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lyssyak\Desktop\ФО Кожан\Айбек\KASE\KASE 2023\касе\2кв\М\"/>
    </mc:Choice>
  </mc:AlternateContent>
  <bookViews>
    <workbookView xWindow="0" yWindow="0" windowWidth="24000" windowHeight="9735" activeTab="3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ОИК!$A$1:$E$27</definedName>
  </definedNames>
  <calcPr calcId="162913"/>
</workbook>
</file>

<file path=xl/calcChain.xml><?xml version="1.0" encoding="utf-8"?>
<calcChain xmlns="http://schemas.openxmlformats.org/spreadsheetml/2006/main">
  <c r="E20" i="2" l="1"/>
  <c r="C20" i="1" l="1"/>
  <c r="C14" i="2" l="1"/>
  <c r="A4" i="4"/>
  <c r="A4" i="2"/>
  <c r="D45" i="4" l="1"/>
  <c r="D20" i="1"/>
  <c r="C17" i="4"/>
  <c r="C16" i="4"/>
  <c r="C15" i="4"/>
  <c r="D16" i="2"/>
  <c r="C6" i="4"/>
  <c r="D6" i="4"/>
  <c r="C21" i="2"/>
  <c r="C19" i="2"/>
  <c r="D54" i="1"/>
  <c r="C54" i="1"/>
  <c r="D45" i="1"/>
  <c r="C45" i="1"/>
  <c r="C38" i="1"/>
  <c r="C45" i="4"/>
  <c r="C50" i="4"/>
  <c r="C10" i="3"/>
  <c r="C18" i="3" s="1"/>
  <c r="D38" i="1"/>
  <c r="C31" i="1"/>
  <c r="D31" i="1"/>
  <c r="A25" i="1"/>
  <c r="D11" i="2" l="1"/>
  <c r="D55" i="1"/>
  <c r="D32" i="1"/>
  <c r="D56" i="1" s="1"/>
  <c r="C55" i="1"/>
  <c r="C32" i="1"/>
  <c r="C56" i="1" s="1"/>
  <c r="D19" i="4"/>
  <c r="D30" i="4" s="1"/>
  <c r="D35" i="4" s="1"/>
  <c r="D54" i="4" s="1"/>
  <c r="C21" i="3"/>
  <c r="C9" i="4"/>
  <c r="E16" i="2"/>
  <c r="E11" i="2" l="1"/>
  <c r="D12" i="2"/>
  <c r="E12" i="2" s="1"/>
  <c r="D57" i="1"/>
  <c r="D18" i="2"/>
  <c r="C25" i="3"/>
  <c r="C19" i="4"/>
  <c r="C57" i="1"/>
  <c r="F16" i="2"/>
  <c r="C22" i="3"/>
  <c r="D14" i="2" l="1"/>
  <c r="C30" i="4"/>
  <c r="F12" i="2"/>
  <c r="E14" i="2"/>
  <c r="D19" i="2"/>
  <c r="E18" i="2"/>
  <c r="E19" i="2" s="1"/>
  <c r="E21" i="2" s="1"/>
  <c r="D21" i="2" l="1"/>
  <c r="D22" i="2" s="1"/>
  <c r="C35" i="4"/>
  <c r="F19" i="2"/>
  <c r="F21" i="2"/>
  <c r="C52" i="4" l="1"/>
  <c r="C54" i="4" l="1"/>
  <c r="C55" i="4" l="1"/>
</calcChain>
</file>

<file path=xl/sharedStrings.xml><?xml version="1.0" encoding="utf-8"?>
<sst xmlns="http://schemas.openxmlformats.org/spreadsheetml/2006/main" count="160" uniqueCount="121">
  <si>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</si>
  <si>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</si>
  <si>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</si>
  <si>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</si>
  <si>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</si>
  <si>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</si>
  <si>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</si>
  <si>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</si>
  <si>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</si>
  <si>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</si>
  <si>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</si>
  <si>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</si>
  <si>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</si>
  <si>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</si>
  <si>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</si>
  <si>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</si>
  <si>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</si>
  <si>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</si>
  <si>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</si>
  <si>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</si>
  <si>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</si>
  <si>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</si>
  <si>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</si>
  <si>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</si>
  <si>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</si>
  <si>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</si>
  <si>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</si>
  <si>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</si>
  <si>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</si>
  <si>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</si>
  <si>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</si>
  <si>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</si>
  <si>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</si>
  <si>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</si>
  <si>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</si>
  <si>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Авансы полученные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</si>
  <si>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</si>
  <si>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</si>
  <si>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</si>
  <si>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</si>
  <si>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</si>
  <si>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</si>
  <si>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</si>
  <si>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</si>
  <si>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</si>
  <si>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</si>
  <si>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</si>
  <si>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</si>
  <si>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</si>
  <si>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</si>
  <si>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</si>
  <si>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</si>
  <si>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</si>
  <si>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</si>
  <si>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</si>
  <si>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</si>
  <si>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</si>
  <si>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</si>
  <si>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</si>
  <si>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</si>
  <si>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</si>
  <si>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</si>
  <si>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</si>
  <si>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</si>
  <si>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</si>
  <si>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</si>
  <si>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</si>
  <si>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</si>
  <si>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</si>
  <si>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</si>
  <si>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</si>
  <si>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</si>
  <si>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</si>
  <si>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</si>
  <si>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</si>
  <si>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</si>
  <si>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</si>
  <si>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</si>
  <si>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</si>
  <si>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</si>
  <si>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</si>
  <si>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</si>
  <si>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</si>
  <si>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</si>
  <si>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</si>
  <si>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</si>
  <si>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</si>
  <si>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Кусниденова Э. С.</t>
  </si>
  <si>
    <t>______________</t>
  </si>
  <si>
    <t>Генеральный директор</t>
  </si>
  <si>
    <t>Главный бухгалтер</t>
  </si>
  <si>
    <t>________________</t>
  </si>
  <si>
    <t>Прочие долгосрочные активы</t>
  </si>
  <si>
    <t>Изменения в прочих долгосрочных активах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</si>
  <si>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</si>
  <si>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</si>
  <si>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</si>
  <si>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</si>
  <si>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</si>
  <si>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</si>
  <si>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</si>
  <si>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</si>
  <si>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</si>
  <si>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</si>
  <si>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</si>
  <si>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</si>
  <si>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Восстановление резерва по обесценению нефинансовых активов</t>
  </si>
  <si>
    <t>23, 24, 25</t>
  </si>
  <si>
    <t xml:space="preserve">На 1 января 2022 года </t>
  </si>
  <si>
    <t>Базовая прибыль на акцию (в тенге)</t>
  </si>
  <si>
    <t>Обязательства по отсроченному налогу</t>
  </si>
  <si>
    <t>Дивиденды к уплате</t>
  </si>
  <si>
    <t>Дивиденды к выплате</t>
  </si>
  <si>
    <t>31 декабря 2022</t>
  </si>
  <si>
    <t xml:space="preserve">На 1 января 2023 года </t>
  </si>
  <si>
    <t>Чжан У</t>
  </si>
  <si>
    <t>На 30 июня 2023 года</t>
  </si>
  <si>
    <t>30 июня 2023</t>
  </si>
  <si>
    <t>За 6 месяцев, закончившиеся 30 июня 2023 года</t>
  </si>
  <si>
    <t>За 6 месяцев, закончившиеся 30 июня 2022 года</t>
  </si>
  <si>
    <t>На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</si>
</sst>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70" fontId="9" fillId="0" borderId="0"/>
    <xf numFmtId="17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6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1" fontId="20" fillId="8" borderId="0" applyNumberFormat="0" applyBorder="0" applyAlignment="0" applyProtection="0"/>
    <xf numFmtId="0" fontId="19" fillId="3" borderId="0" applyNumberFormat="0" applyBorder="0" applyAlignment="0" applyProtection="0"/>
    <xf numFmtId="171" fontId="20" fillId="9" borderId="0" applyNumberFormat="0" applyBorder="0" applyAlignment="0" applyProtection="0"/>
    <xf numFmtId="0" fontId="19" fillId="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1" borderId="0" applyNumberFormat="0" applyBorder="0" applyAlignment="0" applyProtection="0"/>
    <xf numFmtId="0" fontId="19" fillId="6" borderId="0" applyNumberFormat="0" applyBorder="0" applyAlignment="0" applyProtection="0"/>
    <xf numFmtId="171" fontId="20" fillId="6" borderId="0" applyNumberFormat="0" applyBorder="0" applyAlignment="0" applyProtection="0"/>
    <xf numFmtId="0" fontId="19" fillId="7" borderId="0" applyNumberFormat="0" applyBorder="0" applyAlignment="0" applyProtection="0"/>
    <xf numFmtId="171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9" borderId="0" applyNumberFormat="0" applyBorder="0" applyAlignment="0" applyProtection="0"/>
    <xf numFmtId="171" fontId="20" fillId="15" borderId="0" applyNumberFormat="0" applyBorder="0" applyAlignment="0" applyProtection="0"/>
    <xf numFmtId="0" fontId="19" fillId="1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6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10" borderId="0" applyNumberFormat="0" applyBorder="0" applyAlignment="0" applyProtection="0"/>
    <xf numFmtId="171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1" fontId="23" fillId="6" borderId="0" applyNumberFormat="0" applyBorder="0" applyAlignment="0" applyProtection="0"/>
    <xf numFmtId="0" fontId="22" fillId="9" borderId="0" applyNumberFormat="0" applyBorder="0" applyAlignment="0" applyProtection="0"/>
    <xf numFmtId="171" fontId="23" fillId="15" borderId="0" applyNumberFormat="0" applyBorder="0" applyAlignment="0" applyProtection="0"/>
    <xf numFmtId="0" fontId="22" fillId="14" borderId="0" applyNumberFormat="0" applyBorder="0" applyAlignment="0" applyProtection="0"/>
    <xf numFmtId="171" fontId="23" fillId="10" borderId="0" applyNumberFormat="0" applyBorder="0" applyAlignment="0" applyProtection="0"/>
    <xf numFmtId="0" fontId="22" fillId="19" borderId="0" applyNumberFormat="0" applyBorder="0" applyAlignment="0" applyProtection="0"/>
    <xf numFmtId="171" fontId="23" fillId="21" borderId="0" applyNumberFormat="0" applyBorder="0" applyAlignment="0" applyProtection="0"/>
    <xf numFmtId="0" fontId="22" fillId="20" borderId="0" applyNumberFormat="0" applyBorder="0" applyAlignment="0" applyProtection="0"/>
    <xf numFmtId="171" fontId="23" fillId="6" borderId="0" applyNumberFormat="0" applyBorder="0" applyAlignment="0" applyProtection="0"/>
    <xf numFmtId="0" fontId="22" fillId="8" borderId="0" applyNumberFormat="0" applyBorder="0" applyAlignment="0" applyProtection="0"/>
    <xf numFmtId="171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1" fontId="26" fillId="0" borderId="0" applyFill="0" applyBorder="0" applyAlignment="0"/>
    <xf numFmtId="172" fontId="11" fillId="0" borderId="0" applyFill="0" applyBorder="0" applyAlignment="0"/>
    <xf numFmtId="173" fontId="1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28" fillId="26" borderId="2" applyNumberFormat="0" applyAlignment="0" applyProtection="0"/>
    <xf numFmtId="178" fontId="12" fillId="27" borderId="3">
      <alignment vertical="center"/>
    </xf>
    <xf numFmtId="0" fontId="29" fillId="28" borderId="4" applyNumberFormat="0" applyAlignment="0" applyProtection="0"/>
    <xf numFmtId="165" fontId="30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2" fontId="11" fillId="0" borderId="0" applyFont="0" applyFill="0" applyBorder="0" applyAlignment="0" applyProtection="0"/>
    <xf numFmtId="173" fontId="7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2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70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3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1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3" fontId="7" fillId="30" borderId="0" applyFont="0" applyBorder="0" applyAlignment="0">
      <protection locked="0"/>
    </xf>
    <xf numFmtId="38" fontId="7" fillId="30" borderId="0">
      <protection locked="0"/>
    </xf>
    <xf numFmtId="184" fontId="7" fillId="30" borderId="0" applyFont="0" applyBorder="0" applyAlignment="0">
      <protection locked="0"/>
    </xf>
    <xf numFmtId="10" fontId="7" fillId="30" borderId="0">
      <protection locked="0"/>
    </xf>
    <xf numFmtId="185" fontId="47" fillId="30" borderId="0" applyNumberFormat="0" applyBorder="0" applyAlignment="0">
      <protection locked="0"/>
    </xf>
    <xf numFmtId="178" fontId="12" fillId="34" borderId="7" applyBorder="0">
      <alignment horizontal="center" vertical="center"/>
      <protection locked="0"/>
    </xf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48" fillId="0" borderId="14" applyNumberFormat="0" applyFill="0" applyAlignment="0" applyProtection="0"/>
    <xf numFmtId="186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7" fontId="1" fillId="0" borderId="0"/>
    <xf numFmtId="38" fontId="7" fillId="0" borderId="0" applyFont="0" applyFill="0" applyBorder="0" applyAlignment="0"/>
    <xf numFmtId="185" fontId="1" fillId="0" borderId="0" applyFont="0" applyFill="0" applyBorder="0" applyAlignment="0"/>
    <xf numFmtId="40" fontId="7" fillId="0" borderId="0" applyFont="0" applyFill="0" applyBorder="0" applyAlignment="0"/>
    <xf numFmtId="188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1" fontId="50" fillId="0" borderId="0"/>
    <xf numFmtId="185" fontId="32" fillId="0" borderId="0" applyNumberFormat="0" applyFill="0" applyBorder="0" applyAlignment="0" applyProtection="0"/>
    <xf numFmtId="189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90" fontId="1" fillId="29" borderId="0"/>
    <xf numFmtId="191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7" fontId="7" fillId="0" borderId="0"/>
    <xf numFmtId="14" fontId="24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4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1" fillId="0" borderId="0"/>
    <xf numFmtId="197" fontId="11" fillId="0" borderId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54" fillId="0" borderId="0" applyNumberFormat="0">
      <alignment horizontal="left"/>
    </xf>
    <xf numFmtId="185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8" fontId="64" fillId="0" borderId="7">
      <alignment horizontal="left" vertical="center"/>
      <protection locked="0"/>
    </xf>
    <xf numFmtId="185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5" fontId="1" fillId="47" borderId="0" applyNumberFormat="0" applyFont="0" applyBorder="0" applyAlignment="0" applyProtection="0"/>
    <xf numFmtId="49" fontId="26" fillId="0" borderId="0" applyFill="0" applyBorder="0" applyAlignment="0"/>
    <xf numFmtId="199" fontId="27" fillId="0" borderId="0" applyFill="0" applyBorder="0" applyAlignment="0"/>
    <xf numFmtId="200" fontId="27" fillId="0" borderId="0" applyFill="0" applyBorder="0" applyAlignment="0"/>
    <xf numFmtId="201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5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1" fontId="23" fillId="54" borderId="0" applyNumberFormat="0" applyBorder="0" applyAlignment="0" applyProtection="0"/>
    <xf numFmtId="0" fontId="22" fillId="23" borderId="0" applyNumberFormat="0" applyBorder="0" applyAlignment="0" applyProtection="0"/>
    <xf numFmtId="171" fontId="23" fillId="15" borderId="0" applyNumberFormat="0" applyBorder="0" applyAlignment="0" applyProtection="0"/>
    <xf numFmtId="0" fontId="22" fillId="24" borderId="0" applyNumberFormat="0" applyBorder="0" applyAlignment="0" applyProtection="0"/>
    <xf numFmtId="171" fontId="23" fillId="55" borderId="0" applyNumberFormat="0" applyBorder="0" applyAlignment="0" applyProtection="0"/>
    <xf numFmtId="0" fontId="22" fillId="19" borderId="0" applyNumberFormat="0" applyBorder="0" applyAlignment="0" applyProtection="0"/>
    <xf numFmtId="171" fontId="23" fillId="35" borderId="0" applyNumberFormat="0" applyBorder="0" applyAlignment="0" applyProtection="0"/>
    <xf numFmtId="0" fontId="22" fillId="20" borderId="0" applyNumberFormat="0" applyBorder="0" applyAlignment="0" applyProtection="0"/>
    <xf numFmtId="171" fontId="23" fillId="54" borderId="0" applyNumberFormat="0" applyBorder="0" applyAlignment="0" applyProtection="0"/>
    <xf numFmtId="0" fontId="22" fillId="25" borderId="0" applyNumberFormat="0" applyBorder="0" applyAlignment="0" applyProtection="0"/>
    <xf numFmtId="171" fontId="23" fillId="15" borderId="0" applyNumberFormat="0" applyBorder="0" applyAlignment="0" applyProtection="0"/>
    <xf numFmtId="202" fontId="12" fillId="0" borderId="19">
      <protection locked="0"/>
    </xf>
    <xf numFmtId="0" fontId="72" fillId="7" borderId="2" applyNumberFormat="0" applyAlignment="0" applyProtection="0"/>
    <xf numFmtId="171" fontId="73" fillId="9" borderId="15" applyNumberFormat="0" applyAlignment="0" applyProtection="0"/>
    <xf numFmtId="0" fontId="74" fillId="26" borderId="16" applyNumberFormat="0" applyAlignment="0" applyProtection="0"/>
    <xf numFmtId="171" fontId="75" fillId="11" borderId="20" applyNumberFormat="0" applyAlignment="0" applyProtection="0"/>
    <xf numFmtId="0" fontId="76" fillId="26" borderId="2" applyNumberFormat="0" applyAlignment="0" applyProtection="0"/>
    <xf numFmtId="171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0" fontId="81" fillId="0" borderId="11" applyNumberFormat="0" applyFill="0" applyAlignment="0" applyProtection="0"/>
    <xf numFmtId="171" fontId="82" fillId="0" borderId="21" applyNumberFormat="0" applyFill="0" applyAlignment="0" applyProtection="0"/>
    <xf numFmtId="0" fontId="83" fillId="0" borderId="12" applyNumberFormat="0" applyFill="0" applyAlignment="0" applyProtection="0"/>
    <xf numFmtId="171" fontId="84" fillId="0" borderId="22" applyNumberFormat="0" applyFill="0" applyAlignment="0" applyProtection="0"/>
    <xf numFmtId="0" fontId="85" fillId="0" borderId="13" applyNumberFormat="0" applyFill="0" applyAlignment="0" applyProtection="0"/>
    <xf numFmtId="171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202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1" fontId="75" fillId="0" borderId="24" applyNumberFormat="0" applyFill="0" applyAlignment="0" applyProtection="0"/>
    <xf numFmtId="0" fontId="1" fillId="0" borderId="0"/>
    <xf numFmtId="178" fontId="5" fillId="0" borderId="0"/>
    <xf numFmtId="0" fontId="89" fillId="28" borderId="4" applyNumberFormat="0" applyAlignment="0" applyProtection="0"/>
    <xf numFmtId="171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1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1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80" fontId="106" fillId="0" borderId="0"/>
    <xf numFmtId="2" fontId="7" fillId="0" borderId="0"/>
    <xf numFmtId="0" fontId="106" fillId="0" borderId="0"/>
    <xf numFmtId="171" fontId="106" fillId="0" borderId="0"/>
    <xf numFmtId="0" fontId="106" fillId="0" borderId="0"/>
    <xf numFmtId="170" fontId="106" fillId="0" borderId="0"/>
    <xf numFmtId="0" fontId="106" fillId="0" borderId="0"/>
    <xf numFmtId="171" fontId="13" fillId="0" borderId="0"/>
    <xf numFmtId="170" fontId="107" fillId="0" borderId="0"/>
    <xf numFmtId="178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70" fontId="10" fillId="0" borderId="0"/>
    <xf numFmtId="0" fontId="1" fillId="0" borderId="0"/>
    <xf numFmtId="0" fontId="1" fillId="0" borderId="0">
      <alignment horizontal="left"/>
    </xf>
    <xf numFmtId="171" fontId="105" fillId="0" borderId="0"/>
    <xf numFmtId="171" fontId="105" fillId="0" borderId="0"/>
    <xf numFmtId="171" fontId="105" fillId="0" borderId="0"/>
    <xf numFmtId="171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8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8" fontId="1" fillId="0" borderId="0"/>
    <xf numFmtId="0" fontId="7" fillId="0" borderId="0"/>
    <xf numFmtId="0" fontId="7" fillId="0" borderId="0"/>
    <xf numFmtId="0" fontId="7" fillId="0" borderId="0"/>
    <xf numFmtId="178" fontId="105" fillId="0" borderId="0"/>
    <xf numFmtId="0" fontId="1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0" fontId="7" fillId="0" borderId="0"/>
    <xf numFmtId="0" fontId="1" fillId="0" borderId="0"/>
    <xf numFmtId="0" fontId="1" fillId="0" borderId="0"/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0" fillId="0" borderId="0"/>
    <xf numFmtId="170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70" fontId="7" fillId="0" borderId="0"/>
    <xf numFmtId="0" fontId="10" fillId="0" borderId="0"/>
    <xf numFmtId="0" fontId="109" fillId="0" borderId="0"/>
    <xf numFmtId="171" fontId="109" fillId="0" borderId="0"/>
    <xf numFmtId="170" fontId="109" fillId="0" borderId="0"/>
    <xf numFmtId="170" fontId="60" fillId="0" borderId="0">
      <alignment vertical="top"/>
    </xf>
    <xf numFmtId="0" fontId="95" fillId="3" borderId="0" applyNumberFormat="0" applyBorder="0" applyAlignment="0" applyProtection="0"/>
    <xf numFmtId="171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1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1" fontId="100" fillId="0" borderId="26" applyNumberFormat="0" applyFill="0" applyAlignment="0" applyProtection="0"/>
    <xf numFmtId="0" fontId="11" fillId="0" borderId="0"/>
    <xf numFmtId="171" fontId="11" fillId="0" borderId="0"/>
    <xf numFmtId="171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1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1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5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2" fillId="4" borderId="0" applyNumberFormat="0" applyBorder="0" applyAlignment="0" applyProtection="0"/>
    <xf numFmtId="171" fontId="103" fillId="10" borderId="0" applyNumberFormat="0" applyBorder="0" applyAlignment="0" applyProtection="0"/>
    <xf numFmtId="4" fontId="1" fillId="0" borderId="7"/>
    <xf numFmtId="166" fontId="16" fillId="0" borderId="0">
      <protection locked="0"/>
    </xf>
  </cellStyleXfs>
  <cellXfs count="126">
    <xf numFmtId="0" fontId="0" fillId="0" borderId="0" xfId="0"/>
    <xf numFmtId="0" fontId="5" fillId="0" borderId="0" xfId="389" applyFont="1" applyFill="1"/>
    <xf numFmtId="0" fontId="5" fillId="0" borderId="0" xfId="389" applyFont="1" applyFill="1" applyAlignment="1">
      <alignment horizontal="center"/>
    </xf>
    <xf numFmtId="167" fontId="5" fillId="0" borderId="0" xfId="473" applyFont="1" applyFill="1"/>
    <xf numFmtId="0" fontId="4" fillId="0" borderId="0" xfId="389" applyFont="1" applyFill="1" applyBorder="1" applyAlignment="1">
      <alignment horizontal="center"/>
    </xf>
    <xf numFmtId="0" fontId="110" fillId="0" borderId="0" xfId="0" applyFont="1" applyFill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1" fillId="0" borderId="0" xfId="0" applyFont="1" applyAlignment="1">
      <alignment horizontal="center" wrapText="1"/>
    </xf>
    <xf numFmtId="0" fontId="113" fillId="0" borderId="0" xfId="0" applyFont="1" applyAlignment="1">
      <alignment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4" fillId="0" borderId="0" xfId="0" applyFont="1" applyFill="1"/>
    <xf numFmtId="0" fontId="111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112" fillId="0" borderId="0" xfId="0" applyFont="1" applyFill="1" applyAlignment="1">
      <alignment horizontal="center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2" fillId="0" borderId="0" xfId="0" applyFont="1" applyFill="1" applyBorder="1" applyAlignment="1">
      <alignment horizontal="center" wrapText="1"/>
    </xf>
    <xf numFmtId="0" fontId="110" fillId="0" borderId="10" xfId="0" applyFont="1" applyFill="1" applyBorder="1" applyAlignment="1">
      <alignment horizontal="center" wrapText="1"/>
    </xf>
    <xf numFmtId="0" fontId="112" fillId="0" borderId="0" xfId="0" applyFont="1" applyFill="1" applyAlignment="1">
      <alignment wrapText="1"/>
    </xf>
    <xf numFmtId="0" fontId="114" fillId="0" borderId="0" xfId="0" applyFont="1" applyFill="1" applyBorder="1"/>
    <xf numFmtId="0" fontId="110" fillId="0" borderId="0" xfId="0" applyFont="1" applyFill="1" applyBorder="1" applyAlignment="1">
      <alignment vertical="center" wrapText="1"/>
    </xf>
    <xf numFmtId="0" fontId="3" fillId="0" borderId="0" xfId="389" applyFont="1" applyBorder="1" applyAlignment="1">
      <alignment horizontal="center" vertical="center" wrapText="1"/>
    </xf>
    <xf numFmtId="0" fontId="5" fillId="0" borderId="0" xfId="389" applyFont="1" applyFill="1" applyBorder="1" applyAlignment="1">
      <alignment horizontal="center"/>
    </xf>
    <xf numFmtId="0" fontId="111" fillId="0" borderId="10" xfId="0" applyFont="1" applyFill="1" applyBorder="1" applyAlignment="1">
      <alignment wrapText="1"/>
    </xf>
    <xf numFmtId="0" fontId="111" fillId="0" borderId="0" xfId="0" applyFont="1" applyFill="1" applyBorder="1" applyAlignment="1">
      <alignment wrapText="1"/>
    </xf>
    <xf numFmtId="3" fontId="111" fillId="0" borderId="0" xfId="0" applyNumberFormat="1" applyFont="1" applyFill="1" applyBorder="1" applyAlignment="1">
      <alignment horizontal="right" wrapText="1"/>
    </xf>
    <xf numFmtId="0" fontId="5" fillId="0" borderId="0" xfId="400" applyFont="1" applyFill="1"/>
    <xf numFmtId="4" fontId="5" fillId="0" borderId="0" xfId="400" applyNumberFormat="1" applyFont="1" applyFill="1" applyAlignment="1">
      <alignment horizontal="right"/>
    </xf>
    <xf numFmtId="0" fontId="6" fillId="0" borderId="0" xfId="400" applyFont="1" applyFill="1" applyAlignment="1">
      <alignment horizontal="center"/>
    </xf>
    <xf numFmtId="0" fontId="111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2" fillId="0" borderId="0" xfId="0" applyFont="1" applyFill="1" applyBorder="1" applyAlignment="1">
      <alignment wrapText="1"/>
    </xf>
    <xf numFmtId="0" fontId="111" fillId="0" borderId="0" xfId="0" applyFont="1" applyFill="1" applyBorder="1" applyAlignment="1">
      <alignment horizontal="center" wrapText="1"/>
    </xf>
    <xf numFmtId="0" fontId="115" fillId="0" borderId="9" xfId="0" applyFont="1" applyFill="1" applyBorder="1" applyAlignment="1">
      <alignment wrapText="1"/>
    </xf>
    <xf numFmtId="0" fontId="111" fillId="0" borderId="9" xfId="0" applyFont="1" applyFill="1" applyBorder="1" applyAlignment="1">
      <alignment horizontal="center" wrapText="1"/>
    </xf>
    <xf numFmtId="0" fontId="110" fillId="0" borderId="27" xfId="0" applyFont="1" applyFill="1" applyBorder="1" applyAlignment="1">
      <alignment horizontal="left" wrapText="1"/>
    </xf>
    <xf numFmtId="0" fontId="110" fillId="0" borderId="27" xfId="0" applyFont="1" applyFill="1" applyBorder="1" applyAlignment="1">
      <alignment horizontal="center" wrapText="1"/>
    </xf>
    <xf numFmtId="0" fontId="111" fillId="0" borderId="28" xfId="0" applyFont="1" applyFill="1" applyBorder="1" applyAlignment="1">
      <alignment horizontal="left" wrapText="1"/>
    </xf>
    <xf numFmtId="0" fontId="111" fillId="0" borderId="28" xfId="0" applyFont="1" applyFill="1" applyBorder="1" applyAlignment="1">
      <alignment horizontal="center" wrapText="1"/>
    </xf>
    <xf numFmtId="164" fontId="115" fillId="0" borderId="0" xfId="0" applyNumberFormat="1" applyFont="1" applyFill="1" applyAlignment="1">
      <alignment horizontal="right" wrapText="1"/>
    </xf>
    <xf numFmtId="164" fontId="111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110" fillId="0" borderId="27" xfId="0" applyNumberFormat="1" applyFont="1" applyFill="1" applyBorder="1" applyAlignment="1">
      <alignment horizontal="right" wrapText="1"/>
    </xf>
    <xf numFmtId="164" fontId="104" fillId="0" borderId="0" xfId="0" applyNumberFormat="1" applyFont="1" applyFill="1"/>
    <xf numFmtId="0" fontId="110" fillId="0" borderId="0" xfId="0" applyFont="1" applyFill="1" applyBorder="1" applyAlignment="1">
      <alignment horizontal="left" wrapText="1"/>
    </xf>
    <xf numFmtId="0" fontId="114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vertical="top" wrapText="1"/>
    </xf>
    <xf numFmtId="164" fontId="111" fillId="0" borderId="0" xfId="0" applyNumberFormat="1" applyFont="1" applyFill="1" applyAlignment="1">
      <alignment wrapText="1"/>
    </xf>
    <xf numFmtId="164" fontId="112" fillId="0" borderId="0" xfId="0" applyNumberFormat="1" applyFont="1" applyFill="1" applyAlignment="1">
      <alignment wrapText="1"/>
    </xf>
    <xf numFmtId="164" fontId="115" fillId="0" borderId="0" xfId="0" applyNumberFormat="1" applyFont="1" applyFill="1" applyBorder="1" applyAlignment="1">
      <alignment horizontal="right" wrapText="1"/>
    </xf>
    <xf numFmtId="0" fontId="117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horizontal="center" wrapText="1"/>
    </xf>
    <xf numFmtId="0" fontId="115" fillId="0" borderId="27" xfId="0" applyFont="1" applyFill="1" applyBorder="1" applyAlignment="1">
      <alignment horizontal="right" wrapText="1"/>
    </xf>
    <xf numFmtId="0" fontId="110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wrapText="1"/>
    </xf>
    <xf numFmtId="164" fontId="115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wrapText="1"/>
    </xf>
    <xf numFmtId="164" fontId="112" fillId="0" borderId="0" xfId="0" applyNumberFormat="1" applyFont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0" applyFont="1" applyBorder="1" applyAlignment="1">
      <alignment horizontal="center"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0" fontId="112" fillId="0" borderId="9" xfId="0" applyFont="1" applyBorder="1" applyAlignment="1">
      <alignment horizontal="center" wrapText="1"/>
    </xf>
    <xf numFmtId="0" fontId="111" fillId="0" borderId="0" xfId="0" applyFont="1" applyBorder="1" applyAlignment="1">
      <alignment wrapText="1"/>
    </xf>
    <xf numFmtId="0" fontId="113" fillId="0" borderId="0" xfId="0" applyFont="1" applyBorder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7" xfId="0" applyFont="1" applyBorder="1" applyAlignment="1">
      <alignment wrapText="1"/>
    </xf>
    <xf numFmtId="0" fontId="112" fillId="0" borderId="27" xfId="0" applyFont="1" applyBorder="1" applyAlignment="1">
      <alignment horizontal="center" wrapText="1"/>
    </xf>
    <xf numFmtId="0" fontId="110" fillId="0" borderId="27" xfId="0" applyFont="1" applyBorder="1" applyAlignment="1">
      <alignment horizontal="center" wrapText="1"/>
    </xf>
    <xf numFmtId="0" fontId="111" fillId="0" borderId="27" xfId="0" applyFont="1" applyBorder="1" applyAlignment="1">
      <alignment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164" fontId="110" fillId="0" borderId="0" xfId="0" applyNumberFormat="1" applyFont="1" applyFill="1" applyBorder="1" applyAlignment="1">
      <alignment horizontal="center" wrapText="1"/>
    </xf>
    <xf numFmtId="164" fontId="111" fillId="0" borderId="27" xfId="0" applyNumberFormat="1" applyFont="1" applyFill="1" applyBorder="1" applyAlignment="1">
      <alignment horizontal="right" wrapText="1"/>
    </xf>
    <xf numFmtId="164" fontId="110" fillId="0" borderId="27" xfId="473" applyNumberFormat="1" applyFont="1" applyFill="1" applyBorder="1" applyAlignment="1">
      <alignment horizontal="right" wrapText="1"/>
    </xf>
    <xf numFmtId="164" fontId="111" fillId="0" borderId="10" xfId="0" applyNumberFormat="1" applyFont="1" applyFill="1" applyBorder="1" applyAlignment="1">
      <alignment horizontal="right" wrapText="1"/>
    </xf>
    <xf numFmtId="0" fontId="110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110" fillId="0" borderId="29" xfId="0" applyNumberFormat="1" applyFont="1" applyFill="1" applyBorder="1" applyAlignment="1">
      <alignment horizontal="right" wrapText="1"/>
    </xf>
    <xf numFmtId="164" fontId="110" fillId="0" borderId="0" xfId="0" applyNumberFormat="1" applyFont="1" applyFill="1"/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111" fillId="0" borderId="9" xfId="0" applyNumberFormat="1" applyFont="1" applyFill="1" applyBorder="1" applyAlignment="1">
      <alignment horizontal="right" wrapText="1"/>
    </xf>
    <xf numFmtId="164" fontId="4" fillId="0" borderId="28" xfId="0" applyNumberFormat="1" applyFont="1" applyFill="1" applyBorder="1" applyAlignment="1">
      <alignment horizontal="right" wrapText="1"/>
    </xf>
    <xf numFmtId="164" fontId="111" fillId="0" borderId="28" xfId="0" applyNumberFormat="1" applyFont="1" applyFill="1" applyBorder="1" applyAlignment="1">
      <alignment horizontal="right" wrapText="1"/>
    </xf>
    <xf numFmtId="164" fontId="116" fillId="0" borderId="0" xfId="0" applyNumberFormat="1" applyFont="1" applyFill="1" applyAlignment="1">
      <alignment horizontal="right" wrapText="1"/>
    </xf>
    <xf numFmtId="164" fontId="116" fillId="0" borderId="0" xfId="0" applyNumberFormat="1" applyFont="1" applyFill="1" applyBorder="1" applyAlignment="1">
      <alignment horizontal="right" wrapText="1"/>
    </xf>
    <xf numFmtId="164" fontId="111" fillId="0" borderId="0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27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115" fillId="0" borderId="0" xfId="0" applyNumberFormat="1" applyFont="1" applyFill="1" applyAlignment="1">
      <alignment wrapText="1"/>
    </xf>
    <xf numFmtId="164" fontId="5" fillId="0" borderId="28" xfId="0" applyNumberFormat="1" applyFont="1" applyFill="1" applyBorder="1" applyAlignment="1">
      <alignment horizontal="right" wrapText="1"/>
    </xf>
    <xf numFmtId="164" fontId="110" fillId="0" borderId="28" xfId="0" applyNumberFormat="1" applyFont="1" applyFill="1" applyBorder="1" applyAlignment="1">
      <alignment horizontal="right" wrapText="1"/>
    </xf>
    <xf numFmtId="164" fontId="113" fillId="0" borderId="0" xfId="0" applyNumberFormat="1" applyFont="1" applyFill="1" applyBorder="1" applyAlignment="1">
      <alignment wrapText="1"/>
    </xf>
    <xf numFmtId="0" fontId="113" fillId="0" borderId="0" xfId="0" applyFont="1" applyFill="1" applyAlignment="1">
      <alignment wrapText="1"/>
    </xf>
    <xf numFmtId="0" fontId="4" fillId="0" borderId="0" xfId="359" applyFont="1" applyFill="1" applyBorder="1" applyAlignment="1">
      <alignment horizontal="left"/>
    </xf>
    <xf numFmtId="0" fontId="4" fillId="0" borderId="0" xfId="359" applyFont="1" applyFill="1" applyAlignment="1">
      <alignment horizontal="left"/>
    </xf>
    <xf numFmtId="0" fontId="4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Fill="1" applyBorder="1" applyAlignment="1">
      <alignment horizontal="center" wrapText="1"/>
    </xf>
    <xf numFmtId="0" fontId="111" fillId="0" borderId="27" xfId="0" applyFont="1" applyFill="1" applyBorder="1" applyAlignment="1">
      <alignment horizontal="center" wrapText="1"/>
    </xf>
    <xf numFmtId="0" fontId="117" fillId="0" borderId="0" xfId="0" applyFont="1" applyFill="1" applyBorder="1" applyAlignment="1">
      <alignment wrapText="1"/>
    </xf>
    <xf numFmtId="0" fontId="117" fillId="0" borderId="27" xfId="0" applyFont="1" applyFill="1" applyBorder="1" applyAlignment="1">
      <alignment wrapText="1"/>
    </xf>
    <xf numFmtId="0" fontId="0" fillId="0" borderId="0" xfId="0" applyAlignment="1"/>
  </cellXfs>
  <cellStyles count="496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view="pageBreakPreview" topLeftCell="A37" zoomScaleNormal="100" zoomScaleSheetLayoutView="100" workbookViewId="0">
      <selection activeCell="B60" sqref="B60"/>
    </sheetView>
  </sheetViews>
  <sheetFormatPr defaultColWidth="9.140625" defaultRowHeight="15"/>
  <cols>
    <col min="1" max="1" width="34.7109375" style="20" customWidth="1"/>
    <col min="2" max="2" width="15.7109375" style="20" customWidth="1"/>
    <col min="3" max="4" width="15.7109375" style="21" customWidth="1"/>
    <col min="5" max="16384" width="9.140625" style="20"/>
  </cols>
  <sheetData>
    <row r="1" spans="1:5">
      <c r="A1" s="19" t="s">
        <v>95</v>
      </c>
      <c r="B1" s="19"/>
      <c r="C1" s="19"/>
      <c r="D1" s="42" t="s">
        <v>94</v>
      </c>
      <c r="E1" s="19"/>
    </row>
    <row r="2" spans="1:5">
      <c r="A2" s="19"/>
      <c r="B2" s="19"/>
      <c r="C2" s="19"/>
      <c r="D2" s="19"/>
      <c r="E2" s="19"/>
    </row>
    <row r="3" spans="1:5">
      <c r="A3" s="117" t="s">
        <v>96</v>
      </c>
      <c r="B3" s="117"/>
      <c r="C3" s="117"/>
      <c r="D3" s="117"/>
    </row>
    <row r="4" spans="1:5">
      <c r="A4" s="118" t="s">
        <v>116</v>
      </c>
      <c r="B4" s="118"/>
      <c r="C4" s="118"/>
      <c r="D4" s="118"/>
    </row>
    <row r="6" spans="1:5">
      <c r="A6" s="64" t="s">
        <v>14</v>
      </c>
      <c r="B6" s="65" t="s">
        <v>15</v>
      </c>
      <c r="C6" s="66" t="s">
        <v>117</v>
      </c>
      <c r="D6" s="66" t="s">
        <v>113</v>
      </c>
    </row>
    <row r="7" spans="1:5">
      <c r="A7" s="23"/>
      <c r="B7" s="44"/>
      <c r="C7" s="51"/>
      <c r="D7" s="63"/>
    </row>
    <row r="8" spans="1:5">
      <c r="A8" s="23" t="s">
        <v>16</v>
      </c>
      <c r="B8" s="14"/>
      <c r="C8" s="52"/>
      <c r="D8" s="53"/>
    </row>
    <row r="9" spans="1:5">
      <c r="A9" s="23" t="s">
        <v>0</v>
      </c>
      <c r="B9" s="24"/>
      <c r="C9" s="52"/>
      <c r="D9" s="53"/>
    </row>
    <row r="10" spans="1:5" ht="26.25">
      <c r="A10" s="25" t="s">
        <v>17</v>
      </c>
      <c r="B10" s="14">
        <v>4</v>
      </c>
      <c r="C10" s="96">
        <v>44998748</v>
      </c>
      <c r="D10" s="53">
        <v>44719056</v>
      </c>
    </row>
    <row r="11" spans="1:5">
      <c r="A11" s="25" t="s">
        <v>2</v>
      </c>
      <c r="B11" s="14">
        <v>5</v>
      </c>
      <c r="C11" s="96">
        <v>2320984</v>
      </c>
      <c r="D11" s="53">
        <v>2520955</v>
      </c>
    </row>
    <row r="12" spans="1:5">
      <c r="A12" s="25" t="s">
        <v>18</v>
      </c>
      <c r="B12" s="14">
        <v>6</v>
      </c>
      <c r="C12" s="96">
        <v>2183219</v>
      </c>
      <c r="D12" s="53">
        <v>1388590</v>
      </c>
    </row>
    <row r="13" spans="1:5">
      <c r="A13" s="25" t="s">
        <v>1</v>
      </c>
      <c r="B13" s="14">
        <v>7</v>
      </c>
      <c r="C13" s="96">
        <v>2163013</v>
      </c>
      <c r="D13" s="53">
        <v>2153191</v>
      </c>
    </row>
    <row r="14" spans="1:5">
      <c r="A14" s="25" t="s">
        <v>3</v>
      </c>
      <c r="B14" s="14"/>
      <c r="C14" s="96">
        <v>75686</v>
      </c>
      <c r="D14" s="53">
        <v>89742</v>
      </c>
    </row>
    <row r="15" spans="1:5">
      <c r="A15" s="25" t="s">
        <v>4</v>
      </c>
      <c r="B15" s="14">
        <v>28</v>
      </c>
      <c r="C15" s="96">
        <v>0</v>
      </c>
      <c r="D15" s="53">
        <v>0</v>
      </c>
    </row>
    <row r="16" spans="1:5">
      <c r="A16" s="25" t="s">
        <v>99</v>
      </c>
      <c r="B16" s="14">
        <v>12</v>
      </c>
      <c r="C16" s="96">
        <v>2187372</v>
      </c>
      <c r="D16" s="53">
        <v>2410208</v>
      </c>
    </row>
    <row r="17" spans="1:4">
      <c r="A17" s="25" t="s">
        <v>92</v>
      </c>
      <c r="B17" s="14"/>
      <c r="C17" s="96">
        <v>11802</v>
      </c>
      <c r="D17" s="53">
        <v>984</v>
      </c>
    </row>
    <row r="18" spans="1:4" ht="26.25">
      <c r="A18" s="26" t="s">
        <v>19</v>
      </c>
      <c r="B18" s="27">
        <v>14</v>
      </c>
      <c r="C18" s="97">
        <v>868302</v>
      </c>
      <c r="D18" s="53">
        <v>792399</v>
      </c>
    </row>
    <row r="19" spans="1:4">
      <c r="A19" s="26" t="s">
        <v>84</v>
      </c>
      <c r="B19" s="27">
        <v>10</v>
      </c>
      <c r="C19" s="97">
        <v>585000</v>
      </c>
      <c r="D19" s="54">
        <v>585000</v>
      </c>
    </row>
    <row r="20" spans="1:4">
      <c r="A20" s="45"/>
      <c r="B20" s="46"/>
      <c r="C20" s="98">
        <f>SUM(C10:C19)</f>
        <v>55394126</v>
      </c>
      <c r="D20" s="99">
        <f>SUM(D10:D19)</f>
        <v>54660125</v>
      </c>
    </row>
    <row r="21" spans="1:4">
      <c r="A21" s="25"/>
      <c r="B21" s="28"/>
      <c r="C21" s="96"/>
      <c r="D21" s="54"/>
    </row>
    <row r="22" spans="1:4">
      <c r="A22" s="23" t="s">
        <v>20</v>
      </c>
      <c r="B22" s="24"/>
      <c r="C22" s="96"/>
      <c r="D22" s="53"/>
    </row>
    <row r="23" spans="1:4">
      <c r="A23" s="25" t="s">
        <v>21</v>
      </c>
      <c r="B23" s="14">
        <v>8</v>
      </c>
      <c r="C23" s="96">
        <v>3207869</v>
      </c>
      <c r="D23" s="53">
        <v>1672710</v>
      </c>
    </row>
    <row r="24" spans="1:4">
      <c r="A24" s="25" t="s">
        <v>5</v>
      </c>
      <c r="B24" s="14">
        <v>9</v>
      </c>
      <c r="C24" s="96">
        <v>60196838</v>
      </c>
      <c r="D24" s="53">
        <v>11620</v>
      </c>
    </row>
    <row r="25" spans="1:4">
      <c r="A25" s="25" t="str">
        <f>A19</f>
        <v>Займы выданные</v>
      </c>
      <c r="B25" s="14">
        <v>10</v>
      </c>
      <c r="C25" s="96">
        <v>6499754</v>
      </c>
      <c r="D25" s="53">
        <v>6193785</v>
      </c>
    </row>
    <row r="26" spans="1:4">
      <c r="A26" s="25" t="s">
        <v>22</v>
      </c>
      <c r="B26" s="14">
        <v>11</v>
      </c>
      <c r="C26" s="96">
        <v>293844</v>
      </c>
      <c r="D26" s="53">
        <v>407411</v>
      </c>
    </row>
    <row r="27" spans="1:4">
      <c r="A27" s="25" t="s">
        <v>6</v>
      </c>
      <c r="B27" s="14"/>
      <c r="C27" s="96">
        <v>409607</v>
      </c>
      <c r="D27" s="53"/>
    </row>
    <row r="28" spans="1:4">
      <c r="A28" s="25" t="s">
        <v>23</v>
      </c>
      <c r="B28" s="14">
        <v>12</v>
      </c>
      <c r="C28" s="96">
        <v>3408381</v>
      </c>
      <c r="D28" s="53">
        <v>1760725</v>
      </c>
    </row>
    <row r="29" spans="1:4">
      <c r="A29" s="25" t="s">
        <v>24</v>
      </c>
      <c r="B29" s="14">
        <v>13</v>
      </c>
      <c r="C29" s="96">
        <v>75538</v>
      </c>
      <c r="D29" s="53">
        <v>54481</v>
      </c>
    </row>
    <row r="30" spans="1:4">
      <c r="A30" s="26" t="s">
        <v>25</v>
      </c>
      <c r="B30" s="27">
        <v>14</v>
      </c>
      <c r="C30" s="97">
        <v>1038721</v>
      </c>
      <c r="D30" s="54">
        <v>184710</v>
      </c>
    </row>
    <row r="31" spans="1:4">
      <c r="A31" s="45"/>
      <c r="B31" s="46"/>
      <c r="C31" s="98">
        <f>SUM(C23:C30)</f>
        <v>75130552</v>
      </c>
      <c r="D31" s="99">
        <f>SUM(D23:D30)</f>
        <v>10285442</v>
      </c>
    </row>
    <row r="32" spans="1:4" ht="15.75" thickBot="1">
      <c r="A32" s="49" t="s">
        <v>7</v>
      </c>
      <c r="B32" s="50"/>
      <c r="C32" s="100">
        <f>C20+C31</f>
        <v>130524678</v>
      </c>
      <c r="D32" s="101">
        <f>D20+D31</f>
        <v>64945567</v>
      </c>
    </row>
    <row r="33" spans="1:4">
      <c r="A33" s="25"/>
      <c r="B33" s="28"/>
      <c r="C33" s="102"/>
      <c r="D33" s="54"/>
    </row>
    <row r="34" spans="1:4">
      <c r="A34" s="23" t="s">
        <v>26</v>
      </c>
      <c r="B34" s="24"/>
      <c r="C34" s="102"/>
      <c r="D34" s="53"/>
    </row>
    <row r="35" spans="1:4">
      <c r="A35" s="23" t="s">
        <v>27</v>
      </c>
      <c r="B35" s="24"/>
      <c r="C35" s="102"/>
      <c r="D35" s="53"/>
    </row>
    <row r="36" spans="1:4">
      <c r="A36" s="25" t="s">
        <v>28</v>
      </c>
      <c r="B36" s="14">
        <v>15</v>
      </c>
      <c r="C36" s="96">
        <v>10748046</v>
      </c>
      <c r="D36" s="53">
        <v>10748046</v>
      </c>
    </row>
    <row r="37" spans="1:4">
      <c r="A37" s="26" t="s">
        <v>29</v>
      </c>
      <c r="B37" s="88"/>
      <c r="C37" s="97">
        <v>35386702</v>
      </c>
      <c r="D37" s="54">
        <v>24407640</v>
      </c>
    </row>
    <row r="38" spans="1:4">
      <c r="A38" s="45"/>
      <c r="B38" s="46"/>
      <c r="C38" s="98">
        <f>SUM(C36:C37)</f>
        <v>46134748</v>
      </c>
      <c r="D38" s="99">
        <f>SUM(D36:D37)</f>
        <v>35155686</v>
      </c>
    </row>
    <row r="39" spans="1:4">
      <c r="A39" s="43"/>
      <c r="B39" s="28"/>
      <c r="C39" s="102"/>
      <c r="D39" s="54"/>
    </row>
    <row r="40" spans="1:4">
      <c r="A40" s="23" t="s">
        <v>8</v>
      </c>
      <c r="B40" s="24"/>
      <c r="C40" s="102"/>
      <c r="D40" s="53"/>
    </row>
    <row r="41" spans="1:4">
      <c r="A41" s="30" t="s">
        <v>30</v>
      </c>
      <c r="B41" s="14"/>
      <c r="C41" s="96">
        <v>0</v>
      </c>
      <c r="D41" s="53">
        <v>0</v>
      </c>
    </row>
    <row r="42" spans="1:4" ht="26.25">
      <c r="A42" s="30" t="s">
        <v>31</v>
      </c>
      <c r="B42" s="14">
        <v>16</v>
      </c>
      <c r="C42" s="96">
        <v>2328086</v>
      </c>
      <c r="D42" s="53">
        <v>2238544</v>
      </c>
    </row>
    <row r="43" spans="1:4">
      <c r="A43" s="30" t="s">
        <v>110</v>
      </c>
      <c r="B43" s="14"/>
      <c r="C43" s="96">
        <v>1385055</v>
      </c>
      <c r="D43" s="53">
        <v>554572</v>
      </c>
    </row>
    <row r="44" spans="1:4">
      <c r="A44" s="43" t="s">
        <v>32</v>
      </c>
      <c r="B44" s="27">
        <v>17</v>
      </c>
      <c r="C44" s="97">
        <v>1376202</v>
      </c>
      <c r="D44" s="54">
        <v>1376692</v>
      </c>
    </row>
    <row r="45" spans="1:4">
      <c r="A45" s="45"/>
      <c r="B45" s="46"/>
      <c r="C45" s="98">
        <f>SUM(C41:C44)</f>
        <v>5089343</v>
      </c>
      <c r="D45" s="99">
        <f>SUM(D41:D44)</f>
        <v>4169808</v>
      </c>
    </row>
    <row r="46" spans="1:4">
      <c r="A46" s="36" t="s">
        <v>33</v>
      </c>
      <c r="B46" s="28"/>
      <c r="C46" s="103"/>
      <c r="D46" s="104"/>
    </row>
    <row r="47" spans="1:4">
      <c r="A47" s="30" t="s">
        <v>30</v>
      </c>
      <c r="B47" s="14"/>
      <c r="C47" s="96">
        <v>0</v>
      </c>
      <c r="D47" s="53">
        <v>0</v>
      </c>
    </row>
    <row r="48" spans="1:4">
      <c r="A48" s="30" t="s">
        <v>111</v>
      </c>
      <c r="B48" s="14"/>
      <c r="C48" s="96">
        <v>0</v>
      </c>
      <c r="D48" s="53">
        <v>0</v>
      </c>
    </row>
    <row r="49" spans="1:4">
      <c r="A49" s="30" t="s">
        <v>9</v>
      </c>
      <c r="B49" s="14">
        <v>18</v>
      </c>
      <c r="C49" s="96">
        <v>72703082</v>
      </c>
      <c r="D49" s="53">
        <v>16597778</v>
      </c>
    </row>
    <row r="50" spans="1:4" s="21" customFormat="1" ht="25.5">
      <c r="A50" s="30" t="s">
        <v>34</v>
      </c>
      <c r="B50" s="14">
        <v>19</v>
      </c>
      <c r="C50" s="96">
        <v>1796928</v>
      </c>
      <c r="D50" s="53">
        <v>1858500</v>
      </c>
    </row>
    <row r="51" spans="1:4" s="21" customFormat="1" ht="12.75">
      <c r="A51" s="30" t="s">
        <v>35</v>
      </c>
      <c r="B51" s="14">
        <v>20</v>
      </c>
      <c r="C51" s="96">
        <v>2720470</v>
      </c>
      <c r="D51" s="53">
        <v>0</v>
      </c>
    </row>
    <row r="52" spans="1:4" s="21" customFormat="1" ht="25.5">
      <c r="A52" s="25" t="s">
        <v>36</v>
      </c>
      <c r="B52" s="14"/>
      <c r="C52" s="96">
        <v>0</v>
      </c>
      <c r="D52" s="53">
        <v>5464732</v>
      </c>
    </row>
    <row r="53" spans="1:4" s="21" customFormat="1" ht="12.75">
      <c r="A53" s="25" t="s">
        <v>37</v>
      </c>
      <c r="B53" s="14">
        <v>21</v>
      </c>
      <c r="C53" s="96">
        <v>2080107</v>
      </c>
      <c r="D53" s="53">
        <v>1699063</v>
      </c>
    </row>
    <row r="54" spans="1:4" s="21" customFormat="1" ht="12.75">
      <c r="A54" s="45"/>
      <c r="B54" s="46"/>
      <c r="C54" s="98">
        <f>SUM(C47:C53)</f>
        <v>79300587</v>
      </c>
      <c r="D54" s="99">
        <f>SUM(D47:D53)</f>
        <v>25620073</v>
      </c>
    </row>
    <row r="55" spans="1:4" s="21" customFormat="1" ht="13.5" thickBot="1">
      <c r="A55" s="49" t="s">
        <v>38</v>
      </c>
      <c r="B55" s="50"/>
      <c r="C55" s="100">
        <f>C38+C45+C54</f>
        <v>130524678</v>
      </c>
      <c r="D55" s="101">
        <f>D38+D45+D54</f>
        <v>64945567</v>
      </c>
    </row>
    <row r="56" spans="1:4" s="21" customFormat="1" ht="25.5">
      <c r="A56" s="47" t="s">
        <v>82</v>
      </c>
      <c r="B56" s="48">
        <v>15</v>
      </c>
      <c r="C56" s="105">
        <f>(C32-C14-C45-C54)/10748046*1000</f>
        <v>4285.3428427827712</v>
      </c>
      <c r="D56" s="105">
        <f>(D32-D14-D45-D54)/10748046*1000</f>
        <v>3262.5413028563516</v>
      </c>
    </row>
    <row r="57" spans="1:4">
      <c r="C57" s="56">
        <f>C32-C55</f>
        <v>0</v>
      </c>
      <c r="D57" s="56">
        <f>D32-D55</f>
        <v>0</v>
      </c>
    </row>
    <row r="58" spans="1:4">
      <c r="A58" s="59"/>
      <c r="B58" s="59"/>
      <c r="C58" s="59"/>
      <c r="D58" s="59"/>
    </row>
    <row r="59" spans="1:4">
      <c r="A59" s="59"/>
      <c r="B59" s="59"/>
      <c r="C59" s="59"/>
      <c r="D59" s="59"/>
    </row>
    <row r="60" spans="1:4">
      <c r="A60" s="26" t="s">
        <v>91</v>
      </c>
      <c r="B60" s="57"/>
      <c r="C60" s="58"/>
      <c r="D60" s="26" t="s">
        <v>88</v>
      </c>
    </row>
    <row r="61" spans="1:4">
      <c r="A61" s="32" t="s">
        <v>115</v>
      </c>
      <c r="B61" s="32"/>
      <c r="C61" s="31"/>
      <c r="D61" s="32" t="s">
        <v>87</v>
      </c>
    </row>
    <row r="62" spans="1:4" ht="25.5">
      <c r="A62" s="60" t="s">
        <v>89</v>
      </c>
      <c r="B62" s="32"/>
      <c r="C62" s="31"/>
      <c r="D62" s="60" t="s">
        <v>90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14" zoomScaleNormal="100" zoomScaleSheetLayoutView="100" workbookViewId="0">
      <selection activeCell="B31" sqref="B31"/>
    </sheetView>
  </sheetViews>
  <sheetFormatPr defaultColWidth="9.140625" defaultRowHeight="15"/>
  <cols>
    <col min="1" max="1" width="34.7109375" style="20" customWidth="1"/>
    <col min="2" max="4" width="15.7109375" style="20" customWidth="1"/>
    <col min="5" max="16384" width="9.140625" style="20"/>
  </cols>
  <sheetData>
    <row r="1" spans="1:4">
      <c r="A1" s="19" t="s">
        <v>95</v>
      </c>
      <c r="B1" s="19"/>
      <c r="C1" s="19"/>
      <c r="D1" s="42" t="s">
        <v>94</v>
      </c>
    </row>
    <row r="2" spans="1:4">
      <c r="A2" s="38"/>
      <c r="B2" s="38"/>
      <c r="C2" s="39"/>
      <c r="D2" s="39"/>
    </row>
    <row r="3" spans="1:4">
      <c r="A3" s="117" t="s">
        <v>97</v>
      </c>
      <c r="B3" s="117"/>
      <c r="C3" s="117"/>
      <c r="D3" s="117"/>
    </row>
    <row r="4" spans="1:4">
      <c r="A4" s="118" t="s">
        <v>118</v>
      </c>
      <c r="B4" s="118"/>
      <c r="C4" s="118"/>
      <c r="D4" s="118"/>
    </row>
    <row r="5" spans="1:4">
      <c r="A5" s="40"/>
      <c r="B5" s="40"/>
      <c r="C5" s="40"/>
      <c r="D5" s="40"/>
    </row>
    <row r="6" spans="1:4" ht="51.75">
      <c r="A6" s="64" t="s">
        <v>14</v>
      </c>
      <c r="B6" s="65" t="s">
        <v>15</v>
      </c>
      <c r="C6" s="66" t="s">
        <v>118</v>
      </c>
      <c r="D6" s="66" t="s">
        <v>119</v>
      </c>
    </row>
    <row r="7" spans="1:4">
      <c r="A7" s="25"/>
      <c r="B7" s="24"/>
      <c r="C7" s="61"/>
      <c r="D7" s="62"/>
    </row>
    <row r="8" spans="1:4">
      <c r="A8" s="25" t="s">
        <v>39</v>
      </c>
      <c r="B8" s="14">
        <v>22</v>
      </c>
      <c r="C8" s="96">
        <v>44408854</v>
      </c>
      <c r="D8" s="53">
        <v>40932083</v>
      </c>
    </row>
    <row r="9" spans="1:4" ht="26.25">
      <c r="A9" s="67" t="s">
        <v>40</v>
      </c>
      <c r="B9" s="48">
        <v>23</v>
      </c>
      <c r="C9" s="105">
        <v>-15116118</v>
      </c>
      <c r="D9" s="105">
        <v>-9450574</v>
      </c>
    </row>
    <row r="10" spans="1:4">
      <c r="A10" s="23" t="s">
        <v>41</v>
      </c>
      <c r="B10" s="41"/>
      <c r="C10" s="106">
        <f>SUM(C8:C9)</f>
        <v>29292736</v>
      </c>
      <c r="D10" s="106">
        <v>31481509</v>
      </c>
    </row>
    <row r="11" spans="1:4">
      <c r="A11" s="25"/>
      <c r="B11" s="14"/>
      <c r="C11" s="96"/>
      <c r="D11" s="53"/>
    </row>
    <row r="12" spans="1:4">
      <c r="A12" s="25" t="s">
        <v>11</v>
      </c>
      <c r="B12" s="14">
        <v>24</v>
      </c>
      <c r="C12" s="96">
        <v>-11682047</v>
      </c>
      <c r="D12" s="53">
        <v>-12768694</v>
      </c>
    </row>
    <row r="13" spans="1:4">
      <c r="A13" s="25" t="s">
        <v>42</v>
      </c>
      <c r="B13" s="14">
        <v>25</v>
      </c>
      <c r="C13" s="96">
        <v>-1524307</v>
      </c>
      <c r="D13" s="53">
        <v>-855179</v>
      </c>
    </row>
    <row r="14" spans="1:4">
      <c r="A14" s="25" t="s">
        <v>43</v>
      </c>
      <c r="B14" s="14">
        <v>26</v>
      </c>
      <c r="C14" s="96">
        <v>-143729</v>
      </c>
      <c r="D14" s="53">
        <v>-157077</v>
      </c>
    </row>
    <row r="15" spans="1:4">
      <c r="A15" s="25" t="s">
        <v>44</v>
      </c>
      <c r="B15" s="14">
        <v>27</v>
      </c>
      <c r="C15" s="96">
        <v>336341</v>
      </c>
      <c r="D15" s="53">
        <v>334928</v>
      </c>
    </row>
    <row r="16" spans="1:4" ht="26.25">
      <c r="A16" s="25" t="s">
        <v>45</v>
      </c>
      <c r="B16" s="14"/>
      <c r="C16" s="96">
        <v>5374</v>
      </c>
      <c r="D16" s="53">
        <v>-140899</v>
      </c>
    </row>
    <row r="17" spans="1:4">
      <c r="A17" s="67" t="s">
        <v>46</v>
      </c>
      <c r="B17" s="48"/>
      <c r="C17" s="105">
        <v>8745</v>
      </c>
      <c r="D17" s="55">
        <v>-545</v>
      </c>
    </row>
    <row r="18" spans="1:4">
      <c r="A18" s="23" t="s">
        <v>12</v>
      </c>
      <c r="B18" s="41"/>
      <c r="C18" s="106">
        <f>SUM(C10:C17)</f>
        <v>16293113</v>
      </c>
      <c r="D18" s="106">
        <v>17894043</v>
      </c>
    </row>
    <row r="19" spans="1:4">
      <c r="A19" s="25"/>
      <c r="B19" s="14"/>
      <c r="C19" s="106"/>
      <c r="D19" s="52"/>
    </row>
    <row r="20" spans="1:4">
      <c r="A20" s="67" t="s">
        <v>47</v>
      </c>
      <c r="B20" s="48">
        <v>28</v>
      </c>
      <c r="C20" s="105">
        <v>-5314051</v>
      </c>
      <c r="D20" s="55">
        <v>-4971247</v>
      </c>
    </row>
    <row r="21" spans="1:4">
      <c r="A21" s="68" t="s">
        <v>48</v>
      </c>
      <c r="B21" s="65"/>
      <c r="C21" s="107">
        <f>SUM(C18:C20)</f>
        <v>10979062</v>
      </c>
      <c r="D21" s="107">
        <v>12922796</v>
      </c>
    </row>
    <row r="22" spans="1:4" ht="15.75" thickBot="1">
      <c r="A22" s="35" t="s">
        <v>49</v>
      </c>
      <c r="B22" s="22"/>
      <c r="C22" s="108">
        <f>C21</f>
        <v>10979062</v>
      </c>
      <c r="D22" s="108">
        <v>12922796</v>
      </c>
    </row>
    <row r="23" spans="1:4">
      <c r="A23" s="23"/>
      <c r="B23" s="41"/>
      <c r="C23" s="52"/>
      <c r="D23" s="52"/>
    </row>
    <row r="24" spans="1:4">
      <c r="A24" s="23" t="s">
        <v>13</v>
      </c>
      <c r="B24" s="41"/>
      <c r="C24" s="52"/>
      <c r="D24" s="52"/>
    </row>
    <row r="25" spans="1:4">
      <c r="A25" s="67" t="s">
        <v>109</v>
      </c>
      <c r="B25" s="48">
        <v>15</v>
      </c>
      <c r="C25" s="109">
        <f>C21/10748046*1000</f>
        <v>1021.4937673322202</v>
      </c>
      <c r="D25" s="109">
        <v>1202.3391042427618</v>
      </c>
    </row>
    <row r="27" spans="1:4">
      <c r="A27" s="59"/>
      <c r="B27" s="59"/>
      <c r="C27" s="59"/>
      <c r="D27" s="59"/>
    </row>
    <row r="28" spans="1:4">
      <c r="A28" s="59"/>
      <c r="B28" s="59"/>
      <c r="C28" s="59"/>
      <c r="D28" s="59"/>
    </row>
    <row r="29" spans="1:4">
      <c r="A29" s="26" t="s">
        <v>91</v>
      </c>
      <c r="B29" s="57"/>
      <c r="C29" s="58"/>
      <c r="D29" s="26" t="s">
        <v>88</v>
      </c>
    </row>
    <row r="30" spans="1:4">
      <c r="A30" s="32" t="s">
        <v>115</v>
      </c>
      <c r="B30" s="32"/>
      <c r="C30" s="31"/>
      <c r="D30" s="32" t="s">
        <v>87</v>
      </c>
    </row>
    <row r="31" spans="1:4" ht="25.5">
      <c r="A31" s="60" t="s">
        <v>89</v>
      </c>
      <c r="B31" s="32"/>
      <c r="C31" s="31"/>
      <c r="D31" s="60" t="s">
        <v>90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topLeftCell="A13" zoomScaleNormal="100" zoomScaleSheetLayoutView="100" workbookViewId="0">
      <selection activeCell="C27" sqref="C27"/>
    </sheetView>
  </sheetViews>
  <sheetFormatPr defaultColWidth="9.140625" defaultRowHeight="12.75"/>
  <cols>
    <col min="1" max="1" width="25.7109375" style="5" customWidth="1"/>
    <col min="2" max="2" width="5.85546875" style="5" bestFit="1" customWidth="1"/>
    <col min="3" max="5" width="15.7109375" style="5" customWidth="1"/>
    <col min="6" max="6" width="13.7109375" style="5" bestFit="1" customWidth="1"/>
    <col min="7" max="16384" width="9.140625" style="5"/>
  </cols>
  <sheetData>
    <row r="1" spans="1:6" s="20" customFormat="1" ht="15">
      <c r="A1" s="19" t="s">
        <v>95</v>
      </c>
      <c r="B1" s="19"/>
      <c r="C1" s="19"/>
      <c r="D1" s="19"/>
      <c r="E1" s="42" t="s">
        <v>94</v>
      </c>
    </row>
    <row r="2" spans="1:6">
      <c r="A2" s="1"/>
      <c r="B2" s="2"/>
      <c r="C2" s="2"/>
      <c r="D2" s="3"/>
      <c r="E2" s="1"/>
    </row>
    <row r="3" spans="1:6" ht="15">
      <c r="A3" s="119" t="s">
        <v>10</v>
      </c>
      <c r="B3" s="119"/>
      <c r="C3" s="119"/>
      <c r="D3" s="119"/>
      <c r="E3" s="120"/>
    </row>
    <row r="4" spans="1:6" customFormat="1" ht="15">
      <c r="A4" s="118" t="str">
        <f>'ОСД '!A4:D4</f>
        <v>За 6 месяцев, закончившиеся 30 июня 2023 года</v>
      </c>
      <c r="B4" s="118"/>
      <c r="C4" s="118"/>
      <c r="D4" s="125"/>
      <c r="E4" s="125"/>
    </row>
    <row r="5" spans="1:6">
      <c r="A5" s="34"/>
      <c r="B5" s="34"/>
      <c r="C5" s="34"/>
      <c r="D5" s="34"/>
      <c r="E5" s="4"/>
    </row>
    <row r="6" spans="1:6" ht="12.75" customHeight="1">
      <c r="A6" s="123" t="s">
        <v>14</v>
      </c>
      <c r="B6" s="121" t="s">
        <v>15</v>
      </c>
      <c r="C6" s="121" t="s">
        <v>28</v>
      </c>
      <c r="D6" s="121" t="s">
        <v>29</v>
      </c>
      <c r="E6" s="121" t="s">
        <v>50</v>
      </c>
    </row>
    <row r="7" spans="1:6">
      <c r="A7" s="124"/>
      <c r="B7" s="122"/>
      <c r="C7" s="122"/>
      <c r="D7" s="122"/>
      <c r="E7" s="122"/>
    </row>
    <row r="8" spans="1:6">
      <c r="A8" s="36"/>
      <c r="B8" s="27"/>
      <c r="C8" s="88"/>
      <c r="D8" s="88"/>
      <c r="E8" s="54"/>
    </row>
    <row r="9" spans="1:6">
      <c r="A9" s="68" t="s">
        <v>108</v>
      </c>
      <c r="B9" s="65"/>
      <c r="C9" s="89">
        <v>10748046</v>
      </c>
      <c r="D9" s="89">
        <v>98974330</v>
      </c>
      <c r="E9" s="89">
        <v>109722376</v>
      </c>
    </row>
    <row r="10" spans="1:6">
      <c r="A10" s="25"/>
      <c r="B10" s="14"/>
      <c r="C10" s="53"/>
      <c r="D10" s="53"/>
      <c r="E10" s="53"/>
    </row>
    <row r="11" spans="1:6">
      <c r="A11" s="67" t="s">
        <v>51</v>
      </c>
      <c r="B11" s="48"/>
      <c r="C11" s="55">
        <v>0</v>
      </c>
      <c r="D11" s="90">
        <f>'ОСД '!D21</f>
        <v>12922796</v>
      </c>
      <c r="E11" s="55">
        <f>C11+D11</f>
        <v>12922796</v>
      </c>
    </row>
    <row r="12" spans="1:6" ht="25.5">
      <c r="A12" s="67" t="s">
        <v>52</v>
      </c>
      <c r="B12" s="48"/>
      <c r="C12" s="55">
        <v>0</v>
      </c>
      <c r="D12" s="55">
        <f>D11</f>
        <v>12922796</v>
      </c>
      <c r="E12" s="55">
        <f>C12+D12</f>
        <v>12922796</v>
      </c>
      <c r="F12" s="95">
        <f>E12-'ОСД '!D22</f>
        <v>0</v>
      </c>
    </row>
    <row r="13" spans="1:6">
      <c r="A13" s="92"/>
      <c r="B13" s="93"/>
      <c r="C13" s="94"/>
      <c r="D13" s="94"/>
      <c r="E13" s="94"/>
    </row>
    <row r="14" spans="1:6" ht="13.5" thickBot="1">
      <c r="A14" s="35" t="s">
        <v>120</v>
      </c>
      <c r="B14" s="29"/>
      <c r="C14" s="91">
        <f>C9+C12</f>
        <v>10748046</v>
      </c>
      <c r="D14" s="91">
        <f>D9+D12</f>
        <v>111897126</v>
      </c>
      <c r="E14" s="91">
        <f>E9+E12</f>
        <v>122645172</v>
      </c>
    </row>
    <row r="15" spans="1:6">
      <c r="A15" s="36"/>
      <c r="B15" s="27"/>
      <c r="C15" s="54"/>
      <c r="D15" s="54"/>
      <c r="E15" s="54"/>
    </row>
    <row r="16" spans="1:6">
      <c r="A16" s="68" t="s">
        <v>114</v>
      </c>
      <c r="B16" s="65"/>
      <c r="C16" s="107">
        <v>10748046</v>
      </c>
      <c r="D16" s="107">
        <f>'ОФП '!D37</f>
        <v>24407640</v>
      </c>
      <c r="E16" s="107">
        <f>C16+D16</f>
        <v>35155686</v>
      </c>
      <c r="F16" s="95">
        <f>E16-'ОФП '!D38</f>
        <v>0</v>
      </c>
    </row>
    <row r="17" spans="1:6">
      <c r="A17" s="68"/>
      <c r="B17" s="65"/>
      <c r="C17" s="107"/>
      <c r="D17" s="107"/>
      <c r="E17" s="107"/>
    </row>
    <row r="18" spans="1:6">
      <c r="A18" s="67" t="s">
        <v>48</v>
      </c>
      <c r="B18" s="48"/>
      <c r="C18" s="55">
        <v>0</v>
      </c>
      <c r="D18" s="90">
        <f>'ОСД '!C21</f>
        <v>10979062</v>
      </c>
      <c r="E18" s="55">
        <f>C18+D18</f>
        <v>10979062</v>
      </c>
    </row>
    <row r="19" spans="1:6" ht="25.5">
      <c r="A19" s="67" t="s">
        <v>49</v>
      </c>
      <c r="B19" s="48"/>
      <c r="C19" s="55">
        <f>C18</f>
        <v>0</v>
      </c>
      <c r="D19" s="55">
        <f>D18</f>
        <v>10979062</v>
      </c>
      <c r="E19" s="55">
        <f>E18</f>
        <v>10979062</v>
      </c>
      <c r="F19" s="95">
        <f>E19-'ОСД '!C22</f>
        <v>0</v>
      </c>
    </row>
    <row r="20" spans="1:6">
      <c r="A20" s="67" t="s">
        <v>112</v>
      </c>
      <c r="B20" s="48"/>
      <c r="C20" s="105">
        <v>0</v>
      </c>
      <c r="D20" s="105">
        <v>0</v>
      </c>
      <c r="E20" s="55">
        <f>C20+D20</f>
        <v>0</v>
      </c>
    </row>
    <row r="21" spans="1:6" ht="13.5" thickBot="1">
      <c r="A21" s="35" t="s">
        <v>116</v>
      </c>
      <c r="B21" s="22"/>
      <c r="C21" s="91">
        <f>C16+C19</f>
        <v>10748046</v>
      </c>
      <c r="D21" s="91">
        <f>D16+D19+D20</f>
        <v>35386702</v>
      </c>
      <c r="E21" s="91">
        <f>E16+E19+E20</f>
        <v>46134748</v>
      </c>
      <c r="F21" s="95">
        <f>E21-'ОФП '!C38</f>
        <v>0</v>
      </c>
    </row>
    <row r="22" spans="1:6">
      <c r="A22" s="36"/>
      <c r="B22" s="27"/>
      <c r="C22" s="37"/>
      <c r="D22" s="56">
        <f>D21-'ОФП '!C37</f>
        <v>0</v>
      </c>
      <c r="E22" s="56"/>
    </row>
    <row r="23" spans="1:6" customFormat="1" ht="15">
      <c r="A23" s="13"/>
      <c r="B23" s="13"/>
      <c r="C23" s="13"/>
    </row>
    <row r="24" spans="1:6" s="20" customFormat="1" ht="15">
      <c r="A24" s="59"/>
      <c r="B24" s="59"/>
      <c r="C24" s="59"/>
    </row>
    <row r="25" spans="1:6" s="20" customFormat="1" ht="15">
      <c r="A25" s="26" t="s">
        <v>91</v>
      </c>
      <c r="B25" s="26"/>
      <c r="C25" s="57"/>
      <c r="E25" s="26" t="s">
        <v>88</v>
      </c>
    </row>
    <row r="26" spans="1:6" s="20" customFormat="1" ht="15">
      <c r="A26" s="32" t="s">
        <v>115</v>
      </c>
      <c r="B26" s="32"/>
      <c r="C26" s="32"/>
      <c r="E26" s="32" t="s">
        <v>87</v>
      </c>
    </row>
    <row r="27" spans="1:6" s="20" customFormat="1" ht="25.5">
      <c r="A27" s="60" t="s">
        <v>89</v>
      </c>
      <c r="B27" s="60"/>
      <c r="C27" s="32"/>
      <c r="E27" s="60" t="s">
        <v>90</v>
      </c>
    </row>
  </sheetData>
  <mergeCells count="7"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view="pageBreakPreview" topLeftCell="A43" zoomScaleNormal="100" zoomScaleSheetLayoutView="100" workbookViewId="0">
      <selection activeCell="B65" sqref="B65"/>
    </sheetView>
  </sheetViews>
  <sheetFormatPr defaultColWidth="38.140625" defaultRowHeight="15"/>
  <cols>
    <col min="1" max="1" width="34.7109375" customWidth="1"/>
    <col min="2" max="4" width="15.7109375" customWidth="1"/>
  </cols>
  <sheetData>
    <row r="1" spans="1:4" s="20" customFormat="1">
      <c r="A1" s="19" t="s">
        <v>95</v>
      </c>
      <c r="B1" s="19"/>
      <c r="C1" s="19"/>
      <c r="D1" s="42" t="s">
        <v>94</v>
      </c>
    </row>
    <row r="2" spans="1:4">
      <c r="A2" s="33"/>
      <c r="B2" s="33"/>
      <c r="C2" s="33"/>
      <c r="D2" s="33"/>
    </row>
    <row r="3" spans="1:4">
      <c r="A3" s="117" t="s">
        <v>98</v>
      </c>
      <c r="B3" s="117"/>
      <c r="C3" s="117"/>
      <c r="D3" s="117"/>
    </row>
    <row r="4" spans="1:4">
      <c r="A4" s="118" t="str">
        <f>'ОСД '!A4:D4</f>
        <v>За 6 месяцев, закончившиеся 30 июня 2023 года</v>
      </c>
      <c r="B4" s="118"/>
      <c r="C4" s="118"/>
      <c r="D4" s="118"/>
    </row>
    <row r="5" spans="1:4">
      <c r="A5" s="33"/>
      <c r="B5" s="33"/>
      <c r="C5" s="33"/>
      <c r="D5" s="33"/>
    </row>
    <row r="6" spans="1:4" ht="51">
      <c r="A6" s="79" t="s">
        <v>14</v>
      </c>
      <c r="B6" s="80" t="s">
        <v>15</v>
      </c>
      <c r="C6" s="81" t="str">
        <f>'ОСД '!C6</f>
        <v>За 6 месяцев, закончившиеся 30 июня 2023 года</v>
      </c>
      <c r="D6" s="81" t="str">
        <f>'ОСД '!D6</f>
        <v>За 6 месяцев, закончившиеся 30 июня 2022 года</v>
      </c>
    </row>
    <row r="7" spans="1:4">
      <c r="A7" s="10"/>
      <c r="B7" s="6"/>
      <c r="C7" s="69"/>
      <c r="D7" s="69"/>
    </row>
    <row r="8" spans="1:4" ht="26.25">
      <c r="A8" s="7" t="s">
        <v>53</v>
      </c>
      <c r="B8" s="8"/>
      <c r="C8" s="70"/>
      <c r="D8" s="71"/>
    </row>
    <row r="9" spans="1:4">
      <c r="A9" s="18" t="s">
        <v>12</v>
      </c>
      <c r="B9" s="9"/>
      <c r="C9" s="96">
        <f>'ОСД '!C18</f>
        <v>16293113</v>
      </c>
      <c r="D9" s="53">
        <v>17894043</v>
      </c>
    </row>
    <row r="10" spans="1:4">
      <c r="A10" s="10"/>
      <c r="B10" s="9"/>
      <c r="C10" s="106"/>
      <c r="D10" s="52"/>
    </row>
    <row r="11" spans="1:4">
      <c r="A11" s="7" t="s">
        <v>54</v>
      </c>
      <c r="B11" s="9"/>
      <c r="C11" s="106"/>
      <c r="D11" s="52"/>
    </row>
    <row r="12" spans="1:4">
      <c r="A12" s="10" t="s">
        <v>55</v>
      </c>
      <c r="B12" s="9" t="s">
        <v>107</v>
      </c>
      <c r="C12" s="96">
        <v>3951459</v>
      </c>
      <c r="D12" s="53">
        <v>3563296</v>
      </c>
    </row>
    <row r="13" spans="1:4" ht="39">
      <c r="A13" s="10" t="s">
        <v>56</v>
      </c>
      <c r="B13" s="9"/>
      <c r="C13" s="96">
        <v>0</v>
      </c>
      <c r="D13" s="53">
        <v>0</v>
      </c>
    </row>
    <row r="14" spans="1:4" ht="26.25">
      <c r="A14" s="10" t="s">
        <v>57</v>
      </c>
      <c r="B14" s="9"/>
      <c r="C14" s="96">
        <v>0</v>
      </c>
      <c r="D14" s="53">
        <v>0</v>
      </c>
    </row>
    <row r="15" spans="1:4">
      <c r="A15" s="10" t="s">
        <v>58</v>
      </c>
      <c r="B15" s="9">
        <v>26</v>
      </c>
      <c r="C15" s="96">
        <f>-'ОСД '!C14</f>
        <v>143729</v>
      </c>
      <c r="D15" s="53">
        <v>157077</v>
      </c>
    </row>
    <row r="16" spans="1:4">
      <c r="A16" s="10" t="s">
        <v>44</v>
      </c>
      <c r="B16" s="9">
        <v>27</v>
      </c>
      <c r="C16" s="96">
        <f>-'ОСД '!C15</f>
        <v>-336341</v>
      </c>
      <c r="D16" s="53">
        <v>-334928</v>
      </c>
    </row>
    <row r="17" spans="1:4" ht="39">
      <c r="A17" s="10" t="s">
        <v>59</v>
      </c>
      <c r="B17" s="9"/>
      <c r="C17" s="96">
        <f>-'ОСД '!C16</f>
        <v>-5374</v>
      </c>
      <c r="D17" s="53">
        <v>140899</v>
      </c>
    </row>
    <row r="18" spans="1:4" ht="26.25">
      <c r="A18" s="82" t="s">
        <v>106</v>
      </c>
      <c r="B18" s="83"/>
      <c r="C18" s="105">
        <v>0</v>
      </c>
      <c r="D18" s="55">
        <v>-284</v>
      </c>
    </row>
    <row r="19" spans="1:4" ht="26.25">
      <c r="A19" s="77" t="s">
        <v>60</v>
      </c>
      <c r="B19" s="73"/>
      <c r="C19" s="110">
        <f>SUM(C9:C18)</f>
        <v>20046586</v>
      </c>
      <c r="D19" s="110">
        <f>SUM(D9:D18)</f>
        <v>21420103</v>
      </c>
    </row>
    <row r="20" spans="1:4">
      <c r="A20" s="7"/>
      <c r="B20" s="9"/>
      <c r="C20" s="111"/>
      <c r="D20" s="61"/>
    </row>
    <row r="21" spans="1:4">
      <c r="A21" s="7" t="s">
        <v>61</v>
      </c>
      <c r="B21" s="8"/>
      <c r="C21" s="111"/>
      <c r="D21" s="61"/>
    </row>
    <row r="22" spans="1:4" ht="39">
      <c r="A22" s="10" t="s">
        <v>103</v>
      </c>
      <c r="B22" s="8"/>
      <c r="C22" s="96">
        <v>-62334579</v>
      </c>
      <c r="D22" s="53">
        <v>-79185910</v>
      </c>
    </row>
    <row r="23" spans="1:4">
      <c r="A23" s="10" t="s">
        <v>62</v>
      </c>
      <c r="B23" s="8"/>
      <c r="C23" s="96">
        <v>113567</v>
      </c>
      <c r="D23" s="53">
        <v>80947</v>
      </c>
    </row>
    <row r="24" spans="1:4">
      <c r="A24" s="10" t="s">
        <v>104</v>
      </c>
      <c r="B24" s="8"/>
      <c r="C24" s="96">
        <v>-1535159</v>
      </c>
      <c r="D24" s="53">
        <v>-525909</v>
      </c>
    </row>
    <row r="25" spans="1:4" ht="26.25">
      <c r="A25" s="18" t="s">
        <v>93</v>
      </c>
      <c r="B25" s="17"/>
      <c r="C25" s="96">
        <v>-10808</v>
      </c>
      <c r="D25" s="53">
        <v>-4</v>
      </c>
    </row>
    <row r="26" spans="1:4" ht="26.25">
      <c r="A26" s="10" t="s">
        <v>63</v>
      </c>
      <c r="B26" s="8"/>
      <c r="C26" s="96">
        <v>55894380</v>
      </c>
      <c r="D26" s="53">
        <v>69676132</v>
      </c>
    </row>
    <row r="27" spans="1:4" ht="26.25" customHeight="1">
      <c r="A27" s="18" t="s">
        <v>105</v>
      </c>
      <c r="B27" s="17"/>
      <c r="C27" s="96">
        <v>2720470</v>
      </c>
      <c r="D27" s="53">
        <v>0</v>
      </c>
    </row>
    <row r="28" spans="1:4" ht="39">
      <c r="A28" s="10" t="s">
        <v>64</v>
      </c>
      <c r="B28" s="8"/>
      <c r="C28" s="96">
        <v>-73611</v>
      </c>
      <c r="D28" s="53">
        <v>-368180</v>
      </c>
    </row>
    <row r="29" spans="1:4">
      <c r="A29" s="82" t="s">
        <v>65</v>
      </c>
      <c r="B29" s="84"/>
      <c r="C29" s="105">
        <v>381044</v>
      </c>
      <c r="D29" s="55">
        <v>1162429</v>
      </c>
    </row>
    <row r="30" spans="1:4" ht="26.25">
      <c r="A30" s="7" t="s">
        <v>66</v>
      </c>
      <c r="B30" s="8"/>
      <c r="C30" s="106">
        <f>SUM(C19:C29)</f>
        <v>15201890</v>
      </c>
      <c r="D30" s="106">
        <f>SUM(D19:D29)</f>
        <v>12259608</v>
      </c>
    </row>
    <row r="31" spans="1:4">
      <c r="A31" s="10"/>
      <c r="B31" s="8"/>
      <c r="C31" s="111"/>
      <c r="D31" s="61"/>
    </row>
    <row r="32" spans="1:4">
      <c r="A32" s="10" t="s">
        <v>67</v>
      </c>
      <c r="B32" s="8"/>
      <c r="C32" s="97">
        <v>-10357906</v>
      </c>
      <c r="D32" s="54">
        <v>-8942406</v>
      </c>
    </row>
    <row r="33" spans="1:4">
      <c r="A33" s="18" t="s">
        <v>100</v>
      </c>
      <c r="B33" s="17"/>
      <c r="C33" s="97">
        <v>0</v>
      </c>
      <c r="D33" s="54">
        <v>0</v>
      </c>
    </row>
    <row r="34" spans="1:4">
      <c r="A34" s="16" t="s">
        <v>86</v>
      </c>
      <c r="B34" s="17"/>
      <c r="C34" s="97">
        <v>0</v>
      </c>
      <c r="D34" s="54">
        <v>0</v>
      </c>
    </row>
    <row r="35" spans="1:4" ht="39">
      <c r="A35" s="74" t="s">
        <v>68</v>
      </c>
      <c r="B35" s="75"/>
      <c r="C35" s="98">
        <f>SUM(C30:C34)</f>
        <v>4843984</v>
      </c>
      <c r="D35" s="98">
        <f>SUM(D30:D34)</f>
        <v>3317202</v>
      </c>
    </row>
    <row r="36" spans="1:4">
      <c r="A36" s="10"/>
      <c r="B36" s="8"/>
      <c r="C36" s="111"/>
      <c r="D36" s="61"/>
    </row>
    <row r="37" spans="1:4" ht="26.25">
      <c r="A37" s="7" t="s">
        <v>69</v>
      </c>
      <c r="B37" s="6"/>
      <c r="C37" s="111"/>
      <c r="D37" s="61"/>
    </row>
    <row r="38" spans="1:4">
      <c r="A38" s="11" t="s">
        <v>83</v>
      </c>
      <c r="B38" s="12"/>
      <c r="C38" s="96">
        <v>0</v>
      </c>
      <c r="D38" s="53">
        <v>0</v>
      </c>
    </row>
    <row r="39" spans="1:4">
      <c r="A39" s="10" t="s">
        <v>70</v>
      </c>
      <c r="B39" s="8"/>
      <c r="C39" s="96">
        <v>-132453</v>
      </c>
      <c r="D39" s="53">
        <v>-15137</v>
      </c>
    </row>
    <row r="40" spans="1:4">
      <c r="A40" s="10" t="s">
        <v>71</v>
      </c>
      <c r="B40" s="8"/>
      <c r="C40" s="96">
        <v>-10623</v>
      </c>
      <c r="D40" s="53">
        <v>-124050</v>
      </c>
    </row>
    <row r="41" spans="1:4" ht="26.25">
      <c r="A41" s="10" t="s">
        <v>72</v>
      </c>
      <c r="B41" s="8"/>
      <c r="C41" s="96">
        <v>-9822</v>
      </c>
      <c r="D41" s="53">
        <v>-50481</v>
      </c>
    </row>
    <row r="42" spans="1:4" ht="26.25">
      <c r="A42" s="10" t="s">
        <v>73</v>
      </c>
      <c r="B42" s="9"/>
      <c r="C42" s="96">
        <v>-3748653</v>
      </c>
      <c r="D42" s="53">
        <v>-3227495</v>
      </c>
    </row>
    <row r="43" spans="1:4">
      <c r="A43" s="15" t="s">
        <v>85</v>
      </c>
      <c r="B43" s="9"/>
      <c r="C43" s="96">
        <v>-183</v>
      </c>
      <c r="D43" s="53">
        <v>-19684</v>
      </c>
    </row>
    <row r="44" spans="1:4" ht="26.25">
      <c r="A44" s="72" t="s">
        <v>102</v>
      </c>
      <c r="B44" s="73"/>
      <c r="C44" s="97">
        <v>-75913</v>
      </c>
      <c r="D44" s="54">
        <v>0</v>
      </c>
    </row>
    <row r="45" spans="1:4" ht="39">
      <c r="A45" s="74" t="s">
        <v>74</v>
      </c>
      <c r="B45" s="75"/>
      <c r="C45" s="98">
        <f>SUM(C38:C44)</f>
        <v>-3977647</v>
      </c>
      <c r="D45" s="98">
        <f>SUM(D38:D44)</f>
        <v>-3436847</v>
      </c>
    </row>
    <row r="46" spans="1:4">
      <c r="A46" s="7"/>
      <c r="B46" s="6"/>
      <c r="C46" s="106"/>
      <c r="D46" s="52"/>
    </row>
    <row r="47" spans="1:4" ht="26.25">
      <c r="A47" s="7" t="s">
        <v>75</v>
      </c>
      <c r="B47" s="9"/>
      <c r="C47" s="111"/>
      <c r="D47" s="112"/>
    </row>
    <row r="48" spans="1:4">
      <c r="A48" s="10" t="s">
        <v>76</v>
      </c>
      <c r="B48" s="9"/>
      <c r="C48" s="96">
        <v>0</v>
      </c>
      <c r="D48" s="53">
        <v>0</v>
      </c>
    </row>
    <row r="49" spans="1:4">
      <c r="A49" s="72" t="s">
        <v>77</v>
      </c>
      <c r="B49" s="73"/>
      <c r="C49" s="97">
        <v>0</v>
      </c>
      <c r="D49" s="54">
        <v>0</v>
      </c>
    </row>
    <row r="50" spans="1:4" ht="39">
      <c r="A50" s="74" t="s">
        <v>78</v>
      </c>
      <c r="B50" s="75"/>
      <c r="C50" s="98">
        <f>SUM(C48:C49)</f>
        <v>0</v>
      </c>
      <c r="D50" s="99">
        <v>0</v>
      </c>
    </row>
    <row r="51" spans="1:4" ht="15.75" thickBot="1">
      <c r="A51" s="86" t="s">
        <v>101</v>
      </c>
      <c r="B51" s="87"/>
      <c r="C51" s="113">
        <v>-12326</v>
      </c>
      <c r="D51" s="114">
        <v>-3188</v>
      </c>
    </row>
    <row r="52" spans="1:4" ht="26.25">
      <c r="A52" s="85" t="s">
        <v>79</v>
      </c>
      <c r="B52" s="84"/>
      <c r="C52" s="107">
        <f>C35+C45+C50+C51</f>
        <v>854011</v>
      </c>
      <c r="D52" s="107">
        <v>-122833</v>
      </c>
    </row>
    <row r="53" spans="1:4" ht="26.25">
      <c r="A53" s="74" t="s">
        <v>80</v>
      </c>
      <c r="B53" s="76"/>
      <c r="C53" s="98">
        <v>184710</v>
      </c>
      <c r="D53" s="98">
        <v>176395</v>
      </c>
    </row>
    <row r="54" spans="1:4" ht="26.25">
      <c r="A54" s="74" t="s">
        <v>81</v>
      </c>
      <c r="B54" s="76"/>
      <c r="C54" s="98">
        <f>C53+C52</f>
        <v>1038721</v>
      </c>
      <c r="D54" s="98">
        <f>D53+D52</f>
        <v>53562</v>
      </c>
    </row>
    <row r="55" spans="1:4">
      <c r="A55" s="78"/>
      <c r="B55" s="78"/>
      <c r="C55" s="115">
        <f>C54-'ОФП '!C30</f>
        <v>0</v>
      </c>
      <c r="D55" s="115">
        <v>0</v>
      </c>
    </row>
    <row r="56" spans="1:4">
      <c r="A56" s="13"/>
      <c r="B56" s="13"/>
      <c r="C56" s="116"/>
      <c r="D56" s="116"/>
    </row>
    <row r="57" spans="1:4" s="20" customFormat="1">
      <c r="A57" s="59"/>
      <c r="B57" s="59"/>
      <c r="C57" s="59"/>
      <c r="D57" s="59"/>
    </row>
    <row r="58" spans="1:4" s="20" customFormat="1">
      <c r="A58" s="26" t="s">
        <v>91</v>
      </c>
      <c r="B58" s="57"/>
      <c r="C58" s="58"/>
      <c r="D58" s="26" t="s">
        <v>88</v>
      </c>
    </row>
    <row r="59" spans="1:4" s="20" customFormat="1">
      <c r="A59" s="32" t="s">
        <v>115</v>
      </c>
      <c r="B59" s="32"/>
      <c r="C59" s="31"/>
      <c r="D59" s="32" t="s">
        <v>87</v>
      </c>
    </row>
    <row r="60" spans="1:4" s="20" customFormat="1" ht="25.5">
      <c r="A60" s="60" t="s">
        <v>89</v>
      </c>
      <c r="B60" s="32"/>
      <c r="C60" s="31"/>
      <c r="D60" s="60" t="s">
        <v>90</v>
      </c>
    </row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Yelena Lyssyak</cp:lastModifiedBy>
  <cp:lastPrinted>2019-05-06T08:32:18Z</cp:lastPrinted>
  <dcterms:created xsi:type="dcterms:W3CDTF">2016-05-13T18:34:15Z</dcterms:created>
  <dcterms:modified xsi:type="dcterms:W3CDTF">2023-08-01T05:43:41Z</dcterms:modified>
</cp:coreProperties>
</file>