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 concurrentCalc="0"/>
</workbook>
</file>

<file path=xl/calcChain.xml><?xml version="1.0" encoding="utf-8"?>
<calcChain xmlns="http://schemas.openxmlformats.org/spreadsheetml/2006/main">
  <c r="C230" i="1" l="1"/>
  <c r="C244" i="1"/>
  <c r="C259" i="1"/>
  <c r="C261" i="1"/>
  <c r="C282" i="1"/>
  <c r="C275" i="1"/>
  <c r="C290" i="1"/>
  <c r="D230" i="1"/>
  <c r="D244" i="1"/>
  <c r="D259" i="1"/>
  <c r="D261" i="1"/>
  <c r="D275" i="1"/>
  <c r="D290" i="1"/>
  <c r="E230" i="1"/>
  <c r="E244" i="1"/>
  <c r="E259" i="1"/>
  <c r="E261" i="1"/>
  <c r="E275" i="1"/>
  <c r="E290" i="1"/>
  <c r="F230" i="1"/>
  <c r="F233" i="1"/>
  <c r="F231" i="1"/>
  <c r="F246" i="1"/>
  <c r="F244" i="1"/>
  <c r="F259" i="1"/>
  <c r="F261" i="1"/>
  <c r="F273" i="1"/>
  <c r="F264" i="1"/>
  <c r="F262" i="1"/>
  <c r="F279" i="1"/>
  <c r="F280" i="1"/>
  <c r="F277" i="1"/>
  <c r="F275" i="1"/>
  <c r="F290" i="1"/>
  <c r="G230" i="1"/>
  <c r="G233" i="1"/>
  <c r="G231" i="1"/>
  <c r="G246" i="1"/>
  <c r="G244" i="1"/>
  <c r="G259" i="1"/>
  <c r="G261" i="1"/>
  <c r="G263" i="1"/>
  <c r="G269" i="1"/>
  <c r="G270" i="1"/>
  <c r="G264" i="1"/>
  <c r="G262" i="1"/>
  <c r="G277" i="1"/>
  <c r="G286" i="1"/>
  <c r="G287" i="1"/>
  <c r="G288" i="1"/>
  <c r="G289" i="1"/>
  <c r="G275" i="1"/>
  <c r="G290" i="1"/>
  <c r="H230" i="1"/>
  <c r="H233" i="1"/>
  <c r="H231" i="1"/>
  <c r="H246" i="1"/>
  <c r="H244" i="1"/>
  <c r="H259" i="1"/>
  <c r="H261" i="1"/>
  <c r="H263" i="1"/>
  <c r="H273" i="1"/>
  <c r="H264" i="1"/>
  <c r="H262" i="1"/>
  <c r="H279" i="1"/>
  <c r="H280" i="1"/>
  <c r="H277" i="1"/>
  <c r="H286" i="1"/>
  <c r="H289" i="1"/>
  <c r="H275" i="1"/>
  <c r="H290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C264" i="1"/>
  <c r="D264" i="1"/>
  <c r="E264" i="1"/>
  <c r="I264" i="1"/>
  <c r="I263" i="1"/>
  <c r="I262" i="1"/>
  <c r="I259" i="1"/>
  <c r="I261" i="1"/>
  <c r="I260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C233" i="1"/>
  <c r="D233" i="1"/>
  <c r="E233" i="1"/>
  <c r="I233" i="1"/>
  <c r="I232" i="1"/>
  <c r="I231" i="1"/>
  <c r="I230" i="1"/>
  <c r="I229" i="1"/>
  <c r="I228" i="1"/>
  <c r="D150" i="1"/>
  <c r="D151" i="1"/>
  <c r="D153" i="1"/>
  <c r="D154" i="1"/>
  <c r="D155" i="1"/>
  <c r="D159" i="1"/>
  <c r="D163" i="1"/>
  <c r="D164" i="1"/>
  <c r="D165" i="1"/>
  <c r="D166" i="1"/>
  <c r="D167" i="1"/>
  <c r="D169" i="1"/>
  <c r="D170" i="1"/>
  <c r="D171" i="1"/>
  <c r="D172" i="1"/>
  <c r="D173" i="1"/>
  <c r="D174" i="1"/>
  <c r="D175" i="1"/>
  <c r="D176" i="1"/>
  <c r="D180" i="1"/>
  <c r="D185" i="1"/>
  <c r="D188" i="1"/>
  <c r="D190" i="1"/>
  <c r="D178" i="1"/>
  <c r="D193" i="1"/>
  <c r="D196" i="1"/>
  <c r="D191" i="1"/>
  <c r="D204" i="1"/>
  <c r="D208" i="1"/>
  <c r="D209" i="1"/>
  <c r="D206" i="1"/>
  <c r="D214" i="1"/>
  <c r="D216" i="1"/>
  <c r="D218" i="1"/>
  <c r="D212" i="1"/>
  <c r="D219" i="1"/>
  <c r="D220" i="1"/>
  <c r="D221" i="1"/>
  <c r="D223" i="1"/>
  <c r="C150" i="1"/>
  <c r="C151" i="1"/>
  <c r="C153" i="1"/>
  <c r="C154" i="1"/>
  <c r="C155" i="1"/>
  <c r="C159" i="1"/>
  <c r="C163" i="1"/>
  <c r="C164" i="1"/>
  <c r="C165" i="1"/>
  <c r="C166" i="1"/>
  <c r="C167" i="1"/>
  <c r="C169" i="1"/>
  <c r="C170" i="1"/>
  <c r="C171" i="1"/>
  <c r="C172" i="1"/>
  <c r="C173" i="1"/>
  <c r="C174" i="1"/>
  <c r="C175" i="1"/>
  <c r="C176" i="1"/>
  <c r="C180" i="1"/>
  <c r="C188" i="1"/>
  <c r="C190" i="1"/>
  <c r="C178" i="1"/>
  <c r="C195" i="1"/>
  <c r="C193" i="1"/>
  <c r="C200" i="1"/>
  <c r="C202" i="1"/>
  <c r="C203" i="1"/>
  <c r="C191" i="1"/>
  <c r="C204" i="1"/>
  <c r="C208" i="1"/>
  <c r="C209" i="1"/>
  <c r="C206" i="1"/>
  <c r="C214" i="1"/>
  <c r="C216" i="1"/>
  <c r="C218" i="1"/>
  <c r="C212" i="1"/>
  <c r="C219" i="1"/>
  <c r="C220" i="1"/>
  <c r="C221" i="1"/>
  <c r="C223" i="1"/>
  <c r="D134" i="1"/>
  <c r="C134" i="1"/>
  <c r="D133" i="1"/>
  <c r="C133" i="1"/>
  <c r="D130" i="1"/>
  <c r="C130" i="1"/>
  <c r="D129" i="1"/>
  <c r="C129" i="1"/>
  <c r="D128" i="1"/>
  <c r="C128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7" i="1"/>
  <c r="D118" i="1"/>
  <c r="D121" i="1"/>
  <c r="D125" i="1"/>
  <c r="D113" i="1"/>
  <c r="D126" i="1"/>
  <c r="C93" i="1"/>
  <c r="C94" i="1"/>
  <c r="C95" i="1"/>
  <c r="C96" i="1"/>
  <c r="C97" i="1"/>
  <c r="C98" i="1"/>
  <c r="C99" i="1"/>
  <c r="C100" i="1"/>
  <c r="C101" i="1"/>
  <c r="C102" i="1"/>
  <c r="C103" i="1"/>
  <c r="C105" i="1"/>
  <c r="C106" i="1"/>
  <c r="C107" i="1"/>
  <c r="C108" i="1"/>
  <c r="C109" i="1"/>
  <c r="C110" i="1"/>
  <c r="C117" i="1"/>
  <c r="C118" i="1"/>
  <c r="C121" i="1"/>
  <c r="C113" i="1"/>
  <c r="C126" i="1"/>
  <c r="D112" i="1"/>
  <c r="C112" i="1"/>
  <c r="D111" i="1"/>
  <c r="C111" i="1"/>
  <c r="D82" i="1"/>
  <c r="C82" i="1"/>
  <c r="D22" i="1"/>
  <c r="D25" i="1"/>
  <c r="D26" i="1"/>
  <c r="D44" i="1"/>
  <c r="D45" i="1"/>
  <c r="D57" i="1"/>
  <c r="D68" i="1"/>
  <c r="D76" i="1"/>
  <c r="D78" i="1"/>
  <c r="D79" i="1"/>
  <c r="D80" i="1"/>
  <c r="C16" i="1"/>
  <c r="C18" i="1"/>
  <c r="C20" i="1"/>
  <c r="C21" i="1"/>
  <c r="C22" i="1"/>
  <c r="C23" i="1"/>
  <c r="C24" i="1"/>
  <c r="C25" i="1"/>
  <c r="C26" i="1"/>
  <c r="C27" i="1"/>
  <c r="C33" i="1"/>
  <c r="C34" i="1"/>
  <c r="C35" i="1"/>
  <c r="C36" i="1"/>
  <c r="C37" i="1"/>
  <c r="C38" i="1"/>
  <c r="C40" i="1"/>
  <c r="C41" i="1"/>
  <c r="C42" i="1"/>
  <c r="C43" i="1"/>
  <c r="C44" i="1"/>
  <c r="C45" i="1"/>
  <c r="C49" i="1"/>
  <c r="C50" i="1"/>
  <c r="C51" i="1"/>
  <c r="C52" i="1"/>
  <c r="C53" i="1"/>
  <c r="C54" i="1"/>
  <c r="C56" i="1"/>
  <c r="C57" i="1"/>
  <c r="C61" i="1"/>
  <c r="C63" i="1"/>
  <c r="C65" i="1"/>
  <c r="C66" i="1"/>
  <c r="C67" i="1"/>
  <c r="C68" i="1"/>
  <c r="C71" i="1"/>
  <c r="C72" i="1"/>
  <c r="C74" i="1"/>
  <c r="C75" i="1"/>
  <c r="C76" i="1"/>
  <c r="C77" i="1"/>
  <c r="C78" i="1"/>
  <c r="C58" i="1"/>
  <c r="C79" i="1"/>
  <c r="C80" i="1"/>
  <c r="D291" i="1"/>
  <c r="J273" i="1"/>
  <c r="J269" i="1"/>
  <c r="J263" i="1"/>
  <c r="J259" i="1"/>
  <c r="F291" i="1"/>
  <c r="H291" i="1"/>
  <c r="J270" i="1"/>
  <c r="G291" i="1"/>
  <c r="C291" i="1"/>
  <c r="I291" i="1"/>
  <c r="J290" i="1"/>
</calcChain>
</file>

<file path=xl/comments1.xml><?xml version="1.0" encoding="utf-8"?>
<comments xmlns="http://schemas.openxmlformats.org/spreadsheetml/2006/main">
  <authors>
    <author>Автор</author>
  </authors>
  <commentList>
    <comment ref="C20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размещение вкладов</t>
        </r>
      </text>
    </comment>
  </commentList>
</comments>
</file>

<file path=xl/sharedStrings.xml><?xml version="1.0" encoding="utf-8"?>
<sst xmlns="http://schemas.openxmlformats.org/spreadsheetml/2006/main" count="387" uniqueCount="296">
  <si>
    <r>
      <t xml:space="preserve">Наименование организации:  </t>
    </r>
    <r>
      <rPr>
        <b/>
        <sz val="14"/>
        <color theme="1"/>
        <rFont val="Times New Roman"/>
        <family val="1"/>
        <charset val="204"/>
      </rPr>
      <t>АО НК "КазМунайГаз"</t>
    </r>
  </si>
  <si>
    <t>Сведения о реорганизации:</t>
  </si>
  <si>
    <r>
      <t xml:space="preserve">Вид деятельности организации: </t>
    </r>
    <r>
      <rPr>
        <b/>
        <sz val="12"/>
        <color theme="1"/>
        <rFont val="Times New Roman"/>
        <family val="1"/>
        <charset val="204"/>
      </rPr>
      <t>Добыча, транспортировка, переработка нефти и газа</t>
    </r>
  </si>
  <si>
    <r>
      <t xml:space="preserve">Форма отчетности: </t>
    </r>
    <r>
      <rPr>
        <b/>
        <sz val="12"/>
        <color theme="1"/>
        <rFont val="Times New Roman"/>
        <family val="1"/>
        <charset val="204"/>
      </rPr>
      <t>консолидированная</t>
    </r>
  </si>
  <si>
    <r>
      <t xml:space="preserve">Субъект предпринимательства: </t>
    </r>
    <r>
      <rPr>
        <b/>
        <sz val="12"/>
        <color theme="1"/>
        <rFont val="Times New Roman"/>
        <family val="1"/>
        <charset val="204"/>
      </rPr>
      <t>крупного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</si>
  <si>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Юридический адрес (организации): </t>
    </r>
    <r>
      <rPr>
        <b/>
        <sz val="12"/>
        <color theme="1"/>
        <rFont val="Times New Roman"/>
        <family val="1"/>
        <charset val="204"/>
      </rPr>
      <t>г.Астана, пр.Кабанбай батыра, 19</t>
    </r>
  </si>
  <si>
    <t>КОНСОЛИДИРОВАННЫЙ БУХГАЛТЕРСКИЙ БАЛАНС</t>
  </si>
  <si>
    <t>тыс.тенге</t>
  </si>
  <si>
    <t>Активы</t>
  </si>
  <si>
    <t>Код строки</t>
  </si>
  <si>
    <t>На конец отчетного периода</t>
  </si>
  <si>
    <t>На начало отчетного периода</t>
  </si>
  <si>
    <t xml:space="preserve">I. Краткосрочные активы: </t>
  </si>
  <si>
    <t>  </t>
  </si>
  <si>
    <t>Денежные средства и их эквиваленты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</si>
  <si>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</si>
  <si>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</si>
  <si>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</si>
  <si>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</si>
  <si>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</si>
  <si>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</si>
  <si>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</si>
  <si>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</si>
  <si>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</si>
  <si>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</si>
  <si>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</si>
  <si>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</si>
  <si>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</si>
  <si>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 xml:space="preserve">Текущий подоходный налог          </t>
  </si>
  <si>
    <t>017</t>
  </si>
  <si>
    <t>Запасы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</si>
  <si>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</si>
  <si>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</si>
  <si>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</si>
  <si>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</si>
  <si>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</si>
  <si>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</si>
  <si>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</si>
  <si>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</si>
  <si>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</si>
  <si>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</si>
  <si>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</si>
  <si>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</si>
  <si>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</si>
  <si>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</si>
  <si>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</si>
  <si>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</si>
  <si>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</si>
  <si>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</si>
  <si>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</si>
  <si>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</si>
  <si>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</si>
  <si>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</si>
  <si>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</si>
  <si>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</si>
  <si>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</si>
  <si>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</si>
  <si>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</si>
  <si>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</si>
  <si>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</si>
  <si>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</si>
  <si>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</si>
  <si>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</si>
  <si>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</si>
  <si>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</si>
  <si>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</si>
  <si>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</si>
  <si>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</si>
  <si>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</si>
  <si>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</si>
  <si>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</si>
  <si>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</si>
  <si>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</si>
  <si>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</si>
  <si>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</si>
  <si>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</si>
  <si>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+строка 301+строка 400 + строка 500)</t>
  </si>
  <si>
    <t>Проверка</t>
  </si>
  <si>
    <t>Балансовая стоимость одной акции, тенге</t>
  </si>
  <si>
    <r>
      <t xml:space="preserve">Наименование организации: </t>
    </r>
    <r>
      <rPr>
        <b/>
        <sz val="14"/>
        <rFont val="Times New Roman"/>
        <family val="1"/>
        <charset val="204"/>
      </rPr>
      <t>АО НК "КазМунайГаз"</t>
    </r>
  </si>
  <si>
    <t>КОНСОЛИДИРОВАННЫЙ ОТЧЕТ О ПРИБЫЛЯХ И УБЫТКАХ</t>
  </si>
  <si>
    <t>Наименование показателей</t>
  </si>
  <si>
    <t>За отчетный период</t>
  </si>
  <si>
    <t>За предыдущий период</t>
  </si>
  <si>
    <t xml:space="preserve">Выручка </t>
  </si>
  <si>
    <t xml:space="preserve">Себестоимость реализованных товаров и услуг </t>
  </si>
  <si>
    <t>Валовая прибыль (строка 010 – строка 011)</t>
  </si>
  <si>
    <t xml:space="preserve">Расходы по реализации </t>
  </si>
  <si>
    <t xml:space="preserve">Административные расходы </t>
  </si>
  <si>
    <t xml:space="preserve">Прочие расходы 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</si>
  <si>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</si>
  <si>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</si>
  <si>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</si>
  <si>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</si>
  <si>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</si>
  <si>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</si>
  <si>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</si>
  <si>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</si>
  <si>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</si>
  <si>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</si>
  <si>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</si>
  <si>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 xml:space="preserve">Прочие неоперационные расходы </t>
  </si>
  <si>
    <t>025</t>
  </si>
  <si>
    <t>Прибыль (убыток) до налогообложения (+/- строки с 020 по 025)</t>
  </si>
  <si>
    <t>Расходы по подоходному налогу</t>
  </si>
  <si>
    <r>
      <t>Прибыль (убыток) после налогообложения от продолжающейся деятельности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(строка 100 – строка 101)</t>
    </r>
  </si>
  <si>
    <r>
      <t>Прибыль (убыток) после налогообложения</t>
    </r>
    <r>
      <rPr>
        <i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от прекращенной деятельности</t>
    </r>
    <r>
      <rPr>
        <i/>
        <sz val="12"/>
        <rFont val="Times New Roman"/>
        <family val="1"/>
        <charset val="204"/>
      </rPr>
      <t xml:space="preserve"> </t>
    </r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</si>
  <si>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</si>
  <si>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</si>
  <si>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</si>
  <si>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</si>
  <si>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</si>
  <si>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</si>
  <si>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r>
      <t>Переоценка финансовых активов</t>
    </r>
    <r>
      <rPr>
        <i/>
        <sz val="12"/>
        <rFont val="Times New Roman"/>
        <family val="1"/>
        <charset val="204"/>
      </rPr>
      <t xml:space="preserve">, </t>
    </r>
    <r>
      <rPr>
        <sz val="12"/>
        <rFont val="Times New Roman"/>
        <family val="1"/>
        <charset val="204"/>
      </rPr>
      <t>имеющихся в наличии для продажи</t>
    </r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</si>
  <si>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</si>
  <si>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</si>
  <si>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</si>
  <si>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</si>
  <si>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</si>
  <si>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</si>
  <si>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</si>
  <si>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</si>
  <si>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</si>
  <si>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</si>
  <si>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</si>
  <si>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</si>
  <si>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</si>
  <si>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</si>
  <si>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</si>
  <si>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</si>
  <si>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</si>
  <si>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 xml:space="preserve">КОНСОЛИДИРОВАННЫЙ ОТЧЕТ О ДВИЖЕНИИ ДЕНЕЖНЫХ СРЕДСТВ </t>
  </si>
  <si>
    <t>Код  строки</t>
  </si>
  <si>
    <t>   За предыдущий период</t>
  </si>
  <si>
    <t>030</t>
  </si>
  <si>
    <t>040</t>
  </si>
  <si>
    <t>041</t>
  </si>
  <si>
    <t>042</t>
  </si>
  <si>
    <t>Наименование компонентов</t>
  </si>
  <si>
    <t>Капитал материнской организации</t>
  </si>
  <si>
    <t>Доля неконтро-лирующих собственников</t>
  </si>
  <si>
    <t>Итого капитал</t>
  </si>
  <si>
    <t xml:space="preserve">Выкупленные собственные долевые инструменты </t>
  </si>
  <si>
    <t>Сальдо на 1 января предыдущего года</t>
  </si>
  <si>
    <t>Изменение в учетной политике</t>
  </si>
  <si>
    <t>Пересчитанное сальдо (строка 010+/- строка 011)</t>
  </si>
  <si>
    <t>Общая совокупная прибыль, всего(строка 210 + строка 220):</t>
  </si>
  <si>
    <t>Прибыль (убыток) за год</t>
  </si>
  <si>
    <t>Прочая совокупная прибыль, всего (сумма строк с 221 по 229):</t>
  </si>
  <si>
    <t>Прирост от переоценки основных средств (за минусом налогового эффекта)</t>
  </si>
  <si>
    <t>Перевод амортизации от переоценки основных средств (за минусом налогового эффекта)</t>
  </si>
  <si>
    <t>Переоценка финансовых активов, имеющиеся в наличии для продажи (за минусом налогового эффекта)</t>
  </si>
  <si>
    <t>Хеджирование денежных потоков (за минусом налогового эффекта)</t>
  </si>
  <si>
    <t>Операции с собственниками,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</si>
  <si>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</si>
  <si>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</si>
  <si>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</si>
  <si>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</si>
  <si>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</si>
  <si>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</si>
  <si>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</si>
  <si>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</si>
  <si>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</si>
  <si>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</si>
  <si>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 xml:space="preserve">Прочие операции с собственниками </t>
  </si>
  <si>
    <t>Изменения в доле участия в дочерних организациях, не приводящей к потере контроля</t>
  </si>
  <si>
    <t>Сальдо на 1 января отчетного года (строка 100 + строка 200 + строка 300)</t>
  </si>
  <si>
    <t>Пересчитанное сальдо (строка 400+/- строка 401)</t>
  </si>
  <si>
    <t>Общая совокупная прибыль, всего (строка 610+ строка 620):</t>
  </si>
  <si>
    <t>Прочая совокупная прибыль, всего (сумма строк с 621 по 629):</t>
  </si>
  <si>
    <t>Эффект изменения в ставке подоходного налога на отсроченный налог дочерних компаний</t>
  </si>
  <si>
    <t xml:space="preserve">Курсовая разница по инвестициям в зарубежные организации </t>
  </si>
  <si>
    <t>Операции с собственниками всего (cумма строк с 710 по 718)</t>
  </si>
  <si>
    <t>Вознаграждения работников акциями</t>
  </si>
  <si>
    <t>(косвенный метод)</t>
  </si>
  <si>
    <t>1. Движение денежных средств от операционной деятельности</t>
  </si>
  <si>
    <t>Прибыль (убыток) до налогообложения</t>
  </si>
  <si>
    <t>Обесценение гудвила</t>
  </si>
  <si>
    <t>Обесценение торговой и прочей дебиторской задолженности</t>
  </si>
  <si>
    <t>Списание стоимости активов (или выбывающей группы), предназначенных для продажи до справедливой стоимости за вычетом затрат на продажу</t>
  </si>
  <si>
    <t>Убыток (прибыль) от выбытия основных средств</t>
  </si>
  <si>
    <t>Убыток (прибыль) от инвестиционного имущества</t>
  </si>
  <si>
    <t>Убыток (прибыль) от досрочного погашения займов</t>
  </si>
  <si>
    <t>Убыток (прибыль) от прочих финансовых активов, отражаемых по справедливой стоимости с корректировкой через отчет о прибылях и убытках</t>
  </si>
  <si>
    <t>Расходы (доходы) по финансированию</t>
  </si>
  <si>
    <t>Расходы по вознаграждениям долевыми инструментами</t>
  </si>
  <si>
    <t>Доход (расход) по отложенным налогам</t>
  </si>
  <si>
    <t>Нереализованная положительная (отрицательная) курсовая разница</t>
  </si>
  <si>
    <t>Доля организации в прибыли ассоциированных организаций и совместной деятельности, учитываемых по методу долевого участия</t>
  </si>
  <si>
    <t>Прочие неденежные операционные корректировки общей совокупной прибыли (убытка)</t>
  </si>
  <si>
    <t>Итого корректировка общей совокупной прибыли (убытка), всего (+/- строки с 011 по 025)</t>
  </si>
  <si>
    <t>Изменения в запасах</t>
  </si>
  <si>
    <t>031</t>
  </si>
  <si>
    <t xml:space="preserve">Изменения резерва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</si>
  <si>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032</t>
  </si>
  <si>
    <t>Изменения в торговой и прочей дебиторской задолженности</t>
  </si>
  <si>
    <t>033</t>
  </si>
  <si>
    <t>Изменения в торговой и прочей кредиторской задолженности</t>
  </si>
  <si>
    <t>034</t>
  </si>
  <si>
    <t xml:space="preserve">Изменения в задолженности по налогам и другим обязательным платежам в бюджет </t>
  </si>
  <si>
    <t>035</t>
  </si>
  <si>
    <t>036</t>
  </si>
  <si>
    <t>Итого движение операционных активов и обязательств, всего (+/- строки с 031 по 036)</t>
  </si>
  <si>
    <t xml:space="preserve">Уплаченные вознаграждения </t>
  </si>
  <si>
    <t>Уплаченный подоходный налог</t>
  </si>
  <si>
    <t>Чистая сумма денежных средств от операционной деятельности (строка 010+/- строка 030 +/- строка 040+/- строка 041+/- строка 042)</t>
  </si>
  <si>
    <t>2.Движение денежных средств от инвестиционной деятельности</t>
  </si>
  <si>
    <t>3.Движение денежных средств от финансовой деятельности</t>
  </si>
  <si>
    <t>4.Влияние обменных курсов валют к тенге</t>
  </si>
  <si>
    <t>6.Денежные средства и их эквиваленты на начало отчетного периода</t>
  </si>
  <si>
    <t>7.Денежные средства и их эквиваленты на конец отчетного периода</t>
  </si>
  <si>
    <t>Амортизация и обесценение основных средств и нематериальных активов</t>
  </si>
  <si>
    <t>Изменения в прочих  краткосрочных обязательствах</t>
  </si>
  <si>
    <t>1. Поступление денежных средств, всего (сумма строк с 061 по 071)</t>
  </si>
  <si>
    <t>050</t>
  </si>
  <si>
    <t>060</t>
  </si>
  <si>
    <t>061</t>
  </si>
  <si>
    <t>реализация основных средств</t>
  </si>
  <si>
    <t>реализация нематериальных активов</t>
  </si>
  <si>
    <t>062</t>
  </si>
  <si>
    <t>реализация других долгосрочных активов</t>
  </si>
  <si>
    <t>063</t>
  </si>
  <si>
    <t>реализация долевых инструментов других организаций (кроме дочерних) и долей участия в совместном приедпринимательстве</t>
  </si>
  <si>
    <t>064</t>
  </si>
  <si>
    <t>реализация долговых инструментов других организаций</t>
  </si>
  <si>
    <t>065</t>
  </si>
  <si>
    <t>возмещение при потере контроля над дочерними организациями</t>
  </si>
  <si>
    <t>066</t>
  </si>
  <si>
    <t>реализация прочих финансовых активов</t>
  </si>
  <si>
    <t>067</t>
  </si>
  <si>
    <t>фьючерсные и форвардные контракты, поционы и свопы</t>
  </si>
  <si>
    <t>068</t>
  </si>
  <si>
    <t>полученные дивиденды</t>
  </si>
  <si>
    <t>069</t>
  </si>
  <si>
    <t>полученные вознаграждения</t>
  </si>
  <si>
    <t>070</t>
  </si>
  <si>
    <t>прочие поступления</t>
  </si>
  <si>
    <t>071</t>
  </si>
  <si>
    <t>2. Выбытие денежных средств, всего (сумма строк с 081 по 091)</t>
  </si>
  <si>
    <t>080</t>
  </si>
  <si>
    <t>приобретение основных средств</t>
  </si>
  <si>
    <t>081</t>
  </si>
  <si>
    <t>приобретение нематериальных активов</t>
  </si>
  <si>
    <t>082</t>
  </si>
  <si>
    <t>приобретение других долгосрочных активов</t>
  </si>
  <si>
    <t>083</t>
  </si>
  <si>
    <t>приобретение долевых инструментов других организаций (кроме дочерних) и долей участия в совместном предпринимательстве</t>
  </si>
  <si>
    <t>084</t>
  </si>
  <si>
    <t xml:space="preserve">приобретение долговых инструментов других организаций </t>
  </si>
  <si>
    <t>085</t>
  </si>
  <si>
    <t>приобретение контроля над дочерними организациями</t>
  </si>
  <si>
    <t>086</t>
  </si>
  <si>
    <t>приобретение прочих финансовых активов</t>
  </si>
  <si>
    <t>087</t>
  </si>
  <si>
    <t>предоставление займов</t>
  </si>
  <si>
    <t>088</t>
  </si>
  <si>
    <t>089</t>
  </si>
  <si>
    <t>инвестиции в ассоциированные и дочерние организации</t>
  </si>
  <si>
    <t>090</t>
  </si>
  <si>
    <t>прочие выплаты</t>
  </si>
  <si>
    <t>091</t>
  </si>
  <si>
    <t>1. Поступление денежных средств, всего (сумма строк с 111 по 114)</t>
  </si>
  <si>
    <t>3. Чистая сумма денежных средств от инвестиционной деятельности (строка 060- строка 080)</t>
  </si>
  <si>
    <t>100</t>
  </si>
  <si>
    <t>110</t>
  </si>
  <si>
    <t>эмиссия акций и других финансовых инструментов</t>
  </si>
  <si>
    <t>111</t>
  </si>
  <si>
    <t>получение займов</t>
  </si>
  <si>
    <t>112</t>
  </si>
  <si>
    <t>113</t>
  </si>
  <si>
    <t>114</t>
  </si>
  <si>
    <t>2. Выбытие денежных средств, всего (сумма строк с 121 по 125)</t>
  </si>
  <si>
    <t>погашение займов</t>
  </si>
  <si>
    <t>выплата вознаграждения</t>
  </si>
  <si>
    <t>121</t>
  </si>
  <si>
    <t>122</t>
  </si>
  <si>
    <t>выплата дивидендов</t>
  </si>
  <si>
    <t>123</t>
  </si>
  <si>
    <t>выплата собственникам по акциям организации</t>
  </si>
  <si>
    <t>124</t>
  </si>
  <si>
    <t>прочие выбытия</t>
  </si>
  <si>
    <t>125</t>
  </si>
  <si>
    <t>3. Чистая сумма денежных средств от финансовой деятельности (строка 110 - строка 120)</t>
  </si>
  <si>
    <t>130</t>
  </si>
  <si>
    <t>120</t>
  </si>
  <si>
    <t>140</t>
  </si>
  <si>
    <t>150</t>
  </si>
  <si>
    <t>5. Увеличение +/- уменьшение денежных средств (строка 050 +/- строка 100 +/- строка 130 +/- строка 140)</t>
  </si>
  <si>
    <t>160</t>
  </si>
  <si>
    <t>170</t>
  </si>
  <si>
    <t>Нераспределенная прибыль</t>
  </si>
  <si>
    <r>
      <t xml:space="preserve">Организационно-правовая форма: </t>
    </r>
    <r>
      <rPr>
        <b/>
        <sz val="12"/>
        <color theme="1"/>
        <rFont val="Times New Roman"/>
        <family val="1"/>
        <charset val="204"/>
      </rPr>
      <t>Частная</t>
    </r>
  </si>
  <si>
    <t>Среднегодовая численность работников: 68.102 чел.</t>
  </si>
  <si>
    <t>по состоянию на 30 сентября 2016 года</t>
  </si>
  <si>
    <t>за девять месяцев, закончившихся 30 сентября 2016 года</t>
  </si>
  <si>
    <t>Сальдо на 30 сентября отчетного года (строка 500 + строка 600 + строка 700)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</si>
</sst>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р_._-;\-* #,##0_р_._-;_-* &quot;-&quot;_р_._-;_-@_-"/>
    <numFmt numFmtId="43" formatCode="_-* #,##0.00_р_._-;\-* #,##0.00_р_._-;_-* &quot;-&quot;??_р_._-;_-@_-"/>
    <numFmt numFmtId="164" formatCode="_(* #,##0.00_);_(* \(#,##0.00\);_(* &quot;-&quot;??_);_(@_)"/>
    <numFmt numFmtId="165" formatCode="_-* #,##0_р_._-;\-* #,##0_р_._-;_-* &quot;-&quot;??_р_._-;_-@_-"/>
    <numFmt numFmtId="166" formatCode="_-* #,##0.0000_р_._-;\-* #,##0.0000_р_._-;_-* &quot;-&quot;??_р_._-;_-@_-"/>
    <numFmt numFmtId="167" formatCode="_(* #,##0_);_(* \(#,##0\);_(* &quot;-&quot;??_);_(@_)"/>
    <numFmt numFmtId="168" formatCode="_-* #,##0.00[$€-1]_-;\-* #,##0.00[$€-1]_-;_-* &quot;-&quot;??[$€-1]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3" fillId="0" borderId="0"/>
    <xf numFmtId="43" fontId="2" fillId="0" borderId="0" applyFont="0" applyFill="0" applyBorder="0" applyAlignment="0" applyProtection="0"/>
  </cellStyleXfs>
  <cellXfs count="98">
    <xf numFmtId="0" fontId="0" fillId="0" borderId="0" xfId="0"/>
    <xf numFmtId="43" fontId="10" fillId="0" borderId="1" xfId="7" applyFont="1" applyFill="1" applyBorder="1" applyAlignment="1">
      <alignment horizontal="center" vertical="center" wrapText="1"/>
    </xf>
    <xf numFmtId="167" fontId="10" fillId="0" borderId="1" xfId="7" applyNumberFormat="1" applyFont="1" applyFill="1" applyBorder="1" applyAlignment="1">
      <alignment horizontal="center" vertical="center" wrapText="1"/>
    </xf>
    <xf numFmtId="43" fontId="11" fillId="0" borderId="1" xfId="7" applyFont="1" applyFill="1" applyBorder="1" applyAlignment="1">
      <alignment horizontal="center" vertical="center" wrapText="1"/>
    </xf>
    <xf numFmtId="43" fontId="19" fillId="0" borderId="1" xfId="7" applyFont="1" applyFill="1" applyBorder="1" applyAlignment="1">
      <alignment horizontal="center" vertical="center" wrapText="1"/>
    </xf>
    <xf numFmtId="168" fontId="11" fillId="0" borderId="0" xfId="8" applyFont="1" applyFill="1"/>
    <xf numFmtId="168" fontId="7" fillId="0" borderId="0" xfId="8" applyFont="1" applyFill="1"/>
    <xf numFmtId="168" fontId="3" fillId="0" borderId="0" xfId="8" applyFill="1"/>
    <xf numFmtId="168" fontId="7" fillId="0" borderId="0" xfId="8" applyFont="1"/>
    <xf numFmtId="168" fontId="3" fillId="0" borderId="0" xfId="8"/>
    <xf numFmtId="43" fontId="4" fillId="0" borderId="0" xfId="5"/>
    <xf numFmtId="168" fontId="9" fillId="0" borderId="0" xfId="8" applyFont="1" applyAlignment="1">
      <alignment horizontal="right"/>
    </xf>
    <xf numFmtId="168" fontId="10" fillId="0" borderId="1" xfId="8" applyFont="1" applyBorder="1" applyAlignment="1">
      <alignment vertical="center" wrapText="1"/>
    </xf>
    <xf numFmtId="168" fontId="11" fillId="0" borderId="1" xfId="8" applyFont="1" applyBorder="1" applyAlignment="1">
      <alignment horizontal="center" vertical="center" wrapText="1"/>
    </xf>
    <xf numFmtId="165" fontId="11" fillId="0" borderId="1" xfId="9" applyNumberFormat="1" applyFont="1" applyBorder="1" applyAlignment="1">
      <alignment vertical="center" wrapText="1"/>
    </xf>
    <xf numFmtId="168" fontId="11" fillId="0" borderId="1" xfId="8" applyFont="1" applyBorder="1" applyAlignment="1">
      <alignment vertical="center" wrapText="1"/>
    </xf>
    <xf numFmtId="49" fontId="11" fillId="0" borderId="1" xfId="8" applyNumberFormat="1" applyFont="1" applyBorder="1" applyAlignment="1">
      <alignment horizontal="center" vertical="center" wrapText="1"/>
    </xf>
    <xf numFmtId="165" fontId="11" fillId="0" borderId="1" xfId="9" applyNumberFormat="1" applyFont="1" applyFill="1" applyBorder="1" applyAlignment="1">
      <alignment horizontal="right" wrapText="1"/>
    </xf>
    <xf numFmtId="165" fontId="11" fillId="0" borderId="1" xfId="9" applyNumberFormat="1" applyFont="1" applyBorder="1" applyAlignment="1">
      <alignment horizontal="right" wrapText="1"/>
    </xf>
    <xf numFmtId="43" fontId="0" fillId="0" borderId="0" xfId="7" applyFont="1"/>
    <xf numFmtId="43" fontId="23" fillId="0" borderId="0" xfId="7" applyFont="1"/>
    <xf numFmtId="165" fontId="10" fillId="0" borderId="1" xfId="9" applyNumberFormat="1" applyFont="1" applyFill="1" applyBorder="1" applyAlignment="1">
      <alignment horizontal="right" wrapText="1"/>
    </xf>
    <xf numFmtId="165" fontId="10" fillId="0" borderId="1" xfId="9" applyNumberFormat="1" applyFont="1" applyBorder="1" applyAlignment="1">
      <alignment horizontal="right" wrapText="1"/>
    </xf>
    <xf numFmtId="41" fontId="11" fillId="0" borderId="1" xfId="9" applyNumberFormat="1" applyFont="1" applyBorder="1" applyAlignment="1">
      <alignment horizontal="right" wrapText="1"/>
    </xf>
    <xf numFmtId="168" fontId="11" fillId="0" borderId="1" xfId="8" applyFont="1" applyBorder="1" applyAlignment="1">
      <alignment horizontal="justify" vertical="center" wrapText="1"/>
    </xf>
    <xf numFmtId="165" fontId="19" fillId="0" borderId="1" xfId="9" applyNumberFormat="1" applyFont="1" applyFill="1" applyBorder="1" applyAlignment="1">
      <alignment horizontal="right" wrapText="1"/>
    </xf>
    <xf numFmtId="168" fontId="11" fillId="0" borderId="1" xfId="8" applyFont="1" applyBorder="1" applyAlignment="1">
      <alignment vertical="center"/>
    </xf>
    <xf numFmtId="168" fontId="11" fillId="0" borderId="0" xfId="8" applyFont="1"/>
    <xf numFmtId="165" fontId="11" fillId="0" borderId="0" xfId="9" applyNumberFormat="1" applyFont="1"/>
    <xf numFmtId="165" fontId="10" fillId="0" borderId="1" xfId="9" applyNumberFormat="1" applyFont="1" applyFill="1" applyBorder="1" applyAlignment="1">
      <alignment horizontal="center" vertical="center" wrapText="1"/>
    </xf>
    <xf numFmtId="165" fontId="11" fillId="0" borderId="1" xfId="9" applyNumberFormat="1" applyFont="1" applyFill="1" applyBorder="1" applyAlignment="1">
      <alignment vertical="center" wrapText="1"/>
    </xf>
    <xf numFmtId="165" fontId="10" fillId="0" borderId="1" xfId="9" applyNumberFormat="1" applyFont="1" applyFill="1" applyBorder="1" applyAlignment="1">
      <alignment vertical="center" wrapText="1"/>
    </xf>
    <xf numFmtId="168" fontId="12" fillId="0" borderId="0" xfId="8" applyFont="1" applyAlignment="1">
      <alignment horizontal="right"/>
    </xf>
    <xf numFmtId="165" fontId="19" fillId="0" borderId="0" xfId="9" applyNumberFormat="1" applyFont="1" applyFill="1"/>
    <xf numFmtId="165" fontId="19" fillId="0" borderId="0" xfId="9" applyNumberFormat="1" applyFont="1"/>
    <xf numFmtId="168" fontId="11" fillId="0" borderId="1" xfId="8" applyFont="1" applyBorder="1"/>
    <xf numFmtId="165" fontId="11" fillId="0" borderId="1" xfId="9" applyNumberFormat="1" applyFont="1" applyFill="1" applyBorder="1"/>
    <xf numFmtId="165" fontId="11" fillId="0" borderId="1" xfId="9" applyNumberFormat="1" applyFont="1" applyBorder="1"/>
    <xf numFmtId="168" fontId="13" fillId="0" borderId="1" xfId="8" applyFont="1" applyBorder="1" applyAlignment="1">
      <alignment vertical="center"/>
    </xf>
    <xf numFmtId="168" fontId="14" fillId="0" borderId="1" xfId="8" applyFont="1" applyBorder="1"/>
    <xf numFmtId="166" fontId="10" fillId="0" borderId="1" xfId="9" applyNumberFormat="1" applyFont="1" applyFill="1" applyBorder="1" applyAlignment="1">
      <alignment horizontal="right" wrapText="1"/>
    </xf>
    <xf numFmtId="168" fontId="11" fillId="0" borderId="0" xfId="8" applyFont="1" applyAlignment="1">
      <alignment vertical="center"/>
    </xf>
    <xf numFmtId="168" fontId="11" fillId="0" borderId="0" xfId="8" applyFont="1" applyAlignment="1">
      <alignment horizontal="center" vertical="center"/>
    </xf>
    <xf numFmtId="165" fontId="11" fillId="2" borderId="1" xfId="9" applyNumberFormat="1" applyFont="1" applyFill="1" applyBorder="1" applyAlignment="1">
      <alignment horizontal="right" wrapText="1"/>
    </xf>
    <xf numFmtId="168" fontId="10" fillId="0" borderId="1" xfId="8" applyFont="1" applyBorder="1" applyAlignment="1">
      <alignment horizontal="justify" vertical="center" wrapText="1"/>
    </xf>
    <xf numFmtId="49" fontId="10" fillId="0" borderId="1" xfId="8" applyNumberFormat="1" applyFont="1" applyBorder="1" applyAlignment="1">
      <alignment horizontal="center" vertical="center" wrapText="1"/>
    </xf>
    <xf numFmtId="165" fontId="10" fillId="2" borderId="1" xfId="9" applyNumberFormat="1" applyFont="1" applyFill="1" applyBorder="1" applyAlignment="1">
      <alignment horizontal="right" wrapText="1"/>
    </xf>
    <xf numFmtId="43" fontId="27" fillId="0" borderId="0" xfId="7" applyFont="1"/>
    <xf numFmtId="43" fontId="27" fillId="0" borderId="0" xfId="5" applyFont="1"/>
    <xf numFmtId="168" fontId="27" fillId="0" borderId="0" xfId="8" applyFont="1"/>
    <xf numFmtId="165" fontId="11" fillId="0" borderId="1" xfId="9" applyNumberFormat="1" applyFont="1" applyBorder="1" applyAlignment="1">
      <alignment horizontal="center" vertical="center" wrapText="1"/>
    </xf>
    <xf numFmtId="165" fontId="19" fillId="0" borderId="1" xfId="9" applyNumberFormat="1" applyFont="1" applyBorder="1" applyAlignment="1">
      <alignment horizontal="center" vertical="center" wrapText="1"/>
    </xf>
    <xf numFmtId="165" fontId="11" fillId="0" borderId="1" xfId="9" applyNumberFormat="1" applyFont="1" applyFill="1" applyBorder="1" applyAlignment="1">
      <alignment horizontal="center" vertical="center" wrapText="1"/>
    </xf>
    <xf numFmtId="166" fontId="10" fillId="0" borderId="1" xfId="9" applyNumberFormat="1" applyFont="1" applyBorder="1" applyAlignment="1">
      <alignment horizontal="right" wrapText="1"/>
    </xf>
    <xf numFmtId="166" fontId="11" fillId="0" borderId="1" xfId="9" applyNumberFormat="1" applyFont="1" applyFill="1" applyBorder="1" applyAlignment="1">
      <alignment horizontal="right" wrapText="1"/>
    </xf>
    <xf numFmtId="49" fontId="11" fillId="0" borderId="0" xfId="8" applyNumberFormat="1" applyFont="1"/>
    <xf numFmtId="168" fontId="10" fillId="0" borderId="0" xfId="8" applyFont="1" applyAlignment="1">
      <alignment horizontal="center"/>
    </xf>
    <xf numFmtId="49" fontId="10" fillId="0" borderId="0" xfId="8" applyNumberFormat="1" applyFont="1" applyAlignment="1">
      <alignment horizontal="center"/>
    </xf>
    <xf numFmtId="165" fontId="10" fillId="0" borderId="0" xfId="9" applyNumberFormat="1" applyFont="1" applyAlignment="1">
      <alignment horizontal="right"/>
    </xf>
    <xf numFmtId="168" fontId="11" fillId="3" borderId="1" xfId="8" applyFont="1" applyFill="1" applyBorder="1" applyAlignment="1">
      <alignment vertical="center" wrapText="1"/>
    </xf>
    <xf numFmtId="49" fontId="11" fillId="3" borderId="1" xfId="8" applyNumberFormat="1" applyFont="1" applyFill="1" applyBorder="1" applyAlignment="1">
      <alignment horizontal="center" vertical="center" wrapText="1"/>
    </xf>
    <xf numFmtId="165" fontId="11" fillId="3" borderId="1" xfId="9" applyNumberFormat="1" applyFont="1" applyFill="1" applyBorder="1" applyAlignment="1">
      <alignment horizontal="center" vertical="center" wrapText="1"/>
    </xf>
    <xf numFmtId="43" fontId="6" fillId="0" borderId="0" xfId="5" applyFont="1"/>
    <xf numFmtId="165" fontId="11" fillId="2" borderId="1" xfId="9" applyNumberFormat="1" applyFont="1" applyFill="1" applyBorder="1" applyAlignment="1">
      <alignment horizontal="center" vertical="center" wrapText="1"/>
    </xf>
    <xf numFmtId="165" fontId="10" fillId="2" borderId="1" xfId="9" applyNumberFormat="1" applyFont="1" applyFill="1" applyBorder="1" applyAlignment="1">
      <alignment horizontal="center" vertical="center" wrapText="1"/>
    </xf>
    <xf numFmtId="168" fontId="10" fillId="3" borderId="1" xfId="8" applyFont="1" applyFill="1" applyBorder="1" applyAlignment="1">
      <alignment vertical="center" wrapText="1"/>
    </xf>
    <xf numFmtId="49" fontId="10" fillId="3" borderId="1" xfId="8" applyNumberFormat="1" applyFont="1" applyFill="1" applyBorder="1" applyAlignment="1">
      <alignment horizontal="center" vertical="center" wrapText="1"/>
    </xf>
    <xf numFmtId="165" fontId="10" fillId="3" borderId="1" xfId="9" applyNumberFormat="1" applyFont="1" applyFill="1" applyBorder="1" applyAlignment="1">
      <alignment horizontal="center" vertical="center" wrapText="1"/>
    </xf>
    <xf numFmtId="49" fontId="15" fillId="0" borderId="1" xfId="8" applyNumberFormat="1" applyFont="1" applyBorder="1" applyAlignment="1">
      <alignment horizontal="center" vertical="center" wrapText="1"/>
    </xf>
    <xf numFmtId="43" fontId="21" fillId="0" borderId="0" xfId="7" applyFont="1"/>
    <xf numFmtId="43" fontId="22" fillId="0" borderId="0" xfId="5" applyFont="1"/>
    <xf numFmtId="168" fontId="20" fillId="0" borderId="0" xfId="8" applyFont="1"/>
    <xf numFmtId="43" fontId="18" fillId="0" borderId="0" xfId="7" applyFont="1"/>
    <xf numFmtId="43" fontId="24" fillId="0" borderId="0" xfId="7" applyFont="1"/>
    <xf numFmtId="167" fontId="6" fillId="0" borderId="0" xfId="3" applyNumberFormat="1" applyFont="1"/>
    <xf numFmtId="43" fontId="10" fillId="0" borderId="1" xfId="7" applyFont="1" applyBorder="1" applyAlignment="1">
      <alignment horizontal="center" vertical="center" wrapText="1"/>
    </xf>
    <xf numFmtId="165" fontId="15" fillId="0" borderId="1" xfId="9" applyNumberFormat="1" applyFont="1" applyFill="1" applyBorder="1" applyAlignment="1">
      <alignment horizontal="center" vertical="center" wrapText="1"/>
    </xf>
    <xf numFmtId="165" fontId="19" fillId="0" borderId="1" xfId="9" applyNumberFormat="1" applyFont="1" applyFill="1" applyBorder="1" applyAlignment="1">
      <alignment horizontal="center" vertical="center" wrapText="1"/>
    </xf>
    <xf numFmtId="43" fontId="6" fillId="0" borderId="0" xfId="7" applyFont="1"/>
    <xf numFmtId="43" fontId="10" fillId="3" borderId="1" xfId="7" applyFont="1" applyFill="1" applyBorder="1" applyAlignment="1">
      <alignment horizontal="center" vertical="center" wrapText="1"/>
    </xf>
    <xf numFmtId="167" fontId="6" fillId="0" borderId="0" xfId="7" applyNumberFormat="1" applyFont="1"/>
    <xf numFmtId="168" fontId="6" fillId="0" borderId="0" xfId="8" applyFont="1"/>
    <xf numFmtId="168" fontId="10" fillId="0" borderId="1" xfId="8" applyFont="1" applyBorder="1" applyAlignment="1">
      <alignment horizontal="center" vertical="center" wrapText="1"/>
    </xf>
    <xf numFmtId="165" fontId="10" fillId="0" borderId="1" xfId="9" applyNumberFormat="1" applyFont="1" applyBorder="1" applyAlignment="1">
      <alignment horizontal="center" vertical="center" wrapText="1"/>
    </xf>
    <xf numFmtId="165" fontId="19" fillId="2" borderId="1" xfId="9" applyNumberFormat="1" applyFont="1" applyFill="1" applyBorder="1" applyAlignment="1">
      <alignment horizontal="center" vertical="center" wrapText="1"/>
    </xf>
    <xf numFmtId="43" fontId="18" fillId="0" borderId="0" xfId="3"/>
    <xf numFmtId="168" fontId="1" fillId="0" borderId="0" xfId="8" applyFont="1"/>
    <xf numFmtId="165" fontId="10" fillId="0" borderId="1" xfId="9" applyNumberFormat="1" applyFont="1" applyBorder="1" applyAlignment="1">
      <alignment horizontal="center" vertical="center" wrapText="1"/>
    </xf>
    <xf numFmtId="43" fontId="3" fillId="0" borderId="0" xfId="3" applyFont="1"/>
    <xf numFmtId="43" fontId="23" fillId="0" borderId="0" xfId="3" applyFont="1"/>
    <xf numFmtId="168" fontId="10" fillId="0" borderId="1" xfId="8" applyFont="1" applyBorder="1" applyAlignment="1">
      <alignment horizontal="center" vertical="center" wrapText="1"/>
    </xf>
    <xf numFmtId="168" fontId="8" fillId="0" borderId="0" xfId="8" applyFont="1" applyAlignment="1">
      <alignment horizontal="center"/>
    </xf>
    <xf numFmtId="168" fontId="10" fillId="0" borderId="0" xfId="8" applyFont="1" applyAlignment="1">
      <alignment horizontal="center" vertical="center"/>
    </xf>
    <xf numFmtId="168" fontId="16" fillId="0" borderId="0" xfId="8" applyFont="1" applyAlignment="1">
      <alignment horizontal="center" vertical="center"/>
    </xf>
    <xf numFmtId="49" fontId="10" fillId="0" borderId="2" xfId="8" applyNumberFormat="1" applyFont="1" applyBorder="1" applyAlignment="1">
      <alignment horizontal="center" vertical="center" wrapText="1"/>
    </xf>
    <xf numFmtId="49" fontId="10" fillId="0" borderId="3" xfId="8" applyNumberFormat="1" applyFont="1" applyBorder="1" applyAlignment="1">
      <alignment horizontal="center" vertical="center" wrapText="1"/>
    </xf>
    <xf numFmtId="165" fontId="10" fillId="0" borderId="1" xfId="9" applyNumberFormat="1" applyFont="1" applyBorder="1" applyAlignment="1">
      <alignment horizontal="center" vertical="center" wrapText="1"/>
    </xf>
    <xf numFmtId="168" fontId="16" fillId="0" borderId="0" xfId="8" applyFont="1" applyAlignment="1">
      <alignment horizontal="center"/>
    </xf>
  </cellXfs>
  <cellStyles count="10">
    <cellStyle name="Обычный" xfId="0" builtinId="0"/>
    <cellStyle name="Обычный 2 7" xfId="4"/>
    <cellStyle name="Обычный 2 7 2" xfId="8"/>
    <cellStyle name="Финансовый" xfId="3" builtinId="3"/>
    <cellStyle name="Финансовый 10" xfId="1"/>
    <cellStyle name="Финансовый 10 2" xfId="2"/>
    <cellStyle name="Финансовый 10 2 2" xfId="6"/>
    <cellStyle name="Финансовый 10 2 2 4" xfId="9"/>
    <cellStyle name="Финансовый 17" xfId="5"/>
    <cellStyle name="Финансовый 2 8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Kuttykova\Desktop\&#1060;&#1054;\&#1060;&#1080;&#1085;%20&#1086;&#1090;&#1095;\2016%20&#1075;\31%2003%2016\TT-KMG-A-2016_v14_c%20&#1060;14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.Kuttykova/Desktop/&#1060;&#1054;/&#1060;&#1080;&#1085;%20&#1086;&#1090;&#1095;/2016%20&#1075;/30%2009%2016/TT-KMG-A-2016_09_V_12%20c%20&#1060;14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"/>
      <sheetName val="Param"/>
      <sheetName val="TT"/>
      <sheetName val="OC_ГА_ИН_РИОА_НМА"/>
      <sheetName val="СП"/>
      <sheetName val="АО"/>
      <sheetName val="audit_TT"/>
      <sheetName val="audit-OC_ГА_ИН_РИОА_НМА"/>
      <sheetName val="audit-СП"/>
      <sheetName val="audit-АО"/>
      <sheetName val="Ф143"/>
      <sheetName val="BS_PL_CFS"/>
      <sheetName val="Equity"/>
      <sheetName val="Main disc"/>
      <sheetName val="CF WP"/>
      <sheetName val="Резерв по пересчету"/>
      <sheetName val="Для сегм"/>
      <sheetName val="18"/>
      <sheetName val="Прекращенка для раскрытия"/>
      <sheetName val="Пересчет по прекращенке"/>
      <sheetName val="НДУ"/>
      <sheetName val="контроли"/>
      <sheetName val="ДДС прямой"/>
      <sheetName val="Conso SRD Matrix"/>
      <sheetName val="CF WP (2)"/>
      <sheetName val="Conso SRD Matrix_Q1 2015"/>
      <sheetName val="Услов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1">
          <cell r="C41">
            <v>0</v>
          </cell>
        </row>
        <row r="154">
          <cell r="D154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"/>
      <sheetName val="Param"/>
      <sheetName val="TT"/>
      <sheetName val="OC_ГА_ИН_РИОА_НМА"/>
      <sheetName val="АО"/>
      <sheetName val="СП"/>
      <sheetName val="контроли"/>
      <sheetName val="audit_TT"/>
      <sheetName val="audit-СП"/>
      <sheetName val="audit-АО"/>
      <sheetName val="audit-OC_ГА_ИН_РИОА_НМА"/>
      <sheetName val="Ф143"/>
      <sheetName val="BS_PL_CFS"/>
      <sheetName val="CF WP"/>
      <sheetName val="Equity"/>
      <sheetName val="Main disc"/>
      <sheetName val="Для расчета прибыли"/>
      <sheetName val="Для сегментки"/>
      <sheetName val="Для раскрUSD"/>
      <sheetName val="Main disc6"/>
      <sheetName val="BS_PL_CFS6"/>
      <sheetName val="ДДС прям"/>
      <sheetName val="18"/>
      <sheetName val="Прекращенка для раскрытия"/>
      <sheetName val="Пересчет по прекращенке"/>
      <sheetName val="НДУ"/>
      <sheetName val="Доходы (расх) по пересчету отч"/>
      <sheetName val="Commit"/>
      <sheetName val="CaVit"/>
      <sheetName val="Услов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8">
          <cell r="BU38">
            <v>131529803.48</v>
          </cell>
        </row>
        <row r="39">
          <cell r="BU39">
            <v>58398625.160000004</v>
          </cell>
        </row>
        <row r="46">
          <cell r="BU46">
            <v>91724686.840000004</v>
          </cell>
        </row>
        <row r="47">
          <cell r="BU47">
            <v>19557123.640000001</v>
          </cell>
        </row>
        <row r="48">
          <cell r="BU48">
            <v>97588181.079999983</v>
          </cell>
        </row>
        <row r="49">
          <cell r="BU49">
            <v>57734577.840000004</v>
          </cell>
        </row>
        <row r="1590">
          <cell r="AQ1590">
            <v>60337525</v>
          </cell>
        </row>
        <row r="1880">
          <cell r="BU1880">
            <v>50298135.059999995</v>
          </cell>
        </row>
      </sheetData>
      <sheetData sheetId="8" refreshError="1"/>
      <sheetData sheetId="9" refreshError="1"/>
      <sheetData sheetId="10" refreshError="1"/>
      <sheetData sheetId="11">
        <row r="35">
          <cell r="C35">
            <v>60337525</v>
          </cell>
        </row>
        <row r="270">
          <cell r="H270">
            <v>777</v>
          </cell>
        </row>
      </sheetData>
      <sheetData sheetId="12">
        <row r="27">
          <cell r="C27">
            <v>2840690590</v>
          </cell>
        </row>
        <row r="28">
          <cell r="C28">
            <v>220605154</v>
          </cell>
        </row>
        <row r="29">
          <cell r="C29">
            <v>29591833</v>
          </cell>
        </row>
        <row r="30">
          <cell r="C30">
            <v>117853084</v>
          </cell>
        </row>
        <row r="31">
          <cell r="C31">
            <v>50867310</v>
          </cell>
        </row>
        <row r="32">
          <cell r="C32">
            <v>3554735903</v>
          </cell>
        </row>
        <row r="33">
          <cell r="C33">
            <v>90305692</v>
          </cell>
        </row>
        <row r="34">
          <cell r="C34">
            <v>75895532</v>
          </cell>
        </row>
        <row r="35">
          <cell r="C35">
            <v>119967293</v>
          </cell>
        </row>
        <row r="36">
          <cell r="C36">
            <v>37609152</v>
          </cell>
        </row>
        <row r="37">
          <cell r="C37">
            <v>24549618</v>
          </cell>
        </row>
        <row r="38">
          <cell r="C38">
            <v>37365548</v>
          </cell>
        </row>
        <row r="39">
          <cell r="C39">
            <v>493743098</v>
          </cell>
        </row>
        <row r="40">
          <cell r="C40">
            <v>31643253</v>
          </cell>
        </row>
        <row r="44">
          <cell r="C44">
            <v>123752225</v>
          </cell>
        </row>
        <row r="46">
          <cell r="C46">
            <v>71153039</v>
          </cell>
        </row>
        <row r="48">
          <cell r="C48">
            <v>1375175437</v>
          </cell>
        </row>
        <row r="49">
          <cell r="C49">
            <v>3330000</v>
          </cell>
        </row>
        <row r="51">
          <cell r="C51">
            <v>8717491</v>
          </cell>
        </row>
        <row r="55">
          <cell r="C55">
            <v>834845487</v>
          </cell>
        </row>
        <row r="57">
          <cell r="C57">
            <v>1138641975</v>
          </cell>
        </row>
        <row r="64">
          <cell r="C64">
            <v>696376625</v>
          </cell>
        </row>
        <row r="65">
          <cell r="C65">
            <v>243655405</v>
          </cell>
        </row>
        <row r="66">
          <cell r="C66">
            <v>350728</v>
          </cell>
        </row>
        <row r="67">
          <cell r="C67">
            <v>1380549500</v>
          </cell>
        </row>
        <row r="68">
          <cell r="C68">
            <v>3059300794</v>
          </cell>
        </row>
        <row r="70">
          <cell r="C70">
            <v>801330113</v>
          </cell>
        </row>
        <row r="74">
          <cell r="C74">
            <v>2776322965</v>
          </cell>
        </row>
        <row r="76">
          <cell r="C76">
            <v>148871360</v>
          </cell>
        </row>
        <row r="77">
          <cell r="C77">
            <v>246311039</v>
          </cell>
        </row>
        <row r="78">
          <cell r="C78">
            <v>12562850</v>
          </cell>
        </row>
        <row r="79">
          <cell r="C79">
            <v>827246038</v>
          </cell>
        </row>
        <row r="80">
          <cell r="C80">
            <v>47342366</v>
          </cell>
        </row>
        <row r="84">
          <cell r="C84">
            <v>269467732</v>
          </cell>
        </row>
        <row r="85">
          <cell r="C85">
            <v>109633228</v>
          </cell>
        </row>
        <row r="86">
          <cell r="C86">
            <v>5066839</v>
          </cell>
        </row>
        <row r="87">
          <cell r="C87">
            <v>195749774</v>
          </cell>
        </row>
        <row r="88">
          <cell r="C88">
            <v>39006144</v>
          </cell>
        </row>
        <row r="89">
          <cell r="C89">
            <v>1211481</v>
          </cell>
        </row>
        <row r="90">
          <cell r="C90">
            <v>0</v>
          </cell>
        </row>
        <row r="91">
          <cell r="C91">
            <v>167730000</v>
          </cell>
        </row>
        <row r="92">
          <cell r="C92">
            <v>125653083</v>
          </cell>
        </row>
        <row r="94">
          <cell r="C94">
            <v>583833648</v>
          </cell>
        </row>
        <row r="98">
          <cell r="C98">
            <v>10.37928428629929</v>
          </cell>
          <cell r="D98">
            <v>10.225242183442486</v>
          </cell>
        </row>
        <row r="120">
          <cell r="C120">
            <v>1171058937</v>
          </cell>
          <cell r="D120">
            <v>802046021</v>
          </cell>
        </row>
        <row r="121">
          <cell r="C121">
            <v>-1022920111</v>
          </cell>
          <cell r="D121">
            <v>-773799099</v>
          </cell>
        </row>
        <row r="125">
          <cell r="C125">
            <v>-76362929</v>
          </cell>
          <cell r="D125">
            <v>-105888193</v>
          </cell>
        </row>
        <row r="126">
          <cell r="C126">
            <v>-145963675</v>
          </cell>
          <cell r="D126">
            <v>-132751930</v>
          </cell>
        </row>
        <row r="127">
          <cell r="C127">
            <v>-6187380</v>
          </cell>
          <cell r="D127">
            <v>-418752</v>
          </cell>
        </row>
        <row r="129">
          <cell r="C129">
            <v>-5327310</v>
          </cell>
          <cell r="D129">
            <v>-3767764</v>
          </cell>
        </row>
        <row r="130">
          <cell r="C130">
            <v>12653217</v>
          </cell>
          <cell r="D130">
            <v>12746997</v>
          </cell>
        </row>
        <row r="131">
          <cell r="C131">
            <v>-13182443</v>
          </cell>
          <cell r="D131">
            <v>-12143137</v>
          </cell>
        </row>
        <row r="134">
          <cell r="C134">
            <v>-7985282</v>
          </cell>
          <cell r="D134">
            <v>291535152</v>
          </cell>
        </row>
        <row r="135">
          <cell r="C135">
            <v>142891615</v>
          </cell>
          <cell r="D135">
            <v>52439890</v>
          </cell>
        </row>
        <row r="136">
          <cell r="C136">
            <v>-167774541</v>
          </cell>
          <cell r="D136">
            <v>-132530190</v>
          </cell>
        </row>
        <row r="139">
          <cell r="C139">
            <v>0</v>
          </cell>
          <cell r="D139">
            <v>-11025736</v>
          </cell>
        </row>
        <row r="140">
          <cell r="C140">
            <v>0</v>
          </cell>
          <cell r="D140">
            <v>-400819</v>
          </cell>
        </row>
        <row r="141">
          <cell r="C141">
            <v>119512672</v>
          </cell>
          <cell r="D141">
            <v>96379579</v>
          </cell>
        </row>
        <row r="145">
          <cell r="C145">
            <v>-113617320</v>
          </cell>
          <cell r="D145">
            <v>-154231696</v>
          </cell>
        </row>
        <row r="150">
          <cell r="C150">
            <v>330425333</v>
          </cell>
          <cell r="D150">
            <v>281750529</v>
          </cell>
        </row>
        <row r="154">
          <cell r="C154">
            <v>168525446</v>
          </cell>
          <cell r="D154">
            <v>158383312</v>
          </cell>
        </row>
        <row r="155">
          <cell r="C155">
            <v>48695337</v>
          </cell>
          <cell r="D155">
            <v>51557540</v>
          </cell>
        </row>
        <row r="160">
          <cell r="C160">
            <v>-24261342</v>
          </cell>
          <cell r="D160">
            <v>623434723</v>
          </cell>
        </row>
        <row r="164">
          <cell r="C164">
            <v>161355</v>
          </cell>
          <cell r="D164">
            <v>587768</v>
          </cell>
        </row>
        <row r="165">
          <cell r="C165">
            <v>-912757</v>
          </cell>
        </row>
        <row r="172">
          <cell r="C172">
            <v>142997060</v>
          </cell>
          <cell r="D172">
            <v>712953901</v>
          </cell>
        </row>
        <row r="173">
          <cell r="C173">
            <v>49210979</v>
          </cell>
          <cell r="D173">
            <v>121009442</v>
          </cell>
        </row>
        <row r="178">
          <cell r="C178">
            <v>-0.250458442837665</v>
          </cell>
          <cell r="D178">
            <v>-0.22429710699298713</v>
          </cell>
        </row>
        <row r="179">
          <cell r="C179">
            <v>0.53892577710732192</v>
          </cell>
          <cell r="D179">
            <v>0.50740523148867489</v>
          </cell>
        </row>
        <row r="198">
          <cell r="C198">
            <v>329717696</v>
          </cell>
          <cell r="D198">
            <v>363402992</v>
          </cell>
        </row>
        <row r="200">
          <cell r="C200">
            <v>132847800</v>
          </cell>
          <cell r="D200">
            <v>105382223</v>
          </cell>
        </row>
        <row r="201">
          <cell r="D201">
            <v>27873620</v>
          </cell>
        </row>
        <row r="202">
          <cell r="C202">
            <v>-119512672</v>
          </cell>
          <cell r="D202">
            <v>-96379579</v>
          </cell>
        </row>
        <row r="203">
          <cell r="C203">
            <v>-1468127</v>
          </cell>
          <cell r="D203">
            <v>-179142</v>
          </cell>
        </row>
        <row r="205">
          <cell r="C205">
            <v>167774541</v>
          </cell>
          <cell r="D205">
            <v>132530190</v>
          </cell>
        </row>
        <row r="206">
          <cell r="C206">
            <v>10490810</v>
          </cell>
          <cell r="D206">
            <v>9073392</v>
          </cell>
        </row>
        <row r="207">
          <cell r="C207">
            <v>-142891615</v>
          </cell>
          <cell r="D207">
            <v>-52439890</v>
          </cell>
        </row>
        <row r="208">
          <cell r="C208">
            <v>-3517156</v>
          </cell>
          <cell r="D208">
            <v>-1063939</v>
          </cell>
        </row>
        <row r="209">
          <cell r="C209">
            <v>1349425</v>
          </cell>
          <cell r="D209">
            <v>3988404</v>
          </cell>
        </row>
        <row r="210">
          <cell r="C210">
            <v>-2994889</v>
          </cell>
          <cell r="D210">
            <v>-1577853</v>
          </cell>
        </row>
        <row r="211">
          <cell r="C211">
            <v>5327310</v>
          </cell>
          <cell r="D211">
            <v>3767764</v>
          </cell>
        </row>
        <row r="212">
          <cell r="C212">
            <v>6187380</v>
          </cell>
          <cell r="D212">
            <v>418752</v>
          </cell>
        </row>
        <row r="213">
          <cell r="D213">
            <v>-1565</v>
          </cell>
        </row>
        <row r="214">
          <cell r="C214">
            <v>42346719</v>
          </cell>
        </row>
        <row r="216">
          <cell r="C216">
            <v>-13361794</v>
          </cell>
        </row>
        <row r="217">
          <cell r="D217">
            <v>11025735</v>
          </cell>
        </row>
        <row r="219">
          <cell r="C219">
            <v>-9550</v>
          </cell>
        </row>
        <row r="220">
          <cell r="D220">
            <v>400819</v>
          </cell>
        </row>
        <row r="222">
          <cell r="C222">
            <v>5562245</v>
          </cell>
          <cell r="D222">
            <v>65221315</v>
          </cell>
        </row>
        <row r="223">
          <cell r="C223">
            <v>6403923</v>
          </cell>
          <cell r="D223">
            <v>-1156857</v>
          </cell>
        </row>
        <row r="224">
          <cell r="C224">
            <v>377868</v>
          </cell>
          <cell r="D224">
            <v>2251989</v>
          </cell>
        </row>
        <row r="225">
          <cell r="C225">
            <v>627837</v>
          </cell>
          <cell r="D225">
            <v>774733</v>
          </cell>
        </row>
        <row r="226">
          <cell r="C226">
            <v>430665</v>
          </cell>
          <cell r="D226">
            <v>-1473424</v>
          </cell>
        </row>
        <row r="227">
          <cell r="C227">
            <v>1347560</v>
          </cell>
          <cell r="D227">
            <v>0</v>
          </cell>
        </row>
        <row r="228">
          <cell r="C228">
            <v>-18036221</v>
          </cell>
          <cell r="D228">
            <v>-166379620</v>
          </cell>
        </row>
        <row r="231">
          <cell r="C231">
            <v>301733</v>
          </cell>
          <cell r="D231">
            <v>26628714</v>
          </cell>
        </row>
        <row r="232">
          <cell r="C232">
            <v>-24241023</v>
          </cell>
          <cell r="D232">
            <v>15327322</v>
          </cell>
        </row>
        <row r="233">
          <cell r="C233">
            <v>-103361698</v>
          </cell>
          <cell r="D233">
            <v>-9106725</v>
          </cell>
        </row>
        <row r="234">
          <cell r="C234">
            <v>-1684857</v>
          </cell>
          <cell r="D234">
            <v>-20967012</v>
          </cell>
        </row>
        <row r="235">
          <cell r="C235">
            <v>80411500</v>
          </cell>
          <cell r="D235">
            <v>14254051</v>
          </cell>
        </row>
        <row r="236">
          <cell r="C236">
            <v>1012020000</v>
          </cell>
          <cell r="D236">
            <v>0</v>
          </cell>
        </row>
        <row r="237">
          <cell r="C237">
            <v>16424518</v>
          </cell>
          <cell r="D237">
            <v>-52791091</v>
          </cell>
        </row>
        <row r="240">
          <cell r="C240">
            <v>944487</v>
          </cell>
          <cell r="D240">
            <v>3269992</v>
          </cell>
        </row>
        <row r="241">
          <cell r="C241">
            <v>-78127452</v>
          </cell>
          <cell r="D241">
            <v>-85831390</v>
          </cell>
        </row>
        <row r="242">
          <cell r="C242">
            <v>42593516</v>
          </cell>
          <cell r="D242">
            <v>81041413</v>
          </cell>
        </row>
        <row r="243">
          <cell r="C243">
            <v>-129430853</v>
          </cell>
          <cell r="D243">
            <v>-105121434</v>
          </cell>
        </row>
        <row r="248">
          <cell r="C248">
            <v>-316885678</v>
          </cell>
          <cell r="D248">
            <v>-398501808</v>
          </cell>
        </row>
        <row r="249">
          <cell r="C249">
            <v>873848</v>
          </cell>
          <cell r="D249">
            <v>1388317</v>
          </cell>
        </row>
        <row r="251">
          <cell r="D251">
            <v>313396</v>
          </cell>
        </row>
        <row r="252">
          <cell r="C252">
            <v>59021692</v>
          </cell>
          <cell r="D252">
            <v>132826280</v>
          </cell>
        </row>
        <row r="254">
          <cell r="C254">
            <v>-89058017</v>
          </cell>
          <cell r="D254">
            <v>-925098</v>
          </cell>
        </row>
        <row r="255">
          <cell r="C255">
            <v>1672268</v>
          </cell>
        </row>
        <row r="264">
          <cell r="C264">
            <v>410322517</v>
          </cell>
          <cell r="D264">
            <v>271806658</v>
          </cell>
        </row>
        <row r="265">
          <cell r="C265">
            <v>-592032090</v>
          </cell>
          <cell r="D265">
            <v>-679421820</v>
          </cell>
        </row>
        <row r="266">
          <cell r="C266">
            <v>-73079132</v>
          </cell>
          <cell r="D266">
            <v>-6768531</v>
          </cell>
        </row>
        <row r="267">
          <cell r="C267">
            <v>-5284424</v>
          </cell>
          <cell r="D267">
            <v>-15476028</v>
          </cell>
        </row>
        <row r="268">
          <cell r="C268">
            <v>-2202898</v>
          </cell>
        </row>
        <row r="270">
          <cell r="C270">
            <v>1</v>
          </cell>
          <cell r="D270">
            <v>12700436</v>
          </cell>
        </row>
        <row r="273">
          <cell r="C273">
            <v>-12086228</v>
          </cell>
          <cell r="D273">
            <v>93755711</v>
          </cell>
        </row>
      </sheetData>
      <sheetData sheetId="13">
        <row r="40">
          <cell r="B40">
            <v>5044085</v>
          </cell>
        </row>
        <row r="80">
          <cell r="B80">
            <v>-129020259</v>
          </cell>
        </row>
      </sheetData>
      <sheetData sheetId="14">
        <row r="52">
          <cell r="F52">
            <v>168525446</v>
          </cell>
          <cell r="H52">
            <v>48695337</v>
          </cell>
        </row>
        <row r="53">
          <cell r="E53">
            <v>-24776207</v>
          </cell>
          <cell r="H53">
            <v>515642</v>
          </cell>
        </row>
        <row r="55">
          <cell r="B55">
            <v>13180</v>
          </cell>
        </row>
        <row r="56">
          <cell r="F56">
            <v>-59748893</v>
          </cell>
          <cell r="H56">
            <v>-5167227</v>
          </cell>
        </row>
        <row r="59">
          <cell r="F59">
            <v>-5385301</v>
          </cell>
        </row>
        <row r="60">
          <cell r="D60">
            <v>853283</v>
          </cell>
          <cell r="H60">
            <v>496591</v>
          </cell>
        </row>
        <row r="62">
          <cell r="F62">
            <v>-31872440</v>
          </cell>
        </row>
        <row r="63">
          <cell r="D63">
            <v>-3611665</v>
          </cell>
          <cell r="H63">
            <v>3611665</v>
          </cell>
        </row>
        <row r="64">
          <cell r="D64">
            <v>-1463</v>
          </cell>
          <cell r="H64">
            <v>-851</v>
          </cell>
        </row>
        <row r="65">
          <cell r="F65">
            <v>-8593</v>
          </cell>
          <cell r="H65">
            <v>-957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3"/>
  <sheetViews>
    <sheetView tabSelected="1" zoomScale="80" zoomScaleNormal="80" workbookViewId="0">
      <selection activeCell="K296" sqref="K296"/>
    </sheetView>
  </sheetViews>
  <sheetFormatPr defaultColWidth="8.85546875" defaultRowHeight="15" x14ac:dyDescent="0.25"/>
  <cols>
    <col min="1" max="1" width="69.7109375" style="9" customWidth="1"/>
    <col min="2" max="2" width="13.7109375" style="9" customWidth="1"/>
    <col min="3" max="3" width="18.7109375" style="9" customWidth="1"/>
    <col min="4" max="4" width="19.28515625" style="9" customWidth="1"/>
    <col min="5" max="5" width="18.7109375" style="9" customWidth="1"/>
    <col min="6" max="6" width="22" style="19" customWidth="1"/>
    <col min="7" max="7" width="22.85546875" style="19" customWidth="1"/>
    <col min="8" max="8" width="18.7109375" style="9" customWidth="1"/>
    <col min="9" max="9" width="18.5703125" style="9" customWidth="1"/>
    <col min="10" max="10" width="18.28515625" style="78" customWidth="1"/>
    <col min="11" max="11" width="19.85546875" style="9" bestFit="1" customWidth="1"/>
    <col min="12" max="12" width="21.7109375" style="9" customWidth="1"/>
    <col min="13" max="13" width="23.5703125" style="9" customWidth="1"/>
    <col min="14" max="16384" width="8.85546875" style="9"/>
  </cols>
  <sheetData>
    <row r="1" spans="1:10" ht="18.75" x14ac:dyDescent="0.3">
      <c r="A1" s="8" t="s">
        <v>0</v>
      </c>
      <c r="B1" s="8"/>
      <c r="C1" s="8"/>
      <c r="D1" s="8"/>
      <c r="F1" s="9"/>
      <c r="G1" s="9"/>
      <c r="J1" s="9"/>
    </row>
    <row r="2" spans="1:10" ht="15.75" x14ac:dyDescent="0.25">
      <c r="A2" s="8" t="s">
        <v>1</v>
      </c>
      <c r="B2" s="8"/>
      <c r="C2" s="8"/>
      <c r="D2" s="8"/>
      <c r="F2" s="9"/>
      <c r="G2" s="9"/>
      <c r="J2" s="9"/>
    </row>
    <row r="3" spans="1:10" ht="15.75" x14ac:dyDescent="0.25">
      <c r="A3" s="8" t="s">
        <v>2</v>
      </c>
      <c r="B3" s="8"/>
      <c r="C3" s="8"/>
      <c r="D3" s="8"/>
      <c r="F3" s="9"/>
      <c r="G3" s="9"/>
      <c r="J3" s="9"/>
    </row>
    <row r="4" spans="1:10" ht="15.75" x14ac:dyDescent="0.25">
      <c r="A4" s="8" t="s">
        <v>291</v>
      </c>
      <c r="B4" s="8"/>
      <c r="C4" s="8"/>
      <c r="D4" s="8"/>
      <c r="F4" s="9"/>
      <c r="G4" s="9"/>
      <c r="J4" s="9"/>
    </row>
    <row r="5" spans="1:10" ht="15.75" x14ac:dyDescent="0.25">
      <c r="A5" s="8" t="s">
        <v>3</v>
      </c>
      <c r="B5" s="8"/>
      <c r="C5" s="8"/>
      <c r="D5" s="8"/>
      <c r="F5" s="9"/>
      <c r="G5" s="9"/>
      <c r="J5" s="9"/>
    </row>
    <row r="6" spans="1:10" s="7" customFormat="1" ht="15.75" x14ac:dyDescent="0.25">
      <c r="A6" s="5" t="s">
        <v>292</v>
      </c>
      <c r="B6" s="6"/>
      <c r="C6" s="6"/>
      <c r="D6" s="6"/>
    </row>
    <row r="7" spans="1:10" ht="15.75" x14ac:dyDescent="0.25">
      <c r="A7" s="8" t="s">
        <v>4</v>
      </c>
      <c r="B7" s="8"/>
      <c r="C7" s="8"/>
      <c r="D7" s="8"/>
      <c r="F7" s="9"/>
      <c r="G7" s="9"/>
      <c r="J7" s="9"/>
    </row>
    <row r="8" spans="1:10" ht="15.75" x14ac:dyDescent="0.25">
      <c r="A8" s="8" t="s">
        <v>5</v>
      </c>
      <c r="B8" s="8"/>
      <c r="C8" s="8"/>
      <c r="D8" s="8"/>
      <c r="F8" s="9"/>
      <c r="G8" s="9"/>
      <c r="J8" s="9"/>
    </row>
    <row r="9" spans="1:10" ht="15.75" x14ac:dyDescent="0.25">
      <c r="A9" s="8"/>
      <c r="B9" s="8"/>
      <c r="C9" s="8"/>
      <c r="D9" s="8"/>
      <c r="F9" s="9"/>
      <c r="G9" s="9"/>
      <c r="J9" s="9"/>
    </row>
    <row r="10" spans="1:10" ht="18.75" x14ac:dyDescent="0.3">
      <c r="A10" s="91" t="s">
        <v>6</v>
      </c>
      <c r="B10" s="91"/>
      <c r="C10" s="91"/>
      <c r="D10" s="91"/>
      <c r="F10" s="9"/>
      <c r="G10" s="10"/>
      <c r="J10" s="9"/>
    </row>
    <row r="11" spans="1:10" ht="18.75" x14ac:dyDescent="0.3">
      <c r="A11" s="91" t="s">
        <v>293</v>
      </c>
      <c r="B11" s="91"/>
      <c r="C11" s="91"/>
      <c r="D11" s="91"/>
      <c r="F11" s="9"/>
      <c r="G11" s="10"/>
      <c r="J11" s="9"/>
    </row>
    <row r="12" spans="1:10" ht="15.75" x14ac:dyDescent="0.25">
      <c r="A12" s="8"/>
      <c r="B12" s="8"/>
      <c r="C12" s="8"/>
      <c r="D12" s="8"/>
      <c r="F12" s="9"/>
      <c r="G12" s="10"/>
      <c r="J12" s="9"/>
    </row>
    <row r="13" spans="1:10" ht="15.75" x14ac:dyDescent="0.25">
      <c r="A13" s="8"/>
      <c r="B13" s="8"/>
      <c r="C13" s="8"/>
      <c r="D13" s="11" t="s">
        <v>7</v>
      </c>
      <c r="F13" s="9"/>
      <c r="G13" s="10"/>
      <c r="J13" s="9"/>
    </row>
    <row r="14" spans="1:10" ht="47.25" x14ac:dyDescent="0.25">
      <c r="A14" s="82" t="s">
        <v>8</v>
      </c>
      <c r="B14" s="82" t="s">
        <v>9</v>
      </c>
      <c r="C14" s="83" t="s">
        <v>10</v>
      </c>
      <c r="D14" s="83" t="s">
        <v>11</v>
      </c>
      <c r="F14" s="9"/>
      <c r="G14" s="10"/>
      <c r="J14" s="9"/>
    </row>
    <row r="15" spans="1:10" ht="15.75" x14ac:dyDescent="0.25">
      <c r="A15" s="12" t="s">
        <v>12</v>
      </c>
      <c r="B15" s="13"/>
      <c r="C15" s="14" t="s">
        <v>13</v>
      </c>
      <c r="D15" s="14"/>
      <c r="F15" s="9"/>
      <c r="G15" s="10"/>
      <c r="J15" s="9"/>
    </row>
    <row r="16" spans="1:10" ht="15.75" x14ac:dyDescent="0.25">
      <c r="A16" s="15" t="s">
        <v>14</v>
      </c>
      <c r="B16" s="16" t="s">
        <v>15</v>
      </c>
      <c r="C16" s="17">
        <f>[2]BS_PL_CFS!C55</f>
        <v>834845487</v>
      </c>
      <c r="D16" s="18">
        <v>768576619</v>
      </c>
      <c r="E16" s="19"/>
      <c r="F16" s="10"/>
      <c r="G16" s="10"/>
      <c r="J16" s="9"/>
    </row>
    <row r="17" spans="1:10" ht="15.75" x14ac:dyDescent="0.25">
      <c r="A17" s="15" t="s">
        <v>16</v>
      </c>
      <c r="B17" s="16" t="s">
        <v>17</v>
      </c>
      <c r="C17" s="17"/>
      <c r="D17" s="18"/>
      <c r="E17" s="19"/>
      <c r="F17" s="10"/>
      <c r="G17" s="10"/>
      <c r="J17" s="9"/>
    </row>
    <row r="18" spans="1:10" ht="15.75" x14ac:dyDescent="0.25">
      <c r="A18" s="15" t="s">
        <v>18</v>
      </c>
      <c r="B18" s="16" t="s">
        <v>19</v>
      </c>
      <c r="C18" s="17">
        <f>[1]BS_PL_CFS!C41</f>
        <v>0</v>
      </c>
      <c r="D18" s="18">
        <v>0</v>
      </c>
      <c r="E18" s="19"/>
      <c r="F18" s="10"/>
      <c r="G18" s="10"/>
      <c r="J18" s="9"/>
    </row>
    <row r="19" spans="1:10" ht="31.5" x14ac:dyDescent="0.25">
      <c r="A19" s="15" t="s">
        <v>20</v>
      </c>
      <c r="B19" s="16" t="s">
        <v>21</v>
      </c>
      <c r="C19" s="17"/>
      <c r="D19" s="18"/>
      <c r="E19" s="19"/>
      <c r="F19" s="10"/>
      <c r="G19" s="10"/>
      <c r="J19" s="9"/>
    </row>
    <row r="20" spans="1:10" ht="15.75" x14ac:dyDescent="0.25">
      <c r="A20" s="15" t="s">
        <v>22</v>
      </c>
      <c r="B20" s="16" t="s">
        <v>23</v>
      </c>
      <c r="C20" s="17">
        <f>[2]BS_PL_CFS!C49</f>
        <v>3330000</v>
      </c>
      <c r="D20" s="18">
        <v>4440000</v>
      </c>
      <c r="E20" s="20"/>
      <c r="F20" s="10"/>
      <c r="G20" s="10"/>
      <c r="J20" s="9"/>
    </row>
    <row r="21" spans="1:10" ht="15.75" x14ac:dyDescent="0.25">
      <c r="A21" s="15" t="s">
        <v>24</v>
      </c>
      <c r="B21" s="16" t="s">
        <v>25</v>
      </c>
      <c r="C21" s="17">
        <f>[2]BS_PL_CFS!C48+[2]BS_PL_CFS!C51+[2]audit_TT!BU48</f>
        <v>1481481109.0799999</v>
      </c>
      <c r="D21" s="17">
        <v>1069777079</v>
      </c>
      <c r="E21" s="19"/>
      <c r="F21" s="10"/>
      <c r="G21" s="10"/>
      <c r="J21" s="9"/>
    </row>
    <row r="22" spans="1:10" ht="15.75" x14ac:dyDescent="0.25">
      <c r="A22" s="15" t="s">
        <v>26</v>
      </c>
      <c r="B22" s="16" t="s">
        <v>27</v>
      </c>
      <c r="C22" s="17">
        <f>[2]audit_TT!BU38+[2]audit_TT!BU1880</f>
        <v>181827938.53999999</v>
      </c>
      <c r="D22" s="17">
        <f>95261169+22383391</f>
        <v>117644560</v>
      </c>
      <c r="E22" s="19"/>
      <c r="F22" s="10"/>
      <c r="G22" s="10"/>
      <c r="J22" s="9"/>
    </row>
    <row r="23" spans="1:10" ht="15.75" x14ac:dyDescent="0.25">
      <c r="A23" s="15" t="s">
        <v>28</v>
      </c>
      <c r="B23" s="16" t="s">
        <v>29</v>
      </c>
      <c r="C23" s="17">
        <f>[2]BS_PL_CFS!C46</f>
        <v>71153039</v>
      </c>
      <c r="D23" s="17">
        <v>60482541</v>
      </c>
      <c r="E23" s="19"/>
      <c r="F23" s="10"/>
      <c r="G23" s="10"/>
      <c r="J23" s="9"/>
    </row>
    <row r="24" spans="1:10" ht="15.75" x14ac:dyDescent="0.25">
      <c r="A24" s="15" t="s">
        <v>30</v>
      </c>
      <c r="B24" s="16" t="s">
        <v>31</v>
      </c>
      <c r="C24" s="17">
        <f>[2]BS_PL_CFS!C44</f>
        <v>123752225</v>
      </c>
      <c r="D24" s="17">
        <v>125506949</v>
      </c>
      <c r="E24" s="19"/>
      <c r="F24" s="10"/>
      <c r="G24" s="10"/>
      <c r="J24" s="9"/>
    </row>
    <row r="25" spans="1:10" ht="15.75" x14ac:dyDescent="0.25">
      <c r="A25" s="15" t="s">
        <v>32</v>
      </c>
      <c r="B25" s="16" t="s">
        <v>33</v>
      </c>
      <c r="C25" s="17">
        <f>[2]audit_TT!BU39+[2]audit_TT!BU46+[2]audit_TT!BU47+[2]audit_TT!BU49-[2]audit_TT!BU1880</f>
        <v>177116878.41999999</v>
      </c>
      <c r="D25" s="17">
        <f>181654929-22383391</f>
        <v>159271538</v>
      </c>
      <c r="E25" s="19"/>
      <c r="F25" s="10"/>
      <c r="G25" s="10"/>
      <c r="J25" s="9"/>
    </row>
    <row r="26" spans="1:10" ht="15.75" x14ac:dyDescent="0.25">
      <c r="A26" s="12" t="s">
        <v>34</v>
      </c>
      <c r="B26" s="16">
        <v>100</v>
      </c>
      <c r="C26" s="21">
        <f>SUM(C16:C25)</f>
        <v>2873506677.04</v>
      </c>
      <c r="D26" s="22">
        <f>SUM(D16:D25)</f>
        <v>2305699286</v>
      </c>
      <c r="E26" s="19"/>
      <c r="F26" s="10"/>
      <c r="G26" s="10"/>
      <c r="J26" s="9"/>
    </row>
    <row r="27" spans="1:10" ht="15.75" x14ac:dyDescent="0.25">
      <c r="A27" s="15" t="s">
        <v>35</v>
      </c>
      <c r="B27" s="16">
        <v>101</v>
      </c>
      <c r="C27" s="17">
        <f>[2]BS_PL_CFS!C57</f>
        <v>1138641975</v>
      </c>
      <c r="D27" s="18">
        <v>1081908562</v>
      </c>
      <c r="E27" s="19"/>
      <c r="F27" s="10"/>
      <c r="G27" s="10"/>
      <c r="J27" s="9"/>
    </row>
    <row r="28" spans="1:10" ht="31.5" customHeight="1" x14ac:dyDescent="0.25">
      <c r="A28" s="15"/>
      <c r="B28" s="16"/>
      <c r="C28" s="17"/>
      <c r="D28" s="18"/>
      <c r="E28" s="19"/>
      <c r="F28" s="10"/>
      <c r="G28" s="10"/>
      <c r="J28" s="9"/>
    </row>
    <row r="29" spans="1:10" ht="15.75" x14ac:dyDescent="0.25">
      <c r="A29" s="12" t="s">
        <v>36</v>
      </c>
      <c r="B29" s="16"/>
      <c r="C29" s="17"/>
      <c r="D29" s="18"/>
      <c r="E29" s="19"/>
      <c r="F29" s="10"/>
      <c r="G29" s="10"/>
      <c r="J29" s="9"/>
    </row>
    <row r="30" spans="1:10" ht="15.75" x14ac:dyDescent="0.25">
      <c r="A30" s="15" t="s">
        <v>16</v>
      </c>
      <c r="B30" s="16">
        <v>110</v>
      </c>
      <c r="C30" s="17"/>
      <c r="D30" s="18"/>
      <c r="E30" s="19"/>
      <c r="F30" s="10"/>
      <c r="G30" s="10"/>
      <c r="J30" s="9"/>
    </row>
    <row r="31" spans="1:10" ht="15.75" x14ac:dyDescent="0.25">
      <c r="A31" s="15" t="s">
        <v>18</v>
      </c>
      <c r="B31" s="16">
        <v>111</v>
      </c>
      <c r="C31" s="17"/>
      <c r="D31" s="18"/>
      <c r="E31" s="19"/>
      <c r="F31" s="10"/>
      <c r="G31" s="10"/>
      <c r="J31" s="9"/>
    </row>
    <row r="32" spans="1:10" ht="31.5" x14ac:dyDescent="0.25">
      <c r="A32" s="15" t="s">
        <v>20</v>
      </c>
      <c r="B32" s="16">
        <v>112</v>
      </c>
      <c r="C32" s="17"/>
      <c r="D32" s="18"/>
      <c r="E32" s="19"/>
      <c r="F32" s="10"/>
      <c r="G32" s="10"/>
      <c r="J32" s="9"/>
    </row>
    <row r="33" spans="1:10" ht="15.75" x14ac:dyDescent="0.25">
      <c r="A33" s="15" t="s">
        <v>22</v>
      </c>
      <c r="B33" s="16">
        <v>113</v>
      </c>
      <c r="C33" s="17">
        <f>[2]BS_PL_CFS!C36</f>
        <v>37609152</v>
      </c>
      <c r="D33" s="23">
        <v>37400972</v>
      </c>
      <c r="E33" s="19"/>
      <c r="F33" s="10"/>
      <c r="G33" s="10"/>
      <c r="J33" s="9"/>
    </row>
    <row r="34" spans="1:10" ht="15.75" x14ac:dyDescent="0.25">
      <c r="A34" s="15" t="s">
        <v>37</v>
      </c>
      <c r="B34" s="16">
        <v>114</v>
      </c>
      <c r="C34" s="17">
        <f>[2]BS_PL_CFS!C31+[2]BS_PL_CFS!C37+[2]BS_PL_CFS!C38+[2]BS_PL_CFS!C39-[2]Ф143!C35</f>
        <v>546188049</v>
      </c>
      <c r="D34" s="18">
        <v>457628385</v>
      </c>
      <c r="E34" s="19"/>
      <c r="F34" s="10"/>
      <c r="G34" s="10"/>
      <c r="J34" s="9"/>
    </row>
    <row r="35" spans="1:10" ht="15.75" x14ac:dyDescent="0.25">
      <c r="A35" s="24" t="s">
        <v>38</v>
      </c>
      <c r="B35" s="16">
        <v>115</v>
      </c>
      <c r="C35" s="17">
        <f>[2]audit_TT!AQ1590</f>
        <v>60337525</v>
      </c>
      <c r="D35" s="18">
        <v>88512853</v>
      </c>
      <c r="E35" s="19"/>
      <c r="F35" s="10"/>
      <c r="G35" s="10"/>
      <c r="J35" s="9"/>
    </row>
    <row r="36" spans="1:10" ht="15.75" x14ac:dyDescent="0.25">
      <c r="A36" s="15" t="s">
        <v>39</v>
      </c>
      <c r="B36" s="16">
        <v>116</v>
      </c>
      <c r="C36" s="17">
        <f>[2]BS_PL_CFS!C32</f>
        <v>3554735903</v>
      </c>
      <c r="D36" s="18">
        <v>3422939745</v>
      </c>
      <c r="E36" s="19"/>
      <c r="F36" s="10"/>
      <c r="G36" s="10"/>
      <c r="J36" s="9"/>
    </row>
    <row r="37" spans="1:10" ht="15.75" x14ac:dyDescent="0.25">
      <c r="A37" s="15" t="s">
        <v>40</v>
      </c>
      <c r="B37" s="16">
        <v>117</v>
      </c>
      <c r="C37" s="17">
        <f>[2]BS_PL_CFS!C29</f>
        <v>29591833</v>
      </c>
      <c r="D37" s="23">
        <v>29260917</v>
      </c>
      <c r="E37" s="19"/>
      <c r="F37" s="10"/>
      <c r="G37" s="10"/>
      <c r="J37" s="9"/>
    </row>
    <row r="38" spans="1:10" ht="15.75" x14ac:dyDescent="0.25">
      <c r="A38" s="15" t="s">
        <v>41</v>
      </c>
      <c r="B38" s="16">
        <v>118</v>
      </c>
      <c r="C38" s="17">
        <f>[2]BS_PL_CFS!C27</f>
        <v>2840690590</v>
      </c>
      <c r="D38" s="18">
        <v>2651338456</v>
      </c>
      <c r="E38" s="19"/>
      <c r="F38" s="10"/>
      <c r="G38" s="10"/>
      <c r="J38" s="9"/>
    </row>
    <row r="39" spans="1:10" ht="15.75" x14ac:dyDescent="0.25">
      <c r="A39" s="15" t="s">
        <v>42</v>
      </c>
      <c r="B39" s="16">
        <v>119</v>
      </c>
      <c r="C39" s="25"/>
      <c r="D39" s="18"/>
      <c r="E39" s="19"/>
      <c r="F39" s="10"/>
      <c r="G39" s="10"/>
      <c r="J39" s="9"/>
    </row>
    <row r="40" spans="1:10" ht="15.75" x14ac:dyDescent="0.25">
      <c r="A40" s="15" t="s">
        <v>43</v>
      </c>
      <c r="B40" s="16">
        <v>120</v>
      </c>
      <c r="C40" s="17">
        <f>[2]BS_PL_CFS!C28</f>
        <v>220605154</v>
      </c>
      <c r="D40" s="18">
        <v>208526063</v>
      </c>
      <c r="E40" s="19"/>
      <c r="F40" s="10"/>
      <c r="G40" s="10"/>
      <c r="J40" s="9"/>
    </row>
    <row r="41" spans="1:10" ht="15.75" x14ac:dyDescent="0.25">
      <c r="A41" s="15" t="s">
        <v>44</v>
      </c>
      <c r="B41" s="16">
        <v>121</v>
      </c>
      <c r="C41" s="17">
        <f>[2]BS_PL_CFS!C30</f>
        <v>117853084</v>
      </c>
      <c r="D41" s="18">
        <v>116514982</v>
      </c>
      <c r="E41" s="19"/>
      <c r="F41" s="10"/>
      <c r="G41" s="10"/>
      <c r="J41" s="9"/>
    </row>
    <row r="42" spans="1:10" ht="15.75" x14ac:dyDescent="0.25">
      <c r="A42" s="15" t="s">
        <v>45</v>
      </c>
      <c r="B42" s="16">
        <v>122</v>
      </c>
      <c r="C42" s="17">
        <f>[2]BS_PL_CFS!C33</f>
        <v>90305692</v>
      </c>
      <c r="D42" s="18">
        <v>107481291</v>
      </c>
      <c r="E42" s="19"/>
      <c r="F42" s="10"/>
      <c r="G42" s="10"/>
      <c r="J42" s="9"/>
    </row>
    <row r="43" spans="1:10" ht="15.75" x14ac:dyDescent="0.25">
      <c r="A43" s="15" t="s">
        <v>46</v>
      </c>
      <c r="B43" s="16">
        <v>123</v>
      </c>
      <c r="C43" s="17">
        <f>[2]BS_PL_CFS!C34+[2]BS_PL_CFS!C35+[2]BS_PL_CFS!C40</f>
        <v>227506078</v>
      </c>
      <c r="D43" s="18">
        <v>202446146</v>
      </c>
      <c r="E43" s="19"/>
      <c r="F43" s="10"/>
      <c r="G43" s="10"/>
      <c r="J43" s="9"/>
    </row>
    <row r="44" spans="1:10" ht="15.75" x14ac:dyDescent="0.25">
      <c r="A44" s="12" t="s">
        <v>47</v>
      </c>
      <c r="B44" s="16">
        <v>200</v>
      </c>
      <c r="C44" s="21">
        <f>SUM(C30:C43)</f>
        <v>7725423060</v>
      </c>
      <c r="D44" s="22">
        <f>SUM(D30:D43)</f>
        <v>7322049810</v>
      </c>
      <c r="E44" s="19"/>
      <c r="F44" s="10"/>
      <c r="G44" s="10"/>
      <c r="J44" s="9"/>
    </row>
    <row r="45" spans="1:10" ht="15.75" x14ac:dyDescent="0.25">
      <c r="A45" s="12" t="s">
        <v>48</v>
      </c>
      <c r="B45" s="26"/>
      <c r="C45" s="21">
        <f>C26+C27+C44</f>
        <v>11737571712.040001</v>
      </c>
      <c r="D45" s="22">
        <f>D26+D27+D44</f>
        <v>10709657658</v>
      </c>
      <c r="E45" s="19"/>
      <c r="F45" s="10"/>
      <c r="G45" s="10"/>
      <c r="J45" s="9"/>
    </row>
    <row r="46" spans="1:10" ht="15.75" x14ac:dyDescent="0.25">
      <c r="A46" s="27"/>
      <c r="B46" s="27"/>
      <c r="C46" s="28"/>
      <c r="D46" s="28"/>
      <c r="E46" s="19"/>
      <c r="F46" s="10"/>
      <c r="G46" s="10"/>
      <c r="J46" s="9"/>
    </row>
    <row r="47" spans="1:10" ht="47.25" x14ac:dyDescent="0.25">
      <c r="A47" s="82" t="s">
        <v>49</v>
      </c>
      <c r="B47" s="82" t="s">
        <v>9</v>
      </c>
      <c r="C47" s="29" t="s">
        <v>10</v>
      </c>
      <c r="D47" s="29" t="s">
        <v>11</v>
      </c>
      <c r="E47" s="19"/>
      <c r="F47" s="10"/>
      <c r="G47" s="10"/>
      <c r="J47" s="9"/>
    </row>
    <row r="48" spans="1:10" ht="15.75" x14ac:dyDescent="0.25">
      <c r="A48" s="12" t="s">
        <v>50</v>
      </c>
      <c r="B48" s="15"/>
      <c r="C48" s="30" t="s">
        <v>13</v>
      </c>
      <c r="D48" s="30" t="s">
        <v>13</v>
      </c>
      <c r="E48" s="19"/>
      <c r="F48" s="10"/>
      <c r="G48" s="10"/>
      <c r="J48" s="9"/>
    </row>
    <row r="49" spans="1:10" ht="15.75" x14ac:dyDescent="0.25">
      <c r="A49" s="15" t="s">
        <v>51</v>
      </c>
      <c r="B49" s="16">
        <v>210</v>
      </c>
      <c r="C49" s="17">
        <f>[2]BS_PL_CFS!C84</f>
        <v>269467732</v>
      </c>
      <c r="D49" s="17">
        <v>296545652</v>
      </c>
      <c r="E49" s="19"/>
      <c r="F49" s="10"/>
      <c r="G49" s="10"/>
      <c r="J49" s="9"/>
    </row>
    <row r="50" spans="1:10" ht="15.75" x14ac:dyDescent="0.25">
      <c r="A50" s="15" t="s">
        <v>18</v>
      </c>
      <c r="B50" s="16">
        <v>211</v>
      </c>
      <c r="C50" s="17">
        <f>[2]BS_PL_CFS!C90</f>
        <v>0</v>
      </c>
      <c r="D50" s="17">
        <v>174880</v>
      </c>
      <c r="E50" s="19"/>
      <c r="F50" s="10"/>
      <c r="G50" s="10"/>
      <c r="J50" s="9"/>
    </row>
    <row r="51" spans="1:10" ht="15.75" x14ac:dyDescent="0.25">
      <c r="A51" s="15" t="s">
        <v>52</v>
      </c>
      <c r="B51" s="16">
        <v>212</v>
      </c>
      <c r="C51" s="17">
        <f>[2]BS_PL_CFS!C89</f>
        <v>1211481</v>
      </c>
      <c r="D51" s="17">
        <v>1121173</v>
      </c>
      <c r="E51" s="19"/>
      <c r="F51" s="10"/>
      <c r="G51" s="10"/>
      <c r="J51" s="9"/>
    </row>
    <row r="52" spans="1:10" ht="15.75" x14ac:dyDescent="0.25">
      <c r="A52" s="15" t="s">
        <v>53</v>
      </c>
      <c r="B52" s="16">
        <v>213</v>
      </c>
      <c r="C52" s="17">
        <f>[2]BS_PL_CFS!C87</f>
        <v>195749774</v>
      </c>
      <c r="D52" s="17">
        <v>174016256</v>
      </c>
      <c r="E52" s="19"/>
      <c r="F52" s="10"/>
      <c r="G52" s="10"/>
      <c r="J52" s="9"/>
    </row>
    <row r="53" spans="1:10" ht="15.75" x14ac:dyDescent="0.25">
      <c r="A53" s="15" t="s">
        <v>54</v>
      </c>
      <c r="B53" s="16">
        <v>214</v>
      </c>
      <c r="C53" s="17">
        <f>[2]BS_PL_CFS!C85</f>
        <v>109633228</v>
      </c>
      <c r="D53" s="17">
        <v>116508954</v>
      </c>
      <c r="E53" s="19"/>
      <c r="F53" s="10"/>
      <c r="G53" s="10"/>
      <c r="J53" s="9"/>
    </row>
    <row r="54" spans="1:10" ht="15.75" x14ac:dyDescent="0.25">
      <c r="A54" s="15" t="s">
        <v>55</v>
      </c>
      <c r="B54" s="16">
        <v>215</v>
      </c>
      <c r="C54" s="17">
        <f>[2]BS_PL_CFS!C86</f>
        <v>5066839</v>
      </c>
      <c r="D54" s="17">
        <v>4114767</v>
      </c>
      <c r="E54" s="19"/>
      <c r="F54" s="10"/>
      <c r="G54" s="10"/>
      <c r="J54" s="9"/>
    </row>
    <row r="55" spans="1:10" ht="15.75" x14ac:dyDescent="0.25">
      <c r="A55" s="15" t="s">
        <v>56</v>
      </c>
      <c r="B55" s="16">
        <v>216</v>
      </c>
      <c r="C55" s="17"/>
      <c r="D55" s="17"/>
      <c r="E55" s="19"/>
      <c r="F55" s="10"/>
      <c r="G55" s="10"/>
      <c r="J55" s="9"/>
    </row>
    <row r="56" spans="1:10" ht="15.75" x14ac:dyDescent="0.25">
      <c r="A56" s="15" t="s">
        <v>57</v>
      </c>
      <c r="B56" s="16">
        <v>217</v>
      </c>
      <c r="C56" s="17">
        <f>[2]BS_PL_CFS!C88+[2]BS_PL_CFS!C91+[2]BS_PL_CFS!C92</f>
        <v>332389227</v>
      </c>
      <c r="D56" s="17">
        <v>184428988</v>
      </c>
      <c r="E56" s="19"/>
      <c r="F56" s="10"/>
      <c r="G56" s="10"/>
      <c r="J56" s="9"/>
    </row>
    <row r="57" spans="1:10" ht="15.75" x14ac:dyDescent="0.25">
      <c r="A57" s="12" t="s">
        <v>58</v>
      </c>
      <c r="B57" s="16">
        <v>300</v>
      </c>
      <c r="C57" s="21">
        <f>SUM(C49:C56)</f>
        <v>913518281</v>
      </c>
      <c r="D57" s="21">
        <f>SUM(D49:D56)</f>
        <v>776910670</v>
      </c>
      <c r="E57" s="19"/>
      <c r="F57" s="10"/>
      <c r="G57" s="10"/>
      <c r="J57" s="9"/>
    </row>
    <row r="58" spans="1:10" ht="15.75" x14ac:dyDescent="0.25">
      <c r="A58" s="15" t="s">
        <v>59</v>
      </c>
      <c r="B58" s="16">
        <v>301</v>
      </c>
      <c r="C58" s="30">
        <f>[2]BS_PL_CFS!C94</f>
        <v>583833648</v>
      </c>
      <c r="D58" s="30">
        <v>512223823</v>
      </c>
      <c r="E58" s="19"/>
      <c r="F58" s="10"/>
      <c r="G58" s="10"/>
      <c r="J58" s="9"/>
    </row>
    <row r="59" spans="1:10" ht="15.75" x14ac:dyDescent="0.25">
      <c r="A59" s="15"/>
      <c r="B59" s="16"/>
      <c r="C59" s="30"/>
      <c r="D59" s="30"/>
      <c r="E59" s="19"/>
      <c r="F59" s="10"/>
      <c r="G59" s="10"/>
      <c r="J59" s="9"/>
    </row>
    <row r="60" spans="1:10" ht="15.75" x14ac:dyDescent="0.25">
      <c r="A60" s="12" t="s">
        <v>60</v>
      </c>
      <c r="B60" s="16"/>
      <c r="C60" s="30"/>
      <c r="D60" s="30"/>
      <c r="E60" s="19"/>
      <c r="F60" s="10"/>
      <c r="G60" s="10"/>
      <c r="J60" s="9"/>
    </row>
    <row r="61" spans="1:10" ht="15.75" x14ac:dyDescent="0.25">
      <c r="A61" s="15" t="s">
        <v>51</v>
      </c>
      <c r="B61" s="16">
        <v>310</v>
      </c>
      <c r="C61" s="17">
        <f>[2]BS_PL_CFS!C74</f>
        <v>2776322965</v>
      </c>
      <c r="D61" s="17">
        <v>2932323037</v>
      </c>
      <c r="E61" s="19"/>
      <c r="F61" s="10"/>
      <c r="G61" s="10"/>
      <c r="J61" s="9"/>
    </row>
    <row r="62" spans="1:10" ht="15.75" x14ac:dyDescent="0.25">
      <c r="A62" s="15" t="s">
        <v>18</v>
      </c>
      <c r="B62" s="16">
        <v>311</v>
      </c>
      <c r="C62" s="17"/>
      <c r="D62" s="17"/>
      <c r="E62" s="19"/>
      <c r="F62" s="10"/>
      <c r="G62" s="10"/>
      <c r="J62" s="9"/>
    </row>
    <row r="63" spans="1:10" ht="15.75" x14ac:dyDescent="0.25">
      <c r="A63" s="15" t="s">
        <v>61</v>
      </c>
      <c r="B63" s="16">
        <v>312</v>
      </c>
      <c r="C63" s="17">
        <f>[2]BS_PL_CFS!C78</f>
        <v>12562850</v>
      </c>
      <c r="D63" s="17">
        <v>8038985</v>
      </c>
      <c r="E63" s="19"/>
      <c r="F63" s="10"/>
      <c r="G63" s="10"/>
      <c r="J63" s="9"/>
    </row>
    <row r="64" spans="1:10" ht="15.75" x14ac:dyDescent="0.25">
      <c r="A64" s="15" t="s">
        <v>62</v>
      </c>
      <c r="B64" s="16">
        <v>313</v>
      </c>
      <c r="C64" s="17"/>
      <c r="D64" s="17"/>
      <c r="E64" s="19"/>
      <c r="F64" s="10"/>
      <c r="G64" s="10"/>
      <c r="J64" s="9"/>
    </row>
    <row r="65" spans="1:10" ht="15.75" x14ac:dyDescent="0.25">
      <c r="A65" s="15" t="s">
        <v>63</v>
      </c>
      <c r="B65" s="16">
        <v>314</v>
      </c>
      <c r="C65" s="17">
        <f>[2]BS_PL_CFS!C76</f>
        <v>148871360</v>
      </c>
      <c r="D65" s="17">
        <v>150427821</v>
      </c>
      <c r="E65" s="19"/>
      <c r="F65" s="10"/>
      <c r="G65" s="10"/>
      <c r="J65" s="9"/>
    </row>
    <row r="66" spans="1:10" ht="15.75" x14ac:dyDescent="0.25">
      <c r="A66" s="15" t="s">
        <v>64</v>
      </c>
      <c r="B66" s="16">
        <v>315</v>
      </c>
      <c r="C66" s="17">
        <f>[2]BS_PL_CFS!C77</f>
        <v>246311039</v>
      </c>
      <c r="D66" s="17">
        <v>218369213</v>
      </c>
      <c r="E66" s="19"/>
      <c r="F66" s="10"/>
      <c r="G66" s="10"/>
      <c r="J66" s="9"/>
    </row>
    <row r="67" spans="1:10" ht="15.75" x14ac:dyDescent="0.25">
      <c r="A67" s="15" t="s">
        <v>65</v>
      </c>
      <c r="B67" s="16">
        <v>316</v>
      </c>
      <c r="C67" s="17">
        <f>[2]BS_PL_CFS!C80+[2]BS_PL_CFS!C79</f>
        <v>874588404</v>
      </c>
      <c r="D67" s="17">
        <v>21186312</v>
      </c>
      <c r="E67" s="19"/>
      <c r="F67" s="10"/>
      <c r="G67" s="10"/>
      <c r="J67" s="9"/>
    </row>
    <row r="68" spans="1:10" ht="15.75" x14ac:dyDescent="0.25">
      <c r="A68" s="12" t="s">
        <v>66</v>
      </c>
      <c r="B68" s="16">
        <v>400</v>
      </c>
      <c r="C68" s="21">
        <f>SUM(C61:C67)</f>
        <v>4058656618</v>
      </c>
      <c r="D68" s="21">
        <f>SUM(D61:D67)</f>
        <v>3330345368</v>
      </c>
      <c r="E68" s="19"/>
      <c r="F68" s="10"/>
      <c r="G68" s="10"/>
      <c r="J68" s="9"/>
    </row>
    <row r="69" spans="1:10" ht="15.75" x14ac:dyDescent="0.25">
      <c r="A69" s="12"/>
      <c r="B69" s="16"/>
      <c r="C69" s="31"/>
      <c r="D69" s="31"/>
      <c r="E69" s="19"/>
      <c r="F69" s="10"/>
      <c r="G69" s="10"/>
      <c r="J69" s="9"/>
    </row>
    <row r="70" spans="1:10" ht="15.75" x14ac:dyDescent="0.25">
      <c r="A70" s="12" t="s">
        <v>67</v>
      </c>
      <c r="B70" s="16"/>
      <c r="C70" s="30"/>
      <c r="D70" s="30"/>
      <c r="E70" s="19"/>
      <c r="F70" s="10"/>
      <c r="G70" s="10"/>
      <c r="J70" s="9"/>
    </row>
    <row r="71" spans="1:10" ht="15.75" x14ac:dyDescent="0.25">
      <c r="A71" s="15" t="s">
        <v>68</v>
      </c>
      <c r="B71" s="16">
        <v>410</v>
      </c>
      <c r="C71" s="17">
        <f>[2]BS_PL_CFS!C64</f>
        <v>696376625</v>
      </c>
      <c r="D71" s="17">
        <v>696363445</v>
      </c>
      <c r="E71" s="19"/>
      <c r="F71" s="10"/>
      <c r="G71" s="10"/>
      <c r="J71" s="9"/>
    </row>
    <row r="72" spans="1:10" ht="15.75" x14ac:dyDescent="0.25">
      <c r="A72" s="15" t="s">
        <v>69</v>
      </c>
      <c r="B72" s="16">
        <v>411</v>
      </c>
      <c r="C72" s="17">
        <f>[2]BS_PL_CFS!C65</f>
        <v>243655405</v>
      </c>
      <c r="D72" s="17">
        <v>243655405</v>
      </c>
      <c r="E72" s="19"/>
      <c r="F72" s="10"/>
      <c r="G72" s="10"/>
      <c r="J72" s="9"/>
    </row>
    <row r="73" spans="1:10" ht="15.75" x14ac:dyDescent="0.25">
      <c r="A73" s="15" t="s">
        <v>70</v>
      </c>
      <c r="B73" s="16">
        <v>412</v>
      </c>
      <c r="C73" s="17"/>
      <c r="D73" s="17"/>
      <c r="E73" s="19"/>
      <c r="F73" s="10"/>
      <c r="G73" s="10"/>
      <c r="J73" s="9"/>
    </row>
    <row r="74" spans="1:10" ht="15.75" x14ac:dyDescent="0.25">
      <c r="A74" s="15" t="s">
        <v>71</v>
      </c>
      <c r="B74" s="16">
        <v>413</v>
      </c>
      <c r="C74" s="17">
        <f>[2]BS_PL_CFS!C67+[2]BS_PL_CFS!C66</f>
        <v>1380900228</v>
      </c>
      <c r="D74" s="17">
        <v>1408436280</v>
      </c>
      <c r="E74" s="19"/>
      <c r="F74" s="10"/>
      <c r="G74" s="10"/>
      <c r="J74" s="9"/>
    </row>
    <row r="75" spans="1:10" ht="15.75" x14ac:dyDescent="0.25">
      <c r="A75" s="15" t="s">
        <v>72</v>
      </c>
      <c r="B75" s="16">
        <v>414</v>
      </c>
      <c r="C75" s="17">
        <f>[2]BS_PL_CFS!C68</f>
        <v>3059300794</v>
      </c>
      <c r="D75" s="17">
        <v>2988542754</v>
      </c>
      <c r="E75" s="19"/>
      <c r="F75" s="10"/>
      <c r="G75" s="10"/>
      <c r="J75" s="9"/>
    </row>
    <row r="76" spans="1:10" ht="31.5" x14ac:dyDescent="0.25">
      <c r="A76" s="12" t="s">
        <v>73</v>
      </c>
      <c r="B76" s="16">
        <v>420</v>
      </c>
      <c r="C76" s="21">
        <f>SUM(C71:C75)</f>
        <v>5380233052</v>
      </c>
      <c r="D76" s="21">
        <f>SUM(D71:D75)</f>
        <v>5336997884</v>
      </c>
      <c r="E76" s="19"/>
      <c r="F76" s="10"/>
      <c r="G76" s="10"/>
      <c r="J76" s="9"/>
    </row>
    <row r="77" spans="1:10" ht="15.75" x14ac:dyDescent="0.25">
      <c r="A77" s="15" t="s">
        <v>74</v>
      </c>
      <c r="B77" s="16">
        <v>421</v>
      </c>
      <c r="C77" s="17">
        <f>[2]BS_PL_CFS!C70</f>
        <v>801330113</v>
      </c>
      <c r="D77" s="18">
        <v>753179913</v>
      </c>
      <c r="E77" s="19"/>
      <c r="F77" s="10"/>
      <c r="G77" s="10"/>
      <c r="J77" s="9"/>
    </row>
    <row r="78" spans="1:10" ht="15.75" x14ac:dyDescent="0.25">
      <c r="A78" s="12" t="s">
        <v>75</v>
      </c>
      <c r="B78" s="16">
        <v>500</v>
      </c>
      <c r="C78" s="21">
        <f>C76+C77</f>
        <v>6181563165</v>
      </c>
      <c r="D78" s="22">
        <f>D76+D77</f>
        <v>6090177797</v>
      </c>
      <c r="E78" s="19"/>
      <c r="F78" s="10"/>
      <c r="G78" s="10"/>
      <c r="J78" s="9"/>
    </row>
    <row r="79" spans="1:10" ht="15.75" x14ac:dyDescent="0.25">
      <c r="A79" s="15" t="s">
        <v>76</v>
      </c>
      <c r="B79" s="15"/>
      <c r="C79" s="21">
        <f>C57+C68+C78+C58</f>
        <v>11737571712</v>
      </c>
      <c r="D79" s="22">
        <f>D57+D68+D78+D58</f>
        <v>10709657658</v>
      </c>
      <c r="E79" s="19"/>
      <c r="F79" s="10"/>
      <c r="G79" s="10"/>
      <c r="J79" s="9"/>
    </row>
    <row r="80" spans="1:10" ht="15.75" x14ac:dyDescent="0.25">
      <c r="A80" s="27"/>
      <c r="B80" s="32" t="s">
        <v>77</v>
      </c>
      <c r="C80" s="33">
        <f>C45-C79</f>
        <v>4.000091552734375E-2</v>
      </c>
      <c r="D80" s="34">
        <f>D45-D79</f>
        <v>0</v>
      </c>
      <c r="E80" s="19"/>
      <c r="F80" s="10"/>
      <c r="G80" s="10"/>
      <c r="J80" s="9"/>
    </row>
    <row r="81" spans="1:10" ht="15.75" x14ac:dyDescent="0.25">
      <c r="A81" s="35"/>
      <c r="B81" s="35"/>
      <c r="C81" s="36"/>
      <c r="D81" s="37"/>
      <c r="E81" s="19"/>
      <c r="F81" s="10"/>
      <c r="G81" s="10"/>
      <c r="J81" s="9"/>
    </row>
    <row r="82" spans="1:10" ht="15.75" x14ac:dyDescent="0.25">
      <c r="A82" s="38" t="s">
        <v>78</v>
      </c>
      <c r="B82" s="39"/>
      <c r="C82" s="40">
        <f>[2]BS_PL_CFS!C98</f>
        <v>10.37928428629929</v>
      </c>
      <c r="D82" s="40">
        <f>[2]BS_PL_CFS!D98</f>
        <v>10.225242183442486</v>
      </c>
      <c r="E82" s="19"/>
      <c r="F82" s="10"/>
      <c r="G82" s="10"/>
      <c r="J82" s="9"/>
    </row>
    <row r="83" spans="1:10" x14ac:dyDescent="0.25">
      <c r="G83" s="10"/>
      <c r="J83" s="9"/>
    </row>
    <row r="84" spans="1:10" x14ac:dyDescent="0.25">
      <c r="G84" s="10"/>
      <c r="J84" s="9"/>
    </row>
    <row r="85" spans="1:10" ht="18.75" x14ac:dyDescent="0.25">
      <c r="A85" s="41" t="s">
        <v>79</v>
      </c>
      <c r="B85" s="27"/>
      <c r="C85" s="28"/>
      <c r="D85" s="28"/>
      <c r="F85" s="9"/>
      <c r="G85" s="10"/>
      <c r="J85" s="9"/>
    </row>
    <row r="86" spans="1:10" ht="15.75" x14ac:dyDescent="0.25">
      <c r="A86" s="41"/>
      <c r="B86" s="27"/>
      <c r="C86" s="28"/>
      <c r="D86" s="28"/>
      <c r="F86" s="9"/>
      <c r="G86" s="10"/>
      <c r="J86" s="9"/>
    </row>
    <row r="87" spans="1:10" ht="15.75" x14ac:dyDescent="0.25">
      <c r="A87" s="41"/>
      <c r="B87" s="27"/>
      <c r="C87" s="28"/>
      <c r="D87" s="28"/>
      <c r="F87" s="9"/>
      <c r="G87" s="10"/>
      <c r="J87" s="9"/>
    </row>
    <row r="88" spans="1:10" ht="15.75" x14ac:dyDescent="0.25">
      <c r="A88" s="92" t="s">
        <v>80</v>
      </c>
      <c r="B88" s="92"/>
      <c r="C88" s="92"/>
      <c r="D88" s="92"/>
      <c r="F88" s="9"/>
      <c r="G88" s="10"/>
      <c r="J88" s="9"/>
    </row>
    <row r="89" spans="1:10" ht="15.75" x14ac:dyDescent="0.25">
      <c r="A89" s="92" t="s">
        <v>294</v>
      </c>
      <c r="B89" s="92"/>
      <c r="C89" s="92"/>
      <c r="D89" s="92"/>
      <c r="F89" s="9"/>
      <c r="G89" s="10"/>
      <c r="J89" s="9"/>
    </row>
    <row r="90" spans="1:10" ht="15.75" x14ac:dyDescent="0.25">
      <c r="A90" s="42"/>
      <c r="B90" s="42"/>
      <c r="C90" s="42"/>
      <c r="D90" s="42"/>
      <c r="F90" s="9"/>
      <c r="G90" s="10"/>
      <c r="J90" s="9"/>
    </row>
    <row r="91" spans="1:10" ht="15.75" x14ac:dyDescent="0.25">
      <c r="A91" s="8"/>
      <c r="B91" s="8"/>
      <c r="C91" s="8"/>
      <c r="D91" s="11" t="s">
        <v>7</v>
      </c>
      <c r="F91" s="9"/>
      <c r="G91" s="10"/>
      <c r="J91" s="9"/>
    </row>
    <row r="92" spans="1:10" ht="31.5" x14ac:dyDescent="0.25">
      <c r="A92" s="82" t="s">
        <v>81</v>
      </c>
      <c r="B92" s="82" t="s">
        <v>9</v>
      </c>
      <c r="C92" s="83" t="s">
        <v>82</v>
      </c>
      <c r="D92" s="83" t="s">
        <v>83</v>
      </c>
      <c r="F92" s="9"/>
      <c r="G92" s="10"/>
      <c r="J92" s="9"/>
    </row>
    <row r="93" spans="1:10" ht="15.75" x14ac:dyDescent="0.25">
      <c r="A93" s="24" t="s">
        <v>84</v>
      </c>
      <c r="B93" s="16" t="s">
        <v>15</v>
      </c>
      <c r="C93" s="43">
        <f>[2]BS_PL_CFS!C120</f>
        <v>1171058937</v>
      </c>
      <c r="D93" s="43">
        <f>[2]BS_PL_CFS!D120</f>
        <v>802046021</v>
      </c>
      <c r="E93" s="19"/>
      <c r="F93" s="10"/>
      <c r="G93" s="10"/>
      <c r="J93" s="9"/>
    </row>
    <row r="94" spans="1:10" ht="15.75" x14ac:dyDescent="0.25">
      <c r="A94" s="24" t="s">
        <v>85</v>
      </c>
      <c r="B94" s="16" t="s">
        <v>17</v>
      </c>
      <c r="C94" s="17">
        <f>-[2]BS_PL_CFS!C121</f>
        <v>1022920111</v>
      </c>
      <c r="D94" s="17">
        <f>-[2]BS_PL_CFS!D121</f>
        <v>773799099</v>
      </c>
      <c r="E94" s="19"/>
      <c r="F94" s="10"/>
      <c r="G94" s="10"/>
      <c r="J94" s="9"/>
    </row>
    <row r="95" spans="1:10" ht="15.75" x14ac:dyDescent="0.25">
      <c r="A95" s="44" t="s">
        <v>86</v>
      </c>
      <c r="B95" s="45" t="s">
        <v>19</v>
      </c>
      <c r="C95" s="46">
        <f>C93-C94</f>
        <v>148138826</v>
      </c>
      <c r="D95" s="22">
        <f>D93-D94</f>
        <v>28246922</v>
      </c>
      <c r="E95" s="19"/>
      <c r="F95" s="10"/>
      <c r="G95" s="10"/>
      <c r="J95" s="9"/>
    </row>
    <row r="96" spans="1:10" ht="15.75" x14ac:dyDescent="0.25">
      <c r="A96" s="24" t="s">
        <v>87</v>
      </c>
      <c r="B96" s="16" t="s">
        <v>21</v>
      </c>
      <c r="C96" s="17">
        <f>-[2]BS_PL_CFS!C126</f>
        <v>145963675</v>
      </c>
      <c r="D96" s="17">
        <f>-[2]BS_PL_CFS!D126</f>
        <v>132751930</v>
      </c>
      <c r="E96" s="19"/>
      <c r="F96" s="10"/>
      <c r="G96" s="10"/>
      <c r="J96" s="9"/>
    </row>
    <row r="97" spans="1:10" ht="15.75" x14ac:dyDescent="0.25">
      <c r="A97" s="24" t="s">
        <v>88</v>
      </c>
      <c r="B97" s="16" t="s">
        <v>23</v>
      </c>
      <c r="C97" s="17">
        <f>-[2]BS_PL_CFS!C125</f>
        <v>76362929</v>
      </c>
      <c r="D97" s="17">
        <f>-[2]BS_PL_CFS!D125</f>
        <v>105888193</v>
      </c>
      <c r="E97" s="19"/>
      <c r="F97" s="10"/>
      <c r="G97" s="10"/>
      <c r="J97" s="9"/>
    </row>
    <row r="98" spans="1:10" ht="15.75" x14ac:dyDescent="0.25">
      <c r="A98" s="24" t="s">
        <v>89</v>
      </c>
      <c r="B98" s="16" t="s">
        <v>25</v>
      </c>
      <c r="C98" s="17">
        <f>-([2]BS_PL_CFS!C127+[2]BS_PL_CFS!C129+[2]BS_PL_CFS!C131+[2]BS_PL_CFS!C139+[2]BS_PL_CFS!C140)</f>
        <v>24697133</v>
      </c>
      <c r="D98" s="17">
        <f>-([2]BS_PL_CFS!D127+[2]BS_PL_CFS!D129+[2]BS_PL_CFS!D131)</f>
        <v>16329653</v>
      </c>
      <c r="E98" s="19"/>
      <c r="F98" s="10"/>
      <c r="G98" s="10"/>
      <c r="J98" s="9"/>
    </row>
    <row r="99" spans="1:10" ht="15.75" x14ac:dyDescent="0.25">
      <c r="A99" s="24" t="s">
        <v>90</v>
      </c>
      <c r="B99" s="16" t="s">
        <v>27</v>
      </c>
      <c r="C99" s="17">
        <f>[2]BS_PL_CFS!C130</f>
        <v>12653217</v>
      </c>
      <c r="D99" s="17">
        <f>[2]BS_PL_CFS!D130</f>
        <v>12746997</v>
      </c>
      <c r="E99" s="19"/>
      <c r="F99" s="10"/>
      <c r="G99" s="10"/>
      <c r="J99" s="9"/>
    </row>
    <row r="100" spans="1:10" ht="15.75" x14ac:dyDescent="0.25">
      <c r="A100" s="44" t="s">
        <v>91</v>
      </c>
      <c r="B100" s="45" t="s">
        <v>92</v>
      </c>
      <c r="C100" s="46">
        <f>C95-C96-C97-C98+C99</f>
        <v>-86231694</v>
      </c>
      <c r="D100" s="22">
        <f>D95-D96-D97-D98+D99</f>
        <v>-213975857</v>
      </c>
      <c r="E100" s="19"/>
      <c r="F100" s="10"/>
      <c r="G100" s="10"/>
      <c r="J100" s="9"/>
    </row>
    <row r="101" spans="1:10" ht="15.75" x14ac:dyDescent="0.25">
      <c r="A101" s="24" t="s">
        <v>93</v>
      </c>
      <c r="B101" s="16" t="s">
        <v>94</v>
      </c>
      <c r="C101" s="43">
        <f>[2]BS_PL_CFS!C135</f>
        <v>142891615</v>
      </c>
      <c r="D101" s="43">
        <f>[2]BS_PL_CFS!D135</f>
        <v>52439890</v>
      </c>
      <c r="E101" s="19"/>
      <c r="F101" s="10"/>
      <c r="G101" s="10"/>
      <c r="J101" s="9"/>
    </row>
    <row r="102" spans="1:10" ht="15.75" x14ac:dyDescent="0.25">
      <c r="A102" s="24" t="s">
        <v>95</v>
      </c>
      <c r="B102" s="16" t="s">
        <v>96</v>
      </c>
      <c r="C102" s="43">
        <f>-[2]BS_PL_CFS!C136</f>
        <v>167774541</v>
      </c>
      <c r="D102" s="43">
        <f>-[2]BS_PL_CFS!D136</f>
        <v>132530190</v>
      </c>
      <c r="E102" s="19"/>
      <c r="F102" s="10"/>
      <c r="G102" s="10"/>
      <c r="J102" s="9"/>
    </row>
    <row r="103" spans="1:10" ht="47.25" x14ac:dyDescent="0.25">
      <c r="A103" s="24" t="s">
        <v>97</v>
      </c>
      <c r="B103" s="16" t="s">
        <v>98</v>
      </c>
      <c r="C103" s="43">
        <f>[2]BS_PL_CFS!C141</f>
        <v>119512672</v>
      </c>
      <c r="D103" s="43">
        <f>[2]BS_PL_CFS!D141</f>
        <v>96379579</v>
      </c>
      <c r="E103" s="19"/>
      <c r="F103" s="10"/>
      <c r="G103" s="10"/>
      <c r="J103" s="9"/>
    </row>
    <row r="104" spans="1:10" ht="15.75" x14ac:dyDescent="0.25">
      <c r="A104" s="24" t="s">
        <v>99</v>
      </c>
      <c r="B104" s="16" t="s">
        <v>100</v>
      </c>
      <c r="C104" s="43"/>
      <c r="D104" s="43">
        <f>[2]BS_PL_CFS!D134</f>
        <v>291535152</v>
      </c>
      <c r="E104" s="19"/>
      <c r="F104" s="10"/>
      <c r="G104" s="10"/>
      <c r="J104" s="9"/>
    </row>
    <row r="105" spans="1:10" ht="15.75" x14ac:dyDescent="0.25">
      <c r="A105" s="24" t="s">
        <v>101</v>
      </c>
      <c r="B105" s="16" t="s">
        <v>102</v>
      </c>
      <c r="C105" s="43">
        <f>-[2]BS_PL_CFS!C134</f>
        <v>7985282</v>
      </c>
      <c r="D105" s="18">
        <f>-([2]BS_PL_CFS!D140+[2]BS_PL_CFS!D139)</f>
        <v>11426555</v>
      </c>
      <c r="E105" s="19"/>
      <c r="F105" s="10"/>
      <c r="G105" s="10"/>
      <c r="J105" s="9"/>
    </row>
    <row r="106" spans="1:10" ht="15.75" x14ac:dyDescent="0.25">
      <c r="A106" s="44" t="s">
        <v>103</v>
      </c>
      <c r="B106" s="16">
        <v>100</v>
      </c>
      <c r="C106" s="46">
        <f>C100+C101-C102+C103+C104-C105</f>
        <v>412770</v>
      </c>
      <c r="D106" s="22">
        <f>D100+D101-D102+D103+D104-D105</f>
        <v>82422019</v>
      </c>
      <c r="E106" s="19"/>
      <c r="F106" s="10"/>
      <c r="G106" s="10"/>
      <c r="J106" s="9"/>
    </row>
    <row r="107" spans="1:10" ht="15.75" x14ac:dyDescent="0.25">
      <c r="A107" s="24" t="s">
        <v>104</v>
      </c>
      <c r="B107" s="16">
        <v>101</v>
      </c>
      <c r="C107" s="43">
        <f>-[2]BS_PL_CFS!C145</f>
        <v>113617320</v>
      </c>
      <c r="D107" s="43">
        <f>-[2]BS_PL_CFS!D145</f>
        <v>154231696</v>
      </c>
      <c r="E107" s="19"/>
      <c r="F107" s="10"/>
      <c r="G107" s="10"/>
      <c r="J107" s="9"/>
    </row>
    <row r="108" spans="1:10" ht="31.5" x14ac:dyDescent="0.25">
      <c r="A108" s="44" t="s">
        <v>105</v>
      </c>
      <c r="B108" s="16">
        <v>200</v>
      </c>
      <c r="C108" s="46">
        <f>C106-C107</f>
        <v>-113204550</v>
      </c>
      <c r="D108" s="22">
        <f>D106-D107</f>
        <v>-71809677</v>
      </c>
      <c r="E108" s="19"/>
      <c r="F108" s="10"/>
      <c r="G108" s="10"/>
      <c r="J108" s="9"/>
    </row>
    <row r="109" spans="1:10" s="49" customFormat="1" ht="31.5" x14ac:dyDescent="0.25">
      <c r="A109" s="24" t="s">
        <v>106</v>
      </c>
      <c r="B109" s="16">
        <v>201</v>
      </c>
      <c r="C109" s="17">
        <f>[2]BS_PL_CFS!C150</f>
        <v>330425333</v>
      </c>
      <c r="D109" s="17">
        <f>[2]BS_PL_CFS!D150</f>
        <v>281750529</v>
      </c>
      <c r="E109" s="47"/>
      <c r="F109" s="48"/>
      <c r="G109" s="10"/>
      <c r="H109" s="9"/>
      <c r="I109" s="9"/>
    </row>
    <row r="110" spans="1:10" ht="15.75" x14ac:dyDescent="0.25">
      <c r="A110" s="44" t="s">
        <v>107</v>
      </c>
      <c r="B110" s="16">
        <v>300</v>
      </c>
      <c r="C110" s="46">
        <f>C108+C109</f>
        <v>217220783</v>
      </c>
      <c r="D110" s="22">
        <f>D108+D109</f>
        <v>209940852</v>
      </c>
      <c r="E110" s="19"/>
      <c r="F110" s="10"/>
      <c r="G110" s="10"/>
      <c r="J110" s="9"/>
    </row>
    <row r="111" spans="1:10" ht="15.75" x14ac:dyDescent="0.25">
      <c r="A111" s="24" t="s">
        <v>108</v>
      </c>
      <c r="B111" s="16"/>
      <c r="C111" s="43">
        <f>[2]BS_PL_CFS!C154</f>
        <v>168525446</v>
      </c>
      <c r="D111" s="43">
        <f>[2]BS_PL_CFS!D154</f>
        <v>158383312</v>
      </c>
      <c r="E111" s="19"/>
      <c r="F111" s="10"/>
      <c r="G111" s="10"/>
      <c r="J111" s="9"/>
    </row>
    <row r="112" spans="1:10" ht="15.75" x14ac:dyDescent="0.25">
      <c r="A112" s="24" t="s">
        <v>109</v>
      </c>
      <c r="B112" s="16"/>
      <c r="C112" s="43">
        <f>[2]BS_PL_CFS!C155</f>
        <v>48695337</v>
      </c>
      <c r="D112" s="43">
        <f>[2]BS_PL_CFS!D155</f>
        <v>51557540</v>
      </c>
      <c r="E112" s="19"/>
      <c r="F112" s="10"/>
      <c r="G112" s="10"/>
      <c r="J112" s="9"/>
    </row>
    <row r="113" spans="1:10" ht="15.75" x14ac:dyDescent="0.25">
      <c r="A113" s="44" t="s">
        <v>110</v>
      </c>
      <c r="B113" s="16">
        <v>400</v>
      </c>
      <c r="C113" s="46">
        <f>SUM(C115:C125)</f>
        <v>-25012744</v>
      </c>
      <c r="D113" s="22">
        <f>SUM(D115:D125)</f>
        <v>624022491</v>
      </c>
      <c r="E113" s="19"/>
      <c r="F113" s="10"/>
      <c r="G113" s="10"/>
      <c r="J113" s="9"/>
    </row>
    <row r="114" spans="1:10" ht="15.75" x14ac:dyDescent="0.25">
      <c r="A114" s="24" t="s">
        <v>111</v>
      </c>
      <c r="B114" s="16"/>
      <c r="C114" s="14"/>
      <c r="D114" s="14"/>
      <c r="E114" s="19"/>
      <c r="F114" s="10"/>
      <c r="G114" s="10"/>
      <c r="J114" s="9"/>
    </row>
    <row r="115" spans="1:10" ht="15.75" x14ac:dyDescent="0.25">
      <c r="A115" s="24" t="s">
        <v>112</v>
      </c>
      <c r="B115" s="16">
        <v>410</v>
      </c>
      <c r="C115" s="50"/>
      <c r="D115" s="50"/>
      <c r="E115" s="19"/>
      <c r="F115" s="10"/>
      <c r="G115" s="10"/>
      <c r="J115" s="9"/>
    </row>
    <row r="116" spans="1:10" ht="31.5" x14ac:dyDescent="0.25">
      <c r="A116" s="24" t="s">
        <v>113</v>
      </c>
      <c r="B116" s="16">
        <v>411</v>
      </c>
      <c r="C116" s="50"/>
      <c r="D116" s="50"/>
      <c r="E116" s="19"/>
      <c r="F116" s="10"/>
      <c r="G116" s="10"/>
      <c r="J116" s="9"/>
    </row>
    <row r="117" spans="1:10" ht="47.25" x14ac:dyDescent="0.25">
      <c r="A117" s="24" t="s">
        <v>114</v>
      </c>
      <c r="B117" s="16">
        <v>412</v>
      </c>
      <c r="C117" s="17">
        <f>[2]BS_PL_CFS!C165</f>
        <v>-912757</v>
      </c>
      <c r="D117" s="17">
        <f>[2]BS_PL_CFS!D165</f>
        <v>0</v>
      </c>
      <c r="E117" s="19"/>
      <c r="F117" s="10"/>
      <c r="G117" s="10"/>
      <c r="J117" s="9"/>
    </row>
    <row r="118" spans="1:10" ht="15.75" x14ac:dyDescent="0.25">
      <c r="A118" s="24" t="s">
        <v>115</v>
      </c>
      <c r="B118" s="16">
        <v>413</v>
      </c>
      <c r="C118" s="50">
        <f>[2]BS_PL_CFS!C164</f>
        <v>161355</v>
      </c>
      <c r="D118" s="50">
        <f>[2]BS_PL_CFS!D164</f>
        <v>587768</v>
      </c>
      <c r="E118" s="19"/>
      <c r="F118" s="10"/>
      <c r="G118" s="10"/>
      <c r="J118" s="9"/>
    </row>
    <row r="119" spans="1:10" ht="31.5" x14ac:dyDescent="0.25">
      <c r="A119" s="24" t="s">
        <v>116</v>
      </c>
      <c r="B119" s="16">
        <v>414</v>
      </c>
      <c r="C119" s="50"/>
      <c r="D119" s="50"/>
      <c r="E119" s="19"/>
      <c r="F119" s="10"/>
      <c r="G119" s="10"/>
      <c r="J119" s="9"/>
    </row>
    <row r="120" spans="1:10" ht="15.75" x14ac:dyDescent="0.25">
      <c r="A120" s="24" t="s">
        <v>117</v>
      </c>
      <c r="B120" s="16">
        <v>415</v>
      </c>
      <c r="C120" s="50"/>
      <c r="D120" s="50"/>
      <c r="E120" s="19"/>
      <c r="F120" s="10"/>
      <c r="G120" s="10"/>
      <c r="J120" s="9"/>
    </row>
    <row r="121" spans="1:10" ht="15.75" x14ac:dyDescent="0.25">
      <c r="A121" s="24" t="s">
        <v>118</v>
      </c>
      <c r="B121" s="16">
        <v>416</v>
      </c>
      <c r="C121" s="17">
        <f>[2]BS_PL_CFS!C160</f>
        <v>-24261342</v>
      </c>
      <c r="D121" s="17">
        <f>[2]BS_PL_CFS!D160</f>
        <v>623434723</v>
      </c>
      <c r="E121" s="19"/>
      <c r="F121" s="10"/>
      <c r="G121" s="10"/>
      <c r="J121" s="9"/>
    </row>
    <row r="122" spans="1:10" ht="15.75" x14ac:dyDescent="0.25">
      <c r="A122" s="24" t="s">
        <v>119</v>
      </c>
      <c r="B122" s="16">
        <v>417</v>
      </c>
      <c r="C122" s="50"/>
      <c r="D122" s="50"/>
      <c r="E122" s="19"/>
      <c r="F122" s="10"/>
      <c r="G122" s="10"/>
      <c r="J122" s="9"/>
    </row>
    <row r="123" spans="1:10" ht="15.75" x14ac:dyDescent="0.25">
      <c r="A123" s="24" t="s">
        <v>120</v>
      </c>
      <c r="B123" s="16">
        <v>418</v>
      </c>
      <c r="C123" s="50"/>
      <c r="D123" s="50"/>
      <c r="E123" s="19"/>
      <c r="F123" s="10"/>
      <c r="G123" s="10"/>
      <c r="J123" s="9"/>
    </row>
    <row r="124" spans="1:10" ht="15.75" x14ac:dyDescent="0.25">
      <c r="A124" s="24" t="s">
        <v>121</v>
      </c>
      <c r="B124" s="16">
        <v>419</v>
      </c>
      <c r="C124" s="51"/>
      <c r="D124" s="50"/>
      <c r="E124" s="19"/>
      <c r="F124" s="10"/>
      <c r="G124" s="10"/>
      <c r="J124" s="9"/>
    </row>
    <row r="125" spans="1:10" ht="15.75" x14ac:dyDescent="0.25">
      <c r="A125" s="24" t="s">
        <v>122</v>
      </c>
      <c r="B125" s="16">
        <v>420</v>
      </c>
      <c r="C125" s="51"/>
      <c r="D125" s="50">
        <f>[1]BS_PL_CFS!D154</f>
        <v>0</v>
      </c>
      <c r="E125" s="19"/>
      <c r="F125" s="10"/>
      <c r="G125" s="10"/>
      <c r="J125" s="9"/>
    </row>
    <row r="126" spans="1:10" ht="15.75" x14ac:dyDescent="0.25">
      <c r="A126" s="44" t="s">
        <v>123</v>
      </c>
      <c r="B126" s="16">
        <v>500</v>
      </c>
      <c r="C126" s="22">
        <f>C110+C113</f>
        <v>192208039</v>
      </c>
      <c r="D126" s="22">
        <f>D110+D113</f>
        <v>833963343</v>
      </c>
      <c r="E126" s="19"/>
      <c r="F126" s="10"/>
      <c r="G126" s="10"/>
      <c r="J126" s="9"/>
    </row>
    <row r="127" spans="1:10" ht="15.75" x14ac:dyDescent="0.25">
      <c r="A127" s="24" t="s">
        <v>124</v>
      </c>
      <c r="B127" s="16"/>
      <c r="C127" s="50"/>
      <c r="D127" s="50"/>
      <c r="E127" s="19"/>
      <c r="F127" s="10"/>
      <c r="G127" s="10"/>
      <c r="J127" s="9"/>
    </row>
    <row r="128" spans="1:10" ht="15.75" x14ac:dyDescent="0.25">
      <c r="A128" s="24" t="s">
        <v>108</v>
      </c>
      <c r="B128" s="16"/>
      <c r="C128" s="18">
        <f>[2]BS_PL_CFS!C172</f>
        <v>142997060</v>
      </c>
      <c r="D128" s="18">
        <f>[2]BS_PL_CFS!D172</f>
        <v>712953901</v>
      </c>
      <c r="E128" s="19"/>
      <c r="F128" s="10"/>
      <c r="G128" s="10"/>
      <c r="J128" s="9"/>
    </row>
    <row r="129" spans="1:10" ht="15.75" x14ac:dyDescent="0.25">
      <c r="A129" s="24" t="s">
        <v>125</v>
      </c>
      <c r="B129" s="16"/>
      <c r="C129" s="18">
        <f>[2]BS_PL_CFS!C173</f>
        <v>49210979</v>
      </c>
      <c r="D129" s="18">
        <f>[2]BS_PL_CFS!D173</f>
        <v>121009442</v>
      </c>
      <c r="E129" s="19"/>
      <c r="F129" s="10"/>
      <c r="G129" s="10"/>
      <c r="J129" s="9"/>
    </row>
    <row r="130" spans="1:10" ht="15.75" x14ac:dyDescent="0.25">
      <c r="A130" s="44" t="s">
        <v>126</v>
      </c>
      <c r="B130" s="16">
        <v>600</v>
      </c>
      <c r="C130" s="40">
        <f>C133+C134</f>
        <v>0.28846733426965693</v>
      </c>
      <c r="D130" s="40">
        <f>D133+D134</f>
        <v>0.28310812449568779</v>
      </c>
      <c r="E130" s="19"/>
      <c r="F130" s="10"/>
      <c r="G130" s="10"/>
      <c r="J130" s="9"/>
    </row>
    <row r="131" spans="1:10" ht="15.75" x14ac:dyDescent="0.25">
      <c r="A131" s="24" t="s">
        <v>111</v>
      </c>
      <c r="B131" s="16"/>
      <c r="C131" s="52"/>
      <c r="D131" s="50"/>
      <c r="E131" s="19"/>
      <c r="F131" s="10"/>
      <c r="G131" s="10"/>
      <c r="J131" s="9"/>
    </row>
    <row r="132" spans="1:10" ht="15.75" x14ac:dyDescent="0.25">
      <c r="A132" s="24" t="s">
        <v>127</v>
      </c>
      <c r="B132" s="16"/>
      <c r="C132" s="40"/>
      <c r="D132" s="53"/>
      <c r="E132" s="19"/>
      <c r="F132" s="10"/>
      <c r="G132" s="10"/>
      <c r="J132" s="9"/>
    </row>
    <row r="133" spans="1:10" ht="15.75" x14ac:dyDescent="0.25">
      <c r="A133" s="24" t="s">
        <v>128</v>
      </c>
      <c r="B133" s="16"/>
      <c r="C133" s="54">
        <f>[2]BS_PL_CFS!C178</f>
        <v>-0.250458442837665</v>
      </c>
      <c r="D133" s="54">
        <f>[2]BS_PL_CFS!D178</f>
        <v>-0.22429710699298713</v>
      </c>
      <c r="E133" s="19"/>
      <c r="F133" s="10"/>
      <c r="G133" s="10"/>
      <c r="J133" s="9"/>
    </row>
    <row r="134" spans="1:10" ht="15.75" x14ac:dyDescent="0.25">
      <c r="A134" s="24" t="s">
        <v>129</v>
      </c>
      <c r="B134" s="16"/>
      <c r="C134" s="54">
        <f>[2]BS_PL_CFS!C179</f>
        <v>0.53892577710732192</v>
      </c>
      <c r="D134" s="54">
        <f>[2]BS_PL_CFS!D179</f>
        <v>0.50740523148867489</v>
      </c>
      <c r="E134" s="19"/>
      <c r="F134" s="10"/>
      <c r="G134" s="10"/>
      <c r="J134" s="9"/>
    </row>
    <row r="135" spans="1:10" ht="15.75" x14ac:dyDescent="0.25">
      <c r="A135" s="24" t="s">
        <v>130</v>
      </c>
      <c r="B135" s="16"/>
      <c r="C135" s="50"/>
      <c r="D135" s="50"/>
      <c r="F135" s="10"/>
      <c r="G135" s="10"/>
      <c r="J135" s="9"/>
    </row>
    <row r="136" spans="1:10" ht="15.75" x14ac:dyDescent="0.25">
      <c r="A136" s="24" t="s">
        <v>128</v>
      </c>
      <c r="B136" s="16"/>
      <c r="C136" s="50"/>
      <c r="D136" s="50"/>
      <c r="F136" s="10"/>
      <c r="G136" s="10"/>
      <c r="J136" s="9"/>
    </row>
    <row r="137" spans="1:10" ht="15.75" x14ac:dyDescent="0.25">
      <c r="A137" s="24" t="s">
        <v>129</v>
      </c>
      <c r="B137" s="16"/>
      <c r="C137" s="50"/>
      <c r="D137" s="50"/>
      <c r="F137" s="10"/>
      <c r="G137" s="10"/>
      <c r="J137" s="9"/>
    </row>
    <row r="138" spans="1:10" x14ac:dyDescent="0.25">
      <c r="G138" s="10"/>
      <c r="J138" s="9"/>
    </row>
    <row r="139" spans="1:10" x14ac:dyDescent="0.25">
      <c r="G139" s="10"/>
      <c r="J139" s="9"/>
    </row>
    <row r="140" spans="1:10" ht="18.75" x14ac:dyDescent="0.25">
      <c r="A140" s="41" t="s">
        <v>79</v>
      </c>
      <c r="B140" s="55"/>
      <c r="C140" s="28"/>
      <c r="D140" s="28"/>
      <c r="F140" s="9"/>
      <c r="G140" s="10"/>
      <c r="J140" s="9"/>
    </row>
    <row r="141" spans="1:10" ht="15.75" x14ac:dyDescent="0.25">
      <c r="A141" s="41"/>
      <c r="B141" s="55"/>
      <c r="C141" s="28"/>
      <c r="D141" s="28"/>
      <c r="F141" s="9"/>
      <c r="G141" s="10"/>
      <c r="J141" s="9"/>
    </row>
    <row r="142" spans="1:10" ht="15.75" x14ac:dyDescent="0.25">
      <c r="A142" s="41"/>
      <c r="B142" s="55"/>
      <c r="C142" s="28"/>
      <c r="D142" s="28"/>
      <c r="F142" s="9"/>
      <c r="G142" s="10"/>
      <c r="J142" s="9"/>
    </row>
    <row r="143" spans="1:10" ht="18.75" x14ac:dyDescent="0.25">
      <c r="A143" s="93" t="s">
        <v>131</v>
      </c>
      <c r="B143" s="93"/>
      <c r="C143" s="93"/>
      <c r="D143" s="93"/>
      <c r="F143" s="9"/>
      <c r="G143" s="10"/>
      <c r="J143" s="9"/>
    </row>
    <row r="144" spans="1:10" ht="18.75" x14ac:dyDescent="0.3">
      <c r="A144" s="97" t="s">
        <v>174</v>
      </c>
      <c r="B144" s="97"/>
      <c r="C144" s="97"/>
      <c r="D144" s="97"/>
      <c r="F144" s="9"/>
      <c r="G144" s="10"/>
      <c r="J144" s="9"/>
    </row>
    <row r="145" spans="1:10" ht="15.75" x14ac:dyDescent="0.25">
      <c r="A145" s="92" t="s">
        <v>294</v>
      </c>
      <c r="B145" s="92"/>
      <c r="C145" s="92"/>
      <c r="D145" s="92"/>
      <c r="F145" s="9"/>
      <c r="G145" s="10"/>
      <c r="J145" s="9"/>
    </row>
    <row r="146" spans="1:10" ht="15.75" x14ac:dyDescent="0.25">
      <c r="A146" s="56"/>
      <c r="B146" s="57"/>
      <c r="C146" s="56"/>
      <c r="D146" s="56"/>
      <c r="F146" s="9"/>
      <c r="G146" s="10"/>
      <c r="J146" s="9"/>
    </row>
    <row r="147" spans="1:10" ht="15.75" x14ac:dyDescent="0.25">
      <c r="A147" s="27"/>
      <c r="B147" s="55"/>
      <c r="C147" s="28"/>
      <c r="D147" s="58" t="s">
        <v>7</v>
      </c>
      <c r="F147" s="9"/>
      <c r="G147" s="10"/>
      <c r="J147" s="9"/>
    </row>
    <row r="148" spans="1:10" ht="47.25" x14ac:dyDescent="0.25">
      <c r="A148" s="82" t="s">
        <v>81</v>
      </c>
      <c r="B148" s="45" t="s">
        <v>132</v>
      </c>
      <c r="C148" s="83" t="s">
        <v>82</v>
      </c>
      <c r="D148" s="83" t="s">
        <v>133</v>
      </c>
      <c r="F148" s="9"/>
      <c r="G148" s="10"/>
      <c r="J148" s="9"/>
    </row>
    <row r="149" spans="1:10" ht="15.75" x14ac:dyDescent="0.25">
      <c r="A149" s="59" t="s">
        <v>175</v>
      </c>
      <c r="B149" s="60"/>
      <c r="C149" s="61"/>
      <c r="D149" s="61"/>
      <c r="F149" s="9"/>
      <c r="G149" s="10"/>
      <c r="J149" s="9"/>
    </row>
    <row r="150" spans="1:10" ht="15.75" x14ac:dyDescent="0.25">
      <c r="A150" s="12" t="s">
        <v>176</v>
      </c>
      <c r="B150" s="45" t="s">
        <v>15</v>
      </c>
      <c r="C150" s="29">
        <f>[2]BS_PL_CFS!C198</f>
        <v>329717696</v>
      </c>
      <c r="D150" s="29">
        <f>[2]BS_PL_CFS!D198</f>
        <v>363402992</v>
      </c>
      <c r="E150" s="19"/>
      <c r="F150" s="62"/>
      <c r="G150" s="10"/>
      <c r="J150" s="9"/>
    </row>
    <row r="151" spans="1:10" ht="31.5" x14ac:dyDescent="0.25">
      <c r="A151" s="15" t="s">
        <v>211</v>
      </c>
      <c r="B151" s="16" t="s">
        <v>17</v>
      </c>
      <c r="C151" s="63">
        <f>[2]BS_PL_CFS!C200+[2]BS_PL_CFS!C201+[2]BS_PL_CFS!C212+[2]BS_PL_CFS!C213</f>
        <v>139035180</v>
      </c>
      <c r="D151" s="63">
        <f>[2]BS_PL_CFS!D200+[2]BS_PL_CFS!D201+[2]BS_PL_CFS!D212+[2]BS_PL_CFS!D213</f>
        <v>133673030</v>
      </c>
      <c r="E151" s="62"/>
      <c r="F151" s="62"/>
      <c r="G151" s="10"/>
      <c r="J151" s="9"/>
    </row>
    <row r="152" spans="1:10" ht="15.75" x14ac:dyDescent="0.25">
      <c r="A152" s="15" t="s">
        <v>177</v>
      </c>
      <c r="B152" s="16" t="s">
        <v>19</v>
      </c>
      <c r="C152" s="63"/>
      <c r="D152" s="63"/>
      <c r="E152" s="19"/>
      <c r="F152" s="62"/>
      <c r="G152" s="10"/>
      <c r="J152" s="9"/>
    </row>
    <row r="153" spans="1:10" ht="15.75" x14ac:dyDescent="0.25">
      <c r="A153" s="15" t="s">
        <v>178</v>
      </c>
      <c r="B153" s="16" t="s">
        <v>21</v>
      </c>
      <c r="C153" s="63">
        <f>[2]BS_PL_CFS!C223+[2]BS_PL_CFS!C224-'[2]CF WP'!B40</f>
        <v>1737706</v>
      </c>
      <c r="D153" s="63">
        <f>[2]BS_PL_CFS!D223+[2]BS_PL_CFS!D224</f>
        <v>1095132</v>
      </c>
      <c r="E153" s="19"/>
      <c r="F153" s="62"/>
      <c r="G153" s="10"/>
      <c r="J153" s="9"/>
    </row>
    <row r="154" spans="1:10" ht="47.25" x14ac:dyDescent="0.25">
      <c r="A154" s="24" t="s">
        <v>179</v>
      </c>
      <c r="B154" s="16" t="s">
        <v>23</v>
      </c>
      <c r="C154" s="63">
        <f>[2]BS_PL_CFS!C214</f>
        <v>42346719</v>
      </c>
      <c r="D154" s="63">
        <f>[2]BS_PL_CFS!D214</f>
        <v>0</v>
      </c>
      <c r="E154" s="19"/>
      <c r="F154" s="62"/>
      <c r="G154" s="10"/>
      <c r="J154" s="9"/>
    </row>
    <row r="155" spans="1:10" ht="15.75" x14ac:dyDescent="0.25">
      <c r="A155" s="15" t="s">
        <v>180</v>
      </c>
      <c r="B155" s="16" t="s">
        <v>25</v>
      </c>
      <c r="C155" s="63">
        <f>[2]BS_PL_CFS!C211</f>
        <v>5327310</v>
      </c>
      <c r="D155" s="63">
        <f>[2]BS_PL_CFS!D211</f>
        <v>3767764</v>
      </c>
      <c r="E155" s="19"/>
      <c r="F155" s="62"/>
      <c r="G155" s="10"/>
      <c r="J155" s="9"/>
    </row>
    <row r="156" spans="1:10" ht="15.75" x14ac:dyDescent="0.25">
      <c r="A156" s="15" t="s">
        <v>181</v>
      </c>
      <c r="B156" s="16" t="s">
        <v>27</v>
      </c>
      <c r="C156" s="63"/>
      <c r="D156" s="63"/>
      <c r="E156" s="19"/>
      <c r="F156" s="62"/>
      <c r="G156" s="10"/>
      <c r="J156" s="9"/>
    </row>
    <row r="157" spans="1:10" ht="15.75" x14ac:dyDescent="0.25">
      <c r="A157" s="15" t="s">
        <v>182</v>
      </c>
      <c r="B157" s="16" t="s">
        <v>29</v>
      </c>
      <c r="C157" s="63"/>
      <c r="D157" s="63"/>
      <c r="E157" s="19"/>
      <c r="F157" s="62"/>
      <c r="G157" s="10"/>
      <c r="J157" s="9"/>
    </row>
    <row r="158" spans="1:10" ht="47.25" x14ac:dyDescent="0.25">
      <c r="A158" s="15" t="s">
        <v>183</v>
      </c>
      <c r="B158" s="16" t="s">
        <v>31</v>
      </c>
      <c r="C158" s="63"/>
      <c r="D158" s="63"/>
      <c r="E158" s="19"/>
      <c r="F158" s="62"/>
      <c r="G158" s="10"/>
      <c r="J158" s="9"/>
    </row>
    <row r="159" spans="1:10" ht="15.75" x14ac:dyDescent="0.25">
      <c r="A159" s="24" t="s">
        <v>184</v>
      </c>
      <c r="B159" s="16" t="s">
        <v>33</v>
      </c>
      <c r="C159" s="63">
        <f>[2]BS_PL_CFS!C205+[2]BS_PL_CFS!C206+[2]BS_PL_CFS!C207+[2]BS_PL_CFS!C208</f>
        <v>31856580</v>
      </c>
      <c r="D159" s="63">
        <f>[2]BS_PL_CFS!D205+[2]BS_PL_CFS!D206+[2]BS_PL_CFS!D207+[2]BS_PL_CFS!D208</f>
        <v>88099753</v>
      </c>
      <c r="E159" s="19"/>
      <c r="F159" s="62"/>
      <c r="G159" s="10"/>
      <c r="J159" s="9"/>
    </row>
    <row r="160" spans="1:10" ht="15.75" x14ac:dyDescent="0.25">
      <c r="A160" s="24" t="s">
        <v>56</v>
      </c>
      <c r="B160" s="16" t="s">
        <v>92</v>
      </c>
      <c r="C160" s="84"/>
      <c r="D160" s="84"/>
      <c r="E160" s="19"/>
      <c r="F160" s="62"/>
      <c r="G160" s="10"/>
      <c r="J160" s="9"/>
    </row>
    <row r="161" spans="1:10" ht="15.75" x14ac:dyDescent="0.25">
      <c r="A161" s="24" t="s">
        <v>185</v>
      </c>
      <c r="B161" s="16" t="s">
        <v>94</v>
      </c>
      <c r="C161" s="84"/>
      <c r="D161" s="84"/>
      <c r="E161" s="19"/>
      <c r="F161" s="62"/>
      <c r="G161" s="10"/>
      <c r="J161" s="9"/>
    </row>
    <row r="162" spans="1:10" ht="15.75" x14ac:dyDescent="0.25">
      <c r="A162" s="24" t="s">
        <v>186</v>
      </c>
      <c r="B162" s="16" t="s">
        <v>96</v>
      </c>
      <c r="C162" s="63"/>
      <c r="D162" s="63"/>
      <c r="E162" s="19"/>
      <c r="F162" s="62"/>
      <c r="G162" s="10"/>
      <c r="J162" s="9"/>
    </row>
    <row r="163" spans="1:10" ht="15.75" x14ac:dyDescent="0.25">
      <c r="A163" s="15" t="s">
        <v>187</v>
      </c>
      <c r="B163" s="16" t="s">
        <v>98</v>
      </c>
      <c r="C163" s="63">
        <f>[2]BS_PL_CFS!C228</f>
        <v>-18036221</v>
      </c>
      <c r="D163" s="63">
        <f>[2]BS_PL_CFS!D228</f>
        <v>-166379620</v>
      </c>
      <c r="E163" s="19"/>
      <c r="F163" s="62"/>
      <c r="G163" s="10"/>
      <c r="J163" s="9"/>
    </row>
    <row r="164" spans="1:10" ht="47.25" x14ac:dyDescent="0.25">
      <c r="A164" s="15" t="s">
        <v>188</v>
      </c>
      <c r="B164" s="16" t="s">
        <v>100</v>
      </c>
      <c r="C164" s="63">
        <f>[2]BS_PL_CFS!C202+[2]BS_PL_CFS!C203</f>
        <v>-120980799</v>
      </c>
      <c r="D164" s="63">
        <f>[2]BS_PL_CFS!D202+[2]BS_PL_CFS!D203</f>
        <v>-96558721</v>
      </c>
      <c r="E164" s="19"/>
      <c r="F164" s="62"/>
      <c r="G164" s="10"/>
      <c r="J164" s="9"/>
    </row>
    <row r="165" spans="1:10" ht="31.5" x14ac:dyDescent="0.25">
      <c r="A165" s="15" t="s">
        <v>189</v>
      </c>
      <c r="B165" s="16" t="s">
        <v>102</v>
      </c>
      <c r="C165" s="63">
        <f>[2]BS_PL_CFS!C209+[2]BS_PL_CFS!C210+[2]BS_PL_CFS!C216+[2]BS_PL_CFS!C219+[2]BS_PL_CFS!C220+[2]BS_PL_CFS!C222+[2]BS_PL_CFS!C225+[2]BS_PL_CFS!C226+[2]BS_PL_CFS!C227+'[2]CF WP'!B40</f>
        <v>-2004416</v>
      </c>
      <c r="D165" s="63">
        <f>[2]BS_PL_CFS!D209+[2]BS_PL_CFS!D210+[2]BS_PL_CFS!D215+[2]BS_PL_CFS!D216+[2]BS_PL_CFS!D217+[2]BS_PL_CFS!D219+[2]BS_PL_CFS!D220+[2]BS_PL_CFS!D222+[2]BS_PL_CFS!D225+[2]BS_PL_CFS!D226+[2]BS_PL_CFS!D227</f>
        <v>78359729</v>
      </c>
      <c r="E165" s="19"/>
      <c r="F165" s="62"/>
      <c r="G165" s="10"/>
      <c r="J165" s="9"/>
    </row>
    <row r="166" spans="1:10" ht="31.5" x14ac:dyDescent="0.25">
      <c r="A166" s="12" t="s">
        <v>190</v>
      </c>
      <c r="B166" s="45" t="s">
        <v>134</v>
      </c>
      <c r="C166" s="64">
        <f>SUM(C151:C165)</f>
        <v>79282059</v>
      </c>
      <c r="D166" s="64">
        <f>SUM(D151:D165)</f>
        <v>42057067</v>
      </c>
      <c r="E166" s="19"/>
      <c r="F166" s="62"/>
      <c r="G166" s="10"/>
      <c r="J166" s="9"/>
    </row>
    <row r="167" spans="1:10" ht="15.75" x14ac:dyDescent="0.25">
      <c r="A167" s="15" t="s">
        <v>191</v>
      </c>
      <c r="B167" s="16" t="s">
        <v>192</v>
      </c>
      <c r="C167" s="63">
        <f>[2]BS_PL_CFS!C231</f>
        <v>301733</v>
      </c>
      <c r="D167" s="63">
        <f>[2]BS_PL_CFS!D231</f>
        <v>26628714</v>
      </c>
      <c r="E167" s="19"/>
      <c r="F167" s="62"/>
      <c r="G167" s="10"/>
      <c r="J167" s="9"/>
    </row>
    <row r="168" spans="1:10" ht="15.75" x14ac:dyDescent="0.25">
      <c r="A168" s="15" t="s">
        <v>193</v>
      </c>
      <c r="B168" s="16" t="s">
        <v>194</v>
      </c>
      <c r="C168" s="63"/>
      <c r="D168" s="63"/>
      <c r="E168" s="19"/>
      <c r="F168" s="62"/>
      <c r="G168" s="10"/>
      <c r="J168" s="9"/>
    </row>
    <row r="169" spans="1:10" ht="15.75" x14ac:dyDescent="0.25">
      <c r="A169" s="15" t="s">
        <v>195</v>
      </c>
      <c r="B169" s="16" t="s">
        <v>196</v>
      </c>
      <c r="C169" s="52">
        <f>[2]BS_PL_CFS!C233+[2]BS_PL_CFS!C232</f>
        <v>-127602721</v>
      </c>
      <c r="D169" s="52">
        <f>[2]BS_PL_CFS!D233+[2]BS_PL_CFS!D232</f>
        <v>6220597</v>
      </c>
      <c r="E169" s="19"/>
      <c r="F169" s="62"/>
      <c r="G169" s="10"/>
      <c r="J169" s="9"/>
    </row>
    <row r="170" spans="1:10" ht="15.75" x14ac:dyDescent="0.25">
      <c r="A170" s="15" t="s">
        <v>197</v>
      </c>
      <c r="B170" s="16" t="s">
        <v>198</v>
      </c>
      <c r="C170" s="63">
        <f>[2]BS_PL_CFS!C235+[2]BS_PL_CFS!C236+[2]BS_PL_CFS!C240</f>
        <v>1093375987</v>
      </c>
      <c r="D170" s="63">
        <f>[2]BS_PL_CFS!D235+[2]BS_PL_CFS!D236+[2]BS_PL_CFS!D240</f>
        <v>17524043</v>
      </c>
      <c r="E170" s="19"/>
      <c r="F170" s="62"/>
      <c r="G170" s="10"/>
      <c r="J170" s="9"/>
    </row>
    <row r="171" spans="1:10" ht="31.5" x14ac:dyDescent="0.25">
      <c r="A171" s="15" t="s">
        <v>199</v>
      </c>
      <c r="B171" s="16" t="s">
        <v>200</v>
      </c>
      <c r="C171" s="63">
        <f>[2]BS_PL_CFS!C234</f>
        <v>-1684857</v>
      </c>
      <c r="D171" s="63">
        <f>[2]BS_PL_CFS!D234</f>
        <v>-20967012</v>
      </c>
      <c r="E171" s="19"/>
      <c r="F171" s="62"/>
      <c r="G171" s="10"/>
      <c r="J171" s="9"/>
    </row>
    <row r="172" spans="1:10" ht="15.75" x14ac:dyDescent="0.25">
      <c r="A172" s="15" t="s">
        <v>212</v>
      </c>
      <c r="B172" s="16" t="s">
        <v>201</v>
      </c>
      <c r="C172" s="52">
        <f>[2]BS_PL_CFS!C237</f>
        <v>16424518</v>
      </c>
      <c r="D172" s="52">
        <f>[2]BS_PL_CFS!D237</f>
        <v>-52791091</v>
      </c>
      <c r="E172" s="62"/>
      <c r="F172" s="62"/>
      <c r="G172" s="10"/>
      <c r="J172" s="9"/>
    </row>
    <row r="173" spans="1:10" ht="31.5" x14ac:dyDescent="0.25">
      <c r="A173" s="12" t="s">
        <v>202</v>
      </c>
      <c r="B173" s="45" t="s">
        <v>135</v>
      </c>
      <c r="C173" s="64">
        <f>SUM(C167:C172)</f>
        <v>980814660</v>
      </c>
      <c r="D173" s="29">
        <f>SUM(D167:D172)</f>
        <v>-23384749</v>
      </c>
      <c r="E173" s="19"/>
      <c r="F173" s="62"/>
      <c r="G173" s="10"/>
      <c r="J173" s="9"/>
    </row>
    <row r="174" spans="1:10" ht="15.75" x14ac:dyDescent="0.25">
      <c r="A174" s="15" t="s">
        <v>203</v>
      </c>
      <c r="B174" s="16" t="s">
        <v>136</v>
      </c>
      <c r="C174" s="63">
        <f>[2]BS_PL_CFS!C242+[2]BS_PL_CFS!C243</f>
        <v>-86837337</v>
      </c>
      <c r="D174" s="63">
        <f>[2]BS_PL_CFS!D242+[2]BS_PL_CFS!D243</f>
        <v>-24080021</v>
      </c>
      <c r="E174" s="19"/>
      <c r="F174" s="62"/>
      <c r="G174" s="10"/>
      <c r="J174" s="9"/>
    </row>
    <row r="175" spans="1:10" ht="15.75" x14ac:dyDescent="0.25">
      <c r="A175" s="15" t="s">
        <v>204</v>
      </c>
      <c r="B175" s="16" t="s">
        <v>137</v>
      </c>
      <c r="C175" s="63">
        <f>[2]BS_PL_CFS!C241</f>
        <v>-78127452</v>
      </c>
      <c r="D175" s="63">
        <f>[2]BS_PL_CFS!D241</f>
        <v>-85831390</v>
      </c>
      <c r="E175" s="19"/>
      <c r="F175" s="62"/>
      <c r="G175" s="10"/>
      <c r="J175" s="9"/>
    </row>
    <row r="176" spans="1:10" ht="47.25" x14ac:dyDescent="0.25">
      <c r="A176" s="65" t="s">
        <v>205</v>
      </c>
      <c r="B176" s="66" t="s">
        <v>214</v>
      </c>
      <c r="C176" s="67">
        <f>C150+C166+C173+C174+C175</f>
        <v>1224849626</v>
      </c>
      <c r="D176" s="67">
        <f>D150+D166+D173+D174+D175</f>
        <v>272163899</v>
      </c>
      <c r="E176" s="19"/>
      <c r="F176" s="62"/>
      <c r="G176" s="10"/>
      <c r="J176" s="9"/>
    </row>
    <row r="177" spans="1:10" ht="31.5" x14ac:dyDescent="0.25">
      <c r="A177" s="12" t="s">
        <v>206</v>
      </c>
      <c r="B177" s="68"/>
      <c r="C177" s="87"/>
      <c r="D177" s="29"/>
      <c r="E177" s="19"/>
      <c r="F177" s="62"/>
      <c r="G177" s="10"/>
      <c r="J177" s="9"/>
    </row>
    <row r="178" spans="1:10" ht="31.5" x14ac:dyDescent="0.25">
      <c r="A178" s="12" t="s">
        <v>213</v>
      </c>
      <c r="B178" s="45" t="s">
        <v>215</v>
      </c>
      <c r="C178" s="87">
        <f>SUM(C180:C190)</f>
        <v>401120289</v>
      </c>
      <c r="D178" s="87">
        <f>SUM(D180:D190)</f>
        <v>408864930</v>
      </c>
      <c r="E178" s="19"/>
      <c r="F178" s="62"/>
      <c r="G178" s="10"/>
      <c r="J178" s="9"/>
    </row>
    <row r="179" spans="1:10" ht="15.75" x14ac:dyDescent="0.25">
      <c r="A179" s="12" t="s">
        <v>111</v>
      </c>
      <c r="B179" s="45"/>
      <c r="C179" s="50"/>
      <c r="D179" s="50"/>
      <c r="E179" s="19"/>
      <c r="F179" s="62"/>
      <c r="G179" s="10"/>
      <c r="J179" s="9"/>
    </row>
    <row r="180" spans="1:10" ht="15.75" x14ac:dyDescent="0.25">
      <c r="A180" s="15" t="s">
        <v>217</v>
      </c>
      <c r="B180" s="16" t="s">
        <v>216</v>
      </c>
      <c r="C180" s="50">
        <f>[2]BS_PL_CFS!C249</f>
        <v>873848</v>
      </c>
      <c r="D180" s="50">
        <f>[2]BS_PL_CFS!D249-D181</f>
        <v>1241042</v>
      </c>
      <c r="E180" s="19"/>
      <c r="F180" s="62"/>
      <c r="G180" s="10"/>
      <c r="J180" s="9"/>
    </row>
    <row r="181" spans="1:10" ht="15.75" x14ac:dyDescent="0.25">
      <c r="A181" s="15" t="s">
        <v>218</v>
      </c>
      <c r="B181" s="16" t="s">
        <v>219</v>
      </c>
      <c r="C181" s="50"/>
      <c r="D181" s="52">
        <v>147275</v>
      </c>
      <c r="E181" s="19"/>
      <c r="F181" s="62"/>
      <c r="G181" s="10"/>
      <c r="J181" s="9"/>
    </row>
    <row r="182" spans="1:10" ht="15.75" x14ac:dyDescent="0.25">
      <c r="A182" s="15" t="s">
        <v>220</v>
      </c>
      <c r="B182" s="16" t="s">
        <v>221</v>
      </c>
      <c r="C182" s="50"/>
      <c r="D182" s="52">
        <v>0</v>
      </c>
      <c r="E182" s="19"/>
      <c r="F182" s="62"/>
      <c r="G182" s="10"/>
      <c r="J182" s="9"/>
    </row>
    <row r="183" spans="1:10" ht="31.5" x14ac:dyDescent="0.25">
      <c r="A183" s="15" t="s">
        <v>222</v>
      </c>
      <c r="B183" s="16" t="s">
        <v>223</v>
      </c>
      <c r="C183" s="50"/>
      <c r="D183" s="50"/>
      <c r="E183" s="19"/>
      <c r="F183" s="62"/>
      <c r="G183" s="10"/>
      <c r="J183" s="9"/>
    </row>
    <row r="184" spans="1:10" ht="15.75" x14ac:dyDescent="0.25">
      <c r="A184" s="15" t="s">
        <v>224</v>
      </c>
      <c r="B184" s="16" t="s">
        <v>225</v>
      </c>
      <c r="C184" s="50"/>
      <c r="D184" s="52"/>
      <c r="E184" s="19"/>
      <c r="F184" s="62"/>
      <c r="G184" s="10"/>
      <c r="J184" s="9"/>
    </row>
    <row r="185" spans="1:10" ht="15.75" x14ac:dyDescent="0.25">
      <c r="A185" s="15" t="s">
        <v>226</v>
      </c>
      <c r="B185" s="16" t="s">
        <v>227</v>
      </c>
      <c r="C185" s="50"/>
      <c r="D185" s="50">
        <f>[2]BS_PL_CFS!D251</f>
        <v>313396</v>
      </c>
      <c r="E185" s="19"/>
      <c r="F185" s="62"/>
      <c r="G185" s="10"/>
      <c r="J185" s="9"/>
    </row>
    <row r="186" spans="1:10" ht="15.75" x14ac:dyDescent="0.25">
      <c r="A186" s="15" t="s">
        <v>228</v>
      </c>
      <c r="B186" s="16" t="s">
        <v>229</v>
      </c>
      <c r="C186" s="50"/>
      <c r="D186" s="52"/>
      <c r="E186" s="19"/>
      <c r="F186" s="62"/>
      <c r="G186" s="10"/>
      <c r="J186" s="9"/>
    </row>
    <row r="187" spans="1:10" ht="15.75" x14ac:dyDescent="0.25">
      <c r="A187" s="15" t="s">
        <v>230</v>
      </c>
      <c r="B187" s="16" t="s">
        <v>231</v>
      </c>
      <c r="C187" s="50"/>
      <c r="D187" s="52"/>
      <c r="E187" s="19"/>
      <c r="F187" s="62"/>
      <c r="G187" s="10"/>
      <c r="J187" s="9"/>
    </row>
    <row r="188" spans="1:10" ht="15.75" x14ac:dyDescent="0.25">
      <c r="A188" s="15" t="s">
        <v>232</v>
      </c>
      <c r="B188" s="16" t="s">
        <v>233</v>
      </c>
      <c r="C188" s="50">
        <f>[2]BS_PL_CFS!C252</f>
        <v>59021692</v>
      </c>
      <c r="D188" s="50">
        <f>[2]BS_PL_CFS!D252</f>
        <v>132826280</v>
      </c>
      <c r="E188" s="19"/>
      <c r="F188" s="62"/>
      <c r="G188" s="10"/>
      <c r="J188" s="9"/>
    </row>
    <row r="189" spans="1:10" ht="15.75" x14ac:dyDescent="0.25">
      <c r="A189" s="15" t="s">
        <v>234</v>
      </c>
      <c r="B189" s="16" t="s">
        <v>235</v>
      </c>
      <c r="C189" s="50"/>
      <c r="D189" s="52"/>
      <c r="E189" s="19"/>
      <c r="F189" s="62"/>
      <c r="G189" s="10"/>
      <c r="J189" s="9"/>
    </row>
    <row r="190" spans="1:10" ht="15.75" x14ac:dyDescent="0.25">
      <c r="A190" s="15" t="s">
        <v>236</v>
      </c>
      <c r="B190" s="16" t="s">
        <v>237</v>
      </c>
      <c r="C190" s="50">
        <f>311615169+22821548+5115764+[2]BS_PL_CFS!C255</f>
        <v>341224749</v>
      </c>
      <c r="D190" s="52">
        <f>247090964+27245973</f>
        <v>274336937</v>
      </c>
      <c r="E190" s="19"/>
      <c r="F190" s="48"/>
      <c r="G190" s="10"/>
      <c r="J190" s="9"/>
    </row>
    <row r="191" spans="1:10" s="71" customFormat="1" ht="15.75" x14ac:dyDescent="0.25">
      <c r="A191" s="12" t="s">
        <v>238</v>
      </c>
      <c r="B191" s="45" t="s">
        <v>239</v>
      </c>
      <c r="C191" s="87">
        <f>SUM(C193:C203)</f>
        <v>1299009684</v>
      </c>
      <c r="D191" s="87">
        <f>SUM(D193:D203)</f>
        <v>722307506</v>
      </c>
      <c r="E191" s="69"/>
      <c r="F191" s="70"/>
      <c r="G191" s="10"/>
      <c r="H191" s="9"/>
      <c r="I191" s="9"/>
    </row>
    <row r="192" spans="1:10" ht="15.75" x14ac:dyDescent="0.25">
      <c r="A192" s="12" t="s">
        <v>111</v>
      </c>
      <c r="B192" s="45"/>
      <c r="C192" s="87"/>
      <c r="D192" s="29"/>
      <c r="E192" s="19"/>
      <c r="F192" s="62"/>
      <c r="G192" s="10"/>
      <c r="J192" s="9"/>
    </row>
    <row r="193" spans="1:10" ht="15.75" x14ac:dyDescent="0.25">
      <c r="A193" s="15" t="s">
        <v>240</v>
      </c>
      <c r="B193" s="16" t="s">
        <v>241</v>
      </c>
      <c r="C193" s="50">
        <f>-[2]BS_PL_CFS!C248-C194-C195</f>
        <v>301955610</v>
      </c>
      <c r="D193" s="50">
        <f>-[2]BS_PL_CFS!D248-D194-D195</f>
        <v>375901255</v>
      </c>
      <c r="E193" s="19"/>
      <c r="F193" s="62"/>
      <c r="G193" s="10"/>
      <c r="J193" s="9"/>
    </row>
    <row r="194" spans="1:10" ht="15.75" x14ac:dyDescent="0.25">
      <c r="A194" s="15" t="s">
        <v>242</v>
      </c>
      <c r="B194" s="16" t="s">
        <v>243</v>
      </c>
      <c r="C194" s="50">
        <v>1586323</v>
      </c>
      <c r="D194" s="52">
        <v>1401538</v>
      </c>
      <c r="E194" s="19"/>
      <c r="F194" s="62"/>
      <c r="G194" s="10"/>
      <c r="J194" s="9"/>
    </row>
    <row r="195" spans="1:10" ht="15.75" x14ac:dyDescent="0.25">
      <c r="A195" s="15" t="s">
        <v>244</v>
      </c>
      <c r="B195" s="16" t="s">
        <v>245</v>
      </c>
      <c r="C195" s="50">
        <f>26209+13317536</f>
        <v>13343745</v>
      </c>
      <c r="D195" s="52">
        <v>21199015</v>
      </c>
      <c r="E195" s="19"/>
      <c r="F195" s="62"/>
      <c r="G195" s="10"/>
      <c r="J195" s="9"/>
    </row>
    <row r="196" spans="1:10" ht="31.5" x14ac:dyDescent="0.25">
      <c r="A196" s="15" t="s">
        <v>246</v>
      </c>
      <c r="B196" s="16" t="s">
        <v>247</v>
      </c>
      <c r="C196" s="50"/>
      <c r="D196" s="50">
        <f>-[2]BS_PL_CFS!D254</f>
        <v>925098</v>
      </c>
      <c r="E196" s="62"/>
      <c r="F196" s="62"/>
      <c r="G196" s="10"/>
      <c r="J196" s="9"/>
    </row>
    <row r="197" spans="1:10" ht="15.75" x14ac:dyDescent="0.25">
      <c r="A197" s="15" t="s">
        <v>248</v>
      </c>
      <c r="B197" s="16" t="s">
        <v>249</v>
      </c>
      <c r="C197" s="50"/>
      <c r="D197" s="52"/>
      <c r="E197" s="19"/>
      <c r="F197" s="62"/>
      <c r="G197" s="10"/>
      <c r="J197" s="9"/>
    </row>
    <row r="198" spans="1:10" ht="15.75" x14ac:dyDescent="0.25">
      <c r="A198" s="15" t="s">
        <v>250</v>
      </c>
      <c r="B198" s="16" t="s">
        <v>251</v>
      </c>
      <c r="C198" s="50"/>
      <c r="D198" s="50"/>
      <c r="E198" s="19"/>
      <c r="F198" s="62"/>
      <c r="G198" s="10"/>
      <c r="J198" s="9"/>
    </row>
    <row r="199" spans="1:10" ht="15.75" x14ac:dyDescent="0.25">
      <c r="A199" s="15" t="s">
        <v>252</v>
      </c>
      <c r="B199" s="16" t="s">
        <v>253</v>
      </c>
      <c r="C199" s="50"/>
      <c r="D199" s="52"/>
      <c r="E199" s="19"/>
      <c r="F199" s="62"/>
      <c r="G199" s="10"/>
      <c r="J199" s="9"/>
    </row>
    <row r="200" spans="1:10" ht="15.75" x14ac:dyDescent="0.25">
      <c r="A200" s="15" t="s">
        <v>254</v>
      </c>
      <c r="B200" s="16" t="s">
        <v>255</v>
      </c>
      <c r="C200" s="50">
        <f>-'[2]CF WP'!B80</f>
        <v>129020259</v>
      </c>
      <c r="D200" s="50">
        <v>52098299</v>
      </c>
      <c r="E200" s="19"/>
      <c r="F200" s="62"/>
      <c r="G200" s="10"/>
      <c r="J200" s="9"/>
    </row>
    <row r="201" spans="1:10" ht="15.75" x14ac:dyDescent="0.25">
      <c r="A201" s="15" t="s">
        <v>230</v>
      </c>
      <c r="B201" s="16" t="s">
        <v>256</v>
      </c>
      <c r="C201" s="50"/>
      <c r="D201" s="52"/>
      <c r="E201" s="19"/>
      <c r="F201" s="62"/>
      <c r="G201" s="10"/>
      <c r="J201" s="9"/>
    </row>
    <row r="202" spans="1:10" ht="15.75" x14ac:dyDescent="0.25">
      <c r="A202" s="15" t="s">
        <v>257</v>
      </c>
      <c r="B202" s="16" t="s">
        <v>258</v>
      </c>
      <c r="C202" s="50">
        <f>-[2]BS_PL_CFS!C254</f>
        <v>89058017</v>
      </c>
      <c r="D202" s="50"/>
      <c r="E202" s="19"/>
      <c r="F202" s="62"/>
      <c r="G202" s="10"/>
      <c r="J202" s="9"/>
    </row>
    <row r="203" spans="1:10" s="86" customFormat="1" ht="15.75" x14ac:dyDescent="0.25">
      <c r="A203" s="15" t="s">
        <v>259</v>
      </c>
      <c r="B203" s="16" t="s">
        <v>260</v>
      </c>
      <c r="C203" s="50">
        <f>764045730</f>
        <v>764045730</v>
      </c>
      <c r="D203" s="50">
        <v>270782301</v>
      </c>
      <c r="E203" s="72"/>
      <c r="F203" s="62"/>
      <c r="G203" s="10"/>
      <c r="H203" s="9"/>
      <c r="I203" s="9"/>
    </row>
    <row r="204" spans="1:10" s="71" customFormat="1" ht="31.5" x14ac:dyDescent="0.25">
      <c r="A204" s="65" t="s">
        <v>262</v>
      </c>
      <c r="B204" s="66" t="s">
        <v>263</v>
      </c>
      <c r="C204" s="67">
        <f>C178-C191</f>
        <v>-897889395</v>
      </c>
      <c r="D204" s="67">
        <f>D178-D191</f>
        <v>-313442576</v>
      </c>
      <c r="E204" s="69"/>
      <c r="F204" s="70"/>
      <c r="G204" s="10"/>
      <c r="H204" s="9"/>
      <c r="I204" s="9"/>
    </row>
    <row r="205" spans="1:10" ht="15.75" x14ac:dyDescent="0.25">
      <c r="A205" s="12" t="s">
        <v>207</v>
      </c>
      <c r="B205" s="45"/>
      <c r="C205" s="87"/>
      <c r="D205" s="29"/>
      <c r="E205" s="19"/>
      <c r="F205" s="62"/>
      <c r="G205" s="10"/>
      <c r="J205" s="9"/>
    </row>
    <row r="206" spans="1:10" ht="31.5" x14ac:dyDescent="0.25">
      <c r="A206" s="12" t="s">
        <v>261</v>
      </c>
      <c r="B206" s="45" t="s">
        <v>264</v>
      </c>
      <c r="C206" s="87">
        <f>SUM(C208:C211)</f>
        <v>410322518</v>
      </c>
      <c r="D206" s="87">
        <f>SUM(D208:D211)</f>
        <v>284507094</v>
      </c>
      <c r="E206" s="19"/>
      <c r="F206" s="62"/>
      <c r="G206" s="10"/>
      <c r="J206" s="9"/>
    </row>
    <row r="207" spans="1:10" ht="15.75" x14ac:dyDescent="0.25">
      <c r="A207" s="12" t="s">
        <v>111</v>
      </c>
      <c r="B207" s="45"/>
      <c r="C207" s="87"/>
      <c r="D207" s="29"/>
      <c r="E207" s="19"/>
      <c r="F207" s="62"/>
      <c r="G207" s="10"/>
      <c r="J207" s="9"/>
    </row>
    <row r="208" spans="1:10" s="86" customFormat="1" ht="15.75" x14ac:dyDescent="0.25">
      <c r="A208" s="15" t="s">
        <v>265</v>
      </c>
      <c r="B208" s="16" t="s">
        <v>266</v>
      </c>
      <c r="C208" s="50">
        <f>[2]BS_PL_CFS!C270</f>
        <v>1</v>
      </c>
      <c r="D208" s="50">
        <f>[2]BS_PL_CFS!D270</f>
        <v>12700436</v>
      </c>
      <c r="E208" s="72"/>
      <c r="F208" s="62"/>
      <c r="G208" s="10"/>
      <c r="H208" s="9"/>
      <c r="I208" s="9"/>
    </row>
    <row r="209" spans="1:10" s="86" customFormat="1" ht="15.75" x14ac:dyDescent="0.25">
      <c r="A209" s="15" t="s">
        <v>267</v>
      </c>
      <c r="B209" s="16" t="s">
        <v>268</v>
      </c>
      <c r="C209" s="50">
        <f>[2]BS_PL_CFS!C264</f>
        <v>410322517</v>
      </c>
      <c r="D209" s="50">
        <f>[2]BS_PL_CFS!D264</f>
        <v>271806658</v>
      </c>
      <c r="E209" s="72"/>
      <c r="F209" s="62"/>
      <c r="G209" s="10"/>
      <c r="H209" s="9"/>
      <c r="I209" s="9"/>
    </row>
    <row r="210" spans="1:10" s="86" customFormat="1" ht="15.75" x14ac:dyDescent="0.25">
      <c r="A210" s="15" t="s">
        <v>234</v>
      </c>
      <c r="B210" s="16" t="s">
        <v>269</v>
      </c>
      <c r="C210" s="50"/>
      <c r="D210" s="52"/>
      <c r="E210" s="72"/>
      <c r="F210" s="62"/>
      <c r="G210" s="10"/>
      <c r="H210" s="9"/>
      <c r="I210" s="9"/>
    </row>
    <row r="211" spans="1:10" s="86" customFormat="1" ht="15.75" x14ac:dyDescent="0.25">
      <c r="A211" s="15" t="s">
        <v>236</v>
      </c>
      <c r="B211" s="16" t="s">
        <v>270</v>
      </c>
      <c r="C211" s="50"/>
      <c r="D211" s="52"/>
      <c r="E211" s="72"/>
      <c r="F211" s="62"/>
      <c r="G211" s="10"/>
      <c r="H211" s="9"/>
      <c r="I211" s="9"/>
    </row>
    <row r="212" spans="1:10" s="71" customFormat="1" ht="15.75" x14ac:dyDescent="0.25">
      <c r="A212" s="12" t="s">
        <v>271</v>
      </c>
      <c r="B212" s="45" t="s">
        <v>284</v>
      </c>
      <c r="C212" s="87">
        <f>SUM(C214:C218)</f>
        <v>672598544</v>
      </c>
      <c r="D212" s="87">
        <f>SUM(D214:D218)</f>
        <v>701666379</v>
      </c>
      <c r="E212" s="69"/>
      <c r="F212" s="70"/>
      <c r="G212" s="10"/>
      <c r="H212" s="9"/>
      <c r="I212" s="9"/>
    </row>
    <row r="213" spans="1:10" s="86" customFormat="1" ht="15.75" x14ac:dyDescent="0.25">
      <c r="A213" s="12" t="s">
        <v>111</v>
      </c>
      <c r="B213" s="16"/>
      <c r="C213" s="50"/>
      <c r="D213" s="52"/>
      <c r="E213" s="72"/>
      <c r="F213" s="62"/>
      <c r="G213" s="10"/>
      <c r="H213" s="9"/>
      <c r="I213" s="9"/>
    </row>
    <row r="214" spans="1:10" s="86" customFormat="1" ht="15.75" x14ac:dyDescent="0.25">
      <c r="A214" s="15" t="s">
        <v>272</v>
      </c>
      <c r="B214" s="16" t="s">
        <v>274</v>
      </c>
      <c r="C214" s="50">
        <f>-[2]BS_PL_CFS!C265</f>
        <v>592032090</v>
      </c>
      <c r="D214" s="50">
        <f>-[2]BS_PL_CFS!D265</f>
        <v>679421820</v>
      </c>
      <c r="E214" s="72"/>
      <c r="F214" s="62"/>
      <c r="G214" s="10"/>
      <c r="H214" s="9"/>
      <c r="I214" s="9"/>
    </row>
    <row r="215" spans="1:10" s="86" customFormat="1" ht="15.75" x14ac:dyDescent="0.25">
      <c r="A215" s="15" t="s">
        <v>273</v>
      </c>
      <c r="B215" s="16" t="s">
        <v>275</v>
      </c>
      <c r="C215" s="50"/>
      <c r="D215" s="52"/>
      <c r="E215" s="72"/>
      <c r="F215" s="62"/>
      <c r="G215" s="10"/>
      <c r="H215" s="9"/>
      <c r="I215" s="9"/>
    </row>
    <row r="216" spans="1:10" s="86" customFormat="1" ht="15.75" x14ac:dyDescent="0.25">
      <c r="A216" s="15" t="s">
        <v>276</v>
      </c>
      <c r="B216" s="16" t="s">
        <v>277</v>
      </c>
      <c r="C216" s="50">
        <f>-([2]BS_PL_CFS!C266+[2]BS_PL_CFS!C267)</f>
        <v>78363556</v>
      </c>
      <c r="D216" s="50">
        <f>-([2]BS_PL_CFS!D266+[2]BS_PL_CFS!D267)</f>
        <v>22244559</v>
      </c>
      <c r="E216" s="72"/>
      <c r="F216" s="62"/>
      <c r="G216" s="10"/>
      <c r="H216" s="9"/>
      <c r="I216" s="9"/>
    </row>
    <row r="217" spans="1:10" s="86" customFormat="1" ht="15.75" x14ac:dyDescent="0.25">
      <c r="A217" s="15" t="s">
        <v>278</v>
      </c>
      <c r="B217" s="16" t="s">
        <v>279</v>
      </c>
      <c r="C217" s="50"/>
      <c r="D217" s="50"/>
      <c r="E217" s="73"/>
      <c r="F217" s="62"/>
      <c r="G217" s="10"/>
      <c r="H217" s="9"/>
      <c r="I217" s="9"/>
    </row>
    <row r="218" spans="1:10" s="86" customFormat="1" ht="15.75" x14ac:dyDescent="0.25">
      <c r="A218" s="15" t="s">
        <v>280</v>
      </c>
      <c r="B218" s="16" t="s">
        <v>281</v>
      </c>
      <c r="C218" s="50">
        <f>-[2]BS_PL_CFS!C268</f>
        <v>2202898</v>
      </c>
      <c r="D218" s="50">
        <f>[2]BS_PL_CFS!D268</f>
        <v>0</v>
      </c>
      <c r="E218" s="72"/>
      <c r="F218" s="62"/>
      <c r="G218" s="10"/>
      <c r="H218" s="9"/>
      <c r="I218" s="9"/>
    </row>
    <row r="219" spans="1:10" s="71" customFormat="1" ht="31.5" x14ac:dyDescent="0.25">
      <c r="A219" s="65" t="s">
        <v>282</v>
      </c>
      <c r="B219" s="66" t="s">
        <v>283</v>
      </c>
      <c r="C219" s="67">
        <f>C206-C212</f>
        <v>-262276026</v>
      </c>
      <c r="D219" s="67">
        <f>D206-D212</f>
        <v>-417159285</v>
      </c>
      <c r="E219" s="69"/>
      <c r="F219" s="70"/>
      <c r="G219" s="10"/>
      <c r="H219" s="9"/>
      <c r="I219" s="9"/>
    </row>
    <row r="220" spans="1:10" ht="15.75" x14ac:dyDescent="0.25">
      <c r="A220" s="12" t="s">
        <v>208</v>
      </c>
      <c r="B220" s="45" t="s">
        <v>285</v>
      </c>
      <c r="C220" s="87">
        <f>[2]BS_PL_CFS!C273</f>
        <v>-12086228</v>
      </c>
      <c r="D220" s="87">
        <f>[2]BS_PL_CFS!D273</f>
        <v>93755711</v>
      </c>
      <c r="E220" s="19"/>
      <c r="F220" s="62"/>
      <c r="G220" s="10"/>
      <c r="J220" s="9"/>
    </row>
    <row r="221" spans="1:10" ht="31.5" x14ac:dyDescent="0.25">
      <c r="A221" s="12" t="s">
        <v>287</v>
      </c>
      <c r="B221" s="45" t="s">
        <v>286</v>
      </c>
      <c r="C221" s="87">
        <f>C176+C204+C219+C220</f>
        <v>52597977</v>
      </c>
      <c r="D221" s="87">
        <f>D176+D204+D219+D220</f>
        <v>-364682251</v>
      </c>
      <c r="E221" s="19"/>
      <c r="F221" s="62"/>
      <c r="G221" s="10"/>
      <c r="J221" s="9"/>
    </row>
    <row r="222" spans="1:10" ht="31.5" x14ac:dyDescent="0.25">
      <c r="A222" s="12" t="s">
        <v>209</v>
      </c>
      <c r="B222" s="45" t="s">
        <v>288</v>
      </c>
      <c r="C222" s="87">
        <v>808434138.5999999</v>
      </c>
      <c r="D222" s="87">
        <v>826443717.5999999</v>
      </c>
      <c r="E222" s="19"/>
      <c r="F222" s="62"/>
      <c r="G222" s="10"/>
      <c r="J222" s="9"/>
    </row>
    <row r="223" spans="1:10" ht="31.5" x14ac:dyDescent="0.25">
      <c r="A223" s="12" t="s">
        <v>210</v>
      </c>
      <c r="B223" s="45" t="s">
        <v>289</v>
      </c>
      <c r="C223" s="87">
        <f>C221+C222</f>
        <v>861032115.5999999</v>
      </c>
      <c r="D223" s="87">
        <f>D221+D222</f>
        <v>461761466.5999999</v>
      </c>
      <c r="E223" s="19"/>
      <c r="F223" s="62"/>
      <c r="J223" s="9"/>
    </row>
    <row r="224" spans="1:10" x14ac:dyDescent="0.25">
      <c r="C224" s="74"/>
      <c r="D224" s="74"/>
      <c r="J224" s="9"/>
    </row>
    <row r="225" spans="1:11" x14ac:dyDescent="0.25">
      <c r="J225" s="9"/>
    </row>
    <row r="226" spans="1:11" ht="15.75" customHeight="1" x14ac:dyDescent="0.25">
      <c r="A226" s="90" t="s">
        <v>138</v>
      </c>
      <c r="B226" s="94" t="s">
        <v>9</v>
      </c>
      <c r="C226" s="96" t="s">
        <v>139</v>
      </c>
      <c r="D226" s="96"/>
      <c r="E226" s="96"/>
      <c r="F226" s="96"/>
      <c r="G226" s="96"/>
      <c r="H226" s="90" t="s">
        <v>140</v>
      </c>
      <c r="I226" s="90" t="s">
        <v>141</v>
      </c>
      <c r="J226" s="9"/>
    </row>
    <row r="227" spans="1:11" ht="15.75" customHeight="1" x14ac:dyDescent="0.25">
      <c r="A227" s="90"/>
      <c r="B227" s="95"/>
      <c r="C227" s="83" t="s">
        <v>68</v>
      </c>
      <c r="D227" s="83" t="s">
        <v>69</v>
      </c>
      <c r="E227" s="83" t="s">
        <v>142</v>
      </c>
      <c r="F227" s="75" t="s">
        <v>71</v>
      </c>
      <c r="G227" s="75" t="s">
        <v>290</v>
      </c>
      <c r="H227" s="90"/>
      <c r="I227" s="90"/>
      <c r="J227" s="9"/>
    </row>
    <row r="228" spans="1:11" ht="15.75" x14ac:dyDescent="0.25">
      <c r="A228" s="12" t="s">
        <v>143</v>
      </c>
      <c r="B228" s="45" t="s">
        <v>15</v>
      </c>
      <c r="C228" s="29">
        <v>557072340</v>
      </c>
      <c r="D228" s="29">
        <v>226761347</v>
      </c>
      <c r="E228" s="29">
        <v>0</v>
      </c>
      <c r="F228" s="1">
        <v>450845664</v>
      </c>
      <c r="G228" s="1">
        <v>2627270657</v>
      </c>
      <c r="H228" s="29">
        <v>555162424</v>
      </c>
      <c r="I228" s="29">
        <f>SUM(C228:H228)</f>
        <v>4417112432</v>
      </c>
      <c r="J228" s="9"/>
      <c r="K228" s="85"/>
    </row>
    <row r="229" spans="1:11" ht="15.75" x14ac:dyDescent="0.25">
      <c r="A229" s="15" t="s">
        <v>144</v>
      </c>
      <c r="B229" s="16" t="s">
        <v>17</v>
      </c>
      <c r="C229" s="29"/>
      <c r="D229" s="29"/>
      <c r="E229" s="29"/>
      <c r="F229" s="1"/>
      <c r="G229" s="1"/>
      <c r="H229" s="29"/>
      <c r="I229" s="29">
        <f>SUM(C229:H229)</f>
        <v>0</v>
      </c>
      <c r="J229" s="9"/>
      <c r="K229" s="85"/>
    </row>
    <row r="230" spans="1:11" ht="15.75" x14ac:dyDescent="0.25">
      <c r="A230" s="12" t="s">
        <v>145</v>
      </c>
      <c r="B230" s="45">
        <v>100</v>
      </c>
      <c r="C230" s="29">
        <f t="shared" ref="C230:H230" si="0">C228</f>
        <v>557072340</v>
      </c>
      <c r="D230" s="29">
        <f t="shared" si="0"/>
        <v>226761347</v>
      </c>
      <c r="E230" s="29">
        <f t="shared" si="0"/>
        <v>0</v>
      </c>
      <c r="F230" s="29">
        <f t="shared" si="0"/>
        <v>450845664</v>
      </c>
      <c r="G230" s="29">
        <f t="shared" si="0"/>
        <v>2627270657</v>
      </c>
      <c r="H230" s="29">
        <f t="shared" si="0"/>
        <v>555162424</v>
      </c>
      <c r="I230" s="29">
        <f>SUM(C230:H230)</f>
        <v>4417112432</v>
      </c>
      <c r="J230" s="9"/>
      <c r="K230" s="85"/>
    </row>
    <row r="231" spans="1:11" ht="15.75" x14ac:dyDescent="0.25">
      <c r="A231" s="12" t="s">
        <v>146</v>
      </c>
      <c r="B231" s="45">
        <v>200</v>
      </c>
      <c r="C231" s="29"/>
      <c r="D231" s="29"/>
      <c r="E231" s="29"/>
      <c r="F231" s="1">
        <f>F232+F233</f>
        <v>956585780</v>
      </c>
      <c r="G231" s="1">
        <f>G232+G233</f>
        <v>397140176</v>
      </c>
      <c r="H231" s="1">
        <f>H232+H233</f>
        <v>213509635</v>
      </c>
      <c r="I231" s="2">
        <f>I232+I233</f>
        <v>1567235591</v>
      </c>
      <c r="J231" s="9"/>
      <c r="K231" s="85"/>
    </row>
    <row r="232" spans="1:11" ht="15.75" x14ac:dyDescent="0.25">
      <c r="A232" s="15" t="s">
        <v>147</v>
      </c>
      <c r="B232" s="16">
        <v>210</v>
      </c>
      <c r="C232" s="52"/>
      <c r="D232" s="52"/>
      <c r="E232" s="52"/>
      <c r="F232" s="3"/>
      <c r="G232" s="3">
        <v>398325954</v>
      </c>
      <c r="H232" s="3">
        <v>96357067</v>
      </c>
      <c r="I232" s="29">
        <f t="shared" ref="I232:I260" si="1">SUM(C232:H232)</f>
        <v>494683021</v>
      </c>
      <c r="J232" s="9"/>
      <c r="K232" s="85"/>
    </row>
    <row r="233" spans="1:11" ht="15.75" x14ac:dyDescent="0.25">
      <c r="A233" s="12" t="s">
        <v>148</v>
      </c>
      <c r="B233" s="45">
        <v>220</v>
      </c>
      <c r="C233" s="76">
        <f t="shared" ref="C233:H233" si="2">SUM(C235:C243)</f>
        <v>0</v>
      </c>
      <c r="D233" s="76">
        <f t="shared" si="2"/>
        <v>0</v>
      </c>
      <c r="E233" s="76">
        <f t="shared" si="2"/>
        <v>0</v>
      </c>
      <c r="F233" s="1">
        <f t="shared" si="2"/>
        <v>956585780</v>
      </c>
      <c r="G233" s="1">
        <f t="shared" si="2"/>
        <v>-1185778</v>
      </c>
      <c r="H233" s="29">
        <f t="shared" si="2"/>
        <v>117152568</v>
      </c>
      <c r="I233" s="29">
        <f t="shared" si="1"/>
        <v>1072552570</v>
      </c>
      <c r="J233" s="9"/>
      <c r="K233" s="85"/>
    </row>
    <row r="234" spans="1:11" ht="15.75" x14ac:dyDescent="0.25">
      <c r="A234" s="15" t="s">
        <v>111</v>
      </c>
      <c r="B234" s="16"/>
      <c r="C234" s="77"/>
      <c r="D234" s="77"/>
      <c r="E234" s="77"/>
      <c r="F234" s="4"/>
      <c r="G234" s="4"/>
      <c r="H234" s="77"/>
      <c r="I234" s="29">
        <f t="shared" si="1"/>
        <v>0</v>
      </c>
      <c r="J234" s="9"/>
      <c r="K234" s="85"/>
    </row>
    <row r="235" spans="1:11" ht="31.5" x14ac:dyDescent="0.25">
      <c r="A235" s="15" t="s">
        <v>149</v>
      </c>
      <c r="B235" s="16">
        <v>221</v>
      </c>
      <c r="C235" s="77"/>
      <c r="D235" s="77"/>
      <c r="E235" s="77"/>
      <c r="F235" s="4"/>
      <c r="G235" s="4"/>
      <c r="H235" s="77"/>
      <c r="I235" s="29">
        <f t="shared" si="1"/>
        <v>0</v>
      </c>
      <c r="J235" s="9"/>
      <c r="K235" s="85"/>
    </row>
    <row r="236" spans="1:11" ht="31.5" x14ac:dyDescent="0.25">
      <c r="A236" s="15" t="s">
        <v>150</v>
      </c>
      <c r="B236" s="16">
        <v>222</v>
      </c>
      <c r="C236" s="77"/>
      <c r="D236" s="77"/>
      <c r="E236" s="77"/>
      <c r="F236" s="4"/>
      <c r="G236" s="4"/>
      <c r="H236" s="77"/>
      <c r="I236" s="29">
        <f t="shared" si="1"/>
        <v>0</v>
      </c>
      <c r="J236" s="9"/>
      <c r="K236" s="85"/>
    </row>
    <row r="237" spans="1:11" ht="31.5" x14ac:dyDescent="0.25">
      <c r="A237" s="15" t="s">
        <v>151</v>
      </c>
      <c r="B237" s="16">
        <v>223</v>
      </c>
      <c r="C237" s="77"/>
      <c r="D237" s="77"/>
      <c r="E237" s="77"/>
      <c r="F237" s="4"/>
      <c r="G237" s="4"/>
      <c r="H237" s="77"/>
      <c r="I237" s="29">
        <f t="shared" si="1"/>
        <v>0</v>
      </c>
      <c r="J237" s="9"/>
      <c r="K237" s="85"/>
    </row>
    <row r="238" spans="1:11" ht="47.25" x14ac:dyDescent="0.25">
      <c r="A238" s="15" t="s">
        <v>114</v>
      </c>
      <c r="B238" s="16">
        <v>224</v>
      </c>
      <c r="C238" s="77"/>
      <c r="D238" s="77"/>
      <c r="E238" s="77"/>
      <c r="F238" s="3"/>
      <c r="G238" s="3">
        <v>10098</v>
      </c>
      <c r="H238" s="52"/>
      <c r="I238" s="29">
        <f t="shared" si="1"/>
        <v>10098</v>
      </c>
      <c r="J238" s="9"/>
      <c r="K238" s="85"/>
    </row>
    <row r="239" spans="1:11" ht="15.75" x14ac:dyDescent="0.25">
      <c r="A239" s="15" t="s">
        <v>115</v>
      </c>
      <c r="B239" s="16">
        <v>225</v>
      </c>
      <c r="C239" s="77"/>
      <c r="D239" s="77"/>
      <c r="E239" s="77"/>
      <c r="F239" s="3"/>
      <c r="G239" s="3">
        <v>-1195876</v>
      </c>
      <c r="H239" s="3">
        <v>-198979</v>
      </c>
      <c r="I239" s="29">
        <f t="shared" si="1"/>
        <v>-1394855</v>
      </c>
      <c r="J239" s="9"/>
      <c r="K239" s="85"/>
    </row>
    <row r="240" spans="1:11" ht="31.5" x14ac:dyDescent="0.25">
      <c r="A240" s="15" t="s">
        <v>116</v>
      </c>
      <c r="B240" s="16">
        <v>226</v>
      </c>
      <c r="C240" s="77"/>
      <c r="D240" s="77"/>
      <c r="E240" s="77"/>
      <c r="F240" s="3"/>
      <c r="G240" s="3"/>
      <c r="H240" s="52"/>
      <c r="I240" s="29">
        <f t="shared" si="1"/>
        <v>0</v>
      </c>
      <c r="J240" s="9"/>
      <c r="K240" s="85"/>
    </row>
    <row r="241" spans="1:11" ht="15.75" x14ac:dyDescent="0.25">
      <c r="A241" s="15" t="s">
        <v>152</v>
      </c>
      <c r="B241" s="16">
        <v>227</v>
      </c>
      <c r="C241" s="77"/>
      <c r="D241" s="77"/>
      <c r="E241" s="77"/>
      <c r="F241" s="3"/>
      <c r="G241" s="3"/>
      <c r="H241" s="52"/>
      <c r="I241" s="29">
        <f t="shared" si="1"/>
        <v>0</v>
      </c>
      <c r="J241" s="9"/>
      <c r="K241" s="85"/>
    </row>
    <row r="242" spans="1:11" ht="15.75" x14ac:dyDescent="0.25">
      <c r="A242" s="15" t="s">
        <v>118</v>
      </c>
      <c r="B242" s="16">
        <v>228</v>
      </c>
      <c r="C242" s="77"/>
      <c r="D242" s="77"/>
      <c r="E242" s="77"/>
      <c r="F242" s="3">
        <v>956585780</v>
      </c>
      <c r="G242" s="3"/>
      <c r="H242" s="52">
        <v>117351547</v>
      </c>
      <c r="I242" s="29">
        <f t="shared" si="1"/>
        <v>1073937327</v>
      </c>
      <c r="J242" s="9"/>
      <c r="K242" s="85"/>
    </row>
    <row r="243" spans="1:11" ht="15.75" x14ac:dyDescent="0.25">
      <c r="A243" s="15" t="s">
        <v>119</v>
      </c>
      <c r="B243" s="16">
        <v>229</v>
      </c>
      <c r="C243" s="77"/>
      <c r="D243" s="77"/>
      <c r="E243" s="77"/>
      <c r="F243" s="4"/>
      <c r="G243" s="4"/>
      <c r="H243" s="77"/>
      <c r="I243" s="29">
        <f t="shared" si="1"/>
        <v>0</v>
      </c>
      <c r="J243" s="9"/>
      <c r="K243" s="85"/>
    </row>
    <row r="244" spans="1:11" ht="15.75" x14ac:dyDescent="0.25">
      <c r="A244" s="12" t="s">
        <v>153</v>
      </c>
      <c r="B244" s="45">
        <v>300</v>
      </c>
      <c r="C244" s="29">
        <f t="shared" ref="C244:H244" si="3">SUM(C246,C251:C258)</f>
        <v>139291105</v>
      </c>
      <c r="D244" s="29">
        <f t="shared" si="3"/>
        <v>16894058</v>
      </c>
      <c r="E244" s="29">
        <f t="shared" si="3"/>
        <v>0</v>
      </c>
      <c r="F244" s="1">
        <f t="shared" si="3"/>
        <v>1004836</v>
      </c>
      <c r="G244" s="1">
        <f t="shared" si="3"/>
        <v>-35868079</v>
      </c>
      <c r="H244" s="29">
        <f t="shared" si="3"/>
        <v>-15492146</v>
      </c>
      <c r="I244" s="29">
        <f t="shared" si="1"/>
        <v>105829774</v>
      </c>
      <c r="J244" s="9"/>
      <c r="K244" s="85"/>
    </row>
    <row r="245" spans="1:11" ht="15.75" x14ac:dyDescent="0.25">
      <c r="A245" s="15" t="s">
        <v>111</v>
      </c>
      <c r="B245" s="16"/>
      <c r="C245" s="52"/>
      <c r="D245" s="52"/>
      <c r="E245" s="52"/>
      <c r="F245" s="3"/>
      <c r="G245" s="3"/>
      <c r="H245" s="52"/>
      <c r="I245" s="29">
        <f t="shared" si="1"/>
        <v>0</v>
      </c>
      <c r="J245" s="9"/>
      <c r="K245" s="85"/>
    </row>
    <row r="246" spans="1:11" ht="15.75" x14ac:dyDescent="0.25">
      <c r="A246" s="15" t="s">
        <v>154</v>
      </c>
      <c r="B246" s="16">
        <v>310</v>
      </c>
      <c r="C246" s="77"/>
      <c r="D246" s="77"/>
      <c r="E246" s="77"/>
      <c r="F246" s="3">
        <f>F248</f>
        <v>1004836</v>
      </c>
      <c r="G246" s="3">
        <f>G248</f>
        <v>0</v>
      </c>
      <c r="H246" s="52">
        <f>H248</f>
        <v>584792</v>
      </c>
      <c r="I246" s="29">
        <f t="shared" si="1"/>
        <v>1589628</v>
      </c>
      <c r="J246" s="9"/>
      <c r="K246" s="85"/>
    </row>
    <row r="247" spans="1:11" ht="15.75" x14ac:dyDescent="0.25">
      <c r="A247" s="15" t="s">
        <v>111</v>
      </c>
      <c r="B247" s="16"/>
      <c r="C247" s="77"/>
      <c r="D247" s="77"/>
      <c r="E247" s="77"/>
      <c r="F247" s="4"/>
      <c r="G247" s="4"/>
      <c r="H247" s="77"/>
      <c r="I247" s="29">
        <f t="shared" si="1"/>
        <v>0</v>
      </c>
      <c r="J247" s="9"/>
      <c r="K247" s="85"/>
    </row>
    <row r="248" spans="1:11" ht="15.75" x14ac:dyDescent="0.25">
      <c r="A248" s="15" t="s">
        <v>155</v>
      </c>
      <c r="B248" s="16"/>
      <c r="C248" s="77"/>
      <c r="D248" s="77"/>
      <c r="E248" s="77"/>
      <c r="F248" s="3">
        <v>1004836</v>
      </c>
      <c r="G248" s="3">
        <v>0</v>
      </c>
      <c r="H248" s="52">
        <v>584792</v>
      </c>
      <c r="I248" s="29">
        <f t="shared" si="1"/>
        <v>1589628</v>
      </c>
      <c r="J248" s="9"/>
      <c r="K248" s="85"/>
    </row>
    <row r="249" spans="1:11" ht="15.75" x14ac:dyDescent="0.25">
      <c r="A249" s="15" t="s">
        <v>156</v>
      </c>
      <c r="B249" s="16"/>
      <c r="C249" s="77"/>
      <c r="D249" s="77"/>
      <c r="E249" s="77"/>
      <c r="F249" s="4"/>
      <c r="G249" s="4"/>
      <c r="H249" s="77"/>
      <c r="I249" s="29">
        <f t="shared" si="1"/>
        <v>0</v>
      </c>
      <c r="J249" s="9"/>
      <c r="K249" s="85"/>
    </row>
    <row r="250" spans="1:11" ht="31.5" x14ac:dyDescent="0.25">
      <c r="A250" s="15" t="s">
        <v>157</v>
      </c>
      <c r="B250" s="16"/>
      <c r="C250" s="77"/>
      <c r="D250" s="77"/>
      <c r="E250" s="77"/>
      <c r="F250" s="4"/>
      <c r="G250" s="4"/>
      <c r="H250" s="77"/>
      <c r="I250" s="29">
        <f t="shared" si="1"/>
        <v>0</v>
      </c>
      <c r="K250" s="85"/>
    </row>
    <row r="251" spans="1:11" ht="15.75" x14ac:dyDescent="0.25">
      <c r="A251" s="15" t="s">
        <v>158</v>
      </c>
      <c r="B251" s="16">
        <v>311</v>
      </c>
      <c r="C251" s="52">
        <v>139291105</v>
      </c>
      <c r="D251" s="52">
        <v>16894058</v>
      </c>
      <c r="E251" s="52"/>
      <c r="F251" s="3"/>
      <c r="G251" s="3"/>
      <c r="H251" s="52"/>
      <c r="I251" s="29">
        <f t="shared" si="1"/>
        <v>156185163</v>
      </c>
      <c r="K251" s="85"/>
    </row>
    <row r="252" spans="1:11" ht="15.75" x14ac:dyDescent="0.25">
      <c r="A252" s="15" t="s">
        <v>159</v>
      </c>
      <c r="B252" s="16">
        <v>312</v>
      </c>
      <c r="C252" s="52"/>
      <c r="D252" s="52"/>
      <c r="E252" s="52"/>
      <c r="F252" s="3"/>
      <c r="G252" s="3"/>
      <c r="H252" s="52"/>
      <c r="I252" s="29">
        <f t="shared" si="1"/>
        <v>0</v>
      </c>
      <c r="K252" s="85"/>
    </row>
    <row r="253" spans="1:11" ht="15.75" x14ac:dyDescent="0.25">
      <c r="A253" s="15" t="s">
        <v>160</v>
      </c>
      <c r="B253" s="16">
        <v>313</v>
      </c>
      <c r="C253" s="52"/>
      <c r="D253" s="52"/>
      <c r="E253" s="52"/>
      <c r="F253" s="3"/>
      <c r="G253" s="3"/>
      <c r="H253" s="52"/>
      <c r="I253" s="29">
        <f t="shared" si="1"/>
        <v>0</v>
      </c>
      <c r="K253" s="85"/>
    </row>
    <row r="254" spans="1:11" ht="31.5" x14ac:dyDescent="0.25">
      <c r="A254" s="15" t="s">
        <v>161</v>
      </c>
      <c r="B254" s="16">
        <v>314</v>
      </c>
      <c r="C254" s="52"/>
      <c r="D254" s="52"/>
      <c r="E254" s="52"/>
      <c r="F254" s="3"/>
      <c r="G254" s="3"/>
      <c r="H254" s="52"/>
      <c r="I254" s="29">
        <f t="shared" si="1"/>
        <v>0</v>
      </c>
      <c r="K254" s="85"/>
    </row>
    <row r="255" spans="1:11" ht="15.75" x14ac:dyDescent="0.25">
      <c r="A255" s="15" t="s">
        <v>162</v>
      </c>
      <c r="B255" s="16">
        <v>315</v>
      </c>
      <c r="C255" s="52"/>
      <c r="D255" s="52"/>
      <c r="E255" s="52"/>
      <c r="F255" s="3"/>
      <c r="G255" s="3">
        <v>-24335911</v>
      </c>
      <c r="H255" s="52">
        <v>-15790408</v>
      </c>
      <c r="I255" s="29">
        <f t="shared" si="1"/>
        <v>-40126319</v>
      </c>
      <c r="K255" s="85"/>
    </row>
    <row r="256" spans="1:11" ht="15.75" x14ac:dyDescent="0.25">
      <c r="A256" s="15" t="s">
        <v>163</v>
      </c>
      <c r="B256" s="16">
        <v>316</v>
      </c>
      <c r="C256" s="52"/>
      <c r="D256" s="52"/>
      <c r="E256" s="52"/>
      <c r="F256" s="3"/>
      <c r="G256" s="3">
        <v>-6771791</v>
      </c>
      <c r="H256" s="52"/>
      <c r="I256" s="29">
        <f t="shared" si="1"/>
        <v>-6771791</v>
      </c>
      <c r="K256" s="85"/>
    </row>
    <row r="257" spans="1:11" ht="15.75" x14ac:dyDescent="0.25">
      <c r="A257" s="15" t="s">
        <v>164</v>
      </c>
      <c r="B257" s="16">
        <v>317</v>
      </c>
      <c r="C257" s="52"/>
      <c r="D257" s="52"/>
      <c r="E257" s="52"/>
      <c r="F257" s="3"/>
      <c r="G257" s="3">
        <v>-4760377</v>
      </c>
      <c r="H257" s="52">
        <v>-286530</v>
      </c>
      <c r="I257" s="29">
        <f t="shared" si="1"/>
        <v>-5046907</v>
      </c>
      <c r="K257" s="85"/>
    </row>
    <row r="258" spans="1:11" ht="31.5" x14ac:dyDescent="0.25">
      <c r="A258" s="15" t="s">
        <v>165</v>
      </c>
      <c r="B258" s="16">
        <v>318</v>
      </c>
      <c r="C258" s="52"/>
      <c r="D258" s="52"/>
      <c r="E258" s="52"/>
      <c r="F258" s="3"/>
      <c r="G258" s="3">
        <v>0</v>
      </c>
      <c r="H258" s="52">
        <v>0</v>
      </c>
      <c r="I258" s="29">
        <f t="shared" si="1"/>
        <v>0</v>
      </c>
      <c r="K258" s="85"/>
    </row>
    <row r="259" spans="1:11" ht="31.5" x14ac:dyDescent="0.25">
      <c r="A259" s="65" t="s">
        <v>166</v>
      </c>
      <c r="B259" s="66">
        <v>400</v>
      </c>
      <c r="C259" s="67">
        <f t="shared" ref="C259:H259" si="4">C230+C231+C244</f>
        <v>696363445</v>
      </c>
      <c r="D259" s="67">
        <f t="shared" si="4"/>
        <v>243655405</v>
      </c>
      <c r="E259" s="67">
        <f t="shared" si="4"/>
        <v>0</v>
      </c>
      <c r="F259" s="79">
        <f t="shared" si="4"/>
        <v>1408436280</v>
      </c>
      <c r="G259" s="79">
        <f t="shared" si="4"/>
        <v>2988542754</v>
      </c>
      <c r="H259" s="67">
        <f t="shared" si="4"/>
        <v>753179913</v>
      </c>
      <c r="I259" s="67">
        <f t="shared" si="1"/>
        <v>6090177797</v>
      </c>
      <c r="J259" s="78">
        <f>I259-D78</f>
        <v>0</v>
      </c>
      <c r="K259" s="88"/>
    </row>
    <row r="260" spans="1:11" ht="15.75" x14ac:dyDescent="0.25">
      <c r="A260" s="15" t="s">
        <v>144</v>
      </c>
      <c r="B260" s="16">
        <v>401</v>
      </c>
      <c r="C260" s="29"/>
      <c r="D260" s="29"/>
      <c r="E260" s="29"/>
      <c r="F260" s="1"/>
      <c r="G260" s="1"/>
      <c r="H260" s="29"/>
      <c r="I260" s="29">
        <f t="shared" si="1"/>
        <v>0</v>
      </c>
      <c r="K260" s="88"/>
    </row>
    <row r="261" spans="1:11" ht="15.75" x14ac:dyDescent="0.25">
      <c r="A261" s="12" t="s">
        <v>167</v>
      </c>
      <c r="B261" s="45">
        <v>500</v>
      </c>
      <c r="C261" s="29">
        <f t="shared" ref="C261:I261" si="5">C259</f>
        <v>696363445</v>
      </c>
      <c r="D261" s="29">
        <f t="shared" si="5"/>
        <v>243655405</v>
      </c>
      <c r="E261" s="29">
        <f t="shared" si="5"/>
        <v>0</v>
      </c>
      <c r="F261" s="29">
        <f t="shared" si="5"/>
        <v>1408436280</v>
      </c>
      <c r="G261" s="29">
        <f t="shared" si="5"/>
        <v>2988542754</v>
      </c>
      <c r="H261" s="29">
        <f t="shared" si="5"/>
        <v>753179913</v>
      </c>
      <c r="I261" s="29">
        <f t="shared" si="5"/>
        <v>6090177797</v>
      </c>
      <c r="K261" s="88"/>
    </row>
    <row r="262" spans="1:11" ht="15.75" x14ac:dyDescent="0.25">
      <c r="A262" s="15" t="s">
        <v>168</v>
      </c>
      <c r="B262" s="16">
        <v>600</v>
      </c>
      <c r="C262" s="52"/>
      <c r="D262" s="52"/>
      <c r="E262" s="52"/>
      <c r="F262" s="52">
        <f>F263+F264</f>
        <v>-24776207</v>
      </c>
      <c r="G262" s="52">
        <f>G263+G264</f>
        <v>167773267</v>
      </c>
      <c r="H262" s="52">
        <f>H263+H264</f>
        <v>49210979</v>
      </c>
      <c r="I262" s="29">
        <f t="shared" ref="I262:I290" si="6">SUM(C262:H262)</f>
        <v>192208039</v>
      </c>
      <c r="K262" s="88"/>
    </row>
    <row r="263" spans="1:11" ht="15.75" x14ac:dyDescent="0.25">
      <c r="A263" s="15" t="s">
        <v>147</v>
      </c>
      <c r="B263" s="16">
        <v>610</v>
      </c>
      <c r="C263" s="52"/>
      <c r="D263" s="52"/>
      <c r="E263" s="52"/>
      <c r="F263" s="52"/>
      <c r="G263" s="52">
        <f>[2]Equity!F52</f>
        <v>168525446</v>
      </c>
      <c r="H263" s="52">
        <f>[2]Equity!H52</f>
        <v>48695337</v>
      </c>
      <c r="I263" s="29">
        <f t="shared" si="6"/>
        <v>217220783</v>
      </c>
      <c r="J263" s="80">
        <f>I263-C110</f>
        <v>0</v>
      </c>
      <c r="K263" s="88"/>
    </row>
    <row r="264" spans="1:11" ht="15.75" x14ac:dyDescent="0.25">
      <c r="A264" s="12" t="s">
        <v>169</v>
      </c>
      <c r="B264" s="45">
        <v>620</v>
      </c>
      <c r="C264" s="29">
        <f t="shared" ref="C264:H264" si="7">SUM(C266:C274)</f>
        <v>0</v>
      </c>
      <c r="D264" s="29">
        <f t="shared" si="7"/>
        <v>0</v>
      </c>
      <c r="E264" s="29">
        <f t="shared" si="7"/>
        <v>0</v>
      </c>
      <c r="F264" s="29">
        <f>SUM(F266:F274)</f>
        <v>-24776207</v>
      </c>
      <c r="G264" s="29">
        <f t="shared" si="7"/>
        <v>-752179</v>
      </c>
      <c r="H264" s="29">
        <f t="shared" si="7"/>
        <v>515642</v>
      </c>
      <c r="I264" s="29">
        <f t="shared" si="6"/>
        <v>-25012744</v>
      </c>
      <c r="K264" s="88"/>
    </row>
    <row r="265" spans="1:11" ht="15.75" x14ac:dyDescent="0.25">
      <c r="A265" s="15" t="s">
        <v>111</v>
      </c>
      <c r="B265" s="16"/>
      <c r="C265" s="52"/>
      <c r="D265" s="52"/>
      <c r="E265" s="52"/>
      <c r="F265" s="52"/>
      <c r="G265" s="52"/>
      <c r="H265" s="52"/>
      <c r="I265" s="29">
        <f t="shared" si="6"/>
        <v>0</v>
      </c>
      <c r="K265" s="88"/>
    </row>
    <row r="266" spans="1:11" ht="31.5" x14ac:dyDescent="0.25">
      <c r="A266" s="15" t="s">
        <v>149</v>
      </c>
      <c r="B266" s="16">
        <v>621</v>
      </c>
      <c r="C266" s="52"/>
      <c r="D266" s="52"/>
      <c r="E266" s="52"/>
      <c r="F266" s="52"/>
      <c r="G266" s="52"/>
      <c r="H266" s="52"/>
      <c r="I266" s="29">
        <f t="shared" si="6"/>
        <v>0</v>
      </c>
      <c r="K266" s="88"/>
    </row>
    <row r="267" spans="1:11" ht="31.5" x14ac:dyDescent="0.25">
      <c r="A267" s="15" t="s">
        <v>150</v>
      </c>
      <c r="B267" s="16">
        <v>622</v>
      </c>
      <c r="C267" s="52"/>
      <c r="D267" s="52"/>
      <c r="E267" s="52"/>
      <c r="F267" s="52"/>
      <c r="G267" s="52"/>
      <c r="H267" s="52"/>
      <c r="I267" s="29">
        <f t="shared" si="6"/>
        <v>0</v>
      </c>
      <c r="K267" s="88"/>
    </row>
    <row r="268" spans="1:11" ht="31.5" x14ac:dyDescent="0.25">
      <c r="A268" s="15" t="s">
        <v>151</v>
      </c>
      <c r="B268" s="16">
        <v>623</v>
      </c>
      <c r="C268" s="52"/>
      <c r="D268" s="52"/>
      <c r="E268" s="52"/>
      <c r="F268" s="52"/>
      <c r="G268" s="52"/>
      <c r="H268" s="52"/>
      <c r="I268" s="29">
        <f t="shared" si="6"/>
        <v>0</v>
      </c>
      <c r="K268" s="88"/>
    </row>
    <row r="269" spans="1:11" ht="47.25" x14ac:dyDescent="0.25">
      <c r="A269" s="15" t="s">
        <v>114</v>
      </c>
      <c r="B269" s="16">
        <v>624</v>
      </c>
      <c r="C269" s="52"/>
      <c r="D269" s="52"/>
      <c r="E269" s="52"/>
      <c r="F269" s="52"/>
      <c r="G269" s="52">
        <f>[2]BS_PL_CFS!C165</f>
        <v>-912757</v>
      </c>
      <c r="H269" s="52"/>
      <c r="I269" s="29">
        <f t="shared" si="6"/>
        <v>-912757</v>
      </c>
      <c r="J269" s="78">
        <f>I269-C117</f>
        <v>0</v>
      </c>
      <c r="K269" s="89"/>
    </row>
    <row r="270" spans="1:11" ht="15.75" x14ac:dyDescent="0.25">
      <c r="A270" s="15" t="s">
        <v>115</v>
      </c>
      <c r="B270" s="16">
        <v>625</v>
      </c>
      <c r="C270" s="52"/>
      <c r="D270" s="52"/>
      <c r="E270" s="52"/>
      <c r="F270" s="52"/>
      <c r="G270" s="52">
        <f>C118+C125-H270</f>
        <v>160578</v>
      </c>
      <c r="H270" s="52">
        <v>777</v>
      </c>
      <c r="I270" s="29">
        <f t="shared" si="6"/>
        <v>161355</v>
      </c>
      <c r="J270" s="78">
        <f>I270-(C118+C125)</f>
        <v>0</v>
      </c>
      <c r="K270" s="88"/>
    </row>
    <row r="271" spans="1:11" ht="31.5" x14ac:dyDescent="0.25">
      <c r="A271" s="15" t="s">
        <v>170</v>
      </c>
      <c r="B271" s="16">
        <v>626</v>
      </c>
      <c r="C271" s="52"/>
      <c r="D271" s="52"/>
      <c r="E271" s="52"/>
      <c r="F271" s="52"/>
      <c r="G271" s="52"/>
      <c r="H271" s="52"/>
      <c r="I271" s="29">
        <f t="shared" si="6"/>
        <v>0</v>
      </c>
      <c r="K271" s="88"/>
    </row>
    <row r="272" spans="1:11" ht="15.75" x14ac:dyDescent="0.25">
      <c r="A272" s="15" t="s">
        <v>152</v>
      </c>
      <c r="B272" s="16">
        <v>627</v>
      </c>
      <c r="C272" s="52"/>
      <c r="D272" s="52"/>
      <c r="E272" s="52"/>
      <c r="F272" s="52"/>
      <c r="G272" s="52"/>
      <c r="H272" s="52"/>
      <c r="I272" s="29">
        <f t="shared" si="6"/>
        <v>0</v>
      </c>
      <c r="K272" s="88"/>
    </row>
    <row r="273" spans="1:11" ht="15.75" x14ac:dyDescent="0.25">
      <c r="A273" s="15" t="s">
        <v>171</v>
      </c>
      <c r="B273" s="16">
        <v>628</v>
      </c>
      <c r="C273" s="52"/>
      <c r="D273" s="52"/>
      <c r="E273" s="52"/>
      <c r="F273" s="52">
        <f>[2]Equity!E53</f>
        <v>-24776207</v>
      </c>
      <c r="G273" s="52"/>
      <c r="H273" s="52">
        <f>[2]Equity!H53-[2]Ф143!H270</f>
        <v>514865</v>
      </c>
      <c r="I273" s="29">
        <f t="shared" si="6"/>
        <v>-24261342</v>
      </c>
      <c r="J273" s="78">
        <f>I273-C121-C124</f>
        <v>0</v>
      </c>
      <c r="K273" s="88"/>
    </row>
    <row r="274" spans="1:11" ht="15.75" x14ac:dyDescent="0.25">
      <c r="A274" s="15" t="s">
        <v>119</v>
      </c>
      <c r="B274" s="16">
        <v>629</v>
      </c>
      <c r="C274" s="52"/>
      <c r="D274" s="52"/>
      <c r="E274" s="52"/>
      <c r="F274" s="52"/>
      <c r="G274" s="52"/>
      <c r="H274" s="52"/>
      <c r="I274" s="29">
        <f t="shared" si="6"/>
        <v>0</v>
      </c>
      <c r="K274" s="88"/>
    </row>
    <row r="275" spans="1:11" ht="15.75" x14ac:dyDescent="0.25">
      <c r="A275" s="12" t="s">
        <v>172</v>
      </c>
      <c r="B275" s="45">
        <v>700</v>
      </c>
      <c r="C275" s="29">
        <f t="shared" ref="C275:G275" si="8">SUM(C277,C282:C289)</f>
        <v>13180</v>
      </c>
      <c r="D275" s="29">
        <f t="shared" si="8"/>
        <v>0</v>
      </c>
      <c r="E275" s="29">
        <f t="shared" si="8"/>
        <v>0</v>
      </c>
      <c r="F275" s="29">
        <f t="shared" si="8"/>
        <v>-2759845</v>
      </c>
      <c r="G275" s="29">
        <f t="shared" si="8"/>
        <v>-97015227</v>
      </c>
      <c r="H275" s="29">
        <f>SUM(H277,H282:H289)</f>
        <v>-1060779</v>
      </c>
      <c r="I275" s="29">
        <f t="shared" si="6"/>
        <v>-100822671</v>
      </c>
      <c r="K275" s="88"/>
    </row>
    <row r="276" spans="1:11" ht="15.75" x14ac:dyDescent="0.25">
      <c r="A276" s="15" t="s">
        <v>111</v>
      </c>
      <c r="B276" s="16"/>
      <c r="C276" s="52"/>
      <c r="D276" s="52"/>
      <c r="E276" s="52"/>
      <c r="F276" s="52"/>
      <c r="G276" s="52"/>
      <c r="H276" s="52"/>
      <c r="I276" s="29">
        <f t="shared" si="6"/>
        <v>0</v>
      </c>
      <c r="K276" s="88"/>
    </row>
    <row r="277" spans="1:11" ht="15.75" x14ac:dyDescent="0.25">
      <c r="A277" s="15" t="s">
        <v>173</v>
      </c>
      <c r="B277" s="16">
        <v>710</v>
      </c>
      <c r="C277" s="52"/>
      <c r="D277" s="52"/>
      <c r="E277" s="52"/>
      <c r="F277" s="52">
        <f>F279+F280+F281</f>
        <v>-2759845</v>
      </c>
      <c r="G277" s="52">
        <f>G279+G280+G281</f>
        <v>0</v>
      </c>
      <c r="H277" s="52">
        <f>H279+H280+H281</f>
        <v>4107405</v>
      </c>
      <c r="I277" s="29">
        <f t="shared" si="6"/>
        <v>1347560</v>
      </c>
      <c r="K277" s="88"/>
    </row>
    <row r="278" spans="1:11" ht="15.75" x14ac:dyDescent="0.25">
      <c r="A278" s="15" t="s">
        <v>111</v>
      </c>
      <c r="B278" s="16"/>
      <c r="C278" s="52"/>
      <c r="D278" s="52"/>
      <c r="E278" s="52"/>
      <c r="F278" s="52"/>
      <c r="G278" s="52"/>
      <c r="H278" s="52"/>
      <c r="I278" s="29">
        <f t="shared" si="6"/>
        <v>0</v>
      </c>
      <c r="K278" s="88"/>
    </row>
    <row r="279" spans="1:11" ht="15.75" x14ac:dyDescent="0.25">
      <c r="A279" s="15" t="s">
        <v>155</v>
      </c>
      <c r="B279" s="16"/>
      <c r="C279" s="52"/>
      <c r="D279" s="52"/>
      <c r="E279" s="52"/>
      <c r="F279" s="52">
        <f>[2]Equity!D60+[2]Equity!D64</f>
        <v>851820</v>
      </c>
      <c r="G279" s="52"/>
      <c r="H279" s="52">
        <f>[2]Equity!H60+[2]Equity!H64</f>
        <v>495740</v>
      </c>
      <c r="I279" s="29">
        <f t="shared" si="6"/>
        <v>1347560</v>
      </c>
      <c r="K279" s="88"/>
    </row>
    <row r="280" spans="1:11" ht="15.75" x14ac:dyDescent="0.25">
      <c r="A280" s="15" t="s">
        <v>156</v>
      </c>
      <c r="B280" s="16"/>
      <c r="C280" s="52"/>
      <c r="D280" s="52"/>
      <c r="E280" s="52"/>
      <c r="F280" s="52">
        <f>[2]Equity!D63</f>
        <v>-3611665</v>
      </c>
      <c r="G280" s="52"/>
      <c r="H280" s="52">
        <f>[2]Equity!H63</f>
        <v>3611665</v>
      </c>
      <c r="I280" s="29">
        <f t="shared" si="6"/>
        <v>0</v>
      </c>
      <c r="J280" s="81"/>
      <c r="K280" s="88"/>
    </row>
    <row r="281" spans="1:11" ht="31.5" x14ac:dyDescent="0.25">
      <c r="A281" s="15" t="s">
        <v>157</v>
      </c>
      <c r="B281" s="16"/>
      <c r="C281" s="52"/>
      <c r="D281" s="52"/>
      <c r="E281" s="52"/>
      <c r="F281" s="52"/>
      <c r="G281" s="52"/>
      <c r="H281" s="52"/>
      <c r="I281" s="29">
        <f t="shared" si="6"/>
        <v>0</v>
      </c>
      <c r="K281" s="88"/>
    </row>
    <row r="282" spans="1:11" ht="15.75" x14ac:dyDescent="0.25">
      <c r="A282" s="15" t="s">
        <v>158</v>
      </c>
      <c r="B282" s="16">
        <v>711</v>
      </c>
      <c r="C282" s="52">
        <f>[2]Equity!B55</f>
        <v>13180</v>
      </c>
      <c r="D282" s="52"/>
      <c r="E282" s="52"/>
      <c r="F282" s="52"/>
      <c r="G282" s="52"/>
      <c r="H282" s="52"/>
      <c r="I282" s="29">
        <f t="shared" si="6"/>
        <v>13180</v>
      </c>
      <c r="K282" s="88"/>
    </row>
    <row r="283" spans="1:11" ht="15.75" x14ac:dyDescent="0.25">
      <c r="A283" s="15" t="s">
        <v>159</v>
      </c>
      <c r="B283" s="16">
        <v>712</v>
      </c>
      <c r="C283" s="52"/>
      <c r="D283" s="52"/>
      <c r="E283" s="52"/>
      <c r="F283" s="52"/>
      <c r="G283" s="52"/>
      <c r="H283" s="52"/>
      <c r="I283" s="29">
        <f t="shared" si="6"/>
        <v>0</v>
      </c>
      <c r="K283" s="88"/>
    </row>
    <row r="284" spans="1:11" ht="15.75" x14ac:dyDescent="0.25">
      <c r="A284" s="15" t="s">
        <v>160</v>
      </c>
      <c r="B284" s="16">
        <v>713</v>
      </c>
      <c r="C284" s="52"/>
      <c r="D284" s="52"/>
      <c r="E284" s="52"/>
      <c r="F284" s="52"/>
      <c r="G284" s="52"/>
      <c r="H284" s="52"/>
      <c r="I284" s="29">
        <f t="shared" si="6"/>
        <v>0</v>
      </c>
      <c r="K284" s="88"/>
    </row>
    <row r="285" spans="1:11" ht="31.5" x14ac:dyDescent="0.25">
      <c r="A285" s="15" t="s">
        <v>161</v>
      </c>
      <c r="B285" s="16">
        <v>714</v>
      </c>
      <c r="C285" s="52"/>
      <c r="D285" s="52"/>
      <c r="E285" s="52"/>
      <c r="F285" s="52"/>
      <c r="G285" s="52"/>
      <c r="H285" s="52"/>
      <c r="I285" s="29">
        <f t="shared" si="6"/>
        <v>0</v>
      </c>
      <c r="K285" s="88"/>
    </row>
    <row r="286" spans="1:11" ht="15.75" x14ac:dyDescent="0.25">
      <c r="A286" s="15" t="s">
        <v>162</v>
      </c>
      <c r="B286" s="16">
        <v>715</v>
      </c>
      <c r="C286" s="52"/>
      <c r="D286" s="52"/>
      <c r="E286" s="52"/>
      <c r="F286" s="52"/>
      <c r="G286" s="52">
        <f>[2]Equity!F56</f>
        <v>-59748893</v>
      </c>
      <c r="H286" s="52">
        <f>[2]Equity!H56</f>
        <v>-5167227</v>
      </c>
      <c r="I286" s="29">
        <f t="shared" si="6"/>
        <v>-64916120</v>
      </c>
      <c r="K286" s="88"/>
    </row>
    <row r="287" spans="1:11" ht="15.75" x14ac:dyDescent="0.25">
      <c r="A287" s="15" t="s">
        <v>163</v>
      </c>
      <c r="B287" s="16">
        <v>716</v>
      </c>
      <c r="C287" s="52"/>
      <c r="D287" s="52"/>
      <c r="E287" s="52"/>
      <c r="F287" s="52"/>
      <c r="G287" s="52">
        <f>[2]Equity!F59</f>
        <v>-5385301</v>
      </c>
      <c r="H287" s="52"/>
      <c r="I287" s="29">
        <f t="shared" si="6"/>
        <v>-5385301</v>
      </c>
      <c r="K287" s="88"/>
    </row>
    <row r="288" spans="1:11" ht="15.75" x14ac:dyDescent="0.25">
      <c r="A288" s="15" t="s">
        <v>164</v>
      </c>
      <c r="B288" s="16">
        <v>717</v>
      </c>
      <c r="C288" s="52"/>
      <c r="D288" s="52"/>
      <c r="E288" s="52"/>
      <c r="F288" s="52"/>
      <c r="G288" s="52">
        <f>[2]Equity!F62</f>
        <v>-31872440</v>
      </c>
      <c r="H288" s="52"/>
      <c r="I288" s="29">
        <f t="shared" si="6"/>
        <v>-31872440</v>
      </c>
      <c r="K288" s="88"/>
    </row>
    <row r="289" spans="1:11" ht="31.5" x14ac:dyDescent="0.25">
      <c r="A289" s="15" t="s">
        <v>165</v>
      </c>
      <c r="B289" s="16">
        <v>718</v>
      </c>
      <c r="C289" s="52"/>
      <c r="D289" s="52"/>
      <c r="E289" s="52"/>
      <c r="G289" s="52">
        <f>[2]Equity!F65</f>
        <v>-8593</v>
      </c>
      <c r="H289" s="52">
        <f>[2]Equity!H65</f>
        <v>-957</v>
      </c>
      <c r="I289" s="29">
        <f t="shared" si="6"/>
        <v>-9550</v>
      </c>
      <c r="K289" s="88"/>
    </row>
    <row r="290" spans="1:11" ht="31.5" x14ac:dyDescent="0.25">
      <c r="A290" s="12" t="s">
        <v>295</v>
      </c>
      <c r="B290" s="45">
        <v>800</v>
      </c>
      <c r="C290" s="29">
        <f t="shared" ref="C290:H290" si="9">C261+C262+C275</f>
        <v>696376625</v>
      </c>
      <c r="D290" s="29">
        <f t="shared" si="9"/>
        <v>243655405</v>
      </c>
      <c r="E290" s="29">
        <f t="shared" si="9"/>
        <v>0</v>
      </c>
      <c r="F290" s="29">
        <f t="shared" si="9"/>
        <v>1380900228</v>
      </c>
      <c r="G290" s="29">
        <f t="shared" si="9"/>
        <v>3059300794</v>
      </c>
      <c r="H290" s="29">
        <f t="shared" si="9"/>
        <v>801330113</v>
      </c>
      <c r="I290" s="29">
        <f t="shared" si="6"/>
        <v>6181563165</v>
      </c>
      <c r="J290" s="78">
        <f>I290-C78</f>
        <v>0</v>
      </c>
      <c r="K290" s="88"/>
    </row>
    <row r="291" spans="1:11" s="78" customFormat="1" x14ac:dyDescent="0.25">
      <c r="C291" s="78">
        <f>C290-C71</f>
        <v>0</v>
      </c>
      <c r="D291" s="78">
        <f>D290-C72</f>
        <v>0</v>
      </c>
      <c r="F291" s="78">
        <f>F290-C74</f>
        <v>0</v>
      </c>
      <c r="G291" s="78">
        <f>G290-C75</f>
        <v>0</v>
      </c>
      <c r="H291" s="78">
        <f>H290-C77</f>
        <v>0</v>
      </c>
      <c r="I291" s="78">
        <f>I290-C78</f>
        <v>0</v>
      </c>
    </row>
    <row r="298" spans="1:11" x14ac:dyDescent="0.25">
      <c r="F298" s="9"/>
      <c r="G298" s="9"/>
      <c r="J298" s="9"/>
    </row>
    <row r="299" spans="1:11" x14ac:dyDescent="0.25">
      <c r="F299" s="9"/>
      <c r="G299" s="9"/>
      <c r="J299" s="9"/>
    </row>
    <row r="300" spans="1:11" x14ac:dyDescent="0.25">
      <c r="F300" s="9"/>
      <c r="G300" s="9"/>
      <c r="J300" s="9"/>
    </row>
    <row r="301" spans="1:11" x14ac:dyDescent="0.25">
      <c r="F301" s="9"/>
      <c r="G301" s="9"/>
      <c r="J301" s="9"/>
    </row>
    <row r="302" spans="1:11" x14ac:dyDescent="0.25">
      <c r="F302" s="9"/>
      <c r="G302" s="9"/>
      <c r="J302" s="9"/>
    </row>
    <row r="303" spans="1:11" x14ac:dyDescent="0.25">
      <c r="F303" s="9"/>
      <c r="G303" s="9"/>
      <c r="J303" s="9"/>
    </row>
    <row r="304" spans="1:11" x14ac:dyDescent="0.25">
      <c r="F304" s="9"/>
      <c r="G304" s="9"/>
      <c r="J304" s="9"/>
    </row>
    <row r="305" spans="6:10" x14ac:dyDescent="0.25">
      <c r="F305" s="9"/>
      <c r="G305" s="9"/>
      <c r="J305" s="9"/>
    </row>
    <row r="306" spans="6:10" x14ac:dyDescent="0.25">
      <c r="F306" s="9"/>
      <c r="G306" s="9"/>
      <c r="J306" s="9"/>
    </row>
    <row r="307" spans="6:10" x14ac:dyDescent="0.25">
      <c r="F307" s="9"/>
      <c r="G307" s="9"/>
      <c r="J307" s="9"/>
    </row>
    <row r="308" spans="6:10" x14ac:dyDescent="0.25">
      <c r="F308" s="9"/>
      <c r="G308" s="9"/>
      <c r="J308" s="9"/>
    </row>
    <row r="311" spans="6:10" x14ac:dyDescent="0.25">
      <c r="F311" s="9"/>
      <c r="G311" s="9"/>
      <c r="J311" s="9"/>
    </row>
    <row r="312" spans="6:10" x14ac:dyDescent="0.25">
      <c r="F312" s="9"/>
      <c r="G312" s="9"/>
      <c r="J312" s="9"/>
    </row>
    <row r="313" spans="6:10" x14ac:dyDescent="0.25">
      <c r="F313" s="9"/>
      <c r="G313" s="9"/>
      <c r="J313" s="9"/>
    </row>
  </sheetData>
  <mergeCells count="12">
    <mergeCell ref="H226:H227"/>
    <mergeCell ref="I226:I227"/>
    <mergeCell ref="A10:D10"/>
    <mergeCell ref="A88:D88"/>
    <mergeCell ref="A143:D143"/>
    <mergeCell ref="A226:A227"/>
    <mergeCell ref="B226:B227"/>
    <mergeCell ref="C226:G226"/>
    <mergeCell ref="A145:D145"/>
    <mergeCell ref="A11:D11"/>
    <mergeCell ref="A89:D89"/>
    <mergeCell ref="A144:D14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2016-12-05T07:10:51Z</dcterms:modified>
</cp:coreProperties>
</file>