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56722331-3B28-4686-A2CD-3B9C4C7762B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2" r:id="rId1"/>
    <sheet name="ОСД" sheetId="3" r:id="rId2"/>
    <sheet name="ОДД" sheetId="4" r:id="rId3"/>
    <sheet name="ОИК" sheetId="5" r:id="rId4"/>
  </sheets>
  <definedNames>
    <definedName name="_xlnm._FilterDatabase" localSheetId="0" hidden="1">ОФП!$A$28:$WTV$28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5" l="1"/>
  <c r="F28" i="5"/>
  <c r="G27" i="5"/>
  <c r="F27" i="5"/>
  <c r="E27" i="5"/>
  <c r="D27" i="5"/>
  <c r="H24" i="5"/>
  <c r="H27" i="5" s="1"/>
  <c r="C21" i="5"/>
  <c r="I21" i="5" s="1"/>
  <c r="H19" i="5"/>
  <c r="G19" i="5"/>
  <c r="F19" i="5"/>
  <c r="E19" i="5"/>
  <c r="D19" i="5"/>
  <c r="I19" i="5" s="1"/>
  <c r="C19" i="5"/>
  <c r="I18" i="5"/>
  <c r="I17" i="5"/>
  <c r="H16" i="5"/>
  <c r="H28" i="5" s="1"/>
  <c r="G16" i="5"/>
  <c r="F16" i="5"/>
  <c r="E16" i="5"/>
  <c r="E28" i="5" s="1"/>
  <c r="D16" i="5"/>
  <c r="D28" i="5" s="1"/>
  <c r="C16" i="5"/>
  <c r="I14" i="5"/>
  <c r="I27" i="5" l="1"/>
  <c r="I16" i="5"/>
  <c r="C27" i="5"/>
  <c r="C28" i="5" s="1"/>
  <c r="I28" i="5" s="1"/>
  <c r="I24" i="5"/>
  <c r="D47" i="4" l="1"/>
  <c r="C47" i="4"/>
  <c r="D43" i="4"/>
  <c r="C43" i="4"/>
  <c r="D32" i="4"/>
  <c r="C32" i="4"/>
  <c r="C28" i="4"/>
  <c r="C27" i="4"/>
  <c r="D17" i="4"/>
  <c r="C17" i="4"/>
  <c r="D16" i="4"/>
  <c r="D19" i="4" s="1"/>
  <c r="D45" i="4" s="1"/>
  <c r="D48" i="4" s="1"/>
  <c r="C16" i="4"/>
  <c r="C19" i="4" s="1"/>
  <c r="C45" i="4" s="1"/>
  <c r="C48" i="4" s="1"/>
  <c r="D30" i="3" l="1"/>
  <c r="D32" i="3" s="1"/>
  <c r="D34" i="3" s="1"/>
  <c r="D41" i="3" s="1"/>
  <c r="C29" i="3"/>
  <c r="D12" i="3"/>
  <c r="C12" i="3"/>
  <c r="C30" i="3" s="1"/>
  <c r="C32" i="3" s="1"/>
  <c r="C34" i="3" s="1"/>
  <c r="C41" i="3" s="1"/>
  <c r="C14" i="2" l="1"/>
  <c r="C10" i="2"/>
  <c r="D11" i="2" l="1"/>
  <c r="D42" i="2"/>
  <c r="D23" i="2"/>
  <c r="D19" i="2"/>
  <c r="D17" i="2"/>
  <c r="D16" i="2"/>
  <c r="D14" i="2"/>
  <c r="D21" i="2"/>
  <c r="D41" i="2" l="1"/>
  <c r="D43" i="2" l="1"/>
  <c r="C43" i="2"/>
  <c r="C34" i="2" l="1"/>
  <c r="D34" i="2"/>
  <c r="C44" i="2" l="1"/>
  <c r="D24" i="2" l="1"/>
  <c r="D44" i="2" l="1"/>
  <c r="C24" i="2" l="1"/>
</calcChain>
</file>

<file path=xl/sharedStrings.xml><?xml version="1.0" encoding="utf-8"?>
<sst xmlns="http://schemas.openxmlformats.org/spreadsheetml/2006/main" count="190" uniqueCount="156">
  <si>
    <t xml:space="preserve">Отчет о финансовом положении </t>
  </si>
  <si>
    <t>Наименование группы субсчетов</t>
  </si>
  <si>
    <t>Главный бухгалтер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</si>
  <si>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</si>
  <si>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</si>
  <si>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>Деньги, вклады размещенные (за вычетом резервов на обесценение)</t>
  </si>
  <si>
    <t xml:space="preserve">Финансовые инвестиции, оцениваемые по справедливой стоимости через прибыль или убыток </t>
  </si>
  <si>
    <t xml:space="preserve">Финансовые инвестиции, оцениваемые по справедливой стоимости через прочий совокупный доход </t>
  </si>
  <si>
    <t xml:space="preserve">Финансовые инвестиции, оцениваемые по амортизированной стоимости (за вычетом резервов на обесценение) </t>
  </si>
  <si>
    <t xml:space="preserve">Основные средства и нематериальные активы </t>
  </si>
  <si>
    <t xml:space="preserve">Заемные операции (за вычетом резервов на обесценение) </t>
  </si>
  <si>
    <t>Прочие активы</t>
  </si>
  <si>
    <t>Активы, предназначенные для продажи</t>
  </si>
  <si>
    <t xml:space="preserve">Текущие налоговые активы </t>
  </si>
  <si>
    <t xml:space="preserve">Запасы </t>
  </si>
  <si>
    <t>Торговая и прочая дебиторская задолженность</t>
  </si>
  <si>
    <t>Инвестиции в дочерние организации, ассоциированные организации и совместные организации</t>
  </si>
  <si>
    <t>Отложенные налоговые активы</t>
  </si>
  <si>
    <t>Займы полученные</t>
  </si>
  <si>
    <t>Выпущенные долговые ценные бумаги</t>
  </si>
  <si>
    <t>Торговая и прочая кредиторская задолженность</t>
  </si>
  <si>
    <t xml:space="preserve">Текущие налоговые обязательства </t>
  </si>
  <si>
    <t xml:space="preserve">Прочие обязательства </t>
  </si>
  <si>
    <t>Обязательства, предназначенных для продажи</t>
  </si>
  <si>
    <t xml:space="preserve">Прочие финансовые обязательства </t>
  </si>
  <si>
    <t>Отложенные налоговые обязательства</t>
  </si>
  <si>
    <t xml:space="preserve">Уставный капитал </t>
  </si>
  <si>
    <t xml:space="preserve">Дополнительно оплаченный капитал </t>
  </si>
  <si>
    <t>Выкупленные собственные долевые инструменты</t>
  </si>
  <si>
    <t xml:space="preserve">Резервный капитал </t>
  </si>
  <si>
    <t xml:space="preserve">Прочие резервы </t>
  </si>
  <si>
    <t>Вклады размещенные (за вычетом резервов на обесценение</t>
  </si>
  <si>
    <t>Нераспределенная прибыль (непокрытый убыток) прошлых лет</t>
  </si>
  <si>
    <t>Нераспределенная прибыль (непокрытый убыток) отчетного года</t>
  </si>
  <si>
    <t>Руководитель</t>
  </si>
  <si>
    <t>Суанкулова А.Н.</t>
  </si>
  <si>
    <t>Усабаев А.К.</t>
  </si>
  <si>
    <t>Всего обязательств (сумма строк 16-24)</t>
  </si>
  <si>
    <t>Всего активы (сумма строк 1-14)</t>
  </si>
  <si>
    <t>Всего обязательства и капитал (сумма строк 25, 33)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</si>
  <si>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</si>
  <si>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Краткосрочные оценочные обязательства</t>
  </si>
  <si>
    <t>Нераспределенная прибыль (непокрытый убыток) отчетного года по прочим операциям</t>
  </si>
  <si>
    <t>Итого капитал (сумма строк 26-33)</t>
  </si>
  <si>
    <t>-</t>
  </si>
  <si>
    <t>31 декабря 2019 года</t>
  </si>
  <si>
    <t>по состоянию на 30 июня 2020 года</t>
  </si>
  <si>
    <t xml:space="preserve"> 30 июня 2020 года</t>
  </si>
  <si>
    <t>Балансовая стоимость одной акции в тенге</t>
  </si>
  <si>
    <t>Код строки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</si>
  <si>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</si>
  <si>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</si>
  <si>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</si>
  <si>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</si>
  <si>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</si>
  <si>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</si>
  <si>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</si>
  <si>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</si>
  <si>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</si>
  <si>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</si>
  <si>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36</t>
  </si>
  <si>
    <t>Наименование организации: АО "Казахстанский фонд устойчивости"</t>
  </si>
  <si>
    <t>Отчет о совокупном доходе</t>
  </si>
  <si>
    <t>за период, закончившийся 30 июня 2020 года</t>
  </si>
  <si>
    <t>За период, закончившийся 30 июня 2020 года</t>
  </si>
  <si>
    <t>За период, закончившийся 30 июня 2019 года</t>
  </si>
  <si>
    <t xml:space="preserve">Выручка </t>
  </si>
  <si>
    <t xml:space="preserve">Себестоимость реализованной продукции и услуг </t>
  </si>
  <si>
    <t>Валовая прибыль (убыток) (сумма строк 1, 2)</t>
  </si>
  <si>
    <t xml:space="preserve">Доходы в виде вознаграждения по размещенным вкладам </t>
  </si>
  <si>
    <t xml:space="preserve">Доходы в виде вознаграждения по приобретенным ценным бумагам </t>
  </si>
  <si>
    <t xml:space="preserve">Доходы в виде вознаграждения по заемным операциям </t>
  </si>
  <si>
    <t>Доходы (расходы) от купли-продажи ценных бумаг</t>
  </si>
  <si>
    <t xml:space="preserve">Доходы (расходы) от изменения стоимости ценных бумаг, оцениваемых по справедливой стоимости через прибыль или убыток </t>
  </si>
  <si>
    <t xml:space="preserve">Доходы (расходы) от изменения стоимости ценных бумаг, оцениваемых по справедливой стоимости через прочий совокупный доход </t>
  </si>
  <si>
    <t xml:space="preserve">Доходы от восстановления (аннулирования) резервов (провизий) </t>
  </si>
  <si>
    <t xml:space="preserve">Прочие доходы </t>
  </si>
  <si>
    <t>Доходы от безвозмездно полученных активов</t>
  </si>
  <si>
    <t>Расходы в виде вознаграждения по приобретенным ценным бумагам</t>
  </si>
  <si>
    <t xml:space="preserve">Расходы в виде вознаграждения по заемным операциям и аренде </t>
  </si>
  <si>
    <t>Расходы по реализации</t>
  </si>
  <si>
    <t xml:space="preserve">Административные расходы </t>
  </si>
  <si>
    <t>Расходы по выпущенным ценным бумагам</t>
  </si>
  <si>
    <t>Расходы по формированию резервов (провизий)</t>
  </si>
  <si>
    <t xml:space="preserve">Расходы по суммам требований (курсовая разница и госпошлина) по вкладам, оцениваемым по справедливой стоимости через прибыль или убыток </t>
  </si>
  <si>
    <t xml:space="preserve">Прочие расходы </t>
  </si>
  <si>
    <t>Прибыль (убыток) до налогообложения (сумма строк 3-19)</t>
  </si>
  <si>
    <t xml:space="preserve">Расходы по подоходному налогу </t>
  </si>
  <si>
    <t>Прибыль (убыток) после налогообложения от продолжающейся деятельности (сумма строк 20, 21)</t>
  </si>
  <si>
    <t xml:space="preserve">Прибыль (убыток) от прекращенной деятельности </t>
  </si>
  <si>
    <t>Чистая прибыль (убыток) (сумма строк 22, 23)</t>
  </si>
  <si>
    <t>Прочий совокупный доход за вычетом подоходного налога</t>
  </si>
  <si>
    <t>Чистое изменение справедливой стоимости финансовых активов, учитываемых по справедливой стоимости через прочий совокупный доход</t>
  </si>
  <si>
    <t>Чистое изменение справедливой стоимости финансовых активов, учитываемых по справедливой стоимости через прочий совокупный доход, перенесенное в состав прибыли или убытка</t>
  </si>
  <si>
    <t>Пересчет иностранной валюты по зарубежной деятельности</t>
  </si>
  <si>
    <t>Переоценка основных средств</t>
  </si>
  <si>
    <t>Прибыли и убытки от инвестиций в долевые финансовые инструменты, учитываемые по справедливой стоимости через прочий совокупный доход</t>
  </si>
  <si>
    <t>Всего совокупного дохода (сумма строк 24, 25-30)</t>
  </si>
  <si>
    <t>Базовая прибыль на одну акцию в тенге</t>
  </si>
  <si>
    <t>Отчет о движении денег (прямой метод)</t>
  </si>
  <si>
    <t>за период, закончившийся 30 июня 2020 года.</t>
  </si>
  <si>
    <t>Наименование показателей</t>
  </si>
  <si>
    <t>Движение денег от операционной деятельности</t>
  </si>
  <si>
    <t>Поступление денег от реализации товаров и услуг</t>
  </si>
  <si>
    <t>Расчеты с поставщиками за товары и услуги</t>
  </si>
  <si>
    <t>Авансы, полученные от покупателей и заказчиков</t>
  </si>
  <si>
    <t>Авансы выплаченые поставщикам за товары и услуги</t>
  </si>
  <si>
    <t>Расчеты с работниками и от имени работников</t>
  </si>
  <si>
    <t>Прочие поступления</t>
  </si>
  <si>
    <t>Прочие выплаты</t>
  </si>
  <si>
    <t>Расчеты по подоходному налогу</t>
  </si>
  <si>
    <t>Чистое движение денег от операционной деятельности (сумма строк 2-9)</t>
  </si>
  <si>
    <t>Движение денег от инвестиционной деятельности</t>
  </si>
  <si>
    <t>Поступление денег от реализации основных средств</t>
  </si>
  <si>
    <t>Выбытие денег при приобретении основных средств</t>
  </si>
  <si>
    <t>Поступление денег от реализации нематериальных активов</t>
  </si>
  <si>
    <t>Выбытие денег при приобретении нематериальных активов</t>
  </si>
  <si>
    <t>Поступление денег от реализации финансовых инвестиций</t>
  </si>
  <si>
    <t>Выбытие денег при приобретении финансовых инвестиций</t>
  </si>
  <si>
    <t>Вознаграждение полученное от финансовых инвестиций</t>
  </si>
  <si>
    <t>Дивиденды полученные от финансовых инвестиций и ассоциированных организаций</t>
  </si>
  <si>
    <t>Чистое движение денег от инвестиционной деятельности 
(сумма строк 12-21)</t>
  </si>
  <si>
    <t>Движение денег от финансовой деятельности</t>
  </si>
  <si>
    <t>Поступление денег от выпуска собственных долевых инструментов</t>
  </si>
  <si>
    <t>Выбытие денег при выкупе собственных долевых инструментов</t>
  </si>
  <si>
    <t>Поступление денег от выпуска финансовых обязательств</t>
  </si>
  <si>
    <t>Выбытие денег при погашении финансовых обязательств</t>
  </si>
  <si>
    <t>Вознаграждение выплаченное по финансовым обязательствам</t>
  </si>
  <si>
    <t>Дивиденды выплаченные по собственным долевым инструментам</t>
  </si>
  <si>
    <t>Чистое движение денег от финансовой деятельности (сумма строк 24-31)</t>
  </si>
  <si>
    <t>Чистое движение денег (сумма строк 10, 22, 32)</t>
  </si>
  <si>
    <t>Влияние обменных курсов валют</t>
  </si>
  <si>
    <t>Деньги на начало отчетного периода</t>
  </si>
  <si>
    <t>Деньги на конец отчетного периода (сумма строк 33-35)</t>
  </si>
  <si>
    <t xml:space="preserve">Отчет об изменениях в капитале </t>
  </si>
  <si>
    <t>Уставный капитал</t>
  </si>
  <si>
    <t>Дополнительно оплаченный капитал</t>
  </si>
  <si>
    <t>Резервный капитал</t>
  </si>
  <si>
    <t>Прочие резервы</t>
  </si>
  <si>
    <t>Нераспределенная прибыль (непокрытый убыток)</t>
  </si>
  <si>
    <t>Всего (гр.3+гр.4+гр.5+гр.6+гр.7+гр.8)</t>
  </si>
  <si>
    <t>Остаток на начало текущего отчетного периода на 31 декабря 2019</t>
  </si>
  <si>
    <t>Изменения в учетной политике и ошибки</t>
  </si>
  <si>
    <t>Остаток на начало текущего отчетного периода (скорректированный) (сумма строк 1, 2)</t>
  </si>
  <si>
    <t>Чистая прибыль (убыток) за период</t>
  </si>
  <si>
    <t xml:space="preserve">Прочий совокупный доход за период </t>
  </si>
  <si>
    <t>Всего совокупного дохода за период (сумма строк 4, 5)</t>
  </si>
  <si>
    <t>Операции с собственниками, отраженные непосредственно в составе капитала</t>
  </si>
  <si>
    <t>Взносы в уставный капитал</t>
  </si>
  <si>
    <t xml:space="preserve">Взносы в резервный капитал </t>
  </si>
  <si>
    <t>Дополнительные взносы в капитал</t>
  </si>
  <si>
    <t>Выплата дивидендов</t>
  </si>
  <si>
    <t>Прочие операции с собственниками</t>
  </si>
  <si>
    <t>Подоходный налог по операциям с собственниками</t>
  </si>
  <si>
    <t>Операции с собственниками, отраженные непосредственно в составе капитала за период (сумма строк 8-13)</t>
  </si>
  <si>
    <t>Остаток на конец текущего отчетного периода (сумма строк 3, 6, 14) на 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</si>
</sst>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_р_.;\(#,##0\)_р_.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0" fontId="3" fillId="0" borderId="1" xfId="0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16" fillId="0" borderId="1" xfId="0" applyNumberFormat="1" applyFont="1" applyFill="1" applyBorder="1"/>
    <xf numFmtId="3" fontId="3" fillId="0" borderId="1" xfId="0" applyNumberFormat="1" applyFont="1" applyFill="1" applyBorder="1"/>
    <xf numFmtId="3" fontId="5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9" fillId="0" borderId="0" xfId="3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165" fontId="5" fillId="0" borderId="1" xfId="0" applyNumberFormat="1" applyFont="1" applyBorder="1" applyAlignment="1">
      <alignment horizontal="right"/>
    </xf>
    <xf numFmtId="165" fontId="3" fillId="0" borderId="0" xfId="0" applyNumberFormat="1" applyFont="1" applyFill="1"/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3" fillId="0" borderId="0" xfId="0" applyFont="1"/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1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0" fontId="23" fillId="0" borderId="0" xfId="0" applyFont="1"/>
    <xf numFmtId="0" fontId="5" fillId="0" borderId="1" xfId="0" applyFont="1" applyBorder="1" applyAlignment="1">
      <alignment horizontal="center" vertical="top"/>
    </xf>
    <xf numFmtId="3" fontId="18" fillId="0" borderId="1" xfId="0" applyNumberFormat="1" applyFont="1" applyBorder="1" applyAlignment="1">
      <alignment vertical="top"/>
    </xf>
    <xf numFmtId="4" fontId="23" fillId="0" borderId="0" xfId="0" applyNumberFormat="1" applyFont="1"/>
    <xf numFmtId="0" fontId="18" fillId="0" borderId="1" xfId="0" applyFont="1" applyBorder="1" applyAlignment="1">
      <alignment horizontal="center" vertical="top"/>
    </xf>
    <xf numFmtId="0" fontId="7" fillId="0" borderId="0" xfId="0" applyFont="1"/>
    <xf numFmtId="4" fontId="7" fillId="0" borderId="0" xfId="0" applyNumberFormat="1" applyFont="1"/>
    <xf numFmtId="4" fontId="3" fillId="0" borderId="0" xfId="0" applyNumberFormat="1" applyFont="1"/>
    <xf numFmtId="165" fontId="18" fillId="0" borderId="1" xfId="0" applyNumberFormat="1" applyFont="1" applyBorder="1" applyAlignment="1">
      <alignment vertical="top"/>
    </xf>
    <xf numFmtId="4" fontId="3" fillId="2" borderId="0" xfId="0" applyNumberFormat="1" applyFont="1" applyFill="1"/>
    <xf numFmtId="3" fontId="18" fillId="0" borderId="1" xfId="0" applyNumberFormat="1" applyFont="1" applyBorder="1" applyAlignment="1">
      <alignment horizontal="right" vertical="center"/>
    </xf>
    <xf numFmtId="0" fontId="7" fillId="2" borderId="0" xfId="0" applyFont="1" applyFill="1"/>
    <xf numFmtId="4" fontId="7" fillId="2" borderId="0" xfId="0" applyNumberFormat="1" applyFont="1" applyFill="1"/>
    <xf numFmtId="0" fontId="18" fillId="0" borderId="1" xfId="0" applyFont="1" applyBorder="1" applyAlignment="1">
      <alignment vertical="top"/>
    </xf>
    <xf numFmtId="0" fontId="5" fillId="0" borderId="0" xfId="0" applyFont="1"/>
    <xf numFmtId="4" fontId="5" fillId="0" borderId="0" xfId="0" applyNumberFormat="1" applyFont="1"/>
    <xf numFmtId="0" fontId="20" fillId="0" borderId="1" xfId="0" applyFont="1" applyBorder="1" applyAlignment="1">
      <alignment horizontal="center" vertical="top"/>
    </xf>
    <xf numFmtId="165" fontId="20" fillId="0" borderId="1" xfId="0" applyNumberFormat="1" applyFont="1" applyBorder="1" applyAlignment="1">
      <alignment vertical="top"/>
    </xf>
    <xf numFmtId="3" fontId="20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top"/>
    </xf>
    <xf numFmtId="3" fontId="21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165" fontId="18" fillId="0" borderId="0" xfId="0" applyNumberFormat="1" applyFont="1" applyAlignment="1">
      <alignment vertical="top"/>
    </xf>
    <xf numFmtId="3" fontId="18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center" wrapText="1"/>
    </xf>
    <xf numFmtId="3" fontId="7" fillId="0" borderId="0" xfId="0" applyNumberFormat="1" applyFont="1"/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 applyProtection="1">
      <alignment horizontal="left" vertical="top"/>
      <protection hidden="1"/>
    </xf>
    <xf numFmtId="0" fontId="5" fillId="0" borderId="0" xfId="3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/>
    <xf numFmtId="165" fontId="20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/>
    <xf numFmtId="3" fontId="6" fillId="0" borderId="1" xfId="0" applyNumberFormat="1" applyFont="1" applyBorder="1"/>
    <xf numFmtId="166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4" fontId="0" fillId="0" borderId="0" xfId="0" applyNumberFormat="1"/>
    <xf numFmtId="3" fontId="3" fillId="0" borderId="0" xfId="0" applyNumberFormat="1" applyFont="1"/>
    <xf numFmtId="0" fontId="9" fillId="0" borderId="0" xfId="0" applyFont="1" applyAlignment="1">
      <alignment vertical="top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opLeftCell="A25" zoomScale="115" zoomScaleNormal="115" workbookViewId="0">
      <selection activeCell="E18" sqref="E18"/>
    </sheetView>
  </sheetViews>
  <sheetFormatPr defaultRowHeight="15" x14ac:dyDescent="0.25"/>
  <cols>
    <col min="1" max="1" width="54.140625" style="2" customWidth="1"/>
    <col min="2" max="2" width="10.85546875" style="2" customWidth="1"/>
    <col min="3" max="3" width="16.5703125" style="2" customWidth="1"/>
    <col min="4" max="4" width="16.85546875" style="2" customWidth="1"/>
    <col min="5" max="5" width="22.140625" style="2" customWidth="1"/>
    <col min="6" max="211" width="9.140625" style="2"/>
    <col min="212" max="212" width="11.85546875" style="2" customWidth="1"/>
    <col min="213" max="213" width="66.85546875" style="2" customWidth="1"/>
    <col min="214" max="214" width="8.42578125" style="2" customWidth="1"/>
    <col min="215" max="215" width="24.5703125" style="2" customWidth="1"/>
    <col min="216" max="217" width="22.7109375" style="2" customWidth="1"/>
    <col min="218" max="218" width="21" style="2" customWidth="1"/>
    <col min="219" max="467" width="9.140625" style="2"/>
    <col min="468" max="468" width="11.85546875" style="2" customWidth="1"/>
    <col min="469" max="469" width="66.85546875" style="2" customWidth="1"/>
    <col min="470" max="470" width="8.42578125" style="2" customWidth="1"/>
    <col min="471" max="471" width="24.5703125" style="2" customWidth="1"/>
    <col min="472" max="473" width="22.7109375" style="2" customWidth="1"/>
    <col min="474" max="474" width="21" style="2" customWidth="1"/>
    <col min="475" max="723" width="9.140625" style="2"/>
    <col min="724" max="724" width="11.85546875" style="2" customWidth="1"/>
    <col min="725" max="725" width="66.85546875" style="2" customWidth="1"/>
    <col min="726" max="726" width="8.42578125" style="2" customWidth="1"/>
    <col min="727" max="727" width="24.5703125" style="2" customWidth="1"/>
    <col min="728" max="729" width="22.7109375" style="2" customWidth="1"/>
    <col min="730" max="730" width="21" style="2" customWidth="1"/>
    <col min="731" max="979" width="9.140625" style="2"/>
    <col min="980" max="980" width="11.85546875" style="2" customWidth="1"/>
    <col min="981" max="981" width="66.85546875" style="2" customWidth="1"/>
    <col min="982" max="982" width="8.42578125" style="2" customWidth="1"/>
    <col min="983" max="983" width="24.5703125" style="2" customWidth="1"/>
    <col min="984" max="985" width="22.7109375" style="2" customWidth="1"/>
    <col min="986" max="986" width="21" style="2" customWidth="1"/>
    <col min="987" max="1235" width="9.140625" style="2"/>
    <col min="1236" max="1236" width="11.85546875" style="2" customWidth="1"/>
    <col min="1237" max="1237" width="66.85546875" style="2" customWidth="1"/>
    <col min="1238" max="1238" width="8.42578125" style="2" customWidth="1"/>
    <col min="1239" max="1239" width="24.5703125" style="2" customWidth="1"/>
    <col min="1240" max="1241" width="22.7109375" style="2" customWidth="1"/>
    <col min="1242" max="1242" width="21" style="2" customWidth="1"/>
    <col min="1243" max="1491" width="9.140625" style="2"/>
    <col min="1492" max="1492" width="11.85546875" style="2" customWidth="1"/>
    <col min="1493" max="1493" width="66.85546875" style="2" customWidth="1"/>
    <col min="1494" max="1494" width="8.42578125" style="2" customWidth="1"/>
    <col min="1495" max="1495" width="24.5703125" style="2" customWidth="1"/>
    <col min="1496" max="1497" width="22.7109375" style="2" customWidth="1"/>
    <col min="1498" max="1498" width="21" style="2" customWidth="1"/>
    <col min="1499" max="1747" width="9.140625" style="2"/>
    <col min="1748" max="1748" width="11.85546875" style="2" customWidth="1"/>
    <col min="1749" max="1749" width="66.85546875" style="2" customWidth="1"/>
    <col min="1750" max="1750" width="8.42578125" style="2" customWidth="1"/>
    <col min="1751" max="1751" width="24.5703125" style="2" customWidth="1"/>
    <col min="1752" max="1753" width="22.7109375" style="2" customWidth="1"/>
    <col min="1754" max="1754" width="21" style="2" customWidth="1"/>
    <col min="1755" max="2003" width="9.140625" style="2"/>
    <col min="2004" max="2004" width="11.85546875" style="2" customWidth="1"/>
    <col min="2005" max="2005" width="66.85546875" style="2" customWidth="1"/>
    <col min="2006" max="2006" width="8.42578125" style="2" customWidth="1"/>
    <col min="2007" max="2007" width="24.5703125" style="2" customWidth="1"/>
    <col min="2008" max="2009" width="22.7109375" style="2" customWidth="1"/>
    <col min="2010" max="2010" width="21" style="2" customWidth="1"/>
    <col min="2011" max="2259" width="9.140625" style="2"/>
    <col min="2260" max="2260" width="11.85546875" style="2" customWidth="1"/>
    <col min="2261" max="2261" width="66.85546875" style="2" customWidth="1"/>
    <col min="2262" max="2262" width="8.42578125" style="2" customWidth="1"/>
    <col min="2263" max="2263" width="24.5703125" style="2" customWidth="1"/>
    <col min="2264" max="2265" width="22.7109375" style="2" customWidth="1"/>
    <col min="2266" max="2266" width="21" style="2" customWidth="1"/>
    <col min="2267" max="2515" width="9.140625" style="2"/>
    <col min="2516" max="2516" width="11.85546875" style="2" customWidth="1"/>
    <col min="2517" max="2517" width="66.85546875" style="2" customWidth="1"/>
    <col min="2518" max="2518" width="8.42578125" style="2" customWidth="1"/>
    <col min="2519" max="2519" width="24.5703125" style="2" customWidth="1"/>
    <col min="2520" max="2521" width="22.7109375" style="2" customWidth="1"/>
    <col min="2522" max="2522" width="21" style="2" customWidth="1"/>
    <col min="2523" max="2771" width="9.140625" style="2"/>
    <col min="2772" max="2772" width="11.85546875" style="2" customWidth="1"/>
    <col min="2773" max="2773" width="66.85546875" style="2" customWidth="1"/>
    <col min="2774" max="2774" width="8.42578125" style="2" customWidth="1"/>
    <col min="2775" max="2775" width="24.5703125" style="2" customWidth="1"/>
    <col min="2776" max="2777" width="22.7109375" style="2" customWidth="1"/>
    <col min="2778" max="2778" width="21" style="2" customWidth="1"/>
    <col min="2779" max="3027" width="9.140625" style="2"/>
    <col min="3028" max="3028" width="11.85546875" style="2" customWidth="1"/>
    <col min="3029" max="3029" width="66.85546875" style="2" customWidth="1"/>
    <col min="3030" max="3030" width="8.42578125" style="2" customWidth="1"/>
    <col min="3031" max="3031" width="24.5703125" style="2" customWidth="1"/>
    <col min="3032" max="3033" width="22.7109375" style="2" customWidth="1"/>
    <col min="3034" max="3034" width="21" style="2" customWidth="1"/>
    <col min="3035" max="3283" width="9.140625" style="2"/>
    <col min="3284" max="3284" width="11.85546875" style="2" customWidth="1"/>
    <col min="3285" max="3285" width="66.85546875" style="2" customWidth="1"/>
    <col min="3286" max="3286" width="8.42578125" style="2" customWidth="1"/>
    <col min="3287" max="3287" width="24.5703125" style="2" customWidth="1"/>
    <col min="3288" max="3289" width="22.7109375" style="2" customWidth="1"/>
    <col min="3290" max="3290" width="21" style="2" customWidth="1"/>
    <col min="3291" max="3539" width="9.140625" style="2"/>
    <col min="3540" max="3540" width="11.85546875" style="2" customWidth="1"/>
    <col min="3541" max="3541" width="66.85546875" style="2" customWidth="1"/>
    <col min="3542" max="3542" width="8.42578125" style="2" customWidth="1"/>
    <col min="3543" max="3543" width="24.5703125" style="2" customWidth="1"/>
    <col min="3544" max="3545" width="22.7109375" style="2" customWidth="1"/>
    <col min="3546" max="3546" width="21" style="2" customWidth="1"/>
    <col min="3547" max="3795" width="9.140625" style="2"/>
    <col min="3796" max="3796" width="11.85546875" style="2" customWidth="1"/>
    <col min="3797" max="3797" width="66.85546875" style="2" customWidth="1"/>
    <col min="3798" max="3798" width="8.42578125" style="2" customWidth="1"/>
    <col min="3799" max="3799" width="24.5703125" style="2" customWidth="1"/>
    <col min="3800" max="3801" width="22.7109375" style="2" customWidth="1"/>
    <col min="3802" max="3802" width="21" style="2" customWidth="1"/>
    <col min="3803" max="4051" width="9.140625" style="2"/>
    <col min="4052" max="4052" width="11.85546875" style="2" customWidth="1"/>
    <col min="4053" max="4053" width="66.85546875" style="2" customWidth="1"/>
    <col min="4054" max="4054" width="8.42578125" style="2" customWidth="1"/>
    <col min="4055" max="4055" width="24.5703125" style="2" customWidth="1"/>
    <col min="4056" max="4057" width="22.7109375" style="2" customWidth="1"/>
    <col min="4058" max="4058" width="21" style="2" customWidth="1"/>
    <col min="4059" max="4307" width="9.140625" style="2"/>
    <col min="4308" max="4308" width="11.85546875" style="2" customWidth="1"/>
    <col min="4309" max="4309" width="66.85546875" style="2" customWidth="1"/>
    <col min="4310" max="4310" width="8.42578125" style="2" customWidth="1"/>
    <col min="4311" max="4311" width="24.5703125" style="2" customWidth="1"/>
    <col min="4312" max="4313" width="22.7109375" style="2" customWidth="1"/>
    <col min="4314" max="4314" width="21" style="2" customWidth="1"/>
    <col min="4315" max="4563" width="9.140625" style="2"/>
    <col min="4564" max="4564" width="11.85546875" style="2" customWidth="1"/>
    <col min="4565" max="4565" width="66.85546875" style="2" customWidth="1"/>
    <col min="4566" max="4566" width="8.42578125" style="2" customWidth="1"/>
    <col min="4567" max="4567" width="24.5703125" style="2" customWidth="1"/>
    <col min="4568" max="4569" width="22.7109375" style="2" customWidth="1"/>
    <col min="4570" max="4570" width="21" style="2" customWidth="1"/>
    <col min="4571" max="4819" width="9.140625" style="2"/>
    <col min="4820" max="4820" width="11.85546875" style="2" customWidth="1"/>
    <col min="4821" max="4821" width="66.85546875" style="2" customWidth="1"/>
    <col min="4822" max="4822" width="8.42578125" style="2" customWidth="1"/>
    <col min="4823" max="4823" width="24.5703125" style="2" customWidth="1"/>
    <col min="4824" max="4825" width="22.7109375" style="2" customWidth="1"/>
    <col min="4826" max="4826" width="21" style="2" customWidth="1"/>
    <col min="4827" max="5075" width="9.140625" style="2"/>
    <col min="5076" max="5076" width="11.85546875" style="2" customWidth="1"/>
    <col min="5077" max="5077" width="66.85546875" style="2" customWidth="1"/>
    <col min="5078" max="5078" width="8.42578125" style="2" customWidth="1"/>
    <col min="5079" max="5079" width="24.5703125" style="2" customWidth="1"/>
    <col min="5080" max="5081" width="22.7109375" style="2" customWidth="1"/>
    <col min="5082" max="5082" width="21" style="2" customWidth="1"/>
    <col min="5083" max="5331" width="9.140625" style="2"/>
    <col min="5332" max="5332" width="11.85546875" style="2" customWidth="1"/>
    <col min="5333" max="5333" width="66.85546875" style="2" customWidth="1"/>
    <col min="5334" max="5334" width="8.42578125" style="2" customWidth="1"/>
    <col min="5335" max="5335" width="24.5703125" style="2" customWidth="1"/>
    <col min="5336" max="5337" width="22.7109375" style="2" customWidth="1"/>
    <col min="5338" max="5338" width="21" style="2" customWidth="1"/>
    <col min="5339" max="5587" width="9.140625" style="2"/>
    <col min="5588" max="5588" width="11.85546875" style="2" customWidth="1"/>
    <col min="5589" max="5589" width="66.85546875" style="2" customWidth="1"/>
    <col min="5590" max="5590" width="8.42578125" style="2" customWidth="1"/>
    <col min="5591" max="5591" width="24.5703125" style="2" customWidth="1"/>
    <col min="5592" max="5593" width="22.7109375" style="2" customWidth="1"/>
    <col min="5594" max="5594" width="21" style="2" customWidth="1"/>
    <col min="5595" max="5843" width="9.140625" style="2"/>
    <col min="5844" max="5844" width="11.85546875" style="2" customWidth="1"/>
    <col min="5845" max="5845" width="66.85546875" style="2" customWidth="1"/>
    <col min="5846" max="5846" width="8.42578125" style="2" customWidth="1"/>
    <col min="5847" max="5847" width="24.5703125" style="2" customWidth="1"/>
    <col min="5848" max="5849" width="22.7109375" style="2" customWidth="1"/>
    <col min="5850" max="5850" width="21" style="2" customWidth="1"/>
    <col min="5851" max="6099" width="9.140625" style="2"/>
    <col min="6100" max="6100" width="11.85546875" style="2" customWidth="1"/>
    <col min="6101" max="6101" width="66.85546875" style="2" customWidth="1"/>
    <col min="6102" max="6102" width="8.42578125" style="2" customWidth="1"/>
    <col min="6103" max="6103" width="24.5703125" style="2" customWidth="1"/>
    <col min="6104" max="6105" width="22.7109375" style="2" customWidth="1"/>
    <col min="6106" max="6106" width="21" style="2" customWidth="1"/>
    <col min="6107" max="6355" width="9.140625" style="2"/>
    <col min="6356" max="6356" width="11.85546875" style="2" customWidth="1"/>
    <col min="6357" max="6357" width="66.85546875" style="2" customWidth="1"/>
    <col min="6358" max="6358" width="8.42578125" style="2" customWidth="1"/>
    <col min="6359" max="6359" width="24.5703125" style="2" customWidth="1"/>
    <col min="6360" max="6361" width="22.7109375" style="2" customWidth="1"/>
    <col min="6362" max="6362" width="21" style="2" customWidth="1"/>
    <col min="6363" max="6611" width="9.140625" style="2"/>
    <col min="6612" max="6612" width="11.85546875" style="2" customWidth="1"/>
    <col min="6613" max="6613" width="66.85546875" style="2" customWidth="1"/>
    <col min="6614" max="6614" width="8.42578125" style="2" customWidth="1"/>
    <col min="6615" max="6615" width="24.5703125" style="2" customWidth="1"/>
    <col min="6616" max="6617" width="22.7109375" style="2" customWidth="1"/>
    <col min="6618" max="6618" width="21" style="2" customWidth="1"/>
    <col min="6619" max="6867" width="9.140625" style="2"/>
    <col min="6868" max="6868" width="11.85546875" style="2" customWidth="1"/>
    <col min="6869" max="6869" width="66.85546875" style="2" customWidth="1"/>
    <col min="6870" max="6870" width="8.42578125" style="2" customWidth="1"/>
    <col min="6871" max="6871" width="24.5703125" style="2" customWidth="1"/>
    <col min="6872" max="6873" width="22.7109375" style="2" customWidth="1"/>
    <col min="6874" max="6874" width="21" style="2" customWidth="1"/>
    <col min="6875" max="7123" width="9.140625" style="2"/>
    <col min="7124" max="7124" width="11.85546875" style="2" customWidth="1"/>
    <col min="7125" max="7125" width="66.85546875" style="2" customWidth="1"/>
    <col min="7126" max="7126" width="8.42578125" style="2" customWidth="1"/>
    <col min="7127" max="7127" width="24.5703125" style="2" customWidth="1"/>
    <col min="7128" max="7129" width="22.7109375" style="2" customWidth="1"/>
    <col min="7130" max="7130" width="21" style="2" customWidth="1"/>
    <col min="7131" max="7379" width="9.140625" style="2"/>
    <col min="7380" max="7380" width="11.85546875" style="2" customWidth="1"/>
    <col min="7381" max="7381" width="66.85546875" style="2" customWidth="1"/>
    <col min="7382" max="7382" width="8.42578125" style="2" customWidth="1"/>
    <col min="7383" max="7383" width="24.5703125" style="2" customWidth="1"/>
    <col min="7384" max="7385" width="22.7109375" style="2" customWidth="1"/>
    <col min="7386" max="7386" width="21" style="2" customWidth="1"/>
    <col min="7387" max="7635" width="9.140625" style="2"/>
    <col min="7636" max="7636" width="11.85546875" style="2" customWidth="1"/>
    <col min="7637" max="7637" width="66.85546875" style="2" customWidth="1"/>
    <col min="7638" max="7638" width="8.42578125" style="2" customWidth="1"/>
    <col min="7639" max="7639" width="24.5703125" style="2" customWidth="1"/>
    <col min="7640" max="7641" width="22.7109375" style="2" customWidth="1"/>
    <col min="7642" max="7642" width="21" style="2" customWidth="1"/>
    <col min="7643" max="7891" width="9.140625" style="2"/>
    <col min="7892" max="7892" width="11.85546875" style="2" customWidth="1"/>
    <col min="7893" max="7893" width="66.85546875" style="2" customWidth="1"/>
    <col min="7894" max="7894" width="8.42578125" style="2" customWidth="1"/>
    <col min="7895" max="7895" width="24.5703125" style="2" customWidth="1"/>
    <col min="7896" max="7897" width="22.7109375" style="2" customWidth="1"/>
    <col min="7898" max="7898" width="21" style="2" customWidth="1"/>
    <col min="7899" max="8147" width="9.140625" style="2"/>
    <col min="8148" max="8148" width="11.85546875" style="2" customWidth="1"/>
    <col min="8149" max="8149" width="66.85546875" style="2" customWidth="1"/>
    <col min="8150" max="8150" width="8.42578125" style="2" customWidth="1"/>
    <col min="8151" max="8151" width="24.5703125" style="2" customWidth="1"/>
    <col min="8152" max="8153" width="22.7109375" style="2" customWidth="1"/>
    <col min="8154" max="8154" width="21" style="2" customWidth="1"/>
    <col min="8155" max="8403" width="9.140625" style="2"/>
    <col min="8404" max="8404" width="11.85546875" style="2" customWidth="1"/>
    <col min="8405" max="8405" width="66.85546875" style="2" customWidth="1"/>
    <col min="8406" max="8406" width="8.42578125" style="2" customWidth="1"/>
    <col min="8407" max="8407" width="24.5703125" style="2" customWidth="1"/>
    <col min="8408" max="8409" width="22.7109375" style="2" customWidth="1"/>
    <col min="8410" max="8410" width="21" style="2" customWidth="1"/>
    <col min="8411" max="8659" width="9.140625" style="2"/>
    <col min="8660" max="8660" width="11.85546875" style="2" customWidth="1"/>
    <col min="8661" max="8661" width="66.85546875" style="2" customWidth="1"/>
    <col min="8662" max="8662" width="8.42578125" style="2" customWidth="1"/>
    <col min="8663" max="8663" width="24.5703125" style="2" customWidth="1"/>
    <col min="8664" max="8665" width="22.7109375" style="2" customWidth="1"/>
    <col min="8666" max="8666" width="21" style="2" customWidth="1"/>
    <col min="8667" max="8915" width="9.140625" style="2"/>
    <col min="8916" max="8916" width="11.85546875" style="2" customWidth="1"/>
    <col min="8917" max="8917" width="66.85546875" style="2" customWidth="1"/>
    <col min="8918" max="8918" width="8.42578125" style="2" customWidth="1"/>
    <col min="8919" max="8919" width="24.5703125" style="2" customWidth="1"/>
    <col min="8920" max="8921" width="22.7109375" style="2" customWidth="1"/>
    <col min="8922" max="8922" width="21" style="2" customWidth="1"/>
    <col min="8923" max="9171" width="9.140625" style="2"/>
    <col min="9172" max="9172" width="11.85546875" style="2" customWidth="1"/>
    <col min="9173" max="9173" width="66.85546875" style="2" customWidth="1"/>
    <col min="9174" max="9174" width="8.42578125" style="2" customWidth="1"/>
    <col min="9175" max="9175" width="24.5703125" style="2" customWidth="1"/>
    <col min="9176" max="9177" width="22.7109375" style="2" customWidth="1"/>
    <col min="9178" max="9178" width="21" style="2" customWidth="1"/>
    <col min="9179" max="9427" width="9.140625" style="2"/>
    <col min="9428" max="9428" width="11.85546875" style="2" customWidth="1"/>
    <col min="9429" max="9429" width="66.85546875" style="2" customWidth="1"/>
    <col min="9430" max="9430" width="8.42578125" style="2" customWidth="1"/>
    <col min="9431" max="9431" width="24.5703125" style="2" customWidth="1"/>
    <col min="9432" max="9433" width="22.7109375" style="2" customWidth="1"/>
    <col min="9434" max="9434" width="21" style="2" customWidth="1"/>
    <col min="9435" max="9683" width="9.140625" style="2"/>
    <col min="9684" max="9684" width="11.85546875" style="2" customWidth="1"/>
    <col min="9685" max="9685" width="66.85546875" style="2" customWidth="1"/>
    <col min="9686" max="9686" width="8.42578125" style="2" customWidth="1"/>
    <col min="9687" max="9687" width="24.5703125" style="2" customWidth="1"/>
    <col min="9688" max="9689" width="22.7109375" style="2" customWidth="1"/>
    <col min="9690" max="9690" width="21" style="2" customWidth="1"/>
    <col min="9691" max="9939" width="9.140625" style="2"/>
    <col min="9940" max="9940" width="11.85546875" style="2" customWidth="1"/>
    <col min="9941" max="9941" width="66.85546875" style="2" customWidth="1"/>
    <col min="9942" max="9942" width="8.42578125" style="2" customWidth="1"/>
    <col min="9943" max="9943" width="24.5703125" style="2" customWidth="1"/>
    <col min="9944" max="9945" width="22.7109375" style="2" customWidth="1"/>
    <col min="9946" max="9946" width="21" style="2" customWidth="1"/>
    <col min="9947" max="10195" width="9.140625" style="2"/>
    <col min="10196" max="10196" width="11.85546875" style="2" customWidth="1"/>
    <col min="10197" max="10197" width="66.85546875" style="2" customWidth="1"/>
    <col min="10198" max="10198" width="8.42578125" style="2" customWidth="1"/>
    <col min="10199" max="10199" width="24.5703125" style="2" customWidth="1"/>
    <col min="10200" max="10201" width="22.7109375" style="2" customWidth="1"/>
    <col min="10202" max="10202" width="21" style="2" customWidth="1"/>
    <col min="10203" max="10451" width="9.140625" style="2"/>
    <col min="10452" max="10452" width="11.85546875" style="2" customWidth="1"/>
    <col min="10453" max="10453" width="66.85546875" style="2" customWidth="1"/>
    <col min="10454" max="10454" width="8.42578125" style="2" customWidth="1"/>
    <col min="10455" max="10455" width="24.5703125" style="2" customWidth="1"/>
    <col min="10456" max="10457" width="22.7109375" style="2" customWidth="1"/>
    <col min="10458" max="10458" width="21" style="2" customWidth="1"/>
    <col min="10459" max="10707" width="9.140625" style="2"/>
    <col min="10708" max="10708" width="11.85546875" style="2" customWidth="1"/>
    <col min="10709" max="10709" width="66.85546875" style="2" customWidth="1"/>
    <col min="10710" max="10710" width="8.42578125" style="2" customWidth="1"/>
    <col min="10711" max="10711" width="24.5703125" style="2" customWidth="1"/>
    <col min="10712" max="10713" width="22.7109375" style="2" customWidth="1"/>
    <col min="10714" max="10714" width="21" style="2" customWidth="1"/>
    <col min="10715" max="10963" width="9.140625" style="2"/>
    <col min="10964" max="10964" width="11.85546875" style="2" customWidth="1"/>
    <col min="10965" max="10965" width="66.85546875" style="2" customWidth="1"/>
    <col min="10966" max="10966" width="8.42578125" style="2" customWidth="1"/>
    <col min="10967" max="10967" width="24.5703125" style="2" customWidth="1"/>
    <col min="10968" max="10969" width="22.7109375" style="2" customWidth="1"/>
    <col min="10970" max="10970" width="21" style="2" customWidth="1"/>
    <col min="10971" max="11219" width="9.140625" style="2"/>
    <col min="11220" max="11220" width="11.85546875" style="2" customWidth="1"/>
    <col min="11221" max="11221" width="66.85546875" style="2" customWidth="1"/>
    <col min="11222" max="11222" width="8.42578125" style="2" customWidth="1"/>
    <col min="11223" max="11223" width="24.5703125" style="2" customWidth="1"/>
    <col min="11224" max="11225" width="22.7109375" style="2" customWidth="1"/>
    <col min="11226" max="11226" width="21" style="2" customWidth="1"/>
    <col min="11227" max="11475" width="9.140625" style="2"/>
    <col min="11476" max="11476" width="11.85546875" style="2" customWidth="1"/>
    <col min="11477" max="11477" width="66.85546875" style="2" customWidth="1"/>
    <col min="11478" max="11478" width="8.42578125" style="2" customWidth="1"/>
    <col min="11479" max="11479" width="24.5703125" style="2" customWidth="1"/>
    <col min="11480" max="11481" width="22.7109375" style="2" customWidth="1"/>
    <col min="11482" max="11482" width="21" style="2" customWidth="1"/>
    <col min="11483" max="11731" width="9.140625" style="2"/>
    <col min="11732" max="11732" width="11.85546875" style="2" customWidth="1"/>
    <col min="11733" max="11733" width="66.85546875" style="2" customWidth="1"/>
    <col min="11734" max="11734" width="8.42578125" style="2" customWidth="1"/>
    <col min="11735" max="11735" width="24.5703125" style="2" customWidth="1"/>
    <col min="11736" max="11737" width="22.7109375" style="2" customWidth="1"/>
    <col min="11738" max="11738" width="21" style="2" customWidth="1"/>
    <col min="11739" max="11987" width="9.140625" style="2"/>
    <col min="11988" max="11988" width="11.85546875" style="2" customWidth="1"/>
    <col min="11989" max="11989" width="66.85546875" style="2" customWidth="1"/>
    <col min="11990" max="11990" width="8.42578125" style="2" customWidth="1"/>
    <col min="11991" max="11991" width="24.5703125" style="2" customWidth="1"/>
    <col min="11992" max="11993" width="22.7109375" style="2" customWidth="1"/>
    <col min="11994" max="11994" width="21" style="2" customWidth="1"/>
    <col min="11995" max="12243" width="9.140625" style="2"/>
    <col min="12244" max="12244" width="11.85546875" style="2" customWidth="1"/>
    <col min="12245" max="12245" width="66.85546875" style="2" customWidth="1"/>
    <col min="12246" max="12246" width="8.42578125" style="2" customWidth="1"/>
    <col min="12247" max="12247" width="24.5703125" style="2" customWidth="1"/>
    <col min="12248" max="12249" width="22.7109375" style="2" customWidth="1"/>
    <col min="12250" max="12250" width="21" style="2" customWidth="1"/>
    <col min="12251" max="12499" width="9.140625" style="2"/>
    <col min="12500" max="12500" width="11.85546875" style="2" customWidth="1"/>
    <col min="12501" max="12501" width="66.85546875" style="2" customWidth="1"/>
    <col min="12502" max="12502" width="8.42578125" style="2" customWidth="1"/>
    <col min="12503" max="12503" width="24.5703125" style="2" customWidth="1"/>
    <col min="12504" max="12505" width="22.7109375" style="2" customWidth="1"/>
    <col min="12506" max="12506" width="21" style="2" customWidth="1"/>
    <col min="12507" max="12755" width="9.140625" style="2"/>
    <col min="12756" max="12756" width="11.85546875" style="2" customWidth="1"/>
    <col min="12757" max="12757" width="66.85546875" style="2" customWidth="1"/>
    <col min="12758" max="12758" width="8.42578125" style="2" customWidth="1"/>
    <col min="12759" max="12759" width="24.5703125" style="2" customWidth="1"/>
    <col min="12760" max="12761" width="22.7109375" style="2" customWidth="1"/>
    <col min="12762" max="12762" width="21" style="2" customWidth="1"/>
    <col min="12763" max="13011" width="9.140625" style="2"/>
    <col min="13012" max="13012" width="11.85546875" style="2" customWidth="1"/>
    <col min="13013" max="13013" width="66.85546875" style="2" customWidth="1"/>
    <col min="13014" max="13014" width="8.42578125" style="2" customWidth="1"/>
    <col min="13015" max="13015" width="24.5703125" style="2" customWidth="1"/>
    <col min="13016" max="13017" width="22.7109375" style="2" customWidth="1"/>
    <col min="13018" max="13018" width="21" style="2" customWidth="1"/>
    <col min="13019" max="13267" width="9.140625" style="2"/>
    <col min="13268" max="13268" width="11.85546875" style="2" customWidth="1"/>
    <col min="13269" max="13269" width="66.85546875" style="2" customWidth="1"/>
    <col min="13270" max="13270" width="8.42578125" style="2" customWidth="1"/>
    <col min="13271" max="13271" width="24.5703125" style="2" customWidth="1"/>
    <col min="13272" max="13273" width="22.7109375" style="2" customWidth="1"/>
    <col min="13274" max="13274" width="21" style="2" customWidth="1"/>
    <col min="13275" max="13523" width="9.140625" style="2"/>
    <col min="13524" max="13524" width="11.85546875" style="2" customWidth="1"/>
    <col min="13525" max="13525" width="66.85546875" style="2" customWidth="1"/>
    <col min="13526" max="13526" width="8.42578125" style="2" customWidth="1"/>
    <col min="13527" max="13527" width="24.5703125" style="2" customWidth="1"/>
    <col min="13528" max="13529" width="22.7109375" style="2" customWidth="1"/>
    <col min="13530" max="13530" width="21" style="2" customWidth="1"/>
    <col min="13531" max="13779" width="9.140625" style="2"/>
    <col min="13780" max="13780" width="11.85546875" style="2" customWidth="1"/>
    <col min="13781" max="13781" width="66.85546875" style="2" customWidth="1"/>
    <col min="13782" max="13782" width="8.42578125" style="2" customWidth="1"/>
    <col min="13783" max="13783" width="24.5703125" style="2" customWidth="1"/>
    <col min="13784" max="13785" width="22.7109375" style="2" customWidth="1"/>
    <col min="13786" max="13786" width="21" style="2" customWidth="1"/>
    <col min="13787" max="14035" width="9.140625" style="2"/>
    <col min="14036" max="14036" width="11.85546875" style="2" customWidth="1"/>
    <col min="14037" max="14037" width="66.85546875" style="2" customWidth="1"/>
    <col min="14038" max="14038" width="8.42578125" style="2" customWidth="1"/>
    <col min="14039" max="14039" width="24.5703125" style="2" customWidth="1"/>
    <col min="14040" max="14041" width="22.7109375" style="2" customWidth="1"/>
    <col min="14042" max="14042" width="21" style="2" customWidth="1"/>
    <col min="14043" max="14291" width="9.140625" style="2"/>
    <col min="14292" max="14292" width="11.85546875" style="2" customWidth="1"/>
    <col min="14293" max="14293" width="66.85546875" style="2" customWidth="1"/>
    <col min="14294" max="14294" width="8.42578125" style="2" customWidth="1"/>
    <col min="14295" max="14295" width="24.5703125" style="2" customWidth="1"/>
    <col min="14296" max="14297" width="22.7109375" style="2" customWidth="1"/>
    <col min="14298" max="14298" width="21" style="2" customWidth="1"/>
    <col min="14299" max="14547" width="9.140625" style="2"/>
    <col min="14548" max="14548" width="11.85546875" style="2" customWidth="1"/>
    <col min="14549" max="14549" width="66.85546875" style="2" customWidth="1"/>
    <col min="14550" max="14550" width="8.42578125" style="2" customWidth="1"/>
    <col min="14551" max="14551" width="24.5703125" style="2" customWidth="1"/>
    <col min="14552" max="14553" width="22.7109375" style="2" customWidth="1"/>
    <col min="14554" max="14554" width="21" style="2" customWidth="1"/>
    <col min="14555" max="14803" width="9.140625" style="2"/>
    <col min="14804" max="14804" width="11.85546875" style="2" customWidth="1"/>
    <col min="14805" max="14805" width="66.85546875" style="2" customWidth="1"/>
    <col min="14806" max="14806" width="8.42578125" style="2" customWidth="1"/>
    <col min="14807" max="14807" width="24.5703125" style="2" customWidth="1"/>
    <col min="14808" max="14809" width="22.7109375" style="2" customWidth="1"/>
    <col min="14810" max="14810" width="21" style="2" customWidth="1"/>
    <col min="14811" max="15059" width="9.140625" style="2"/>
    <col min="15060" max="15060" width="11.85546875" style="2" customWidth="1"/>
    <col min="15061" max="15061" width="66.85546875" style="2" customWidth="1"/>
    <col min="15062" max="15062" width="8.42578125" style="2" customWidth="1"/>
    <col min="15063" max="15063" width="24.5703125" style="2" customWidth="1"/>
    <col min="15064" max="15065" width="22.7109375" style="2" customWidth="1"/>
    <col min="15066" max="15066" width="21" style="2" customWidth="1"/>
    <col min="15067" max="15315" width="9.140625" style="2"/>
    <col min="15316" max="15316" width="11.85546875" style="2" customWidth="1"/>
    <col min="15317" max="15317" width="66.85546875" style="2" customWidth="1"/>
    <col min="15318" max="15318" width="8.42578125" style="2" customWidth="1"/>
    <col min="15319" max="15319" width="24.5703125" style="2" customWidth="1"/>
    <col min="15320" max="15321" width="22.7109375" style="2" customWidth="1"/>
    <col min="15322" max="15322" width="21" style="2" customWidth="1"/>
    <col min="15323" max="15571" width="9.140625" style="2"/>
    <col min="15572" max="15572" width="11.85546875" style="2" customWidth="1"/>
    <col min="15573" max="15573" width="66.85546875" style="2" customWidth="1"/>
    <col min="15574" max="15574" width="8.42578125" style="2" customWidth="1"/>
    <col min="15575" max="15575" width="24.5703125" style="2" customWidth="1"/>
    <col min="15576" max="15577" width="22.7109375" style="2" customWidth="1"/>
    <col min="15578" max="15578" width="21" style="2" customWidth="1"/>
    <col min="15579" max="15827" width="9.140625" style="2"/>
    <col min="15828" max="15828" width="11.85546875" style="2" customWidth="1"/>
    <col min="15829" max="15829" width="66.85546875" style="2" customWidth="1"/>
    <col min="15830" max="15830" width="8.42578125" style="2" customWidth="1"/>
    <col min="15831" max="15831" width="24.5703125" style="2" customWidth="1"/>
    <col min="15832" max="15833" width="22.7109375" style="2" customWidth="1"/>
    <col min="15834" max="15834" width="21" style="2" customWidth="1"/>
    <col min="15835" max="16083" width="9.140625" style="2"/>
    <col min="16084" max="16084" width="11.85546875" style="2" customWidth="1"/>
    <col min="16085" max="16085" width="66.85546875" style="2" customWidth="1"/>
    <col min="16086" max="16086" width="8.42578125" style="2" customWidth="1"/>
    <col min="16087" max="16087" width="24.5703125" style="2" customWidth="1"/>
    <col min="16088" max="16089" width="22.7109375" style="2" customWidth="1"/>
    <col min="16090" max="16090" width="21" style="2" customWidth="1"/>
    <col min="16091" max="16384" width="9.140625" style="2"/>
  </cols>
  <sheetData>
    <row r="1" spans="1:4" x14ac:dyDescent="0.25">
      <c r="A1" s="15"/>
      <c r="B1" s="15"/>
      <c r="C1" s="20"/>
      <c r="D1" s="20"/>
    </row>
    <row r="2" spans="1:4" x14ac:dyDescent="0.25">
      <c r="A2" s="36" t="s">
        <v>40</v>
      </c>
      <c r="B2" s="36"/>
      <c r="C2" s="36"/>
      <c r="D2" s="36"/>
    </row>
    <row r="3" spans="1:4" x14ac:dyDescent="0.25">
      <c r="A3" s="1"/>
      <c r="B3" s="1"/>
    </row>
    <row r="4" spans="1:4" x14ac:dyDescent="0.25">
      <c r="A4" s="37" t="s">
        <v>0</v>
      </c>
      <c r="B4" s="37"/>
      <c r="C4" s="37"/>
      <c r="D4" s="37"/>
    </row>
    <row r="5" spans="1:4" x14ac:dyDescent="0.25">
      <c r="A5" s="37" t="s">
        <v>46</v>
      </c>
      <c r="B5" s="37"/>
      <c r="C5" s="37"/>
      <c r="D5" s="37"/>
    </row>
    <row r="7" spans="1:4" x14ac:dyDescent="0.25">
      <c r="A7" s="15"/>
      <c r="B7" s="15"/>
      <c r="C7" s="20"/>
      <c r="D7" s="27" t="s">
        <v>4</v>
      </c>
    </row>
    <row r="8" spans="1:4" ht="30" x14ac:dyDescent="0.25">
      <c r="A8" s="16" t="s">
        <v>1</v>
      </c>
      <c r="B8" s="38" t="s">
        <v>49</v>
      </c>
      <c r="C8" s="18" t="s">
        <v>47</v>
      </c>
      <c r="D8" s="18" t="s">
        <v>45</v>
      </c>
    </row>
    <row r="9" spans="1:4" x14ac:dyDescent="0.25">
      <c r="A9" s="3">
        <v>1</v>
      </c>
      <c r="B9" s="39">
        <v>2</v>
      </c>
      <c r="C9" s="3">
        <v>3</v>
      </c>
      <c r="D9" s="3">
        <v>4</v>
      </c>
    </row>
    <row r="10" spans="1:4" ht="30" x14ac:dyDescent="0.25">
      <c r="A10" s="19" t="s">
        <v>5</v>
      </c>
      <c r="B10" s="40" t="s">
        <v>50</v>
      </c>
      <c r="C10" s="23">
        <f>166556600-236+11437382</f>
        <v>177993746</v>
      </c>
      <c r="D10" s="23">
        <v>278564324</v>
      </c>
    </row>
    <row r="11" spans="1:4" ht="30" x14ac:dyDescent="0.25">
      <c r="A11" s="19" t="s">
        <v>6</v>
      </c>
      <c r="B11" s="40" t="s">
        <v>51</v>
      </c>
      <c r="C11" s="23">
        <v>297929070</v>
      </c>
      <c r="D11" s="24">
        <f>370283443-58427382</f>
        <v>311856061</v>
      </c>
    </row>
    <row r="12" spans="1:4" ht="30" x14ac:dyDescent="0.25">
      <c r="A12" s="19" t="s">
        <v>7</v>
      </c>
      <c r="B12" s="40" t="s">
        <v>52</v>
      </c>
      <c r="C12" s="5"/>
      <c r="D12" s="5"/>
    </row>
    <row r="13" spans="1:4" s="9" customFormat="1" ht="32.25" customHeight="1" x14ac:dyDescent="0.25">
      <c r="A13" s="19" t="s">
        <v>8</v>
      </c>
      <c r="B13" s="40" t="s">
        <v>53</v>
      </c>
      <c r="C13" s="23">
        <v>1217386478</v>
      </c>
      <c r="D13" s="23">
        <v>629121350</v>
      </c>
    </row>
    <row r="14" spans="1:4" s="9" customFormat="1" ht="16.5" customHeight="1" x14ac:dyDescent="0.25">
      <c r="A14" s="19" t="s">
        <v>31</v>
      </c>
      <c r="B14" s="40" t="s">
        <v>54</v>
      </c>
      <c r="C14" s="23">
        <f>346611921-310863655+299426273</f>
        <v>335174539</v>
      </c>
      <c r="D14" s="24">
        <f>9003911+58427382+978680</f>
        <v>68409973</v>
      </c>
    </row>
    <row r="15" spans="1:4" x14ac:dyDescent="0.25">
      <c r="A15" s="19" t="s">
        <v>10</v>
      </c>
      <c r="B15" s="40" t="s">
        <v>55</v>
      </c>
      <c r="C15" s="24">
        <v>355934424</v>
      </c>
      <c r="D15" s="32" t="s">
        <v>44</v>
      </c>
    </row>
    <row r="16" spans="1:4" x14ac:dyDescent="0.25">
      <c r="A16" s="25" t="s">
        <v>13</v>
      </c>
      <c r="B16" s="40" t="s">
        <v>56</v>
      </c>
      <c r="C16" s="24">
        <v>573824</v>
      </c>
      <c r="D16" s="24">
        <f>29291+1</f>
        <v>29292</v>
      </c>
    </row>
    <row r="17" spans="1:4" s="9" customFormat="1" x14ac:dyDescent="0.25">
      <c r="A17" s="25" t="s">
        <v>14</v>
      </c>
      <c r="B17" s="40" t="s">
        <v>57</v>
      </c>
      <c r="C17" s="24">
        <v>2641</v>
      </c>
      <c r="D17" s="24">
        <f>3338+1</f>
        <v>3339</v>
      </c>
    </row>
    <row r="18" spans="1:4" s="9" customFormat="1" x14ac:dyDescent="0.2">
      <c r="A18" s="26" t="s">
        <v>12</v>
      </c>
      <c r="B18" s="41">
        <v>9</v>
      </c>
      <c r="C18" s="30"/>
      <c r="D18" s="30"/>
    </row>
    <row r="19" spans="1:4" x14ac:dyDescent="0.25">
      <c r="A19" s="19" t="s">
        <v>15</v>
      </c>
      <c r="B19" s="41">
        <v>10</v>
      </c>
      <c r="C19" s="24">
        <v>270131395</v>
      </c>
      <c r="D19" s="24">
        <f>4063+1</f>
        <v>4064</v>
      </c>
    </row>
    <row r="20" spans="1:4" ht="30" x14ac:dyDescent="0.25">
      <c r="A20" s="19" t="s">
        <v>16</v>
      </c>
      <c r="B20" s="41" t="s">
        <v>58</v>
      </c>
      <c r="C20" s="23"/>
      <c r="D20" s="24"/>
    </row>
    <row r="21" spans="1:4" x14ac:dyDescent="0.25">
      <c r="A21" s="26" t="s">
        <v>9</v>
      </c>
      <c r="B21" s="41" t="s">
        <v>59</v>
      </c>
      <c r="C21" s="24">
        <v>233077</v>
      </c>
      <c r="D21" s="24">
        <f>62044-1</f>
        <v>62043</v>
      </c>
    </row>
    <row r="22" spans="1:4" x14ac:dyDescent="0.25">
      <c r="A22" s="26" t="s">
        <v>17</v>
      </c>
      <c r="B22" s="41">
        <v>13</v>
      </c>
      <c r="C22" s="23">
        <v>298268104</v>
      </c>
      <c r="D22" s="24">
        <v>248595574</v>
      </c>
    </row>
    <row r="23" spans="1:4" x14ac:dyDescent="0.25">
      <c r="A23" s="7" t="s">
        <v>11</v>
      </c>
      <c r="B23" s="41">
        <v>14</v>
      </c>
      <c r="C23" s="23">
        <v>2763</v>
      </c>
      <c r="D23" s="24">
        <f>494+1</f>
        <v>495</v>
      </c>
    </row>
    <row r="24" spans="1:4" x14ac:dyDescent="0.25">
      <c r="A24" s="17" t="s">
        <v>38</v>
      </c>
      <c r="B24" s="42">
        <v>15</v>
      </c>
      <c r="C24" s="22">
        <f>SUM(C10:C23)</f>
        <v>2953630061</v>
      </c>
      <c r="D24" s="22">
        <f>SUM(D10:D23)</f>
        <v>1536646515</v>
      </c>
    </row>
    <row r="25" spans="1:4" x14ac:dyDescent="0.25">
      <c r="A25" s="7" t="s">
        <v>18</v>
      </c>
      <c r="B25" s="41">
        <v>16</v>
      </c>
      <c r="C25" s="23"/>
      <c r="D25" s="23"/>
    </row>
    <row r="26" spans="1:4" x14ac:dyDescent="0.25">
      <c r="A26" s="26" t="s">
        <v>19</v>
      </c>
      <c r="B26" s="41">
        <v>17</v>
      </c>
      <c r="C26" s="23">
        <v>289831672</v>
      </c>
      <c r="D26" s="31" t="s">
        <v>44</v>
      </c>
    </row>
    <row r="27" spans="1:4" x14ac:dyDescent="0.25">
      <c r="A27" s="7" t="s">
        <v>24</v>
      </c>
      <c r="B27" s="41">
        <v>18</v>
      </c>
      <c r="C27" s="23">
        <v>19873422</v>
      </c>
      <c r="D27" s="23"/>
    </row>
    <row r="28" spans="1:4" x14ac:dyDescent="0.25">
      <c r="A28" s="28" t="s">
        <v>20</v>
      </c>
      <c r="B28" s="41">
        <v>19</v>
      </c>
      <c r="C28" s="23">
        <v>56149</v>
      </c>
      <c r="D28" s="23">
        <v>35268</v>
      </c>
    </row>
    <row r="29" spans="1:4" x14ac:dyDescent="0.25">
      <c r="A29" s="28" t="s">
        <v>41</v>
      </c>
      <c r="B29" s="41">
        <v>20</v>
      </c>
      <c r="C29" s="23">
        <v>408316</v>
      </c>
      <c r="D29" s="23">
        <v>114431</v>
      </c>
    </row>
    <row r="30" spans="1:4" x14ac:dyDescent="0.25">
      <c r="A30" s="28" t="s">
        <v>21</v>
      </c>
      <c r="B30" s="41">
        <v>21</v>
      </c>
      <c r="C30" s="23">
        <v>22461</v>
      </c>
      <c r="D30" s="23">
        <v>19666</v>
      </c>
    </row>
    <row r="31" spans="1:4" x14ac:dyDescent="0.25">
      <c r="A31" s="7" t="s">
        <v>25</v>
      </c>
      <c r="B31" s="41">
        <v>22</v>
      </c>
      <c r="C31" s="23"/>
      <c r="D31" s="23"/>
    </row>
    <row r="32" spans="1:4" s="9" customFormat="1" x14ac:dyDescent="0.25">
      <c r="A32" s="28" t="s">
        <v>22</v>
      </c>
      <c r="B32" s="41">
        <v>23</v>
      </c>
      <c r="C32" s="23">
        <v>12247</v>
      </c>
      <c r="D32" s="24">
        <v>9985</v>
      </c>
    </row>
    <row r="33" spans="1:5" x14ac:dyDescent="0.25">
      <c r="A33" s="28" t="s">
        <v>23</v>
      </c>
      <c r="B33" s="41">
        <v>24</v>
      </c>
      <c r="C33" s="24"/>
      <c r="D33" s="24"/>
    </row>
    <row r="34" spans="1:5" x14ac:dyDescent="0.25">
      <c r="A34" s="17" t="s">
        <v>37</v>
      </c>
      <c r="B34" s="43">
        <v>25</v>
      </c>
      <c r="C34" s="30">
        <f>SUM(C25:C33)</f>
        <v>310204267</v>
      </c>
      <c r="D34" s="30">
        <f>SUM(D25:D33)</f>
        <v>179350</v>
      </c>
    </row>
    <row r="35" spans="1:5" x14ac:dyDescent="0.25">
      <c r="A35" s="26" t="s">
        <v>26</v>
      </c>
      <c r="B35" s="41">
        <v>26</v>
      </c>
      <c r="C35" s="23">
        <v>3836733142</v>
      </c>
      <c r="D35" s="23">
        <v>2553115990</v>
      </c>
    </row>
    <row r="36" spans="1:5" s="9" customFormat="1" x14ac:dyDescent="0.25">
      <c r="A36" s="26" t="s">
        <v>27</v>
      </c>
      <c r="B36" s="41">
        <v>27</v>
      </c>
      <c r="C36" s="23">
        <v>158</v>
      </c>
      <c r="D36" s="23">
        <v>158</v>
      </c>
    </row>
    <row r="37" spans="1:5" x14ac:dyDescent="0.25">
      <c r="A37" s="7" t="s">
        <v>28</v>
      </c>
      <c r="B37" s="44">
        <v>28</v>
      </c>
      <c r="C37" s="23"/>
      <c r="D37" s="23"/>
    </row>
    <row r="38" spans="1:5" x14ac:dyDescent="0.25">
      <c r="A38" s="7" t="s">
        <v>29</v>
      </c>
      <c r="B38" s="44">
        <v>29</v>
      </c>
      <c r="C38" s="23"/>
      <c r="D38" s="23"/>
    </row>
    <row r="39" spans="1:5" x14ac:dyDescent="0.25">
      <c r="A39" s="7" t="s">
        <v>30</v>
      </c>
      <c r="B39" s="44">
        <v>30</v>
      </c>
      <c r="C39" s="23"/>
      <c r="D39" s="23"/>
    </row>
    <row r="40" spans="1:5" ht="30" x14ac:dyDescent="0.25">
      <c r="A40" s="29" t="s">
        <v>32</v>
      </c>
      <c r="B40" s="44">
        <v>31</v>
      </c>
      <c r="C40" s="34">
        <v>-1044384124</v>
      </c>
      <c r="D40" s="34">
        <v>-442569242</v>
      </c>
    </row>
    <row r="41" spans="1:5" ht="30" x14ac:dyDescent="0.25">
      <c r="A41" s="29" t="s">
        <v>33</v>
      </c>
      <c r="B41" s="41">
        <v>32</v>
      </c>
      <c r="C41" s="34">
        <v>3040586</v>
      </c>
      <c r="D41" s="33">
        <f>27735140+1</f>
        <v>27735141</v>
      </c>
      <c r="E41" s="35"/>
    </row>
    <row r="42" spans="1:5" ht="30" x14ac:dyDescent="0.25">
      <c r="A42" s="29" t="s">
        <v>42</v>
      </c>
      <c r="B42" s="41">
        <v>33</v>
      </c>
      <c r="C42" s="34">
        <v>-151963968</v>
      </c>
      <c r="D42" s="34">
        <f>-601814883+1</f>
        <v>-601814882</v>
      </c>
      <c r="E42" s="35"/>
    </row>
    <row r="43" spans="1:5" x14ac:dyDescent="0.25">
      <c r="A43" s="17" t="s">
        <v>43</v>
      </c>
      <c r="B43" s="42">
        <v>34</v>
      </c>
      <c r="C43" s="4">
        <f>C35+C36+C37+C38+C39+C40+C41+C42</f>
        <v>2643425794</v>
      </c>
      <c r="D43" s="4">
        <f>D35+D36+D37+D38+D39+D40+D41+D42</f>
        <v>1536467165</v>
      </c>
    </row>
    <row r="44" spans="1:5" x14ac:dyDescent="0.25">
      <c r="A44" s="17" t="s">
        <v>39</v>
      </c>
      <c r="B44" s="42">
        <v>35</v>
      </c>
      <c r="C44" s="22">
        <f>C34+C43</f>
        <v>2953630061</v>
      </c>
      <c r="D44" s="22">
        <f>D34+D43</f>
        <v>1536646515</v>
      </c>
    </row>
    <row r="45" spans="1:5" x14ac:dyDescent="0.25">
      <c r="A45" s="17" t="s">
        <v>48</v>
      </c>
      <c r="B45" s="40" t="s">
        <v>60</v>
      </c>
      <c r="C45" s="22">
        <v>6644.93</v>
      </c>
      <c r="D45" s="22">
        <v>6017.96</v>
      </c>
    </row>
    <row r="46" spans="1:5" x14ac:dyDescent="0.25">
      <c r="C46" s="6"/>
      <c r="D46" s="6"/>
    </row>
    <row r="47" spans="1:5" x14ac:dyDescent="0.25">
      <c r="A47" s="21" t="s">
        <v>34</v>
      </c>
      <c r="B47" s="21"/>
      <c r="C47" s="9" t="s">
        <v>35</v>
      </c>
      <c r="D47" s="9"/>
    </row>
    <row r="48" spans="1:5" x14ac:dyDescent="0.25">
      <c r="A48" s="8"/>
      <c r="B48" s="8"/>
      <c r="C48" s="10"/>
      <c r="D48" s="10"/>
    </row>
    <row r="49" spans="1:4" x14ac:dyDescent="0.25">
      <c r="A49" s="8"/>
      <c r="B49" s="8"/>
      <c r="C49" s="8"/>
      <c r="D49" s="8"/>
    </row>
    <row r="50" spans="1:4" x14ac:dyDescent="0.25">
      <c r="A50" s="21" t="s">
        <v>2</v>
      </c>
      <c r="B50" s="21"/>
      <c r="C50" s="9" t="s">
        <v>36</v>
      </c>
      <c r="D50" s="9"/>
    </row>
    <row r="51" spans="1:4" x14ac:dyDescent="0.25">
      <c r="A51" s="11"/>
      <c r="B51" s="11"/>
      <c r="C51" s="10"/>
      <c r="D51" s="10"/>
    </row>
    <row r="52" spans="1:4" x14ac:dyDescent="0.25">
      <c r="A52" s="12"/>
      <c r="B52" s="12"/>
      <c r="C52" s="8"/>
      <c r="D52" s="8"/>
    </row>
    <row r="53" spans="1:4" x14ac:dyDescent="0.25">
      <c r="A53" s="13" t="s">
        <v>3</v>
      </c>
      <c r="B53" s="13"/>
      <c r="C53" s="10"/>
      <c r="D53" s="10"/>
    </row>
    <row r="54" spans="1:4" x14ac:dyDescent="0.25">
      <c r="C54" s="10"/>
      <c r="D54" s="10"/>
    </row>
    <row r="55" spans="1:4" x14ac:dyDescent="0.25">
      <c r="A55" s="12"/>
      <c r="B55" s="12"/>
      <c r="C55" s="14"/>
      <c r="D55" s="14"/>
    </row>
    <row r="56" spans="1:4" x14ac:dyDescent="0.25">
      <c r="A56" s="12"/>
      <c r="B56" s="12"/>
      <c r="C56" s="10"/>
      <c r="D56" s="10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5B91-CA49-4F86-AFAA-9A496E54CE5B}">
  <dimension ref="A1:H53"/>
  <sheetViews>
    <sheetView workbookViewId="0">
      <selection activeCell="D24" sqref="D24"/>
    </sheetView>
  </sheetViews>
  <sheetFormatPr defaultRowHeight="15" x14ac:dyDescent="0.25"/>
  <cols>
    <col min="1" max="1" width="58.28515625" style="47" customWidth="1"/>
    <col min="2" max="2" width="11.42578125" style="47" customWidth="1"/>
    <col min="3" max="3" width="14.140625" style="47" customWidth="1"/>
    <col min="4" max="4" width="13.7109375" style="47" customWidth="1"/>
    <col min="5" max="5" width="17.7109375" style="47" customWidth="1"/>
    <col min="6" max="6" width="17.42578125" style="47" customWidth="1"/>
    <col min="7" max="7" width="19.140625" style="47" customWidth="1"/>
    <col min="8" max="16384" width="9.140625" style="47"/>
  </cols>
  <sheetData>
    <row r="1" spans="1:8" x14ac:dyDescent="0.25">
      <c r="A1" s="45"/>
      <c r="B1" s="46"/>
      <c r="C1" s="45"/>
      <c r="D1" s="45"/>
    </row>
    <row r="2" spans="1:8" x14ac:dyDescent="0.25">
      <c r="A2" s="48" t="s">
        <v>61</v>
      </c>
      <c r="B2" s="48"/>
      <c r="C2" s="48"/>
      <c r="D2" s="48"/>
    </row>
    <row r="3" spans="1:8" x14ac:dyDescent="0.25">
      <c r="A3" s="49"/>
      <c r="B3" s="50"/>
      <c r="C3" s="49"/>
      <c r="D3" s="51"/>
    </row>
    <row r="4" spans="1:8" x14ac:dyDescent="0.25">
      <c r="A4" s="48" t="s">
        <v>62</v>
      </c>
      <c r="B4" s="48"/>
      <c r="C4" s="48"/>
      <c r="D4" s="48"/>
    </row>
    <row r="5" spans="1:8" x14ac:dyDescent="0.25">
      <c r="A5" s="48" t="s">
        <v>63</v>
      </c>
      <c r="B5" s="48"/>
      <c r="C5" s="48"/>
      <c r="D5" s="48"/>
    </row>
    <row r="6" spans="1:8" x14ac:dyDescent="0.25">
      <c r="A6" s="45"/>
      <c r="B6" s="46"/>
      <c r="C6" s="45"/>
      <c r="D6" s="52"/>
    </row>
    <row r="7" spans="1:8" x14ac:dyDescent="0.25">
      <c r="A7" s="45"/>
      <c r="B7" s="46"/>
      <c r="C7" s="45"/>
      <c r="D7" s="52" t="s">
        <v>4</v>
      </c>
    </row>
    <row r="8" spans="1:8" s="54" customFormat="1" ht="51" x14ac:dyDescent="0.25">
      <c r="A8" s="53" t="s">
        <v>1</v>
      </c>
      <c r="B8" s="53" t="s">
        <v>49</v>
      </c>
      <c r="C8" s="53" t="s">
        <v>64</v>
      </c>
      <c r="D8" s="53" t="s">
        <v>65</v>
      </c>
      <c r="E8" s="47"/>
    </row>
    <row r="9" spans="1:8" x14ac:dyDescent="0.25">
      <c r="A9" s="55">
        <v>1</v>
      </c>
      <c r="B9" s="55">
        <v>2</v>
      </c>
      <c r="C9" s="55">
        <v>3</v>
      </c>
      <c r="D9" s="55">
        <v>4</v>
      </c>
    </row>
    <row r="10" spans="1:8" x14ac:dyDescent="0.25">
      <c r="A10" s="56" t="s">
        <v>66</v>
      </c>
      <c r="B10" s="55">
        <v>1</v>
      </c>
      <c r="C10" s="57"/>
      <c r="D10" s="57"/>
    </row>
    <row r="11" spans="1:8" x14ac:dyDescent="0.25">
      <c r="A11" s="56" t="s">
        <v>67</v>
      </c>
      <c r="B11" s="55">
        <v>2</v>
      </c>
      <c r="C11" s="57"/>
      <c r="D11" s="57"/>
    </row>
    <row r="12" spans="1:8" s="61" customFormat="1" ht="14.25" customHeight="1" x14ac:dyDescent="0.25">
      <c r="A12" s="58" t="s">
        <v>68</v>
      </c>
      <c r="B12" s="59">
        <v>3</v>
      </c>
      <c r="C12" s="60">
        <f>SUM(C10:C11)</f>
        <v>0</v>
      </c>
      <c r="D12" s="60">
        <f>SUM(D10:D11)</f>
        <v>0</v>
      </c>
    </row>
    <row r="13" spans="1:8" s="61" customFormat="1" x14ac:dyDescent="0.25">
      <c r="A13" s="56" t="s">
        <v>69</v>
      </c>
      <c r="B13" s="62">
        <v>4</v>
      </c>
      <c r="C13" s="63">
        <v>7525273</v>
      </c>
      <c r="D13" s="63">
        <v>2177730</v>
      </c>
      <c r="G13" s="64"/>
      <c r="H13" s="64"/>
    </row>
    <row r="14" spans="1:8" s="66" customFormat="1" x14ac:dyDescent="0.25">
      <c r="A14" s="56" t="s">
        <v>70</v>
      </c>
      <c r="B14" s="65">
        <v>5</v>
      </c>
      <c r="C14" s="63">
        <v>88122913</v>
      </c>
      <c r="D14" s="63">
        <v>61794635</v>
      </c>
      <c r="G14" s="67"/>
      <c r="H14" s="64"/>
    </row>
    <row r="15" spans="1:8" x14ac:dyDescent="0.25">
      <c r="A15" s="56" t="s">
        <v>71</v>
      </c>
      <c r="B15" s="65">
        <v>6</v>
      </c>
      <c r="C15" s="63">
        <v>6693491</v>
      </c>
      <c r="D15" s="63">
        <v>0</v>
      </c>
      <c r="G15" s="68"/>
      <c r="H15" s="64"/>
    </row>
    <row r="16" spans="1:8" x14ac:dyDescent="0.25">
      <c r="A16" s="56" t="s">
        <v>72</v>
      </c>
      <c r="B16" s="55">
        <v>7</v>
      </c>
      <c r="C16" s="63"/>
      <c r="D16" s="63"/>
      <c r="G16" s="68"/>
    </row>
    <row r="17" spans="1:7" s="54" customFormat="1" ht="25.5" x14ac:dyDescent="0.25">
      <c r="A17" s="56" t="s">
        <v>73</v>
      </c>
      <c r="B17" s="55">
        <v>8</v>
      </c>
      <c r="C17" s="69">
        <v>-71396735</v>
      </c>
      <c r="D17" s="69">
        <v>-7277082</v>
      </c>
      <c r="E17" s="47"/>
      <c r="G17" s="70"/>
    </row>
    <row r="18" spans="1:7" s="54" customFormat="1" ht="38.25" x14ac:dyDescent="0.25">
      <c r="A18" s="56" t="s">
        <v>74</v>
      </c>
      <c r="B18" s="55">
        <v>9</v>
      </c>
      <c r="C18" s="63"/>
      <c r="D18" s="63"/>
      <c r="E18" s="47"/>
      <c r="G18" s="70"/>
    </row>
    <row r="19" spans="1:7" s="54" customFormat="1" x14ac:dyDescent="0.25">
      <c r="A19" s="56" t="s">
        <v>75</v>
      </c>
      <c r="B19" s="55">
        <v>10</v>
      </c>
      <c r="C19" s="71">
        <v>6131277</v>
      </c>
      <c r="D19" s="63">
        <v>2320439</v>
      </c>
      <c r="E19" s="47"/>
      <c r="G19" s="70"/>
    </row>
    <row r="20" spans="1:7" s="72" customFormat="1" ht="14.25" x14ac:dyDescent="0.2">
      <c r="A20" s="56" t="s">
        <v>76</v>
      </c>
      <c r="B20" s="55">
        <v>11</v>
      </c>
      <c r="C20" s="63">
        <v>4227</v>
      </c>
      <c r="D20" s="63">
        <v>1582</v>
      </c>
      <c r="E20" s="66"/>
      <c r="G20" s="73"/>
    </row>
    <row r="21" spans="1:7" s="72" customFormat="1" hidden="1" x14ac:dyDescent="0.2">
      <c r="A21" s="56" t="s">
        <v>77</v>
      </c>
      <c r="B21" s="62"/>
      <c r="C21" s="63"/>
      <c r="D21" s="63"/>
      <c r="E21" s="66"/>
      <c r="G21" s="73"/>
    </row>
    <row r="22" spans="1:7" s="54" customFormat="1" x14ac:dyDescent="0.25">
      <c r="A22" s="56" t="s">
        <v>78</v>
      </c>
      <c r="B22" s="55">
        <v>12</v>
      </c>
      <c r="C22" s="69">
        <v>-81240</v>
      </c>
      <c r="D22" s="63">
        <v>0</v>
      </c>
      <c r="E22" s="47"/>
      <c r="G22" s="70"/>
    </row>
    <row r="23" spans="1:7" s="54" customFormat="1" x14ac:dyDescent="0.25">
      <c r="A23" s="56" t="s">
        <v>79</v>
      </c>
      <c r="B23" s="55">
        <v>13</v>
      </c>
      <c r="C23" s="74"/>
      <c r="D23" s="74"/>
      <c r="E23" s="47"/>
      <c r="G23" s="70"/>
    </row>
    <row r="24" spans="1:7" s="54" customFormat="1" x14ac:dyDescent="0.25">
      <c r="A24" s="56" t="s">
        <v>80</v>
      </c>
      <c r="B24" s="55">
        <v>14</v>
      </c>
      <c r="C24" s="74"/>
      <c r="D24" s="74"/>
      <c r="E24" s="47"/>
      <c r="G24" s="70"/>
    </row>
    <row r="25" spans="1:7" s="54" customFormat="1" x14ac:dyDescent="0.25">
      <c r="A25" s="56" t="s">
        <v>81</v>
      </c>
      <c r="B25" s="65">
        <v>15</v>
      </c>
      <c r="C25" s="69">
        <v>-974325</v>
      </c>
      <c r="D25" s="69">
        <v>-245427</v>
      </c>
      <c r="E25" s="47"/>
      <c r="F25" s="70"/>
      <c r="G25" s="70"/>
    </row>
    <row r="26" spans="1:7" s="54" customFormat="1" x14ac:dyDescent="0.25">
      <c r="A26" s="56" t="s">
        <v>82</v>
      </c>
      <c r="B26" s="65">
        <v>16</v>
      </c>
      <c r="C26" s="69">
        <v>-11893414</v>
      </c>
      <c r="D26" s="69">
        <v>0</v>
      </c>
      <c r="E26" s="47"/>
      <c r="F26" s="70"/>
      <c r="G26" s="70"/>
    </row>
    <row r="27" spans="1:7" s="54" customFormat="1" x14ac:dyDescent="0.25">
      <c r="A27" s="56" t="s">
        <v>83</v>
      </c>
      <c r="B27" s="65">
        <v>17</v>
      </c>
      <c r="C27" s="69">
        <v>-31144373</v>
      </c>
      <c r="D27" s="69">
        <v>-4538736</v>
      </c>
      <c r="E27" s="47"/>
      <c r="F27" s="70"/>
      <c r="G27" s="70"/>
    </row>
    <row r="28" spans="1:7" s="54" customFormat="1" ht="38.25" x14ac:dyDescent="0.25">
      <c r="A28" s="56" t="s">
        <v>84</v>
      </c>
      <c r="B28" s="65">
        <v>18</v>
      </c>
      <c r="C28" s="69">
        <v>-1599789</v>
      </c>
      <c r="D28" s="69">
        <v>-1634024</v>
      </c>
      <c r="E28" s="47"/>
      <c r="F28" s="70"/>
      <c r="G28" s="70"/>
    </row>
    <row r="29" spans="1:7" s="75" customFormat="1" x14ac:dyDescent="0.25">
      <c r="A29" s="56" t="s">
        <v>85</v>
      </c>
      <c r="B29" s="65">
        <v>19</v>
      </c>
      <c r="C29" s="69">
        <f>-158-1463</f>
        <v>-1621</v>
      </c>
      <c r="D29" s="69">
        <v>-52</v>
      </c>
      <c r="G29" s="76"/>
    </row>
    <row r="30" spans="1:7" x14ac:dyDescent="0.25">
      <c r="A30" s="58" t="s">
        <v>86</v>
      </c>
      <c r="B30" s="77">
        <v>20</v>
      </c>
      <c r="C30" s="78">
        <f>SUM(C12:C29)</f>
        <v>-8614316</v>
      </c>
      <c r="D30" s="79">
        <f>SUM(D12:D29)</f>
        <v>52599065</v>
      </c>
      <c r="E30" s="68"/>
      <c r="G30" s="68"/>
    </row>
    <row r="31" spans="1:7" x14ac:dyDescent="0.25">
      <c r="A31" s="56" t="s">
        <v>87</v>
      </c>
      <c r="B31" s="55">
        <v>21</v>
      </c>
      <c r="C31" s="63">
        <v>11654902</v>
      </c>
      <c r="D31" s="69">
        <v>2837306</v>
      </c>
      <c r="G31" s="68"/>
    </row>
    <row r="32" spans="1:7" ht="25.5" x14ac:dyDescent="0.25">
      <c r="A32" s="80" t="s">
        <v>88</v>
      </c>
      <c r="B32" s="81">
        <v>22</v>
      </c>
      <c r="C32" s="78">
        <f>C30+C31</f>
        <v>3040586</v>
      </c>
      <c r="D32" s="82">
        <f>D30+D31</f>
        <v>55436371</v>
      </c>
      <c r="E32" s="68"/>
      <c r="G32" s="68"/>
    </row>
    <row r="33" spans="1:7" x14ac:dyDescent="0.25">
      <c r="A33" s="56" t="s">
        <v>89</v>
      </c>
      <c r="B33" s="55">
        <v>23</v>
      </c>
      <c r="C33" s="83">
        <v>0</v>
      </c>
      <c r="D33" s="83">
        <v>0</v>
      </c>
      <c r="G33" s="68"/>
    </row>
    <row r="34" spans="1:7" x14ac:dyDescent="0.25">
      <c r="A34" s="80" t="s">
        <v>90</v>
      </c>
      <c r="B34" s="81">
        <v>24</v>
      </c>
      <c r="C34" s="78">
        <f>C32+C33</f>
        <v>3040586</v>
      </c>
      <c r="D34" s="82">
        <f>D32+D33</f>
        <v>55436371</v>
      </c>
      <c r="E34" s="68"/>
      <c r="G34" s="68"/>
    </row>
    <row r="35" spans="1:7" x14ac:dyDescent="0.25">
      <c r="A35" s="84" t="s">
        <v>91</v>
      </c>
      <c r="B35" s="81">
        <v>25</v>
      </c>
      <c r="C35" s="82"/>
      <c r="D35" s="82"/>
      <c r="E35" s="68"/>
      <c r="G35" s="68"/>
    </row>
    <row r="36" spans="1:7" ht="38.25" x14ac:dyDescent="0.25">
      <c r="A36" s="85" t="s">
        <v>92</v>
      </c>
      <c r="B36" s="81">
        <v>26</v>
      </c>
      <c r="C36" s="82"/>
      <c r="D36" s="82"/>
      <c r="E36" s="68"/>
      <c r="G36" s="68"/>
    </row>
    <row r="37" spans="1:7" ht="38.25" x14ac:dyDescent="0.25">
      <c r="A37" s="85" t="s">
        <v>93</v>
      </c>
      <c r="B37" s="81">
        <v>27</v>
      </c>
      <c r="C37" s="82"/>
      <c r="D37" s="82"/>
      <c r="E37" s="68"/>
      <c r="G37" s="68"/>
    </row>
    <row r="38" spans="1:7" x14ac:dyDescent="0.25">
      <c r="A38" s="85" t="s">
        <v>94</v>
      </c>
      <c r="B38" s="81">
        <v>28</v>
      </c>
      <c r="C38" s="82"/>
      <c r="D38" s="82"/>
      <c r="E38" s="68"/>
      <c r="G38" s="68"/>
    </row>
    <row r="39" spans="1:7" x14ac:dyDescent="0.25">
      <c r="A39" s="85" t="s">
        <v>95</v>
      </c>
      <c r="B39" s="81">
        <v>29</v>
      </c>
      <c r="C39" s="82"/>
      <c r="D39" s="82"/>
      <c r="E39" s="68"/>
      <c r="G39" s="68"/>
    </row>
    <row r="40" spans="1:7" ht="38.25" x14ac:dyDescent="0.25">
      <c r="A40" s="85" t="s">
        <v>96</v>
      </c>
      <c r="B40" s="81">
        <v>30</v>
      </c>
      <c r="C40" s="82"/>
      <c r="D40" s="82"/>
      <c r="E40" s="68"/>
      <c r="G40" s="68"/>
    </row>
    <row r="41" spans="1:7" x14ac:dyDescent="0.25">
      <c r="A41" s="84" t="s">
        <v>97</v>
      </c>
      <c r="B41" s="77">
        <v>31</v>
      </c>
      <c r="C41" s="78">
        <f>C34+C35+C36+C37+C38+C39+C40</f>
        <v>3040586</v>
      </c>
      <c r="D41" s="82">
        <f>D34+D35+D36+D37+D38+D39+D40</f>
        <v>55436371</v>
      </c>
      <c r="E41" s="68"/>
      <c r="G41" s="68"/>
    </row>
    <row r="42" spans="1:7" x14ac:dyDescent="0.25">
      <c r="A42" s="86" t="s">
        <v>98</v>
      </c>
      <c r="B42" s="65">
        <v>32</v>
      </c>
      <c r="C42" s="69">
        <v>7.64</v>
      </c>
      <c r="D42" s="63">
        <v>233.36</v>
      </c>
    </row>
    <row r="43" spans="1:7" x14ac:dyDescent="0.25">
      <c r="A43" s="87"/>
      <c r="B43" s="88"/>
      <c r="C43" s="89"/>
      <c r="D43" s="90"/>
    </row>
    <row r="44" spans="1:7" x14ac:dyDescent="0.25">
      <c r="A44" s="91" t="s">
        <v>34</v>
      </c>
      <c r="B44" s="66" t="s">
        <v>35</v>
      </c>
      <c r="C44" s="66"/>
    </row>
    <row r="45" spans="1:7" x14ac:dyDescent="0.25">
      <c r="A45" s="92"/>
      <c r="B45" s="93"/>
      <c r="C45" s="93"/>
    </row>
    <row r="46" spans="1:7" x14ac:dyDescent="0.25">
      <c r="A46" s="92"/>
      <c r="B46" s="92"/>
      <c r="C46" s="92"/>
    </row>
    <row r="47" spans="1:7" x14ac:dyDescent="0.25">
      <c r="A47" s="91" t="s">
        <v>2</v>
      </c>
      <c r="B47" s="66" t="s">
        <v>36</v>
      </c>
      <c r="C47" s="66"/>
    </row>
    <row r="48" spans="1:7" x14ac:dyDescent="0.25">
      <c r="A48" s="94"/>
      <c r="B48" s="94"/>
      <c r="C48" s="93"/>
    </row>
    <row r="49" spans="1:4" x14ac:dyDescent="0.25">
      <c r="A49" s="95"/>
      <c r="B49" s="95"/>
      <c r="C49" s="92"/>
    </row>
    <row r="50" spans="1:4" x14ac:dyDescent="0.25">
      <c r="A50" s="96" t="s">
        <v>3</v>
      </c>
      <c r="B50" s="96"/>
      <c r="C50" s="93"/>
    </row>
    <row r="51" spans="1:4" x14ac:dyDescent="0.25">
      <c r="A51" s="97"/>
      <c r="B51" s="97"/>
      <c r="C51" s="45"/>
      <c r="D51" s="98"/>
    </row>
    <row r="52" spans="1:4" x14ac:dyDescent="0.25">
      <c r="A52" s="97"/>
      <c r="B52" s="97"/>
      <c r="C52" s="45"/>
      <c r="D52" s="45"/>
    </row>
    <row r="53" spans="1:4" x14ac:dyDescent="0.25">
      <c r="D53" s="68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A373-78F6-42A4-8C59-CE8B37CED654}">
  <dimension ref="A1:D56"/>
  <sheetViews>
    <sheetView workbookViewId="0">
      <selection activeCell="A31" sqref="A31"/>
    </sheetView>
  </sheetViews>
  <sheetFormatPr defaultRowHeight="15" x14ac:dyDescent="0.25"/>
  <cols>
    <col min="1" max="1" width="62" customWidth="1"/>
    <col min="2" max="2" width="10" customWidth="1"/>
    <col min="3" max="4" width="25.85546875" customWidth="1"/>
  </cols>
  <sheetData>
    <row r="1" spans="1:4" x14ac:dyDescent="0.25">
      <c r="A1" s="47"/>
      <c r="B1" s="47"/>
      <c r="C1" s="47"/>
      <c r="D1" s="99"/>
    </row>
    <row r="2" spans="1:4" x14ac:dyDescent="0.25">
      <c r="A2" s="100" t="s">
        <v>61</v>
      </c>
      <c r="B2" s="100"/>
      <c r="C2" s="100"/>
      <c r="D2" s="100"/>
    </row>
    <row r="3" spans="1:4" x14ac:dyDescent="0.25">
      <c r="A3" s="47"/>
      <c r="B3" s="47"/>
      <c r="C3" s="47"/>
      <c r="D3" s="47"/>
    </row>
    <row r="4" spans="1:4" x14ac:dyDescent="0.25">
      <c r="A4" s="100" t="s">
        <v>99</v>
      </c>
      <c r="B4" s="100"/>
      <c r="C4" s="100"/>
      <c r="D4" s="100"/>
    </row>
    <row r="5" spans="1:4" x14ac:dyDescent="0.25">
      <c r="A5" s="100" t="s">
        <v>100</v>
      </c>
      <c r="B5" s="100"/>
      <c r="C5" s="100"/>
      <c r="D5" s="100"/>
    </row>
    <row r="6" spans="1:4" x14ac:dyDescent="0.25">
      <c r="A6" s="101"/>
      <c r="B6" s="101"/>
      <c r="C6" s="101"/>
      <c r="D6" s="101"/>
    </row>
    <row r="7" spans="1:4" x14ac:dyDescent="0.25">
      <c r="A7" s="47"/>
      <c r="B7" s="47"/>
      <c r="C7" s="47"/>
      <c r="D7" s="99" t="s">
        <v>4</v>
      </c>
    </row>
    <row r="8" spans="1:4" ht="30" x14ac:dyDescent="0.25">
      <c r="A8" s="102" t="s">
        <v>101</v>
      </c>
      <c r="B8" s="102" t="s">
        <v>49</v>
      </c>
      <c r="C8" s="103" t="s">
        <v>64</v>
      </c>
      <c r="D8" s="103" t="s">
        <v>65</v>
      </c>
    </row>
    <row r="9" spans="1:4" x14ac:dyDescent="0.25">
      <c r="A9" s="102">
        <v>1</v>
      </c>
      <c r="B9" s="102">
        <v>2</v>
      </c>
      <c r="C9" s="103">
        <v>3</v>
      </c>
      <c r="D9" s="103">
        <v>4</v>
      </c>
    </row>
    <row r="10" spans="1:4" x14ac:dyDescent="0.25">
      <c r="A10" s="104" t="s">
        <v>102</v>
      </c>
      <c r="B10" s="105">
        <v>1</v>
      </c>
      <c r="C10" s="106"/>
      <c r="D10" s="107"/>
    </row>
    <row r="11" spans="1:4" x14ac:dyDescent="0.25">
      <c r="A11" s="108" t="s">
        <v>103</v>
      </c>
      <c r="B11" s="39">
        <v>2</v>
      </c>
      <c r="C11" s="109"/>
      <c r="D11" s="109"/>
    </row>
    <row r="12" spans="1:4" x14ac:dyDescent="0.25">
      <c r="A12" s="110" t="s">
        <v>104</v>
      </c>
      <c r="B12" s="39">
        <v>3</v>
      </c>
      <c r="C12" s="111">
        <v>-275883</v>
      </c>
      <c r="D12" s="111">
        <v>-89980</v>
      </c>
    </row>
    <row r="13" spans="1:4" x14ac:dyDescent="0.25">
      <c r="A13" s="108" t="s">
        <v>105</v>
      </c>
      <c r="B13" s="39">
        <v>4</v>
      </c>
      <c r="C13" s="112"/>
      <c r="D13" s="112"/>
    </row>
    <row r="14" spans="1:4" x14ac:dyDescent="0.25">
      <c r="A14" s="108" t="s">
        <v>106</v>
      </c>
      <c r="B14" s="39">
        <v>5</v>
      </c>
      <c r="C14" s="112"/>
      <c r="D14" s="112"/>
    </row>
    <row r="15" spans="1:4" x14ac:dyDescent="0.25">
      <c r="A15" s="108" t="s">
        <v>107</v>
      </c>
      <c r="B15" s="39">
        <v>6</v>
      </c>
      <c r="C15" s="111">
        <v>-506596</v>
      </c>
      <c r="D15" s="111">
        <v>-133958</v>
      </c>
    </row>
    <row r="16" spans="1:4" x14ac:dyDescent="0.25">
      <c r="A16" s="108" t="s">
        <v>108</v>
      </c>
      <c r="B16" s="39">
        <v>7</v>
      </c>
      <c r="C16" s="112">
        <f>16176440+661</f>
        <v>16177101</v>
      </c>
      <c r="D16" s="112">
        <f>2601+5367</f>
        <v>7968</v>
      </c>
    </row>
    <row r="17" spans="1:4" x14ac:dyDescent="0.25">
      <c r="A17" s="108" t="s">
        <v>109</v>
      </c>
      <c r="B17" s="39">
        <v>8</v>
      </c>
      <c r="C17" s="111">
        <f>-96948792-236</f>
        <v>-96949028</v>
      </c>
      <c r="D17" s="111">
        <f>-58860-191</f>
        <v>-59051</v>
      </c>
    </row>
    <row r="18" spans="1:4" x14ac:dyDescent="0.25">
      <c r="A18" s="108" t="s">
        <v>110</v>
      </c>
      <c r="B18" s="39">
        <v>9</v>
      </c>
      <c r="C18" s="111">
        <v>-664</v>
      </c>
      <c r="D18" s="112"/>
    </row>
    <row r="19" spans="1:4" ht="28.5" x14ac:dyDescent="0.25">
      <c r="A19" s="104" t="s">
        <v>111</v>
      </c>
      <c r="B19" s="105">
        <v>10</v>
      </c>
      <c r="C19" s="113">
        <f>SUM(C11:C18)</f>
        <v>-81555070</v>
      </c>
      <c r="D19" s="113">
        <f>SUM(D11:D18)</f>
        <v>-275021</v>
      </c>
    </row>
    <row r="20" spans="1:4" x14ac:dyDescent="0.25">
      <c r="A20" s="104"/>
      <c r="B20" s="105"/>
      <c r="C20" s="114"/>
      <c r="D20" s="114"/>
    </row>
    <row r="21" spans="1:4" x14ac:dyDescent="0.25">
      <c r="A21" s="104" t="s">
        <v>112</v>
      </c>
      <c r="B21" s="105">
        <v>11</v>
      </c>
      <c r="C21" s="115"/>
      <c r="D21" s="115"/>
    </row>
    <row r="22" spans="1:4" x14ac:dyDescent="0.25">
      <c r="A22" s="110" t="s">
        <v>113</v>
      </c>
      <c r="B22" s="39">
        <v>12</v>
      </c>
      <c r="C22" s="115"/>
      <c r="D22" s="115"/>
    </row>
    <row r="23" spans="1:4" x14ac:dyDescent="0.25">
      <c r="A23" s="110" t="s">
        <v>114</v>
      </c>
      <c r="B23" s="39">
        <v>13</v>
      </c>
      <c r="C23" s="112"/>
      <c r="D23" s="112"/>
    </row>
    <row r="24" spans="1:4" x14ac:dyDescent="0.25">
      <c r="A24" s="110" t="s">
        <v>115</v>
      </c>
      <c r="B24" s="39">
        <v>14</v>
      </c>
      <c r="C24" s="112"/>
      <c r="D24" s="112"/>
    </row>
    <row r="25" spans="1:4" x14ac:dyDescent="0.25">
      <c r="A25" s="110" t="s">
        <v>116</v>
      </c>
      <c r="B25" s="39">
        <v>15</v>
      </c>
      <c r="C25" s="112"/>
      <c r="D25" s="112"/>
    </row>
    <row r="26" spans="1:4" x14ac:dyDescent="0.25">
      <c r="A26" s="110" t="s">
        <v>117</v>
      </c>
      <c r="B26" s="39">
        <v>16</v>
      </c>
      <c r="C26" s="112">
        <v>1640811</v>
      </c>
      <c r="D26" s="112">
        <v>979799</v>
      </c>
    </row>
    <row r="27" spans="1:4" x14ac:dyDescent="0.25">
      <c r="A27" s="110" t="s">
        <v>118</v>
      </c>
      <c r="B27" s="39">
        <v>17</v>
      </c>
      <c r="C27" s="111">
        <f>-1078297053+11435000</f>
        <v>-1066862053</v>
      </c>
      <c r="D27" s="111">
        <v>-982072896</v>
      </c>
    </row>
    <row r="28" spans="1:4" x14ac:dyDescent="0.25">
      <c r="A28" s="110" t="s">
        <v>119</v>
      </c>
      <c r="B28" s="39">
        <v>18</v>
      </c>
      <c r="C28" s="112">
        <f>5750434+2382</f>
        <v>5752816</v>
      </c>
      <c r="D28" s="112">
        <v>169824</v>
      </c>
    </row>
    <row r="29" spans="1:4" ht="30" x14ac:dyDescent="0.25">
      <c r="A29" s="110" t="s">
        <v>120</v>
      </c>
      <c r="B29" s="39">
        <v>19</v>
      </c>
      <c r="C29" s="116"/>
      <c r="D29" s="116"/>
    </row>
    <row r="30" spans="1:4" x14ac:dyDescent="0.25">
      <c r="A30" s="110" t="s">
        <v>108</v>
      </c>
      <c r="B30" s="39">
        <v>20</v>
      </c>
      <c r="C30" s="112"/>
      <c r="D30" s="112"/>
    </row>
    <row r="31" spans="1:4" x14ac:dyDescent="0.25">
      <c r="A31" s="110" t="s">
        <v>109</v>
      </c>
      <c r="B31" s="39">
        <v>21</v>
      </c>
      <c r="C31" s="112"/>
      <c r="D31" s="112"/>
    </row>
    <row r="32" spans="1:4" ht="42.75" x14ac:dyDescent="0.25">
      <c r="A32" s="104" t="s">
        <v>121</v>
      </c>
      <c r="B32" s="105">
        <v>22</v>
      </c>
      <c r="C32" s="113">
        <f>SUM(C22:C31)</f>
        <v>-1059468426</v>
      </c>
      <c r="D32" s="113">
        <f>SUM(D22:D31)</f>
        <v>-980923273</v>
      </c>
    </row>
    <row r="33" spans="1:4" x14ac:dyDescent="0.25">
      <c r="A33" s="104"/>
      <c r="B33" s="105"/>
      <c r="C33" s="114"/>
      <c r="D33" s="114"/>
    </row>
    <row r="34" spans="1:4" x14ac:dyDescent="0.25">
      <c r="A34" s="104" t="s">
        <v>122</v>
      </c>
      <c r="B34" s="105">
        <v>23</v>
      </c>
      <c r="C34" s="115"/>
      <c r="D34" s="115"/>
    </row>
    <row r="35" spans="1:4" ht="30" x14ac:dyDescent="0.25">
      <c r="A35" s="110" t="s">
        <v>123</v>
      </c>
      <c r="B35" s="39">
        <v>24</v>
      </c>
      <c r="C35" s="117">
        <v>1069358260</v>
      </c>
      <c r="D35" s="117">
        <v>904000000</v>
      </c>
    </row>
    <row r="36" spans="1:4" x14ac:dyDescent="0.25">
      <c r="A36" s="110" t="s">
        <v>124</v>
      </c>
      <c r="B36" s="39">
        <v>25</v>
      </c>
      <c r="C36" s="118"/>
      <c r="D36" s="115"/>
    </row>
    <row r="37" spans="1:4" x14ac:dyDescent="0.25">
      <c r="A37" s="110" t="s">
        <v>125</v>
      </c>
      <c r="B37" s="39">
        <v>26</v>
      </c>
      <c r="C37" s="117">
        <v>107329809</v>
      </c>
      <c r="D37" s="117"/>
    </row>
    <row r="38" spans="1:4" x14ac:dyDescent="0.25">
      <c r="A38" s="110" t="s">
        <v>126</v>
      </c>
      <c r="B38" s="39">
        <v>27</v>
      </c>
      <c r="C38" s="111">
        <v>-100000000</v>
      </c>
      <c r="D38" s="115"/>
    </row>
    <row r="39" spans="1:4" x14ac:dyDescent="0.25">
      <c r="A39" s="110" t="s">
        <v>127</v>
      </c>
      <c r="B39" s="39">
        <v>28</v>
      </c>
      <c r="C39" s="111">
        <v>-8500000</v>
      </c>
      <c r="D39" s="115"/>
    </row>
    <row r="40" spans="1:4" ht="30" x14ac:dyDescent="0.25">
      <c r="A40" s="110" t="s">
        <v>128</v>
      </c>
      <c r="B40" s="39">
        <v>29</v>
      </c>
      <c r="C40" s="117">
        <v>-27735141</v>
      </c>
      <c r="D40" s="115"/>
    </row>
    <row r="41" spans="1:4" x14ac:dyDescent="0.25">
      <c r="A41" s="110" t="s">
        <v>108</v>
      </c>
      <c r="B41" s="39">
        <v>30</v>
      </c>
      <c r="C41" s="115"/>
      <c r="D41" s="115"/>
    </row>
    <row r="42" spans="1:4" x14ac:dyDescent="0.25">
      <c r="A42" s="110" t="s">
        <v>109</v>
      </c>
      <c r="B42" s="39">
        <v>31</v>
      </c>
      <c r="C42" s="111">
        <v>-10</v>
      </c>
      <c r="D42" s="117"/>
    </row>
    <row r="43" spans="1:4" ht="28.5" customHeight="1" x14ac:dyDescent="0.25">
      <c r="A43" s="104" t="s">
        <v>129</v>
      </c>
      <c r="B43" s="105">
        <v>32</v>
      </c>
      <c r="C43" s="114">
        <f>SUM(C35:C42)</f>
        <v>1040452918</v>
      </c>
      <c r="D43" s="114">
        <f>SUM(D35:D42)</f>
        <v>904000000</v>
      </c>
    </row>
    <row r="44" spans="1:4" ht="28.5" customHeight="1" x14ac:dyDescent="0.25">
      <c r="A44" s="104"/>
      <c r="B44" s="105"/>
      <c r="C44" s="114"/>
      <c r="D44" s="114"/>
    </row>
    <row r="45" spans="1:4" x14ac:dyDescent="0.25">
      <c r="A45" s="104" t="s">
        <v>130</v>
      </c>
      <c r="B45" s="105">
        <v>33</v>
      </c>
      <c r="C45" s="113">
        <f>C19+C32+C43</f>
        <v>-100570578</v>
      </c>
      <c r="D45" s="119">
        <f>D19+D32+D43</f>
        <v>-77198294</v>
      </c>
    </row>
    <row r="46" spans="1:4" x14ac:dyDescent="0.25">
      <c r="A46" s="110" t="s">
        <v>131</v>
      </c>
      <c r="B46" s="39">
        <v>34</v>
      </c>
      <c r="C46" s="115"/>
      <c r="D46" s="115"/>
    </row>
    <row r="47" spans="1:4" x14ac:dyDescent="0.25">
      <c r="A47" s="108" t="s">
        <v>132</v>
      </c>
      <c r="B47" s="39">
        <v>35</v>
      </c>
      <c r="C47" s="120">
        <f>278564985-661</f>
        <v>278564324</v>
      </c>
      <c r="D47" s="114">
        <f>226109277-5367</f>
        <v>226103910</v>
      </c>
    </row>
    <row r="48" spans="1:4" x14ac:dyDescent="0.25">
      <c r="A48" s="104" t="s">
        <v>133</v>
      </c>
      <c r="B48" s="105">
        <v>36</v>
      </c>
      <c r="C48" s="114">
        <f>C45+C46+C47</f>
        <v>177993746</v>
      </c>
      <c r="D48" s="114">
        <f>D45+D46+D47</f>
        <v>148905616</v>
      </c>
    </row>
    <row r="49" spans="1:4" x14ac:dyDescent="0.25">
      <c r="C49" s="66"/>
      <c r="D49" s="121"/>
    </row>
    <row r="50" spans="1:4" s="47" customFormat="1" x14ac:dyDescent="0.25">
      <c r="A50" s="91" t="s">
        <v>34</v>
      </c>
      <c r="B50" s="91"/>
      <c r="C50" s="66" t="s">
        <v>35</v>
      </c>
      <c r="D50" s="121"/>
    </row>
    <row r="51" spans="1:4" s="47" customFormat="1" x14ac:dyDescent="0.25">
      <c r="A51" s="92"/>
      <c r="B51" s="92"/>
      <c r="C51" s="93"/>
      <c r="D51" s="122"/>
    </row>
    <row r="52" spans="1:4" s="47" customFormat="1" x14ac:dyDescent="0.25">
      <c r="A52" s="92"/>
      <c r="B52" s="92"/>
      <c r="C52" s="92"/>
      <c r="D52" s="123"/>
    </row>
    <row r="53" spans="1:4" s="47" customFormat="1" x14ac:dyDescent="0.25">
      <c r="A53" s="91" t="s">
        <v>2</v>
      </c>
      <c r="B53" s="91"/>
      <c r="C53" s="66" t="s">
        <v>36</v>
      </c>
      <c r="D53" s="121"/>
    </row>
    <row r="54" spans="1:4" s="47" customFormat="1" x14ac:dyDescent="0.25">
      <c r="A54" s="94"/>
      <c r="B54" s="94"/>
      <c r="C54" s="93"/>
      <c r="D54" s="122"/>
    </row>
    <row r="55" spans="1:4" s="47" customFormat="1" x14ac:dyDescent="0.25">
      <c r="A55" s="95"/>
      <c r="B55" s="95"/>
      <c r="C55" s="92"/>
      <c r="D55" s="92"/>
    </row>
    <row r="56" spans="1:4" s="47" customFormat="1" x14ac:dyDescent="0.25">
      <c r="A56" s="96" t="s">
        <v>3</v>
      </c>
      <c r="B56" s="96"/>
      <c r="C56" s="93"/>
      <c r="D56" s="93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4072-2FF8-4073-B3D1-A2F320319680}">
  <dimension ref="A5:I38"/>
  <sheetViews>
    <sheetView tabSelected="1" workbookViewId="0">
      <selection activeCell="D23" sqref="D23"/>
    </sheetView>
  </sheetViews>
  <sheetFormatPr defaultRowHeight="15" x14ac:dyDescent="0.25"/>
  <cols>
    <col min="1" max="1" width="59" bestFit="1" customWidth="1"/>
    <col min="2" max="2" width="11.140625" bestFit="1" customWidth="1"/>
    <col min="3" max="9" width="19.7109375" customWidth="1"/>
  </cols>
  <sheetData>
    <row r="5" spans="1:9" x14ac:dyDescent="0.25">
      <c r="A5" s="47"/>
      <c r="B5" s="47"/>
      <c r="C5" s="47"/>
      <c r="D5" s="47"/>
      <c r="E5" s="47"/>
      <c r="F5" s="47"/>
      <c r="G5" s="47"/>
      <c r="H5" s="47"/>
      <c r="I5" s="99"/>
    </row>
    <row r="6" spans="1:9" x14ac:dyDescent="0.25">
      <c r="A6" s="124" t="s">
        <v>40</v>
      </c>
      <c r="B6" s="124"/>
      <c r="C6" s="124"/>
      <c r="D6" s="124"/>
      <c r="E6" s="124"/>
      <c r="F6" s="124"/>
      <c r="G6" s="124"/>
      <c r="H6" s="124"/>
      <c r="I6" s="124"/>
    </row>
    <row r="7" spans="1:9" x14ac:dyDescent="0.25">
      <c r="A7" s="47"/>
      <c r="B7" s="47"/>
      <c r="C7" s="47"/>
      <c r="D7" s="47"/>
      <c r="E7" s="47"/>
      <c r="F7" s="47"/>
    </row>
    <row r="8" spans="1:9" x14ac:dyDescent="0.25">
      <c r="A8" s="100" t="s">
        <v>134</v>
      </c>
      <c r="B8" s="100"/>
      <c r="C8" s="100"/>
      <c r="D8" s="100"/>
      <c r="E8" s="100"/>
      <c r="F8" s="100"/>
      <c r="G8" s="100"/>
      <c r="H8" s="100"/>
      <c r="I8" s="100"/>
    </row>
    <row r="9" spans="1:9" x14ac:dyDescent="0.25">
      <c r="A9" s="100" t="s">
        <v>63</v>
      </c>
      <c r="B9" s="100"/>
      <c r="C9" s="100"/>
      <c r="D9" s="100"/>
      <c r="E9" s="100"/>
      <c r="F9" s="100"/>
      <c r="G9" s="100"/>
      <c r="H9" s="100"/>
      <c r="I9" s="100"/>
    </row>
    <row r="10" spans="1:9" x14ac:dyDescent="0.25">
      <c r="A10" s="47"/>
      <c r="B10" s="47"/>
      <c r="C10" s="47"/>
      <c r="D10" s="47"/>
      <c r="E10" s="47"/>
      <c r="F10" s="47"/>
    </row>
    <row r="11" spans="1:9" x14ac:dyDescent="0.25">
      <c r="A11" s="47"/>
      <c r="B11" s="47"/>
      <c r="C11" s="47"/>
      <c r="D11" s="47"/>
      <c r="E11" s="47"/>
      <c r="I11" s="125" t="s">
        <v>4</v>
      </c>
    </row>
    <row r="12" spans="1:9" ht="60" x14ac:dyDescent="0.25">
      <c r="A12" s="126" t="s">
        <v>101</v>
      </c>
      <c r="B12" s="126" t="s">
        <v>49</v>
      </c>
      <c r="C12" s="126" t="s">
        <v>135</v>
      </c>
      <c r="D12" s="126" t="s">
        <v>136</v>
      </c>
      <c r="E12" s="127" t="s">
        <v>28</v>
      </c>
      <c r="F12" s="127" t="s">
        <v>137</v>
      </c>
      <c r="G12" s="127" t="s">
        <v>138</v>
      </c>
      <c r="H12" s="127" t="s">
        <v>139</v>
      </c>
      <c r="I12" s="127" t="s">
        <v>140</v>
      </c>
    </row>
    <row r="13" spans="1:9" x14ac:dyDescent="0.2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</row>
    <row r="14" spans="1:9" ht="28.5" x14ac:dyDescent="0.25">
      <c r="A14" s="128" t="s">
        <v>141</v>
      </c>
      <c r="B14" s="129">
        <v>1</v>
      </c>
      <c r="C14" s="130">
        <v>2553115990</v>
      </c>
      <c r="D14" s="130">
        <v>158</v>
      </c>
      <c r="E14" s="130">
        <v>0</v>
      </c>
      <c r="F14" s="130">
        <v>0</v>
      </c>
      <c r="G14" s="130"/>
      <c r="H14" s="131">
        <v>-1016648983</v>
      </c>
      <c r="I14" s="130">
        <f>C14+D14+E14+F14+G14+H14</f>
        <v>1536467165</v>
      </c>
    </row>
    <row r="15" spans="1:9" x14ac:dyDescent="0.25">
      <c r="A15" s="132" t="s">
        <v>142</v>
      </c>
      <c r="B15" s="133">
        <v>2</v>
      </c>
      <c r="C15" s="134"/>
      <c r="D15" s="134"/>
      <c r="E15" s="134"/>
      <c r="F15" s="134"/>
      <c r="G15" s="134"/>
      <c r="H15" s="134"/>
      <c r="I15" s="134"/>
    </row>
    <row r="16" spans="1:9" ht="28.5" x14ac:dyDescent="0.25">
      <c r="A16" s="128" t="s">
        <v>143</v>
      </c>
      <c r="B16" s="129">
        <v>3</v>
      </c>
      <c r="C16" s="130">
        <f t="shared" ref="C16:H16" si="0">C14+C15</f>
        <v>2553115990</v>
      </c>
      <c r="D16" s="130">
        <f t="shared" si="0"/>
        <v>158</v>
      </c>
      <c r="E16" s="130">
        <f t="shared" si="0"/>
        <v>0</v>
      </c>
      <c r="F16" s="130">
        <f t="shared" si="0"/>
        <v>0</v>
      </c>
      <c r="G16" s="130">
        <f t="shared" si="0"/>
        <v>0</v>
      </c>
      <c r="H16" s="131">
        <f t="shared" si="0"/>
        <v>-1016648983</v>
      </c>
      <c r="I16" s="130">
        <f>C16+D16+E16+F16+G16+H16</f>
        <v>1536467165</v>
      </c>
    </row>
    <row r="17" spans="1:9" x14ac:dyDescent="0.25">
      <c r="A17" s="128" t="s">
        <v>144</v>
      </c>
      <c r="B17" s="129">
        <v>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34">
        <v>3040586</v>
      </c>
      <c r="I17" s="131">
        <f>C17+D17+E17+F17+G17+H17</f>
        <v>3040586</v>
      </c>
    </row>
    <row r="18" spans="1:9" x14ac:dyDescent="0.25">
      <c r="A18" s="128" t="s">
        <v>145</v>
      </c>
      <c r="B18" s="129">
        <v>5</v>
      </c>
      <c r="C18" s="134"/>
      <c r="D18" s="134"/>
      <c r="E18" s="134"/>
      <c r="F18" s="134"/>
      <c r="G18" s="134"/>
      <c r="H18" s="34">
        <v>-151963968</v>
      </c>
      <c r="I18" s="131">
        <f>C18+D18+E18+F18+G18+H18</f>
        <v>-151963968</v>
      </c>
    </row>
    <row r="19" spans="1:9" x14ac:dyDescent="0.25">
      <c r="A19" s="128" t="s">
        <v>146</v>
      </c>
      <c r="B19" s="129">
        <v>6</v>
      </c>
      <c r="C19" s="135">
        <f t="shared" ref="C19:G19" si="1">C17+C18</f>
        <v>0</v>
      </c>
      <c r="D19" s="135">
        <f t="shared" si="1"/>
        <v>0</v>
      </c>
      <c r="E19" s="135">
        <f t="shared" si="1"/>
        <v>0</v>
      </c>
      <c r="F19" s="135">
        <f t="shared" si="1"/>
        <v>0</v>
      </c>
      <c r="G19" s="135">
        <f t="shared" si="1"/>
        <v>0</v>
      </c>
      <c r="H19" s="131">
        <f>H17+H18</f>
        <v>-148923382</v>
      </c>
      <c r="I19" s="131">
        <f>C19+D19+E19+F19+G19+H19</f>
        <v>-148923382</v>
      </c>
    </row>
    <row r="20" spans="1:9" ht="28.5" x14ac:dyDescent="0.25">
      <c r="A20" s="136" t="s">
        <v>147</v>
      </c>
      <c r="B20" s="129">
        <v>7</v>
      </c>
      <c r="C20" s="134"/>
      <c r="D20" s="137"/>
      <c r="E20" s="134"/>
      <c r="F20" s="134"/>
      <c r="G20" s="134"/>
      <c r="H20" s="134"/>
      <c r="I20" s="134"/>
    </row>
    <row r="21" spans="1:9" x14ac:dyDescent="0.25">
      <c r="A21" s="138" t="s">
        <v>148</v>
      </c>
      <c r="B21" s="133">
        <v>8</v>
      </c>
      <c r="C21" s="134">
        <f>1283617152-C23</f>
        <v>1069358260</v>
      </c>
      <c r="D21" s="137"/>
      <c r="E21" s="134"/>
      <c r="F21" s="134"/>
      <c r="G21" s="134"/>
      <c r="H21" s="134"/>
      <c r="I21" s="130">
        <f>C21+D21+E21+F21+G21+H21</f>
        <v>1069358260</v>
      </c>
    </row>
    <row r="22" spans="1:9" x14ac:dyDescent="0.25">
      <c r="A22" s="138" t="s">
        <v>149</v>
      </c>
      <c r="B22" s="133">
        <v>9</v>
      </c>
      <c r="C22" s="134"/>
      <c r="D22" s="137"/>
      <c r="E22" s="134"/>
      <c r="F22" s="134"/>
      <c r="G22" s="134"/>
      <c r="H22" s="134"/>
      <c r="I22" s="134"/>
    </row>
    <row r="23" spans="1:9" x14ac:dyDescent="0.25">
      <c r="A23" s="138" t="s">
        <v>150</v>
      </c>
      <c r="B23" s="133">
        <v>10</v>
      </c>
      <c r="C23" s="134">
        <v>214258892</v>
      </c>
      <c r="D23" s="137"/>
      <c r="E23" s="134"/>
      <c r="F23" s="134"/>
      <c r="G23" s="134"/>
      <c r="H23" s="134"/>
      <c r="I23" s="134"/>
    </row>
    <row r="24" spans="1:9" x14ac:dyDescent="0.25">
      <c r="A24" s="138" t="s">
        <v>151</v>
      </c>
      <c r="B24" s="133">
        <v>11</v>
      </c>
      <c r="C24" s="134"/>
      <c r="D24" s="137"/>
      <c r="E24" s="134"/>
      <c r="F24" s="134"/>
      <c r="G24" s="134"/>
      <c r="H24" s="34">
        <f>-27735141</f>
        <v>-27735141</v>
      </c>
      <c r="I24" s="131">
        <f>C24+D24+E24+F24+G24+H24</f>
        <v>-27735141</v>
      </c>
    </row>
    <row r="25" spans="1:9" x14ac:dyDescent="0.25">
      <c r="A25" s="138" t="s">
        <v>152</v>
      </c>
      <c r="B25" s="133">
        <v>12</v>
      </c>
      <c r="C25" s="134"/>
      <c r="D25" s="137"/>
      <c r="E25" s="134"/>
      <c r="F25" s="134"/>
      <c r="G25" s="134"/>
      <c r="H25" s="134"/>
      <c r="I25" s="134"/>
    </row>
    <row r="26" spans="1:9" x14ac:dyDescent="0.25">
      <c r="A26" s="138" t="s">
        <v>153</v>
      </c>
      <c r="B26" s="133">
        <v>13</v>
      </c>
      <c r="C26" s="134"/>
      <c r="D26" s="137"/>
      <c r="E26" s="134"/>
      <c r="F26" s="134"/>
      <c r="G26" s="134"/>
      <c r="H26" s="134"/>
      <c r="I26" s="134"/>
    </row>
    <row r="27" spans="1:9" ht="42.75" x14ac:dyDescent="0.25">
      <c r="A27" s="128" t="s">
        <v>154</v>
      </c>
      <c r="B27" s="129">
        <v>14</v>
      </c>
      <c r="C27" s="130">
        <f>C21+C22+C23+C24+C25+C26</f>
        <v>1283617152</v>
      </c>
      <c r="D27" s="130">
        <f t="shared" ref="D27:I27" si="2">D21+D22+D23+D24+D25+D26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1">
        <f t="shared" si="2"/>
        <v>-27735141</v>
      </c>
      <c r="I27" s="130">
        <f t="shared" si="2"/>
        <v>1041623119</v>
      </c>
    </row>
    <row r="28" spans="1:9" ht="28.5" x14ac:dyDescent="0.25">
      <c r="A28" s="128" t="s">
        <v>155</v>
      </c>
      <c r="B28" s="129">
        <v>15</v>
      </c>
      <c r="C28" s="130">
        <f>C16+C19+C27</f>
        <v>3836733142</v>
      </c>
      <c r="D28" s="130">
        <f>D16+D19+D27</f>
        <v>158</v>
      </c>
      <c r="E28" s="130">
        <f t="shared" ref="E28:G28" si="3">E16+E19+E27</f>
        <v>0</v>
      </c>
      <c r="F28" s="130">
        <f t="shared" si="3"/>
        <v>0</v>
      </c>
      <c r="G28" s="130">
        <f t="shared" si="3"/>
        <v>0</v>
      </c>
      <c r="H28" s="131">
        <f>H16+H19+H27</f>
        <v>-1193307506</v>
      </c>
      <c r="I28" s="130">
        <f>C28+D28+E28+F28+G28+H28</f>
        <v>2643425794</v>
      </c>
    </row>
    <row r="29" spans="1:9" x14ac:dyDescent="0.25">
      <c r="H29" s="139"/>
      <c r="I29" s="139"/>
    </row>
    <row r="30" spans="1:9" s="47" customFormat="1" x14ac:dyDescent="0.25">
      <c r="A30" s="91" t="s">
        <v>34</v>
      </c>
      <c r="B30" s="91"/>
      <c r="C30" s="66" t="s">
        <v>35</v>
      </c>
      <c r="D30" s="66"/>
    </row>
    <row r="31" spans="1:9" s="47" customFormat="1" x14ac:dyDescent="0.25">
      <c r="A31" s="92"/>
      <c r="B31" s="92"/>
      <c r="C31" s="93"/>
      <c r="D31" s="93"/>
      <c r="I31" s="140"/>
    </row>
    <row r="32" spans="1:9" s="47" customFormat="1" x14ac:dyDescent="0.25">
      <c r="A32" s="92"/>
      <c r="B32" s="92"/>
      <c r="C32" s="92"/>
      <c r="D32" s="92"/>
    </row>
    <row r="33" spans="1:5" s="47" customFormat="1" x14ac:dyDescent="0.25">
      <c r="A33" s="91" t="s">
        <v>2</v>
      </c>
      <c r="B33" s="91"/>
      <c r="C33" s="66" t="s">
        <v>36</v>
      </c>
      <c r="D33" s="66"/>
    </row>
    <row r="34" spans="1:5" s="47" customFormat="1" x14ac:dyDescent="0.25">
      <c r="A34" s="94"/>
      <c r="B34" s="94"/>
      <c r="C34" s="93"/>
      <c r="D34" s="93"/>
    </row>
    <row r="35" spans="1:5" s="47" customFormat="1" x14ac:dyDescent="0.25">
      <c r="A35" s="95"/>
      <c r="B35" s="95"/>
      <c r="C35" s="92"/>
      <c r="D35" s="92"/>
    </row>
    <row r="36" spans="1:5" s="47" customFormat="1" x14ac:dyDescent="0.25">
      <c r="A36" s="96" t="s">
        <v>3</v>
      </c>
      <c r="B36" s="96"/>
      <c r="C36" s="93"/>
      <c r="D36" s="93"/>
    </row>
    <row r="37" spans="1:5" x14ac:dyDescent="0.25">
      <c r="A37" s="47"/>
      <c r="B37" s="47"/>
      <c r="C37" s="93"/>
      <c r="D37" s="93"/>
      <c r="E37" s="93"/>
    </row>
    <row r="38" spans="1:5" x14ac:dyDescent="0.25">
      <c r="A38" s="95"/>
      <c r="B38" s="95"/>
      <c r="C38" s="47"/>
      <c r="D38" s="141"/>
      <c r="E38" s="93"/>
    </row>
  </sheetData>
  <mergeCells count="3">
    <mergeCell ref="A6:I6"/>
    <mergeCell ref="A8:I8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2020-08-10T09:43:14Z</dcterms:modified>
</cp:coreProperties>
</file>