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g_arzhikeyeva_a-agro_kz/Documents/Рабочий стол/КФО_3кв_ 2024/"/>
    </mc:Choice>
  </mc:AlternateContent>
  <xr:revisionPtr revIDLastSave="133" documentId="13_ncr:1_{D4F7D303-B7D8-4584-928A-2C61A19581E2}" xr6:coauthVersionLast="47" xr6:coauthVersionMax="47" xr10:uidLastSave="{A1F8904B-B739-41B5-860F-F475672E41FE}"/>
  <bookViews>
    <workbookView xWindow="7260" yWindow="4215" windowWidth="21540" windowHeight="11385" activeTab="3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" l="1"/>
  <c r="B35" i="3"/>
  <c r="E26" i="1"/>
  <c r="H11" i="4" l="1"/>
  <c r="F11" i="4"/>
  <c r="C30" i="3"/>
  <c r="B7" i="3"/>
  <c r="C7" i="3"/>
  <c r="E16" i="1"/>
  <c r="E27" i="1" s="1"/>
  <c r="D16" i="1"/>
  <c r="I10" i="4" l="1"/>
  <c r="I12" i="4"/>
  <c r="I14" i="4"/>
  <c r="I16" i="4"/>
  <c r="G10" i="4"/>
  <c r="G11" i="4"/>
  <c r="I11" i="4" s="1"/>
  <c r="G12" i="4"/>
  <c r="G13" i="4"/>
  <c r="I13" i="4" s="1"/>
  <c r="G14" i="4"/>
  <c r="G15" i="4"/>
  <c r="I15" i="4" s="1"/>
  <c r="G16" i="4"/>
  <c r="G9" i="4"/>
  <c r="I9" i="4" s="1"/>
  <c r="C17" i="4"/>
  <c r="D17" i="4"/>
  <c r="E17" i="4"/>
  <c r="F17" i="4"/>
  <c r="H17" i="4"/>
  <c r="B17" i="4"/>
  <c r="B30" i="3"/>
  <c r="C16" i="3"/>
  <c r="C21" i="3" s="1"/>
  <c r="B16" i="3"/>
  <c r="B21" i="3" s="1"/>
  <c r="B25" i="3" s="1"/>
  <c r="I17" i="4" l="1"/>
  <c r="C25" i="3"/>
  <c r="C37" i="3" s="1"/>
  <c r="C40" i="3" s="1"/>
  <c r="B37" i="3"/>
  <c r="B40" i="3" s="1"/>
  <c r="G17" i="4"/>
  <c r="E39" i="2" l="1"/>
  <c r="E38" i="2"/>
  <c r="E42" i="2" s="1"/>
  <c r="D39" i="2"/>
  <c r="D38" i="2"/>
  <c r="D42" i="2" s="1"/>
  <c r="E33" i="2"/>
  <c r="E36" i="2" s="1"/>
  <c r="D33" i="2"/>
  <c r="D36" i="2" s="1"/>
  <c r="E11" i="2"/>
  <c r="E18" i="2" s="1"/>
  <c r="E23" i="2" s="1"/>
  <c r="E27" i="2" s="1"/>
  <c r="D11" i="2"/>
  <c r="D18" i="2" s="1"/>
  <c r="D23" i="2" s="1"/>
  <c r="D27" i="2" s="1"/>
  <c r="E54" i="1"/>
  <c r="D54" i="1"/>
  <c r="E34" i="1"/>
  <c r="E36" i="1" s="1"/>
  <c r="D34" i="1"/>
  <c r="D36" i="1" s="1"/>
  <c r="E45" i="1"/>
  <c r="D45" i="1"/>
  <c r="D26" i="1"/>
  <c r="D27" i="1" s="1"/>
  <c r="D18" i="5"/>
  <c r="D20" i="5"/>
  <c r="E20" i="5"/>
  <c r="E21" i="5" s="1"/>
  <c r="E60" i="1" s="1"/>
  <c r="D5" i="5"/>
  <c r="E5" i="5"/>
  <c r="D40" i="2" l="1"/>
  <c r="E40" i="2"/>
  <c r="D55" i="1"/>
  <c r="D6" i="5" s="1"/>
  <c r="E55" i="1"/>
  <c r="E6" i="5" s="1"/>
  <c r="D21" i="5"/>
  <c r="D60" i="1" s="1"/>
  <c r="E4" i="5"/>
  <c r="E9" i="5" s="1"/>
  <c r="E10" i="5" s="1"/>
  <c r="E59" i="1" s="1"/>
  <c r="D4" i="5"/>
  <c r="D9" i="5" s="1"/>
  <c r="D10" i="5" s="1"/>
  <c r="D59" i="1" s="1"/>
  <c r="D3" i="5"/>
  <c r="E56" i="1" l="1"/>
  <c r="E61" i="1" s="1"/>
  <c r="D56" i="1"/>
  <c r="D61" i="1" s="1"/>
  <c r="E15" i="5"/>
  <c r="D15" i="5"/>
  <c r="D14" i="5"/>
</calcChain>
</file>

<file path=xl/sharedStrings.xml><?xml version="1.0" encoding="utf-8"?>
<sst xmlns="http://schemas.openxmlformats.org/spreadsheetml/2006/main" count="192" uniqueCount="157">
  <si>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</si>
  <si>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</si>
  <si>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</si>
  <si>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</si>
  <si>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</si>
  <si>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</si>
  <si>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</si>
  <si>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</si>
  <si>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</si>
  <si>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</si>
  <si>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</si>
  <si>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</si>
  <si>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</si>
  <si>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</si>
  <si>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</si>
  <si>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</si>
  <si>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</si>
  <si>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</si>
  <si>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</si>
  <si>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</si>
  <si>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</si>
  <si>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</si>
  <si>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</si>
  <si>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</si>
  <si>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</si>
  <si>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</si>
  <si>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</si>
  <si>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</si>
  <si>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</si>
  <si>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</si>
  <si>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</si>
  <si>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</si>
  <si>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</si>
  <si>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</si>
  <si>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</si>
  <si>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</si>
  <si>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</si>
  <si>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</si>
  <si>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</si>
  <si>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</si>
  <si>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</si>
  <si>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</si>
  <si>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</si>
  <si>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</si>
  <si>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</si>
  <si>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</si>
  <si>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</si>
  <si>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</si>
  <si>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</si>
  <si>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</si>
  <si>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</si>
  <si>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</si>
  <si>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</si>
  <si>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</si>
  <si>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</si>
  <si>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</si>
  <si>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</si>
  <si>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</si>
  <si>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</si>
  <si>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</si>
  <si>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</si>
  <si>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</si>
  <si>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</si>
  <si>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</si>
  <si>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</si>
  <si>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</si>
  <si>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</si>
  <si>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</si>
  <si>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</si>
  <si>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</si>
  <si>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</si>
  <si>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</si>
  <si>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</si>
  <si>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</si>
  <si>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</si>
  <si>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</si>
  <si>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</si>
  <si>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</si>
  <si>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</si>
  <si>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</si>
  <si>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</si>
  <si>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</si>
  <si>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</si>
  <si>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</si>
  <si>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</si>
  <si>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</si>
  <si>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 xml:space="preserve">Погашение кредитов и займов 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</si>
  <si>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</si>
  <si>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</si>
  <si>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</si>
  <si>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</si>
  <si>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</si>
  <si>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</si>
  <si>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</si>
  <si>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</si>
  <si>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</si>
  <si>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</si>
  <si>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</si>
  <si>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</si>
  <si>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</si>
  <si>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</si>
  <si>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</si>
  <si>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</si>
  <si>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</si>
  <si>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</si>
  <si>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</si>
  <si>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</si>
  <si>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</si>
  <si>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</si>
  <si>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</si>
  <si>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</si>
  <si>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</si>
  <si>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</si>
  <si>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</si>
  <si>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</si>
  <si>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</si>
  <si>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</si>
  <si>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</si>
  <si>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</si>
  <si>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</si>
  <si>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</si>
  <si>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</si>
  <si>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</si>
  <si>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</si>
  <si>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</si>
  <si>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</si>
  <si>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</si>
  <si>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</si>
  <si>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</si>
  <si>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</si>
  <si>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Краткосрочные займы выданные</t>
  </si>
  <si>
    <t>Накопленная прибыль</t>
  </si>
  <si>
    <t>Резерв на обязательства по привилегированным акциям</t>
  </si>
  <si>
    <t>ВСЕГО ОБЯЗАТЕЛЬСТВА И КАПИТАЛА</t>
  </si>
  <si>
    <t>Прибыль/ (убыток) от переоценки с/х продукции</t>
  </si>
  <si>
    <t>Убытки/прибыль за вычетом прибылей по курсовой разнице</t>
  </si>
  <si>
    <t>Выплата дивидендов по привилегированным акциям</t>
  </si>
  <si>
    <t>Перенос на нераспределеную прибыль</t>
  </si>
  <si>
    <t>6.  Расчет балансовой стоимости одной простой акции на 30 сентября 2023 года</t>
  </si>
  <si>
    <t>7.  Расчет балансовой стоимости одной привилегированной акции 1 группы на 30 сентября 2023 года</t>
  </si>
  <si>
    <t>1,013,920</t>
  </si>
  <si>
    <r>
      <t>Промежуточный сокращенный консолидированный отчет о финансовом положении по состоянию на 30 сентября 2024 года</t>
    </r>
    <r>
      <rPr>
        <sz val="10"/>
        <rFont val="Trebuchet MS"/>
        <family val="2"/>
        <charset val="204"/>
      </rPr>
      <t xml:space="preserve"> (неаудированный)</t>
    </r>
  </si>
  <si>
    <t>30 сентября 2024 г. (неаудировано)</t>
  </si>
  <si>
    <t>31 декабря 2023 г. (аудировано)</t>
  </si>
  <si>
    <t>Климетенко Е.В.</t>
  </si>
  <si>
    <t>Финансовые активы по амортизированной стоимости</t>
  </si>
  <si>
    <t>Консолидированный сокращенный промежуточный отчет о совокупном доходе за 9 месяцев, закончившийся 30 сентября 2024 года (неаудированный)</t>
  </si>
  <si>
    <t>за 9 месяцев  2023 г. (неаудировано)</t>
  </si>
  <si>
    <t>за 9 месяцев 2024 г. (неаудировано)</t>
  </si>
  <si>
    <t>Промежуточный сокращенный консолидированный отчет о движении денежных средств по состоянию за 9 месяцев, закончившиеся 30 сентября 2024 года (неаудированный)</t>
  </si>
  <si>
    <t>за 9 месяцев 2023 г. (не аудировано)</t>
  </si>
  <si>
    <t>за 9 месяцев  2024 г. (не аудировано)</t>
  </si>
  <si>
    <t>Промежуточный сокращенный консолидированный отчет об изменениях в капитале 
за 9 месяцев, закончившиеся 30 сентября 2024 года (неаудированный)</t>
  </si>
  <si>
    <t>Остаток на 31 декабря 2023 года (аудировано)</t>
  </si>
  <si>
    <t>Остаток на 30 сентября 2024 года (неаудировано)</t>
  </si>
  <si>
    <t>Поступление кредитов и займов</t>
  </si>
  <si>
    <t>31 декабря 2023 г.(аудировано)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</si>
</sst>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b/>
      <sz val="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wrapText="1"/>
    </xf>
    <xf numFmtId="0" fontId="16" fillId="0" borderId="2" xfId="2" applyFont="1" applyBorder="1"/>
    <xf numFmtId="165" fontId="17" fillId="0" borderId="2" xfId="2" applyNumberFormat="1" applyFont="1" applyBorder="1" applyAlignment="1">
      <alignment horizontal="right"/>
    </xf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5" fillId="0" borderId="3" xfId="2" applyNumberFormat="1" applyFont="1" applyBorder="1" applyAlignment="1">
      <alignment horizontal="right"/>
    </xf>
    <xf numFmtId="165" fontId="7" fillId="0" borderId="0" xfId="2" applyNumberFormat="1" applyFont="1"/>
    <xf numFmtId="0" fontId="16" fillId="0" borderId="0" xfId="2" applyFont="1"/>
    <xf numFmtId="165" fontId="17" fillId="0" borderId="0" xfId="2" applyNumberFormat="1" applyFont="1" applyAlignment="1">
      <alignment horizontal="right"/>
    </xf>
    <xf numFmtId="165" fontId="18" fillId="0" borderId="0" xfId="2" applyNumberFormat="1" applyFont="1"/>
    <xf numFmtId="0" fontId="19" fillId="0" borderId="0" xfId="2" applyFont="1" applyAlignment="1">
      <alignment vertical="center"/>
    </xf>
    <xf numFmtId="0" fontId="20" fillId="0" borderId="0" xfId="2" applyFont="1"/>
    <xf numFmtId="0" fontId="20" fillId="0" borderId="0" xfId="0" applyFont="1"/>
    <xf numFmtId="3" fontId="20" fillId="0" borderId="0" xfId="2" applyNumberFormat="1" applyFont="1" applyAlignment="1">
      <alignment horizontal="right" vertical="center" wrapText="1"/>
    </xf>
    <xf numFmtId="0" fontId="20" fillId="0" borderId="0" xfId="2" applyFont="1" applyAlignment="1">
      <alignment horizontal="right" vertical="center" wrapText="1"/>
    </xf>
    <xf numFmtId="3" fontId="20" fillId="0" borderId="0" xfId="0" applyNumberFormat="1" applyFont="1"/>
    <xf numFmtId="165" fontId="20" fillId="0" borderId="0" xfId="3" applyNumberFormat="1" applyFont="1" applyFill="1" applyBorder="1" applyAlignment="1">
      <alignment horizontal="right" vertical="center" wrapText="1"/>
    </xf>
    <xf numFmtId="0" fontId="20" fillId="0" borderId="2" xfId="2" applyFont="1" applyBorder="1"/>
    <xf numFmtId="165" fontId="20" fillId="0" borderId="2" xfId="3" applyNumberFormat="1" applyFont="1" applyFill="1" applyBorder="1" applyAlignment="1">
      <alignment horizontal="right" vertical="center" wrapText="1"/>
    </xf>
    <xf numFmtId="0" fontId="19" fillId="0" borderId="3" xfId="2" applyFont="1" applyBorder="1"/>
    <xf numFmtId="165" fontId="19" fillId="0" borderId="3" xfId="2" applyNumberFormat="1" applyFont="1" applyBorder="1" applyAlignment="1">
      <alignment horizontal="right" vertical="center" wrapText="1"/>
    </xf>
    <xf numFmtId="0" fontId="19" fillId="0" borderId="2" xfId="2" applyFont="1" applyBorder="1"/>
    <xf numFmtId="165" fontId="20" fillId="0" borderId="2" xfId="2" applyNumberFormat="1" applyFont="1" applyBorder="1" applyAlignment="1">
      <alignment horizontal="right" vertical="center" wrapText="1"/>
    </xf>
    <xf numFmtId="0" fontId="19" fillId="0" borderId="0" xfId="2" applyFont="1" applyAlignment="1">
      <alignment wrapText="1"/>
    </xf>
    <xf numFmtId="3" fontId="19" fillId="0" borderId="0" xfId="2" applyNumberFormat="1" applyFont="1" applyAlignment="1">
      <alignment horizontal="right" vertical="center" wrapText="1"/>
    </xf>
    <xf numFmtId="0" fontId="19" fillId="0" borderId="3" xfId="2" applyFont="1" applyBorder="1" applyAlignment="1">
      <alignment wrapText="1"/>
    </xf>
    <xf numFmtId="165" fontId="20" fillId="0" borderId="0" xfId="0" applyNumberFormat="1" applyFont="1"/>
    <xf numFmtId="165" fontId="19" fillId="0" borderId="0" xfId="2" applyNumberFormat="1" applyFont="1" applyAlignment="1">
      <alignment horizontal="right" vertical="center" wrapText="1"/>
    </xf>
    <xf numFmtId="168" fontId="19" fillId="0" borderId="0" xfId="2" applyNumberFormat="1" applyFont="1" applyAlignment="1">
      <alignment horizontal="right" vertical="center" wrapText="1"/>
    </xf>
    <xf numFmtId="172" fontId="20" fillId="0" borderId="0" xfId="0" applyNumberFormat="1" applyFont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19" fillId="0" borderId="0" xfId="2" applyFont="1"/>
    <xf numFmtId="165" fontId="20" fillId="0" borderId="0" xfId="2" applyNumberFormat="1" applyFont="1"/>
    <xf numFmtId="173" fontId="19" fillId="0" borderId="0" xfId="2" applyNumberFormat="1" applyFont="1" applyAlignment="1">
      <alignment horizontal="left"/>
    </xf>
    <xf numFmtId="0" fontId="20" fillId="0" borderId="0" xfId="6" applyFont="1"/>
    <xf numFmtId="166" fontId="20" fillId="0" borderId="0" xfId="2" applyNumberFormat="1" applyFont="1"/>
    <xf numFmtId="166" fontId="20" fillId="0" borderId="0" xfId="0" applyNumberFormat="1" applyFont="1" applyAlignment="1">
      <alignment vertical="center" wrapText="1"/>
    </xf>
    <xf numFmtId="166" fontId="20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/>
    <xf numFmtId="3" fontId="22" fillId="0" borderId="0" xfId="0" applyNumberFormat="1" applyFont="1"/>
    <xf numFmtId="165" fontId="21" fillId="0" borderId="0" xfId="3" applyNumberFormat="1" applyFont="1" applyFill="1" applyAlignment="1">
      <alignment horizontal="right" vertical="center" wrapText="1"/>
    </xf>
    <xf numFmtId="165" fontId="22" fillId="0" borderId="0" xfId="0" applyNumberFormat="1" applyFont="1"/>
    <xf numFmtId="165" fontId="23" fillId="0" borderId="0" xfId="0" applyNumberFormat="1" applyFont="1"/>
    <xf numFmtId="3" fontId="22" fillId="0" borderId="0" xfId="0" applyNumberFormat="1" applyFont="1" applyAlignment="1">
      <alignment horizontal="right"/>
    </xf>
    <xf numFmtId="165" fontId="22" fillId="0" borderId="0" xfId="3" applyNumberFormat="1" applyFont="1" applyFill="1" applyAlignment="1">
      <alignment horizontal="right" vertical="center" wrapText="1"/>
    </xf>
    <xf numFmtId="165" fontId="22" fillId="0" borderId="0" xfId="3" applyNumberFormat="1" applyFont="1" applyFill="1" applyBorder="1" applyAlignment="1">
      <alignment horizontal="right" vertical="center" wrapText="1"/>
    </xf>
    <xf numFmtId="0" fontId="22" fillId="0" borderId="2" xfId="0" applyFont="1" applyBorder="1"/>
    <xf numFmtId="165" fontId="22" fillId="0" borderId="2" xfId="3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wrapText="1"/>
    </xf>
    <xf numFmtId="164" fontId="22" fillId="0" borderId="0" xfId="1" applyFont="1"/>
    <xf numFmtId="3" fontId="22" fillId="0" borderId="2" xfId="0" applyNumberFormat="1" applyFont="1" applyBorder="1"/>
    <xf numFmtId="3" fontId="21" fillId="0" borderId="2" xfId="0" applyNumberFormat="1" applyFont="1" applyBorder="1"/>
    <xf numFmtId="165" fontId="21" fillId="0" borderId="4" xfId="3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/>
    <xf numFmtId="165" fontId="22" fillId="0" borderId="1" xfId="3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wrapText="1"/>
    </xf>
    <xf numFmtId="3" fontId="21" fillId="0" borderId="0" xfId="0" applyNumberFormat="1" applyFont="1"/>
    <xf numFmtId="4" fontId="22" fillId="0" borderId="0" xfId="0" applyNumberFormat="1" applyFont="1" applyAlignment="1">
      <alignment horizontal="right"/>
    </xf>
    <xf numFmtId="3" fontId="21" fillId="0" borderId="4" xfId="0" applyNumberFormat="1" applyFont="1" applyBorder="1" applyAlignment="1">
      <alignment wrapText="1"/>
    </xf>
    <xf numFmtId="165" fontId="21" fillId="0" borderId="4" xfId="3" applyNumberFormat="1" applyFont="1" applyFill="1" applyBorder="1" applyAlignment="1">
      <alignment horizontal="right" wrapText="1"/>
    </xf>
    <xf numFmtId="165" fontId="22" fillId="0" borderId="0" xfId="10" applyNumberFormat="1" applyFont="1" applyFill="1" applyAlignment="1">
      <alignment horizontal="right" vertical="center" wrapText="1"/>
    </xf>
    <xf numFmtId="0" fontId="21" fillId="0" borderId="4" xfId="0" applyFont="1" applyBorder="1" applyAlignment="1">
      <alignment wrapText="1"/>
    </xf>
    <xf numFmtId="0" fontId="22" fillId="0" borderId="4" xfId="0" applyFont="1" applyBorder="1"/>
    <xf numFmtId="166" fontId="22" fillId="0" borderId="2" xfId="3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165" fontId="21" fillId="0" borderId="2" xfId="3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/>
    </xf>
    <xf numFmtId="0" fontId="21" fillId="0" borderId="3" xfId="0" applyFont="1" applyBorder="1"/>
    <xf numFmtId="3" fontId="24" fillId="0" borderId="3" xfId="0" applyNumberFormat="1" applyFont="1" applyBorder="1" applyAlignment="1">
      <alignment horizontal="right"/>
    </xf>
    <xf numFmtId="3" fontId="23" fillId="0" borderId="0" xfId="0" applyNumberFormat="1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2" applyFont="1"/>
    <xf numFmtId="165" fontId="22" fillId="0" borderId="0" xfId="2" applyNumberFormat="1" applyFont="1"/>
    <xf numFmtId="173" fontId="21" fillId="0" borderId="0" xfId="2" applyNumberFormat="1" applyFont="1" applyAlignment="1">
      <alignment horizontal="left"/>
    </xf>
    <xf numFmtId="169" fontId="22" fillId="0" borderId="0" xfId="0" applyNumberFormat="1" applyFont="1"/>
    <xf numFmtId="166" fontId="9" fillId="0" borderId="6" xfId="0" applyNumberFormat="1" applyFont="1" applyBorder="1" applyAlignment="1">
      <alignment horizontal="right" vertical="center" wrapText="1"/>
    </xf>
    <xf numFmtId="166" fontId="19" fillId="0" borderId="0" xfId="0" applyNumberFormat="1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19" fillId="0" borderId="0" xfId="2" applyFont="1" applyAlignment="1">
      <alignment horizontal="right" indent="4"/>
    </xf>
    <xf numFmtId="0" fontId="1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9" fillId="0" borderId="0" xfId="2" applyFont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1" fillId="0" borderId="0" xfId="2" applyFont="1" applyAlignment="1">
      <alignment horizontal="left" indent="4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3" xfId="0" applyFont="1" applyBorder="1" applyAlignment="1">
      <alignment wrapText="1"/>
    </xf>
  </cellXfs>
  <cellStyles count="13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Обычный 5 4" xfId="11" xr:uid="{27679508-A629-4E32-88F4-555F682E1005}"/>
    <cellStyle name="Обычный 7" xfId="9" xr:uid="{769471A2-1ECB-45A7-9998-593AB5F42E4F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  <cellStyle name="Финансовый 4 4" xfId="12" xr:uid="{1E544198-480E-4B79-9ADC-712A7E13B38A}"/>
    <cellStyle name="Финансовый 6" xfId="10" xr:uid="{030CAF07-55BA-483B-B9AC-09947BD6D26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2"/>
  <sheetViews>
    <sheetView showGridLines="0" workbookViewId="0">
      <pane xSplit="5" ySplit="6" topLeftCell="XEN7" activePane="bottomRight" state="frozen"/>
      <selection pane="topRight" activeCell="F1" sqref="F1"/>
      <selection pane="bottomLeft" activeCell="A8" sqref="A8"/>
      <selection pane="bottomRight" activeCell="XER11" sqref="XER11"/>
    </sheetView>
  </sheetViews>
  <sheetFormatPr defaultRowHeight="15" x14ac:dyDescent="0.3"/>
  <cols>
    <col min="1" max="1" width="4" style="2" customWidth="1"/>
    <col min="2" max="2" width="55.85546875" style="1" customWidth="1"/>
    <col min="3" max="3" width="11.7109375" style="1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2" spans="2:5" x14ac:dyDescent="0.3">
      <c r="B2" s="38" t="s">
        <v>0</v>
      </c>
      <c r="C2" s="38"/>
    </row>
    <row r="3" spans="2:5" ht="15" customHeight="1" x14ac:dyDescent="0.3">
      <c r="B3" s="154" t="s">
        <v>141</v>
      </c>
      <c r="C3" s="154"/>
      <c r="D3" s="154"/>
      <c r="E3" s="154"/>
    </row>
    <row r="4" spans="2:5" x14ac:dyDescent="0.3">
      <c r="B4" s="154"/>
      <c r="C4" s="154"/>
      <c r="D4" s="154"/>
      <c r="E4" s="154"/>
    </row>
    <row r="5" spans="2:5" x14ac:dyDescent="0.3">
      <c r="B5" s="38"/>
      <c r="C5" s="38"/>
    </row>
    <row r="6" spans="2:5" ht="30" x14ac:dyDescent="0.3">
      <c r="B6" s="39" t="s">
        <v>1</v>
      </c>
      <c r="C6" s="40" t="s">
        <v>2</v>
      </c>
      <c r="D6" s="40" t="s">
        <v>142</v>
      </c>
      <c r="E6" s="40" t="s">
        <v>143</v>
      </c>
    </row>
    <row r="7" spans="2:5" x14ac:dyDescent="0.3">
      <c r="D7" s="41"/>
      <c r="E7" s="42"/>
    </row>
    <row r="8" spans="2:5" x14ac:dyDescent="0.3">
      <c r="B8" s="5" t="s">
        <v>3</v>
      </c>
      <c r="C8" s="5"/>
      <c r="D8" s="41"/>
      <c r="E8" s="42"/>
    </row>
    <row r="9" spans="2:5" x14ac:dyDescent="0.3">
      <c r="B9" s="5" t="s">
        <v>4</v>
      </c>
      <c r="C9" s="5"/>
      <c r="D9" s="41"/>
      <c r="E9" s="42"/>
    </row>
    <row r="10" spans="2:5" x14ac:dyDescent="0.3">
      <c r="B10" s="1" t="s">
        <v>5</v>
      </c>
      <c r="C10" s="1">
        <v>6</v>
      </c>
      <c r="D10" s="43">
        <v>64225067</v>
      </c>
      <c r="E10" s="43">
        <v>63761838</v>
      </c>
    </row>
    <row r="11" spans="2:5" x14ac:dyDescent="0.3">
      <c r="B11" s="1" t="s">
        <v>6</v>
      </c>
      <c r="C11" s="1">
        <v>8</v>
      </c>
      <c r="D11" s="43">
        <v>2636107</v>
      </c>
      <c r="E11" s="43">
        <v>1917625</v>
      </c>
    </row>
    <row r="12" spans="2:5" x14ac:dyDescent="0.3">
      <c r="B12" s="1" t="s">
        <v>7</v>
      </c>
      <c r="C12" s="1">
        <v>7</v>
      </c>
      <c r="D12" s="43">
        <v>128179</v>
      </c>
      <c r="E12" s="43">
        <v>131047</v>
      </c>
    </row>
    <row r="13" spans="2:5" x14ac:dyDescent="0.3">
      <c r="B13" s="1" t="s">
        <v>125</v>
      </c>
      <c r="D13" s="43">
        <v>1244755</v>
      </c>
      <c r="E13" s="43">
        <v>1262555</v>
      </c>
    </row>
    <row r="14" spans="2:5" x14ac:dyDescent="0.3">
      <c r="B14" s="1" t="s">
        <v>145</v>
      </c>
      <c r="D14" s="43">
        <v>202162</v>
      </c>
      <c r="E14" s="43">
        <v>202162</v>
      </c>
    </row>
    <row r="15" spans="2:5" x14ac:dyDescent="0.3">
      <c r="B15" s="44" t="s">
        <v>8</v>
      </c>
      <c r="C15" s="44"/>
      <c r="D15" s="45">
        <v>626927</v>
      </c>
      <c r="E15" s="45">
        <v>1064937</v>
      </c>
    </row>
    <row r="16" spans="2:5" x14ac:dyDescent="0.3">
      <c r="B16" s="46" t="s">
        <v>9</v>
      </c>
      <c r="C16" s="46"/>
      <c r="D16" s="47">
        <f>SUM(D10:D15)</f>
        <v>69063197</v>
      </c>
      <c r="E16" s="47">
        <f>SUM(E10:E15)</f>
        <v>68340164</v>
      </c>
    </row>
    <row r="17" spans="2:7" x14ac:dyDescent="0.3">
      <c r="D17" s="41"/>
      <c r="E17" s="41"/>
    </row>
    <row r="18" spans="2:7" x14ac:dyDescent="0.3">
      <c r="B18" s="5" t="s">
        <v>10</v>
      </c>
      <c r="C18" s="5"/>
      <c r="D18" s="41"/>
      <c r="E18" s="41"/>
    </row>
    <row r="19" spans="2:7" x14ac:dyDescent="0.3">
      <c r="B19" s="1" t="s">
        <v>11</v>
      </c>
      <c r="C19" s="1">
        <v>9</v>
      </c>
      <c r="D19" s="48">
        <v>45851850</v>
      </c>
      <c r="E19" s="48">
        <v>27886828</v>
      </c>
    </row>
    <row r="20" spans="2:7" x14ac:dyDescent="0.3">
      <c r="B20" s="1" t="s">
        <v>6</v>
      </c>
      <c r="C20" s="1">
        <v>8</v>
      </c>
      <c r="D20" s="43">
        <v>0</v>
      </c>
      <c r="E20" s="43">
        <v>1610257</v>
      </c>
    </row>
    <row r="21" spans="2:7" x14ac:dyDescent="0.3">
      <c r="B21" s="49" t="s">
        <v>12</v>
      </c>
      <c r="C21" s="49">
        <v>10</v>
      </c>
      <c r="D21" s="43">
        <v>14233285</v>
      </c>
      <c r="E21" s="43">
        <v>10457149</v>
      </c>
    </row>
    <row r="22" spans="2:7" x14ac:dyDescent="0.3">
      <c r="B22" s="49" t="s">
        <v>130</v>
      </c>
      <c r="C22" s="49"/>
      <c r="D22" s="43">
        <v>13478</v>
      </c>
      <c r="E22" s="43">
        <v>0</v>
      </c>
    </row>
    <row r="23" spans="2:7" x14ac:dyDescent="0.3">
      <c r="B23" s="49" t="s">
        <v>13</v>
      </c>
      <c r="C23" s="49"/>
      <c r="D23" s="43">
        <v>1119819</v>
      </c>
      <c r="E23" s="43">
        <v>828447</v>
      </c>
    </row>
    <row r="24" spans="2:7" x14ac:dyDescent="0.3">
      <c r="B24" s="1" t="s">
        <v>14</v>
      </c>
      <c r="C24" s="1">
        <v>11</v>
      </c>
      <c r="D24" s="43">
        <v>2182332</v>
      </c>
      <c r="E24" s="43">
        <v>1506545</v>
      </c>
    </row>
    <row r="25" spans="2:7" x14ac:dyDescent="0.3">
      <c r="B25" s="44" t="s">
        <v>15</v>
      </c>
      <c r="C25" s="44"/>
      <c r="D25" s="45">
        <v>0</v>
      </c>
      <c r="E25" s="45">
        <v>29143</v>
      </c>
    </row>
    <row r="26" spans="2:7" x14ac:dyDescent="0.3">
      <c r="B26" s="46" t="s">
        <v>16</v>
      </c>
      <c r="C26" s="46"/>
      <c r="D26" s="47">
        <f>SUM(D19:D24)</f>
        <v>63400764</v>
      </c>
      <c r="E26" s="47">
        <f>SUM(E19:E25)</f>
        <v>42318369</v>
      </c>
    </row>
    <row r="27" spans="2:7" ht="15.75" thickBot="1" x14ac:dyDescent="0.35">
      <c r="B27" s="50" t="s">
        <v>17</v>
      </c>
      <c r="C27" s="50"/>
      <c r="D27" s="51">
        <f>D16+D26</f>
        <v>132463961</v>
      </c>
      <c r="E27" s="51">
        <f>E16+E26</f>
        <v>110658533</v>
      </c>
    </row>
    <row r="28" spans="2:7" x14ac:dyDescent="0.3">
      <c r="D28" s="41"/>
      <c r="E28" s="41"/>
    </row>
    <row r="29" spans="2:7" x14ac:dyDescent="0.3">
      <c r="B29" s="5" t="s">
        <v>18</v>
      </c>
      <c r="C29" s="5"/>
      <c r="D29" s="52"/>
      <c r="E29" s="52"/>
    </row>
    <row r="30" spans="2:7" x14ac:dyDescent="0.3">
      <c r="B30" s="1" t="s">
        <v>19</v>
      </c>
      <c r="C30" s="1">
        <v>5</v>
      </c>
      <c r="D30" s="53">
        <v>14254483</v>
      </c>
      <c r="E30" s="53">
        <v>14254483</v>
      </c>
    </row>
    <row r="31" spans="2:7" x14ac:dyDescent="0.3">
      <c r="B31" s="1" t="s">
        <v>20</v>
      </c>
      <c r="D31" s="54">
        <v>-35700</v>
      </c>
      <c r="E31" s="54">
        <v>-35700</v>
      </c>
    </row>
    <row r="32" spans="2:7" x14ac:dyDescent="0.3">
      <c r="B32" s="1" t="s">
        <v>21</v>
      </c>
      <c r="D32" s="53">
        <v>19298794</v>
      </c>
      <c r="E32" s="53">
        <v>20680014</v>
      </c>
      <c r="G32" s="9"/>
    </row>
    <row r="33" spans="2:8" x14ac:dyDescent="0.3">
      <c r="B33" s="44" t="s">
        <v>131</v>
      </c>
      <c r="C33" s="44"/>
      <c r="D33" s="45">
        <v>2738454</v>
      </c>
      <c r="E33" s="45">
        <v>-9396942</v>
      </c>
      <c r="G33" s="3"/>
    </row>
    <row r="34" spans="2:8" x14ac:dyDescent="0.3">
      <c r="B34" s="55" t="s">
        <v>22</v>
      </c>
      <c r="C34" s="55"/>
      <c r="D34" s="56">
        <f>SUM(D30:D33)</f>
        <v>36256031</v>
      </c>
      <c r="E34" s="56">
        <f>SUM(E30:E33)</f>
        <v>25501855</v>
      </c>
      <c r="H34" s="3"/>
    </row>
    <row r="35" spans="2:8" x14ac:dyDescent="0.3">
      <c r="B35" s="46" t="s">
        <v>23</v>
      </c>
      <c r="C35" s="46"/>
      <c r="D35" s="57">
        <v>1244901</v>
      </c>
      <c r="E35" s="57">
        <v>965071</v>
      </c>
      <c r="G35" s="10"/>
      <c r="H35" s="3"/>
    </row>
    <row r="36" spans="2:8" ht="15.75" thickBot="1" x14ac:dyDescent="0.35">
      <c r="B36" s="50" t="s">
        <v>24</v>
      </c>
      <c r="C36" s="50"/>
      <c r="D36" s="51">
        <f>SUM(D34:D35)</f>
        <v>37500932</v>
      </c>
      <c r="E36" s="51">
        <f>SUM(E34:E35)</f>
        <v>26466926</v>
      </c>
      <c r="H36" s="3"/>
    </row>
    <row r="37" spans="2:8" x14ac:dyDescent="0.3">
      <c r="D37" s="52"/>
      <c r="E37" s="52"/>
    </row>
    <row r="38" spans="2:8" x14ac:dyDescent="0.3">
      <c r="B38" s="5" t="s">
        <v>25</v>
      </c>
      <c r="C38" s="5"/>
      <c r="D38" s="41"/>
      <c r="E38" s="41"/>
    </row>
    <row r="39" spans="2:8" x14ac:dyDescent="0.3">
      <c r="B39" s="5" t="s">
        <v>26</v>
      </c>
      <c r="C39" s="5"/>
      <c r="D39" s="41"/>
      <c r="E39" s="41"/>
    </row>
    <row r="40" spans="2:8" x14ac:dyDescent="0.3">
      <c r="B40" s="1" t="s">
        <v>27</v>
      </c>
      <c r="D40" s="43">
        <v>7268244</v>
      </c>
      <c r="E40" s="43">
        <v>7268244</v>
      </c>
    </row>
    <row r="41" spans="2:8" x14ac:dyDescent="0.3">
      <c r="B41" s="1" t="s">
        <v>28</v>
      </c>
      <c r="C41" s="1">
        <v>12</v>
      </c>
      <c r="D41" s="43">
        <v>30673930</v>
      </c>
      <c r="E41" s="43">
        <v>22442900</v>
      </c>
    </row>
    <row r="42" spans="2:8" x14ac:dyDescent="0.3">
      <c r="B42" s="1" t="s">
        <v>29</v>
      </c>
      <c r="D42" s="43">
        <v>22125143</v>
      </c>
      <c r="E42" s="43">
        <v>20598963</v>
      </c>
    </row>
    <row r="43" spans="2:8" x14ac:dyDescent="0.3">
      <c r="B43" s="1" t="s">
        <v>30</v>
      </c>
      <c r="D43" s="54">
        <v>1259031</v>
      </c>
      <c r="E43" s="54">
        <v>994681</v>
      </c>
    </row>
    <row r="44" spans="2:8" x14ac:dyDescent="0.3">
      <c r="B44" s="44" t="s">
        <v>31</v>
      </c>
      <c r="C44" s="44"/>
      <c r="D44" s="45">
        <v>332811</v>
      </c>
      <c r="E44" s="45">
        <v>126222</v>
      </c>
    </row>
    <row r="45" spans="2:8" x14ac:dyDescent="0.3">
      <c r="B45" s="46" t="s">
        <v>32</v>
      </c>
      <c r="C45" s="46"/>
      <c r="D45" s="47">
        <f>SUM(D40:D44)</f>
        <v>61659159</v>
      </c>
      <c r="E45" s="47">
        <f>SUM(E40:E44)</f>
        <v>51431010</v>
      </c>
    </row>
    <row r="46" spans="2:8" x14ac:dyDescent="0.3">
      <c r="D46" s="41"/>
      <c r="E46" s="41"/>
    </row>
    <row r="47" spans="2:8" x14ac:dyDescent="0.3">
      <c r="B47" s="5" t="s">
        <v>33</v>
      </c>
      <c r="C47" s="5"/>
      <c r="D47" s="41"/>
      <c r="E47" s="41"/>
    </row>
    <row r="48" spans="2:8" x14ac:dyDescent="0.3">
      <c r="B48" s="1" t="s">
        <v>28</v>
      </c>
      <c r="C48" s="1">
        <v>12</v>
      </c>
      <c r="D48" s="43">
        <v>7518418</v>
      </c>
      <c r="E48" s="43">
        <v>7058640</v>
      </c>
    </row>
    <row r="49" spans="2:5" x14ac:dyDescent="0.3">
      <c r="B49" s="1" t="s">
        <v>29</v>
      </c>
      <c r="D49" s="43">
        <v>3858627</v>
      </c>
      <c r="E49" s="43">
        <v>3630502</v>
      </c>
    </row>
    <row r="50" spans="2:5" x14ac:dyDescent="0.3">
      <c r="B50" s="1" t="s">
        <v>132</v>
      </c>
      <c r="D50" s="43">
        <v>1024240</v>
      </c>
      <c r="E50" s="43">
        <v>2047760</v>
      </c>
    </row>
    <row r="51" spans="2:5" x14ac:dyDescent="0.3">
      <c r="B51" s="1" t="s">
        <v>126</v>
      </c>
      <c r="D51" s="43">
        <v>542990</v>
      </c>
      <c r="E51" s="43">
        <v>547113</v>
      </c>
    </row>
    <row r="52" spans="2:5" x14ac:dyDescent="0.3">
      <c r="B52" s="1" t="s">
        <v>34</v>
      </c>
      <c r="D52" s="54">
        <v>40132</v>
      </c>
      <c r="E52" s="54">
        <v>29349</v>
      </c>
    </row>
    <row r="53" spans="2:5" x14ac:dyDescent="0.3">
      <c r="B53" s="44" t="s">
        <v>31</v>
      </c>
      <c r="C53" s="44">
        <v>13</v>
      </c>
      <c r="D53" s="45">
        <v>20319463</v>
      </c>
      <c r="E53" s="45">
        <v>19447233</v>
      </c>
    </row>
    <row r="54" spans="2:5" x14ac:dyDescent="0.3">
      <c r="B54" s="46" t="s">
        <v>35</v>
      </c>
      <c r="C54" s="46"/>
      <c r="D54" s="47">
        <f>SUM(D48:D53)</f>
        <v>33303870</v>
      </c>
      <c r="E54" s="47">
        <f>SUM(E48:E53)</f>
        <v>32760597</v>
      </c>
    </row>
    <row r="55" spans="2:5" ht="15.75" thickBot="1" x14ac:dyDescent="0.35">
      <c r="B55" s="50" t="s">
        <v>36</v>
      </c>
      <c r="C55" s="50"/>
      <c r="D55" s="51">
        <f>D45+D54</f>
        <v>94963029</v>
      </c>
      <c r="E55" s="51">
        <f>E45+E54</f>
        <v>84191607</v>
      </c>
    </row>
    <row r="56" spans="2:5" ht="15.75" thickBot="1" x14ac:dyDescent="0.35">
      <c r="B56" s="50" t="s">
        <v>133</v>
      </c>
      <c r="C56" s="50"/>
      <c r="D56" s="58">
        <f>D36+D55</f>
        <v>132463961</v>
      </c>
      <c r="E56" s="58">
        <f>E36+E55</f>
        <v>110658533</v>
      </c>
    </row>
    <row r="58" spans="2:5" x14ac:dyDescent="0.3">
      <c r="B58" s="59"/>
      <c r="C58" s="59"/>
      <c r="D58" s="60"/>
      <c r="E58" s="60"/>
    </row>
    <row r="59" spans="2:5" x14ac:dyDescent="0.3">
      <c r="B59" s="1" t="s">
        <v>37</v>
      </c>
      <c r="D59" s="61">
        <f>'Расчет по акциям'!D10</f>
        <v>1635.5084874251356</v>
      </c>
      <c r="E59" s="61">
        <f>'Расчет по акциям'!E10</f>
        <v>898.66423172143732</v>
      </c>
    </row>
    <row r="60" spans="2:5" ht="30.75" thickBot="1" x14ac:dyDescent="0.35">
      <c r="B60" s="62" t="s">
        <v>38</v>
      </c>
      <c r="C60" s="62"/>
      <c r="D60" s="63">
        <f>'Расчет по акциям'!D21</f>
        <v>14613.935380891528</v>
      </c>
      <c r="E60" s="63">
        <f>'Расчет по акциям'!E21</f>
        <v>15320.563192417863</v>
      </c>
    </row>
    <row r="61" spans="2:5" x14ac:dyDescent="0.3">
      <c r="D61" s="64">
        <f>D27-D56</f>
        <v>0</v>
      </c>
      <c r="E61" s="64">
        <f>E27-E56</f>
        <v>0</v>
      </c>
    </row>
    <row r="62" spans="2:5" x14ac:dyDescent="0.3">
      <c r="D62" s="64"/>
      <c r="E62" s="6"/>
    </row>
    <row r="63" spans="2:5" x14ac:dyDescent="0.3">
      <c r="B63" s="4" t="s">
        <v>128</v>
      </c>
      <c r="C63" s="4"/>
      <c r="D63" s="155" t="s">
        <v>129</v>
      </c>
      <c r="E63" s="155"/>
    </row>
    <row r="64" spans="2:5" x14ac:dyDescent="0.3">
      <c r="B64" s="4"/>
      <c r="C64" s="4"/>
      <c r="E64" s="5"/>
    </row>
    <row r="65" spans="2:5" x14ac:dyDescent="0.3">
      <c r="B65" s="4" t="s">
        <v>39</v>
      </c>
      <c r="C65" s="4"/>
      <c r="D65" s="155" t="s">
        <v>144</v>
      </c>
      <c r="E65" s="155"/>
    </row>
    <row r="67" spans="2:5" x14ac:dyDescent="0.3">
      <c r="B67" s="5" t="s">
        <v>40</v>
      </c>
      <c r="C67" s="5"/>
      <c r="E67" s="6"/>
    </row>
    <row r="68" spans="2:5" x14ac:dyDescent="0.3">
      <c r="B68" s="7">
        <v>45610</v>
      </c>
      <c r="C68" s="5"/>
    </row>
    <row r="70" spans="2:5" x14ac:dyDescent="0.3">
      <c r="D70" s="67"/>
      <c r="E70" s="67"/>
    </row>
    <row r="72" spans="2:5" x14ac:dyDescent="0.3">
      <c r="B72" s="65"/>
      <c r="C72" s="65"/>
      <c r="D72" s="66"/>
      <c r="E72" s="66"/>
    </row>
  </sheetData>
  <mergeCells count="3">
    <mergeCell ref="B3:E4"/>
    <mergeCell ref="D63:E63"/>
    <mergeCell ref="D65:E65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6" topLeftCell="F33" activePane="bottomRight" state="frozen"/>
      <selection pane="topRight" activeCell="E1" sqref="E1"/>
      <selection pane="bottomLeft" activeCell="A7" sqref="A7"/>
      <selection pane="bottomRight" activeCell="B5" sqref="B5:B6"/>
    </sheetView>
  </sheetViews>
  <sheetFormatPr defaultColWidth="9.140625" defaultRowHeight="15" x14ac:dyDescent="0.3"/>
  <cols>
    <col min="1" max="1" width="3.85546875" style="70" customWidth="1"/>
    <col min="2" max="2" width="37.42578125" style="94" customWidth="1"/>
    <col min="3" max="3" width="10.28515625" style="94" customWidth="1"/>
    <col min="4" max="4" width="22.28515625" style="94" customWidth="1"/>
    <col min="5" max="5" width="21" style="94" customWidth="1"/>
    <col min="6" max="6" width="9.140625" style="70"/>
    <col min="7" max="7" width="27" style="70" customWidth="1"/>
    <col min="8" max="16384" width="9.140625" style="70"/>
  </cols>
  <sheetData>
    <row r="1" spans="2:6" x14ac:dyDescent="0.3">
      <c r="B1" s="68" t="s">
        <v>0</v>
      </c>
      <c r="C1" s="68"/>
      <c r="D1" s="69"/>
      <c r="E1" s="69"/>
    </row>
    <row r="2" spans="2:6" ht="15" customHeight="1" x14ac:dyDescent="0.3">
      <c r="B2" s="157" t="s">
        <v>146</v>
      </c>
      <c r="C2" s="157"/>
      <c r="D2" s="157"/>
      <c r="E2" s="157"/>
    </row>
    <row r="3" spans="2:6" ht="15" customHeight="1" x14ac:dyDescent="0.3">
      <c r="B3" s="157"/>
      <c r="C3" s="157"/>
      <c r="D3" s="157"/>
      <c r="E3" s="157"/>
    </row>
    <row r="4" spans="2:6" x14ac:dyDescent="0.3">
      <c r="B4" s="69"/>
      <c r="C4" s="69"/>
      <c r="D4" s="69"/>
      <c r="E4" s="69"/>
    </row>
    <row r="5" spans="2:6" ht="13.5" customHeight="1" x14ac:dyDescent="0.3">
      <c r="B5" s="158" t="s">
        <v>1</v>
      </c>
      <c r="C5" s="160" t="s">
        <v>2</v>
      </c>
      <c r="D5" s="160" t="s">
        <v>148</v>
      </c>
      <c r="E5" s="160" t="s">
        <v>147</v>
      </c>
    </row>
    <row r="6" spans="2:6" ht="14.25" customHeight="1" thickBot="1" x14ac:dyDescent="0.35">
      <c r="B6" s="159"/>
      <c r="C6" s="161"/>
      <c r="D6" s="161"/>
      <c r="E6" s="161"/>
    </row>
    <row r="7" spans="2:6" ht="9" customHeight="1" x14ac:dyDescent="0.3">
      <c r="B7" s="69"/>
      <c r="C7" s="69"/>
      <c r="D7" s="71"/>
      <c r="E7" s="72"/>
    </row>
    <row r="8" spans="2:6" x14ac:dyDescent="0.3">
      <c r="B8" s="69" t="s">
        <v>41</v>
      </c>
      <c r="C8" s="69">
        <v>14</v>
      </c>
      <c r="D8" s="71">
        <v>22343299</v>
      </c>
      <c r="E8" s="71">
        <v>34075250</v>
      </c>
      <c r="F8" s="73"/>
    </row>
    <row r="9" spans="2:6" x14ac:dyDescent="0.3">
      <c r="B9" s="69" t="s">
        <v>134</v>
      </c>
      <c r="C9" s="69"/>
      <c r="D9" s="74">
        <v>10207781</v>
      </c>
      <c r="E9" s="74">
        <v>-8051781</v>
      </c>
      <c r="F9" s="73"/>
    </row>
    <row r="10" spans="2:6" x14ac:dyDescent="0.3">
      <c r="B10" s="75" t="s">
        <v>42</v>
      </c>
      <c r="C10" s="75">
        <v>15</v>
      </c>
      <c r="D10" s="76">
        <v>-16633702</v>
      </c>
      <c r="E10" s="76">
        <v>-27072912</v>
      </c>
      <c r="F10" s="73"/>
    </row>
    <row r="11" spans="2:6" ht="18.75" customHeight="1" thickBot="1" x14ac:dyDescent="0.35">
      <c r="B11" s="77" t="s">
        <v>43</v>
      </c>
      <c r="C11" s="77"/>
      <c r="D11" s="78">
        <f>SUM(D8:D10)</f>
        <v>15917378</v>
      </c>
      <c r="E11" s="78">
        <f>SUM(E8:E10)</f>
        <v>-1049443</v>
      </c>
      <c r="F11" s="73"/>
    </row>
    <row r="12" spans="2:6" x14ac:dyDescent="0.3">
      <c r="B12" s="69"/>
      <c r="C12" s="69"/>
      <c r="D12" s="72"/>
      <c r="E12" s="72"/>
      <c r="F12" s="73"/>
    </row>
    <row r="13" spans="2:6" x14ac:dyDescent="0.3">
      <c r="B13" s="69" t="s">
        <v>44</v>
      </c>
      <c r="C13" s="69"/>
      <c r="D13" s="71">
        <v>2185588</v>
      </c>
      <c r="E13" s="71">
        <v>3585538</v>
      </c>
      <c r="F13" s="73"/>
    </row>
    <row r="14" spans="2:6" x14ac:dyDescent="0.3">
      <c r="B14" s="69" t="s">
        <v>45</v>
      </c>
      <c r="C14" s="69">
        <v>18</v>
      </c>
      <c r="D14" s="71">
        <v>1326785</v>
      </c>
      <c r="E14" s="71">
        <v>1205400</v>
      </c>
      <c r="F14" s="73"/>
    </row>
    <row r="15" spans="2:6" x14ac:dyDescent="0.3">
      <c r="B15" s="69" t="s">
        <v>46</v>
      </c>
      <c r="C15" s="69">
        <v>17</v>
      </c>
      <c r="D15" s="74">
        <v>-4136968</v>
      </c>
      <c r="E15" s="74">
        <v>-4019962</v>
      </c>
      <c r="F15" s="73"/>
    </row>
    <row r="16" spans="2:6" x14ac:dyDescent="0.3">
      <c r="B16" s="69" t="s">
        <v>47</v>
      </c>
      <c r="C16" s="69">
        <v>16</v>
      </c>
      <c r="D16" s="74">
        <v>-2538690</v>
      </c>
      <c r="E16" s="74">
        <v>-5201863</v>
      </c>
      <c r="F16" s="73"/>
    </row>
    <row r="17" spans="2:6" x14ac:dyDescent="0.3">
      <c r="B17" s="75" t="s">
        <v>48</v>
      </c>
      <c r="C17" s="75">
        <v>19</v>
      </c>
      <c r="D17" s="76">
        <v>-319816</v>
      </c>
      <c r="E17" s="76">
        <v>-295908</v>
      </c>
      <c r="F17" s="73"/>
    </row>
    <row r="18" spans="2:6" ht="15.75" thickBot="1" x14ac:dyDescent="0.35">
      <c r="B18" s="77" t="s">
        <v>49</v>
      </c>
      <c r="C18" s="77"/>
      <c r="D18" s="78">
        <f>SUM(D11:D17)</f>
        <v>12434277</v>
      </c>
      <c r="E18" s="78">
        <f>SUM(E11:E17)</f>
        <v>-5776238</v>
      </c>
      <c r="F18" s="73"/>
    </row>
    <row r="19" spans="2:6" x14ac:dyDescent="0.3">
      <c r="B19" s="69"/>
      <c r="C19" s="69"/>
      <c r="D19" s="72"/>
      <c r="E19" s="72"/>
      <c r="F19" s="73"/>
    </row>
    <row r="20" spans="2:6" x14ac:dyDescent="0.3">
      <c r="B20" s="69" t="s">
        <v>50</v>
      </c>
      <c r="C20" s="69">
        <v>20</v>
      </c>
      <c r="D20" s="95">
        <v>68840</v>
      </c>
      <c r="E20" s="95">
        <v>120204</v>
      </c>
      <c r="F20" s="73"/>
    </row>
    <row r="21" spans="2:6" x14ac:dyDescent="0.3">
      <c r="B21" s="75" t="s">
        <v>51</v>
      </c>
      <c r="C21" s="75">
        <v>21</v>
      </c>
      <c r="D21" s="76">
        <v>-1434289</v>
      </c>
      <c r="E21" s="76">
        <v>-1276615</v>
      </c>
      <c r="F21" s="73"/>
    </row>
    <row r="22" spans="2:6" x14ac:dyDescent="0.3">
      <c r="B22" s="69"/>
      <c r="C22" s="69"/>
      <c r="D22" s="72"/>
      <c r="E22" s="72"/>
      <c r="F22" s="73"/>
    </row>
    <row r="23" spans="2:6" ht="15.75" thickBot="1" x14ac:dyDescent="0.35">
      <c r="B23" s="77" t="s">
        <v>52</v>
      </c>
      <c r="C23" s="77"/>
      <c r="D23" s="78">
        <f>SUM(D18:D21)</f>
        <v>11068828</v>
      </c>
      <c r="E23" s="78">
        <f>SUM(E18:E21)</f>
        <v>-6932649</v>
      </c>
      <c r="F23" s="73"/>
    </row>
    <row r="24" spans="2:6" x14ac:dyDescent="0.3">
      <c r="B24" s="69"/>
      <c r="C24" s="69"/>
      <c r="D24" s="72"/>
      <c r="E24" s="72"/>
      <c r="F24" s="73"/>
    </row>
    <row r="25" spans="2:6" x14ac:dyDescent="0.3">
      <c r="B25" s="75" t="s">
        <v>53</v>
      </c>
      <c r="C25" s="75"/>
      <c r="D25" s="76">
        <v>-38058</v>
      </c>
      <c r="E25" s="76">
        <v>5194</v>
      </c>
      <c r="F25" s="73"/>
    </row>
    <row r="26" spans="2:6" x14ac:dyDescent="0.3">
      <c r="B26" s="69"/>
      <c r="C26" s="69"/>
      <c r="D26" s="72"/>
      <c r="E26" s="72"/>
      <c r="F26" s="73"/>
    </row>
    <row r="27" spans="2:6" ht="15.75" thickBot="1" x14ac:dyDescent="0.35">
      <c r="B27" s="77" t="s">
        <v>120</v>
      </c>
      <c r="C27" s="77"/>
      <c r="D27" s="78">
        <f>SUM(D23:D25)</f>
        <v>11030770</v>
      </c>
      <c r="E27" s="78">
        <f>SUM(E23:E25)</f>
        <v>-6927455</v>
      </c>
      <c r="F27" s="73"/>
    </row>
    <row r="28" spans="2:6" x14ac:dyDescent="0.3">
      <c r="B28" s="69"/>
      <c r="C28" s="69"/>
      <c r="D28" s="71"/>
      <c r="E28" s="71"/>
      <c r="F28" s="73"/>
    </row>
    <row r="29" spans="2:6" ht="15.75" thickBot="1" x14ac:dyDescent="0.35">
      <c r="B29" s="77" t="s">
        <v>54</v>
      </c>
      <c r="C29" s="77"/>
      <c r="D29" s="78"/>
      <c r="E29" s="78"/>
      <c r="F29" s="73"/>
    </row>
    <row r="30" spans="2:6" x14ac:dyDescent="0.3">
      <c r="B30" s="69" t="s">
        <v>55</v>
      </c>
      <c r="C30" s="69"/>
      <c r="D30" s="74">
        <v>10795849</v>
      </c>
      <c r="E30" s="74">
        <v>-6216697</v>
      </c>
      <c r="F30" s="73"/>
    </row>
    <row r="31" spans="2:6" x14ac:dyDescent="0.3">
      <c r="B31" s="75" t="s">
        <v>56</v>
      </c>
      <c r="C31" s="75"/>
      <c r="D31" s="76">
        <v>234921</v>
      </c>
      <c r="E31" s="76">
        <v>-710758</v>
      </c>
      <c r="F31" s="73"/>
    </row>
    <row r="32" spans="2:6" x14ac:dyDescent="0.3">
      <c r="B32" s="69"/>
      <c r="C32" s="69"/>
      <c r="D32" s="71"/>
      <c r="E32" s="71"/>
      <c r="F32" s="73"/>
    </row>
    <row r="33" spans="2:7" ht="15.75" thickBot="1" x14ac:dyDescent="0.35">
      <c r="B33" s="77" t="s">
        <v>121</v>
      </c>
      <c r="C33" s="77"/>
      <c r="D33" s="78">
        <f>D30+D31</f>
        <v>11030770</v>
      </c>
      <c r="E33" s="78">
        <f>E30+E31</f>
        <v>-6927455</v>
      </c>
      <c r="F33" s="73"/>
    </row>
    <row r="34" spans="2:7" x14ac:dyDescent="0.3">
      <c r="B34" s="69"/>
      <c r="C34" s="69"/>
      <c r="D34" s="71"/>
      <c r="E34" s="71"/>
      <c r="F34" s="73"/>
    </row>
    <row r="35" spans="2:7" x14ac:dyDescent="0.3">
      <c r="B35" s="69" t="s">
        <v>57</v>
      </c>
      <c r="C35" s="69"/>
      <c r="D35" s="74">
        <v>0</v>
      </c>
      <c r="E35" s="74">
        <v>0</v>
      </c>
      <c r="F35" s="73"/>
    </row>
    <row r="36" spans="2:7" x14ac:dyDescent="0.3">
      <c r="B36" s="79" t="s">
        <v>58</v>
      </c>
      <c r="C36" s="79"/>
      <c r="D36" s="80">
        <f>SUM(D33:D35)</f>
        <v>11030770</v>
      </c>
      <c r="E36" s="80">
        <f>SUM(E33:E35)</f>
        <v>-6927455</v>
      </c>
      <c r="F36" s="73"/>
    </row>
    <row r="37" spans="2:7" ht="30" x14ac:dyDescent="0.3">
      <c r="B37" s="81" t="s">
        <v>59</v>
      </c>
      <c r="C37" s="81"/>
      <c r="D37" s="82"/>
      <c r="E37" s="82"/>
    </row>
    <row r="38" spans="2:7" ht="21.75" customHeight="1" x14ac:dyDescent="0.3">
      <c r="B38" s="69" t="s">
        <v>55</v>
      </c>
      <c r="C38" s="69"/>
      <c r="D38" s="74">
        <f>D30</f>
        <v>10795849</v>
      </c>
      <c r="E38" s="74">
        <f>E30</f>
        <v>-6216697</v>
      </c>
    </row>
    <row r="39" spans="2:7" x14ac:dyDescent="0.3">
      <c r="B39" s="75" t="s">
        <v>56</v>
      </c>
      <c r="C39" s="75"/>
      <c r="D39" s="76">
        <f>D31</f>
        <v>234921</v>
      </c>
      <c r="E39" s="76">
        <f>E31</f>
        <v>-710758</v>
      </c>
    </row>
    <row r="40" spans="2:7" ht="30.75" thickBot="1" x14ac:dyDescent="0.35">
      <c r="B40" s="83" t="s">
        <v>60</v>
      </c>
      <c r="C40" s="83"/>
      <c r="D40" s="78">
        <f>SUM(D38:D39)</f>
        <v>11030770</v>
      </c>
      <c r="E40" s="78">
        <f>SUM(E38:E39)</f>
        <v>-6927455</v>
      </c>
      <c r="G40" s="84"/>
    </row>
    <row r="41" spans="2:7" x14ac:dyDescent="0.3">
      <c r="B41" s="81"/>
      <c r="C41" s="81"/>
      <c r="D41" s="85"/>
      <c r="E41" s="85"/>
    </row>
    <row r="42" spans="2:7" ht="60" x14ac:dyDescent="0.3">
      <c r="B42" s="153" t="s">
        <v>61</v>
      </c>
      <c r="C42" s="153"/>
      <c r="D42" s="86">
        <f>D38/14978571*1000</f>
        <v>720.75293430861996</v>
      </c>
      <c r="E42" s="86">
        <f>E38/14978571*1000</f>
        <v>-415.03939194199501</v>
      </c>
    </row>
    <row r="43" spans="2:7" x14ac:dyDescent="0.3">
      <c r="B43" s="96" t="s">
        <v>62</v>
      </c>
      <c r="C43" s="96"/>
      <c r="D43" s="86"/>
      <c r="E43" s="86"/>
      <c r="F43" s="87"/>
    </row>
    <row r="44" spans="2:7" ht="15.75" thickBot="1" x14ac:dyDescent="0.35">
      <c r="B44" s="97"/>
      <c r="C44" s="97"/>
      <c r="D44" s="97"/>
      <c r="E44" s="97"/>
    </row>
    <row r="45" spans="2:7" ht="15.75" thickTop="1" x14ac:dyDescent="0.3">
      <c r="B45" s="81"/>
      <c r="C45" s="81"/>
      <c r="D45" s="85"/>
      <c r="E45" s="85"/>
    </row>
    <row r="46" spans="2:7" x14ac:dyDescent="0.3">
      <c r="B46" s="81"/>
      <c r="C46" s="81"/>
      <c r="D46" s="85"/>
      <c r="E46" s="85"/>
    </row>
    <row r="47" spans="2:7" x14ac:dyDescent="0.3">
      <c r="B47" s="81"/>
      <c r="C47" s="81"/>
      <c r="D47" s="85"/>
      <c r="E47" s="85"/>
    </row>
    <row r="48" spans="2:7" x14ac:dyDescent="0.3">
      <c r="B48" s="88" t="s">
        <v>128</v>
      </c>
      <c r="C48" s="88"/>
      <c r="D48" s="156" t="s">
        <v>129</v>
      </c>
      <c r="E48" s="156"/>
    </row>
    <row r="49" spans="2:5" x14ac:dyDescent="0.3">
      <c r="B49" s="88"/>
      <c r="C49" s="88"/>
      <c r="D49" s="89"/>
      <c r="E49" s="90"/>
    </row>
    <row r="50" spans="2:5" x14ac:dyDescent="0.3">
      <c r="B50" s="88" t="s">
        <v>39</v>
      </c>
      <c r="C50" s="88"/>
      <c r="D50" s="156" t="s">
        <v>144</v>
      </c>
      <c r="E50" s="156"/>
    </row>
    <row r="51" spans="2:5" x14ac:dyDescent="0.3">
      <c r="B51" s="69"/>
      <c r="C51" s="69"/>
      <c r="D51" s="69"/>
      <c r="E51" s="69"/>
    </row>
    <row r="52" spans="2:5" x14ac:dyDescent="0.3">
      <c r="B52" s="91" t="s">
        <v>40</v>
      </c>
      <c r="C52" s="91"/>
      <c r="D52" s="69"/>
      <c r="E52" s="92"/>
    </row>
    <row r="53" spans="2:5" x14ac:dyDescent="0.3">
      <c r="B53" s="93">
        <v>45610</v>
      </c>
      <c r="C53" s="91"/>
      <c r="D53" s="69"/>
      <c r="E53" s="69"/>
    </row>
  </sheetData>
  <mergeCells count="7">
    <mergeCell ref="D48:E48"/>
    <mergeCell ref="D50:E50"/>
    <mergeCell ref="B2:E3"/>
    <mergeCell ref="B5:B6"/>
    <mergeCell ref="D5:D6"/>
    <mergeCell ref="E5:E6"/>
    <mergeCell ref="C5:C6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showGridLines="0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A5" sqref="A5"/>
    </sheetView>
  </sheetViews>
  <sheetFormatPr defaultColWidth="9.140625" defaultRowHeight="15" x14ac:dyDescent="0.35"/>
  <cols>
    <col min="1" max="1" width="62.85546875" style="112" customWidth="1"/>
    <col min="2" max="2" width="21.42578125" style="112" customWidth="1"/>
    <col min="3" max="3" width="18" style="112" customWidth="1"/>
    <col min="4" max="4" width="3.28515625" style="112" customWidth="1"/>
    <col min="5" max="5" width="9.140625" style="112"/>
    <col min="6" max="6" width="10.85546875" style="112" bestFit="1" customWidth="1"/>
    <col min="7" max="9" width="9.140625" style="112"/>
    <col min="10" max="10" width="19.85546875" style="112" customWidth="1"/>
    <col min="11" max="16384" width="9.140625" style="112"/>
  </cols>
  <sheetData>
    <row r="1" spans="1:6" ht="15.75" x14ac:dyDescent="0.35">
      <c r="A1" s="35" t="s">
        <v>0</v>
      </c>
      <c r="B1" s="2"/>
      <c r="C1" s="2"/>
    </row>
    <row r="2" spans="1:6" ht="15" customHeight="1" x14ac:dyDescent="0.35">
      <c r="A2" s="165" t="s">
        <v>149</v>
      </c>
      <c r="B2" s="165"/>
      <c r="C2" s="165"/>
    </row>
    <row r="3" spans="1:6" ht="15" customHeight="1" x14ac:dyDescent="0.35">
      <c r="A3" s="165"/>
      <c r="B3" s="165"/>
      <c r="C3" s="165"/>
    </row>
    <row r="4" spans="1:6" ht="15" customHeight="1" x14ac:dyDescent="0.35">
      <c r="A4" s="113"/>
      <c r="B4" s="163" t="s">
        <v>151</v>
      </c>
      <c r="C4" s="163" t="s">
        <v>150</v>
      </c>
    </row>
    <row r="5" spans="1:6" ht="16.5" thickBot="1" x14ac:dyDescent="0.4">
      <c r="A5" s="184" t="s">
        <v>1</v>
      </c>
      <c r="B5" s="164"/>
      <c r="C5" s="164"/>
    </row>
    <row r="6" spans="1:6" x14ac:dyDescent="0.35">
      <c r="A6" s="114" t="s">
        <v>63</v>
      </c>
      <c r="B6" s="115"/>
      <c r="C6" s="115"/>
    </row>
    <row r="7" spans="1:6" x14ac:dyDescent="0.35">
      <c r="A7" s="112" t="s">
        <v>64</v>
      </c>
      <c r="B7" s="116">
        <f>'форма 2'!D23</f>
        <v>11068828</v>
      </c>
      <c r="C7" s="116">
        <f>'форма 2'!E23</f>
        <v>-6932649</v>
      </c>
      <c r="E7" s="117"/>
      <c r="F7" s="118"/>
    </row>
    <row r="8" spans="1:6" x14ac:dyDescent="0.35">
      <c r="A8" s="112" t="s">
        <v>65</v>
      </c>
      <c r="B8" s="119"/>
      <c r="C8" s="119"/>
    </row>
    <row r="9" spans="1:6" x14ac:dyDescent="0.35">
      <c r="A9" s="112" t="s">
        <v>66</v>
      </c>
      <c r="B9" s="120">
        <v>5456423</v>
      </c>
      <c r="C9" s="120">
        <v>5227507</v>
      </c>
    </row>
    <row r="10" spans="1:6" x14ac:dyDescent="0.35">
      <c r="A10" s="112" t="s">
        <v>135</v>
      </c>
      <c r="B10" s="121">
        <v>185404</v>
      </c>
      <c r="C10" s="121">
        <v>-259897</v>
      </c>
    </row>
    <row r="11" spans="1:6" x14ac:dyDescent="0.35">
      <c r="A11" s="112" t="s">
        <v>67</v>
      </c>
      <c r="B11" s="121">
        <v>-10207781</v>
      </c>
      <c r="C11" s="121">
        <v>8051781</v>
      </c>
    </row>
    <row r="12" spans="1:6" x14ac:dyDescent="0.35">
      <c r="A12" s="112" t="s">
        <v>50</v>
      </c>
      <c r="B12" s="121">
        <v>-68840</v>
      </c>
      <c r="C12" s="121">
        <v>-120204</v>
      </c>
    </row>
    <row r="13" spans="1:6" x14ac:dyDescent="0.35">
      <c r="A13" s="112" t="s">
        <v>68</v>
      </c>
      <c r="B13" s="121">
        <v>1434289</v>
      </c>
      <c r="C13" s="121">
        <v>1276615</v>
      </c>
    </row>
    <row r="14" spans="1:6" x14ac:dyDescent="0.35">
      <c r="A14" s="112" t="s">
        <v>69</v>
      </c>
      <c r="B14" s="121">
        <v>-11684</v>
      </c>
      <c r="C14" s="121">
        <v>-16038</v>
      </c>
    </row>
    <row r="15" spans="1:6" x14ac:dyDescent="0.35">
      <c r="A15" s="122" t="s">
        <v>70</v>
      </c>
      <c r="B15" s="123">
        <v>-259489</v>
      </c>
      <c r="C15" s="123">
        <v>-242194</v>
      </c>
    </row>
    <row r="16" spans="1:6" ht="30" x14ac:dyDescent="0.35">
      <c r="A16" s="124" t="s">
        <v>71</v>
      </c>
      <c r="B16" s="116">
        <f>SUM(B7:B15)</f>
        <v>7597150</v>
      </c>
      <c r="C16" s="116">
        <f>SUM(C7:C15)</f>
        <v>6984921</v>
      </c>
    </row>
    <row r="17" spans="1:10" x14ac:dyDescent="0.35">
      <c r="A17" s="115" t="s">
        <v>72</v>
      </c>
      <c r="B17" s="120">
        <v>-3776136</v>
      </c>
      <c r="C17" s="120">
        <v>-2645247</v>
      </c>
      <c r="J17" s="125"/>
    </row>
    <row r="18" spans="1:10" x14ac:dyDescent="0.35">
      <c r="A18" s="115" t="s">
        <v>127</v>
      </c>
      <c r="B18" s="120">
        <v>-17965022</v>
      </c>
      <c r="C18" s="120">
        <v>1868098</v>
      </c>
      <c r="J18" s="125"/>
    </row>
    <row r="19" spans="1:10" x14ac:dyDescent="0.35">
      <c r="A19" s="115" t="s">
        <v>73</v>
      </c>
      <c r="B19" s="121">
        <v>10904597</v>
      </c>
      <c r="C19" s="121">
        <v>15935714</v>
      </c>
      <c r="J19" s="125"/>
    </row>
    <row r="20" spans="1:10" x14ac:dyDescent="0.35">
      <c r="A20" s="126" t="s">
        <v>74</v>
      </c>
      <c r="B20" s="123">
        <v>438010</v>
      </c>
      <c r="C20" s="123">
        <v>-587194</v>
      </c>
      <c r="J20" s="125"/>
    </row>
    <row r="21" spans="1:10" x14ac:dyDescent="0.35">
      <c r="A21" s="127" t="s">
        <v>75</v>
      </c>
      <c r="B21" s="128">
        <f>SUM(B16:B20)</f>
        <v>-2801401</v>
      </c>
      <c r="C21" s="128">
        <f>SUM(C16:C20)</f>
        <v>21556292</v>
      </c>
    </row>
    <row r="22" spans="1:10" x14ac:dyDescent="0.35">
      <c r="A22" s="129" t="s">
        <v>76</v>
      </c>
      <c r="B22" s="130">
        <v>-350288</v>
      </c>
      <c r="C22" s="130">
        <v>-725932</v>
      </c>
    </row>
    <row r="23" spans="1:10" x14ac:dyDescent="0.35">
      <c r="A23" s="115" t="s">
        <v>77</v>
      </c>
      <c r="B23" s="121">
        <v>-285042</v>
      </c>
      <c r="C23" s="121">
        <v>-2784819</v>
      </c>
    </row>
    <row r="24" spans="1:10" x14ac:dyDescent="0.35">
      <c r="A24" s="126" t="s">
        <v>78</v>
      </c>
      <c r="B24" s="123">
        <v>745276</v>
      </c>
      <c r="C24" s="123">
        <v>193207</v>
      </c>
    </row>
    <row r="25" spans="1:10" ht="30" x14ac:dyDescent="0.35">
      <c r="A25" s="131" t="s">
        <v>79</v>
      </c>
      <c r="B25" s="128">
        <f>SUM(B21:B24)</f>
        <v>-2691455</v>
      </c>
      <c r="C25" s="128">
        <f>SUM(C21:C24)</f>
        <v>18238748</v>
      </c>
    </row>
    <row r="26" spans="1:10" x14ac:dyDescent="0.35">
      <c r="A26" s="132" t="s">
        <v>80</v>
      </c>
      <c r="B26" s="133"/>
      <c r="C26" s="133"/>
    </row>
    <row r="27" spans="1:10" x14ac:dyDescent="0.35">
      <c r="A27" s="115" t="s">
        <v>81</v>
      </c>
      <c r="B27" s="120">
        <v>-3154541</v>
      </c>
      <c r="C27" s="120">
        <v>-15609728</v>
      </c>
    </row>
    <row r="28" spans="1:10" x14ac:dyDescent="0.35">
      <c r="A28" s="115" t="s">
        <v>82</v>
      </c>
      <c r="B28" s="119">
        <v>119000</v>
      </c>
      <c r="C28" s="119">
        <v>656095</v>
      </c>
    </row>
    <row r="29" spans="1:10" x14ac:dyDescent="0.35">
      <c r="A29" s="115" t="s">
        <v>83</v>
      </c>
      <c r="B29" s="120">
        <v>-911209</v>
      </c>
      <c r="C29" s="120">
        <v>-13245</v>
      </c>
    </row>
    <row r="30" spans="1:10" ht="30" x14ac:dyDescent="0.35">
      <c r="A30" s="134" t="s">
        <v>84</v>
      </c>
      <c r="B30" s="135">
        <f>SUM(B27:B29)</f>
        <v>-3946750</v>
      </c>
      <c r="C30" s="135">
        <f>SUM(C27:C29)</f>
        <v>-14966878</v>
      </c>
    </row>
    <row r="31" spans="1:10" x14ac:dyDescent="0.35">
      <c r="A31" s="132" t="s">
        <v>85</v>
      </c>
      <c r="B31" s="133"/>
      <c r="C31" s="133"/>
    </row>
    <row r="32" spans="1:10" x14ac:dyDescent="0.35">
      <c r="A32" s="115" t="s">
        <v>155</v>
      </c>
      <c r="B32" s="120">
        <v>8367800</v>
      </c>
      <c r="C32" s="136">
        <v>0</v>
      </c>
    </row>
    <row r="33" spans="1:6" x14ac:dyDescent="0.35">
      <c r="A33" s="115" t="s">
        <v>86</v>
      </c>
      <c r="B33" s="120">
        <v>-18418</v>
      </c>
      <c r="C33" s="136">
        <v>-3970359</v>
      </c>
    </row>
    <row r="34" spans="1:6" x14ac:dyDescent="0.35">
      <c r="A34" s="115" t="s">
        <v>136</v>
      </c>
      <c r="B34" s="120">
        <v>-1023520</v>
      </c>
      <c r="C34" s="136">
        <v>-994000</v>
      </c>
    </row>
    <row r="35" spans="1:6" x14ac:dyDescent="0.35">
      <c r="A35" s="137" t="s">
        <v>87</v>
      </c>
      <c r="B35" s="135">
        <f>SUM(B32:B34)</f>
        <v>7325862</v>
      </c>
      <c r="C35" s="135">
        <f>SUM(C32:C34)</f>
        <v>-4964359</v>
      </c>
    </row>
    <row r="36" spans="1:6" x14ac:dyDescent="0.35">
      <c r="A36" s="138" t="s">
        <v>88</v>
      </c>
      <c r="B36" s="139">
        <v>-11870</v>
      </c>
      <c r="C36" s="139">
        <v>-7994</v>
      </c>
    </row>
    <row r="37" spans="1:6" x14ac:dyDescent="0.35">
      <c r="A37" s="140" t="s">
        <v>89</v>
      </c>
      <c r="B37" s="141">
        <f>B25+B30+B35+B36</f>
        <v>675787</v>
      </c>
      <c r="C37" s="141">
        <f>C25+C30+C35+C36</f>
        <v>-1700483</v>
      </c>
    </row>
    <row r="38" spans="1:6" x14ac:dyDescent="0.35">
      <c r="A38" s="140" t="s">
        <v>123</v>
      </c>
      <c r="B38" s="142">
        <v>1506545</v>
      </c>
      <c r="C38" s="142">
        <v>1990245</v>
      </c>
      <c r="F38" s="118"/>
    </row>
    <row r="39" spans="1:6" x14ac:dyDescent="0.35">
      <c r="B39" s="119"/>
      <c r="C39" s="119"/>
    </row>
    <row r="40" spans="1:6" ht="15.75" thickBot="1" x14ac:dyDescent="0.4">
      <c r="A40" s="143" t="s">
        <v>122</v>
      </c>
      <c r="B40" s="144">
        <f>SUM(B37:B38)</f>
        <v>2182332</v>
      </c>
      <c r="C40" s="144">
        <f>SUM(C37:C38)</f>
        <v>289762</v>
      </c>
    </row>
    <row r="41" spans="1:6" x14ac:dyDescent="0.35">
      <c r="B41" s="145"/>
      <c r="C41" s="145"/>
    </row>
    <row r="42" spans="1:6" x14ac:dyDescent="0.35">
      <c r="B42" s="115"/>
    </row>
    <row r="43" spans="1:6" x14ac:dyDescent="0.35">
      <c r="A43" s="146" t="s">
        <v>128</v>
      </c>
      <c r="B43" s="162" t="s">
        <v>129</v>
      </c>
      <c r="C43" s="162"/>
    </row>
    <row r="44" spans="1:6" ht="9.75" customHeight="1" x14ac:dyDescent="0.35">
      <c r="A44" s="146"/>
      <c r="B44" s="147"/>
      <c r="C44" s="148"/>
    </row>
    <row r="45" spans="1:6" x14ac:dyDescent="0.35">
      <c r="A45" s="146" t="s">
        <v>39</v>
      </c>
      <c r="B45" s="162" t="s">
        <v>144</v>
      </c>
      <c r="C45" s="162"/>
    </row>
    <row r="46" spans="1:6" x14ac:dyDescent="0.35">
      <c r="A46" s="147"/>
      <c r="B46" s="147"/>
      <c r="C46" s="147"/>
    </row>
    <row r="47" spans="1:6" x14ac:dyDescent="0.35">
      <c r="A47" s="148" t="s">
        <v>40</v>
      </c>
      <c r="B47" s="147"/>
      <c r="C47" s="149"/>
    </row>
    <row r="48" spans="1:6" x14ac:dyDescent="0.35">
      <c r="A48" s="150">
        <v>45610</v>
      </c>
      <c r="B48" s="147"/>
      <c r="C48" s="147"/>
    </row>
    <row r="49" spans="1:3" x14ac:dyDescent="0.35">
      <c r="A49" s="148"/>
    </row>
    <row r="52" spans="1:3" x14ac:dyDescent="0.35">
      <c r="B52" s="151"/>
      <c r="C52" s="115"/>
    </row>
    <row r="54" spans="1:3" x14ac:dyDescent="0.35">
      <c r="B54" s="115"/>
    </row>
    <row r="55" spans="1:3" x14ac:dyDescent="0.35">
      <c r="B55" s="145"/>
    </row>
  </sheetData>
  <mergeCells count="5">
    <mergeCell ref="B45:C45"/>
    <mergeCell ref="B4:B5"/>
    <mergeCell ref="C4:C5"/>
    <mergeCell ref="A2:C3"/>
    <mergeCell ref="B43:C43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tabSelected="1" zoomScaleNormal="100" workbookViewId="0">
      <selection activeCell="K7" sqref="K7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4" style="2" customWidth="1"/>
    <col min="6" max="6" width="20.28515625" style="2" customWidth="1"/>
    <col min="7" max="7" width="13.140625" style="8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11" x14ac:dyDescent="0.3">
      <c r="A2" s="8" t="s">
        <v>90</v>
      </c>
    </row>
    <row r="3" spans="1:11" ht="15" customHeight="1" x14ac:dyDescent="0.3">
      <c r="A3" s="171" t="s">
        <v>152</v>
      </c>
      <c r="B3" s="171"/>
      <c r="C3" s="171"/>
      <c r="D3" s="171"/>
      <c r="E3" s="171"/>
      <c r="F3" s="8"/>
      <c r="H3" s="8"/>
      <c r="I3" s="8"/>
    </row>
    <row r="4" spans="1:11" x14ac:dyDescent="0.3">
      <c r="A4" s="171"/>
      <c r="B4" s="171"/>
      <c r="C4" s="171"/>
      <c r="D4" s="171"/>
      <c r="E4" s="171"/>
      <c r="F4" s="13"/>
      <c r="H4" s="13"/>
      <c r="I4" s="8"/>
    </row>
    <row r="5" spans="1:11" x14ac:dyDescent="0.3">
      <c r="A5" s="183" t="s">
        <v>1</v>
      </c>
      <c r="E5" s="9"/>
    </row>
    <row r="6" spans="1:11" ht="15" customHeight="1" x14ac:dyDescent="0.3">
      <c r="A6" s="178" t="s">
        <v>91</v>
      </c>
      <c r="B6" s="179"/>
      <c r="C6" s="179"/>
      <c r="D6" s="179"/>
      <c r="E6" s="179"/>
      <c r="F6" s="179"/>
      <c r="G6" s="180"/>
      <c r="H6" s="166" t="s">
        <v>92</v>
      </c>
      <c r="I6" s="166" t="s">
        <v>24</v>
      </c>
    </row>
    <row r="7" spans="1:11" ht="30" customHeight="1" x14ac:dyDescent="0.3">
      <c r="A7" s="172"/>
      <c r="B7" s="176" t="s">
        <v>19</v>
      </c>
      <c r="C7" s="177"/>
      <c r="D7" s="174" t="s">
        <v>93</v>
      </c>
      <c r="E7" s="169" t="s">
        <v>21</v>
      </c>
      <c r="F7" s="169" t="s">
        <v>94</v>
      </c>
      <c r="G7" s="166" t="s">
        <v>95</v>
      </c>
      <c r="H7" s="167"/>
      <c r="I7" s="167"/>
    </row>
    <row r="8" spans="1:11" ht="30" x14ac:dyDescent="0.3">
      <c r="A8" s="173"/>
      <c r="B8" s="98" t="s">
        <v>96</v>
      </c>
      <c r="C8" s="98" t="s">
        <v>97</v>
      </c>
      <c r="D8" s="175"/>
      <c r="E8" s="170"/>
      <c r="F8" s="170"/>
      <c r="G8" s="168"/>
      <c r="H8" s="168"/>
      <c r="I8" s="168"/>
    </row>
    <row r="9" spans="1:11" s="14" customFormat="1" ht="30" x14ac:dyDescent="0.25">
      <c r="A9" s="99" t="s">
        <v>153</v>
      </c>
      <c r="B9" s="100">
        <v>1379310</v>
      </c>
      <c r="C9" s="100">
        <v>12875173</v>
      </c>
      <c r="D9" s="100">
        <v>-35700</v>
      </c>
      <c r="E9" s="100">
        <v>20680014</v>
      </c>
      <c r="F9" s="100">
        <v>-9396942</v>
      </c>
      <c r="G9" s="100">
        <f>SUM(B9:F9)</f>
        <v>25501855</v>
      </c>
      <c r="H9" s="100">
        <v>965071</v>
      </c>
      <c r="I9" s="100">
        <f>SUM(G9:H9)</f>
        <v>26466926</v>
      </c>
    </row>
    <row r="10" spans="1:11" s="14" customFormat="1" x14ac:dyDescent="0.25">
      <c r="A10" s="101" t="s">
        <v>98</v>
      </c>
      <c r="B10" s="102"/>
      <c r="C10" s="103"/>
      <c r="D10" s="104"/>
      <c r="E10" s="103"/>
      <c r="F10" s="105"/>
      <c r="G10" s="100">
        <f t="shared" ref="G10:G16" si="0">SUM(B10:F10)</f>
        <v>0</v>
      </c>
      <c r="H10" s="105"/>
      <c r="I10" s="100">
        <f t="shared" ref="I10:I16" si="1">SUM(G10:H10)</f>
        <v>0</v>
      </c>
    </row>
    <row r="11" spans="1:11" s="15" customFormat="1" x14ac:dyDescent="0.25">
      <c r="A11" s="101" t="s">
        <v>124</v>
      </c>
      <c r="B11" s="106" t="s">
        <v>99</v>
      </c>
      <c r="C11" s="106" t="s">
        <v>99</v>
      </c>
      <c r="D11" s="107"/>
      <c r="E11" s="106"/>
      <c r="F11" s="108">
        <f>'форма 2'!D30</f>
        <v>10795849</v>
      </c>
      <c r="G11" s="100">
        <f t="shared" si="0"/>
        <v>10795849</v>
      </c>
      <c r="H11" s="108">
        <f>'форма 2'!D31</f>
        <v>234921</v>
      </c>
      <c r="I11" s="100">
        <f t="shared" si="1"/>
        <v>11030770</v>
      </c>
      <c r="K11" s="16"/>
    </row>
    <row r="12" spans="1:11" s="15" customFormat="1" x14ac:dyDescent="0.25">
      <c r="A12" s="101" t="s">
        <v>100</v>
      </c>
      <c r="B12" s="106"/>
      <c r="C12" s="106"/>
      <c r="D12" s="106"/>
      <c r="E12" s="106"/>
      <c r="F12" s="108"/>
      <c r="G12" s="100">
        <f t="shared" si="0"/>
        <v>0</v>
      </c>
      <c r="H12" s="108"/>
      <c r="I12" s="100">
        <f t="shared" si="1"/>
        <v>0</v>
      </c>
      <c r="K12" s="16"/>
    </row>
    <row r="13" spans="1:11" s="15" customFormat="1" x14ac:dyDescent="0.25">
      <c r="A13" s="101" t="s">
        <v>137</v>
      </c>
      <c r="B13" s="106"/>
      <c r="C13" s="106"/>
      <c r="D13" s="106"/>
      <c r="E13" s="109">
        <v>-1381220</v>
      </c>
      <c r="F13" s="108">
        <v>1381220</v>
      </c>
      <c r="G13" s="100">
        <f t="shared" si="0"/>
        <v>0</v>
      </c>
      <c r="H13" s="108"/>
      <c r="I13" s="100">
        <f t="shared" si="1"/>
        <v>0</v>
      </c>
    </row>
    <row r="14" spans="1:11" s="15" customFormat="1" ht="15.75" customHeight="1" x14ac:dyDescent="0.25">
      <c r="A14" s="101" t="s">
        <v>101</v>
      </c>
      <c r="B14" s="106"/>
      <c r="C14" s="106"/>
      <c r="D14" s="106"/>
      <c r="E14" s="106"/>
      <c r="F14" s="108"/>
      <c r="G14" s="100">
        <f t="shared" si="0"/>
        <v>0</v>
      </c>
      <c r="H14" s="108"/>
      <c r="I14" s="100">
        <f t="shared" si="1"/>
        <v>0</v>
      </c>
    </row>
    <row r="15" spans="1:11" s="15" customFormat="1" ht="30" x14ac:dyDescent="0.25">
      <c r="A15" s="101" t="s">
        <v>102</v>
      </c>
      <c r="B15" s="106"/>
      <c r="C15" s="106"/>
      <c r="D15" s="106"/>
      <c r="E15" s="110">
        <v>0</v>
      </c>
      <c r="F15" s="110">
        <v>-41673</v>
      </c>
      <c r="G15" s="100">
        <f t="shared" si="0"/>
        <v>-41673</v>
      </c>
      <c r="H15" s="110">
        <v>44909</v>
      </c>
      <c r="I15" s="100">
        <f t="shared" si="1"/>
        <v>3236</v>
      </c>
    </row>
    <row r="16" spans="1:11" s="15" customFormat="1" x14ac:dyDescent="0.25">
      <c r="A16" s="101" t="s">
        <v>103</v>
      </c>
      <c r="B16" s="106"/>
      <c r="C16" s="106"/>
      <c r="D16" s="106"/>
      <c r="E16" s="111"/>
      <c r="F16" s="108"/>
      <c r="G16" s="100">
        <f t="shared" si="0"/>
        <v>0</v>
      </c>
      <c r="H16" s="108"/>
      <c r="I16" s="100">
        <f t="shared" si="1"/>
        <v>0</v>
      </c>
    </row>
    <row r="17" spans="1:13" s="14" customFormat="1" ht="30" x14ac:dyDescent="0.25">
      <c r="A17" s="99" t="s">
        <v>154</v>
      </c>
      <c r="B17" s="103">
        <f>SUM(B9:B16)</f>
        <v>1379310</v>
      </c>
      <c r="C17" s="103">
        <f t="shared" ref="C17:H17" si="2">SUM(C9:C16)</f>
        <v>12875173</v>
      </c>
      <c r="D17" s="100">
        <f t="shared" si="2"/>
        <v>-35700</v>
      </c>
      <c r="E17" s="103">
        <f t="shared" si="2"/>
        <v>19298794</v>
      </c>
      <c r="F17" s="103">
        <f t="shared" si="2"/>
        <v>2738454</v>
      </c>
      <c r="G17" s="103">
        <f>SUM(G9:G16)</f>
        <v>36256031</v>
      </c>
      <c r="H17" s="103">
        <f t="shared" si="2"/>
        <v>1244901</v>
      </c>
      <c r="I17" s="103">
        <f>SUM(I9:I16)</f>
        <v>37500932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128</v>
      </c>
      <c r="B21" s="155"/>
      <c r="C21" s="155"/>
      <c r="E21" s="8" t="s">
        <v>129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39</v>
      </c>
      <c r="B23" s="155"/>
      <c r="C23" s="155"/>
      <c r="E23" s="8" t="s">
        <v>144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40</v>
      </c>
      <c r="B25" s="1"/>
      <c r="C25" s="6"/>
      <c r="F25" s="3"/>
    </row>
    <row r="26" spans="1:13" x14ac:dyDescent="0.3">
      <c r="A26" s="7">
        <v>45610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I6:I8"/>
    <mergeCell ref="G7:G8"/>
    <mergeCell ref="D7:D8"/>
    <mergeCell ref="B7:C7"/>
    <mergeCell ref="B21:C21"/>
    <mergeCell ref="A6:G6"/>
    <mergeCell ref="B23:C23"/>
    <mergeCell ref="H6:H8"/>
    <mergeCell ref="E7:E8"/>
    <mergeCell ref="F7:F8"/>
    <mergeCell ref="A3:E4"/>
    <mergeCell ref="A7:A8"/>
  </mergeCells>
  <pageMargins left="0.82677165354330717" right="0.19685039370078741" top="0.94488188976377963" bottom="0.74803149606299213" header="0.31496062992125984" footer="0.31496062992125984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D1" sqref="D1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0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6" t="s">
        <v>138</v>
      </c>
    </row>
    <row r="3" spans="2:7" ht="33" x14ac:dyDescent="0.3">
      <c r="B3" s="21" t="s">
        <v>104</v>
      </c>
      <c r="C3" s="21" t="s">
        <v>105</v>
      </c>
      <c r="D3" s="22" t="str">
        <f>'форма 1'!D6</f>
        <v>30 сентября 2024 г. (неаудировано)</v>
      </c>
      <c r="E3" s="21" t="s">
        <v>156</v>
      </c>
    </row>
    <row r="4" spans="2:7" x14ac:dyDescent="0.3">
      <c r="B4" s="37">
        <v>1</v>
      </c>
      <c r="C4" s="23" t="s">
        <v>106</v>
      </c>
      <c r="D4" s="24">
        <f>'форма 1'!D27</f>
        <v>132463961</v>
      </c>
      <c r="E4" s="24">
        <f>'форма 1'!E27</f>
        <v>110658533</v>
      </c>
      <c r="F4" s="20"/>
    </row>
    <row r="5" spans="2:7" ht="33" x14ac:dyDescent="0.3">
      <c r="B5" s="37">
        <v>2</v>
      </c>
      <c r="C5" s="23" t="s">
        <v>107</v>
      </c>
      <c r="D5" s="24">
        <f>'форма 1'!D12</f>
        <v>128179</v>
      </c>
      <c r="E5" s="24">
        <f>'форма 1'!E12</f>
        <v>131047</v>
      </c>
      <c r="F5" s="20"/>
    </row>
    <row r="6" spans="2:7" ht="33" x14ac:dyDescent="0.3">
      <c r="B6" s="37">
        <v>3</v>
      </c>
      <c r="C6" s="23" t="s">
        <v>108</v>
      </c>
      <c r="D6" s="24">
        <f>'форма 1'!D55</f>
        <v>94963029</v>
      </c>
      <c r="E6" s="24">
        <f>'форма 1'!E55</f>
        <v>84191607</v>
      </c>
      <c r="F6" s="20"/>
    </row>
    <row r="7" spans="2:7" x14ac:dyDescent="0.3">
      <c r="B7" s="37">
        <v>4</v>
      </c>
      <c r="C7" s="23" t="s">
        <v>109</v>
      </c>
      <c r="D7" s="24">
        <v>14978571</v>
      </c>
      <c r="E7" s="24">
        <v>14978571</v>
      </c>
      <c r="F7" s="20"/>
    </row>
    <row r="8" spans="2:7" ht="33" x14ac:dyDescent="0.3">
      <c r="B8" s="37">
        <v>5</v>
      </c>
      <c r="C8" s="25" t="s">
        <v>110</v>
      </c>
      <c r="D8" s="24">
        <v>12875173</v>
      </c>
      <c r="E8" s="24">
        <v>12875173</v>
      </c>
      <c r="F8" s="20"/>
    </row>
    <row r="9" spans="2:7" ht="33" x14ac:dyDescent="0.3">
      <c r="B9" s="37">
        <v>6</v>
      </c>
      <c r="C9" s="23" t="s">
        <v>111</v>
      </c>
      <c r="D9" s="26">
        <f>D4-D5-D6-D8</f>
        <v>24497580</v>
      </c>
      <c r="E9" s="26">
        <f>E4-E5-E6-E8</f>
        <v>13460706</v>
      </c>
      <c r="F9" s="20"/>
    </row>
    <row r="10" spans="2:7" ht="33.75" customHeight="1" x14ac:dyDescent="0.3">
      <c r="B10" s="182" t="s">
        <v>112</v>
      </c>
      <c r="C10" s="182"/>
      <c r="D10" s="27">
        <f>D9/D7*1000</f>
        <v>1635.5084874251356</v>
      </c>
      <c r="E10" s="27">
        <f>E9/E7*1000</f>
        <v>898.66423172143732</v>
      </c>
      <c r="F10" s="28"/>
      <c r="G10" s="20"/>
    </row>
    <row r="12" spans="2:7" x14ac:dyDescent="0.3">
      <c r="B12" s="36" t="s">
        <v>139</v>
      </c>
    </row>
    <row r="14" spans="2:7" ht="33" x14ac:dyDescent="0.3">
      <c r="B14" s="21" t="s">
        <v>104</v>
      </c>
      <c r="C14" s="21" t="s">
        <v>105</v>
      </c>
      <c r="D14" s="21" t="str">
        <f>D3</f>
        <v>30 сентября 2024 г. (неаудировано)</v>
      </c>
      <c r="E14" s="21" t="s">
        <v>143</v>
      </c>
    </row>
    <row r="15" spans="2:7" ht="33" x14ac:dyDescent="0.3">
      <c r="B15" s="37">
        <v>1</v>
      </c>
      <c r="C15" s="29" t="s">
        <v>113</v>
      </c>
      <c r="D15" s="30">
        <f>D8</f>
        <v>12875173</v>
      </c>
      <c r="E15" s="30">
        <f>E8</f>
        <v>12875173</v>
      </c>
    </row>
    <row r="16" spans="2:7" x14ac:dyDescent="0.3">
      <c r="B16" s="37">
        <v>2</v>
      </c>
      <c r="C16" s="31" t="s">
        <v>114</v>
      </c>
      <c r="D16" s="30">
        <v>0</v>
      </c>
      <c r="E16" s="30" t="s">
        <v>140</v>
      </c>
    </row>
    <row r="17" spans="2:5" x14ac:dyDescent="0.3">
      <c r="B17" s="37">
        <v>3</v>
      </c>
      <c r="C17" s="31" t="s">
        <v>115</v>
      </c>
      <c r="D17" s="152">
        <v>-1023520</v>
      </c>
      <c r="E17" s="152">
        <v>-1013920</v>
      </c>
    </row>
    <row r="18" spans="2:5" x14ac:dyDescent="0.3">
      <c r="B18" s="37">
        <v>4</v>
      </c>
      <c r="C18" s="31" t="s">
        <v>116</v>
      </c>
      <c r="D18" s="32">
        <f>'форма 1'!D50</f>
        <v>1024240</v>
      </c>
      <c r="E18" s="33">
        <v>2047760</v>
      </c>
    </row>
    <row r="19" spans="2:5" x14ac:dyDescent="0.3">
      <c r="B19" s="37">
        <v>5</v>
      </c>
      <c r="C19" s="31" t="s">
        <v>117</v>
      </c>
      <c r="D19" s="30">
        <v>1448457</v>
      </c>
      <c r="E19" s="30">
        <v>1448457</v>
      </c>
    </row>
    <row r="20" spans="2:5" ht="33" x14ac:dyDescent="0.3">
      <c r="B20" s="37">
        <v>6</v>
      </c>
      <c r="C20" s="31" t="s">
        <v>118</v>
      </c>
      <c r="D20" s="30">
        <f>'форма 1'!D40</f>
        <v>7268244</v>
      </c>
      <c r="E20" s="30">
        <f>'форма 1'!E40</f>
        <v>7268244</v>
      </c>
    </row>
    <row r="21" spans="2:5" ht="33.75" customHeight="1" x14ac:dyDescent="0.3">
      <c r="B21" s="181" t="s">
        <v>119</v>
      </c>
      <c r="C21" s="181"/>
      <c r="D21" s="34">
        <f>(D15+D18+D20)/D19*1000</f>
        <v>14613.935380891528</v>
      </c>
      <c r="E21" s="34">
        <f>(E15+E18+E20)/E19*1000</f>
        <v>15320.563192417863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Серикпаевна</cp:lastModifiedBy>
  <cp:revision/>
  <cp:lastPrinted>2023-11-14T02:53:34Z</cp:lastPrinted>
  <dcterms:created xsi:type="dcterms:W3CDTF">2015-08-20T10:00:21Z</dcterms:created>
  <dcterms:modified xsi:type="dcterms:W3CDTF">2024-11-20T07:03:21Z</dcterms:modified>
  <cp:category/>
  <cp:contentStatus/>
</cp:coreProperties>
</file>