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G:\Рабочий стол\КФО АА_9 месяцев 2022\"/>
    </mc:Choice>
  </mc:AlternateContent>
  <xr:revisionPtr revIDLastSave="0" documentId="13_ncr:1_{0E805453-496E-4C96-B258-68BF9B4E51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" l="1"/>
  <c r="E10" i="5"/>
  <c r="D10" i="5"/>
  <c r="E9" i="5"/>
  <c r="D9" i="5"/>
  <c r="D6" i="5"/>
  <c r="E6" i="5"/>
  <c r="E5" i="5"/>
  <c r="E4" i="5"/>
  <c r="D5" i="5"/>
  <c r="D4" i="5"/>
  <c r="H11" i="4" l="1"/>
  <c r="F11" i="4"/>
  <c r="C19" i="3"/>
  <c r="C18" i="3"/>
  <c r="C17" i="3"/>
  <c r="C7" i="3"/>
  <c r="E15" i="2" l="1"/>
  <c r="D3" i="5" l="1"/>
  <c r="E20" i="5" l="1"/>
  <c r="E21" i="5" s="1"/>
  <c r="D20" i="5"/>
  <c r="D21" i="5" s="1"/>
  <c r="E15" i="5"/>
  <c r="D15" i="5"/>
  <c r="D14" i="5"/>
  <c r="E51" i="1" l="1"/>
  <c r="C41" i="3"/>
  <c r="B41" i="3"/>
  <c r="C34" i="3"/>
  <c r="B34" i="3"/>
  <c r="C16" i="3"/>
  <c r="C21" i="3" s="1"/>
  <c r="C25" i="3" s="1"/>
  <c r="C43" i="3" l="1"/>
  <c r="C46" i="3" s="1"/>
  <c r="E52" i="1" l="1"/>
  <c r="E53" i="1" s="1"/>
  <c r="E54" i="1" s="1"/>
  <c r="E23" i="4" l="1"/>
  <c r="H17" i="4"/>
  <c r="D17" i="4"/>
  <c r="C17" i="4"/>
  <c r="B17" i="4"/>
  <c r="I16" i="4"/>
  <c r="G16" i="4"/>
  <c r="G15" i="4"/>
  <c r="I15" i="4" s="1"/>
  <c r="G14" i="4"/>
  <c r="I14" i="4" s="1"/>
  <c r="F13" i="4"/>
  <c r="G13" i="4" s="1"/>
  <c r="I13" i="4" s="1"/>
  <c r="I10" i="4"/>
  <c r="G10" i="4"/>
  <c r="F9" i="4"/>
  <c r="E9" i="4"/>
  <c r="E41" i="2"/>
  <c r="E35" i="2"/>
  <c r="E45" i="2" s="1"/>
  <c r="D33" i="2"/>
  <c r="E12" i="2"/>
  <c r="E20" i="2" s="1"/>
  <c r="D12" i="2"/>
  <c r="D52" i="1"/>
  <c r="E43" i="1"/>
  <c r="D43" i="1"/>
  <c r="E32" i="1"/>
  <c r="E34" i="1" s="1"/>
  <c r="D32" i="1"/>
  <c r="D34" i="1" s="1"/>
  <c r="E24" i="1"/>
  <c r="E25" i="1" s="1"/>
  <c r="D24" i="1"/>
  <c r="E15" i="1"/>
  <c r="D15" i="1"/>
  <c r="D20" i="2" l="1"/>
  <c r="D25" i="2" s="1"/>
  <c r="D53" i="1"/>
  <c r="D54" i="1" s="1"/>
  <c r="G9" i="4"/>
  <c r="I9" i="4" s="1"/>
  <c r="E17" i="4"/>
  <c r="D25" i="1"/>
  <c r="E25" i="2"/>
  <c r="E29" i="2" s="1"/>
  <c r="E38" i="2"/>
  <c r="E40" i="2" s="1"/>
  <c r="E42" i="2" s="1"/>
  <c r="D29" i="2" l="1"/>
  <c r="D32" i="2" s="1"/>
  <c r="D42" i="2" s="1"/>
  <c r="B7" i="3"/>
  <c r="B16" i="3" s="1"/>
  <c r="B21" i="3" s="1"/>
  <c r="B25" i="3" s="1"/>
  <c r="B43" i="3" s="1"/>
  <c r="B46" i="3" s="1"/>
  <c r="D35" i="2"/>
  <c r="D45" i="2" s="1"/>
  <c r="D38" i="2" l="1"/>
  <c r="E58" i="1" l="1"/>
  <c r="F17" i="4" l="1"/>
  <c r="G11" i="4"/>
  <c r="E57" i="1"/>
  <c r="I17" i="4" l="1"/>
  <c r="G17" i="4"/>
  <c r="D58" i="1" l="1"/>
  <c r="D57" i="1" l="1"/>
</calcChain>
</file>

<file path=xl/sharedStrings.xml><?xml version="1.0" encoding="utf-8"?>
<sst xmlns="http://schemas.openxmlformats.org/spreadsheetml/2006/main" count="193" uniqueCount="160">
  <si>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</si>
  <si>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</si>
  <si>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</si>
  <si>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</si>
  <si>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</si>
  <si>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</si>
  <si>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</si>
  <si>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</si>
  <si>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</si>
  <si>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</si>
  <si>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</si>
  <si>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</si>
  <si>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</si>
  <si>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</si>
  <si>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</si>
  <si>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</si>
  <si>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</si>
  <si>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</si>
  <si>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</si>
  <si>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</si>
  <si>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</si>
  <si>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</si>
  <si>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</si>
  <si>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</si>
  <si>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</si>
  <si>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</si>
  <si>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</si>
  <si>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</si>
  <si>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</si>
  <si>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</si>
  <si>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</si>
  <si>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</si>
  <si>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</si>
  <si>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</si>
  <si>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</si>
  <si>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</si>
  <si>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</si>
  <si>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</si>
  <si>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</si>
  <si>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</si>
  <si>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</si>
  <si>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</si>
  <si>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</si>
  <si>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</si>
  <si>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</si>
  <si>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</si>
  <si>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</si>
  <si>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</si>
  <si>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</si>
  <si>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</si>
  <si>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</si>
  <si>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</si>
  <si>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</si>
  <si>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</si>
  <si>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</si>
  <si>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</si>
  <si>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</si>
  <si>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</si>
  <si>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</si>
  <si>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</si>
  <si>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</si>
  <si>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</si>
  <si>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</si>
  <si>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</si>
  <si>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</si>
  <si>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</si>
  <si>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</si>
  <si>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</si>
  <si>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Убытки за вычетом прибылей по курсовой разнице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</si>
  <si>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</si>
  <si>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</si>
  <si>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</si>
  <si>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</si>
  <si>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</si>
  <si>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</si>
  <si>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</si>
  <si>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</si>
  <si>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</si>
  <si>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</si>
  <si>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</si>
  <si>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</si>
  <si>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</si>
  <si>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</si>
  <si>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</si>
  <si>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</si>
  <si>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Размещение депозитов</t>
  </si>
  <si>
    <t>Снятие депозитов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</si>
  <si>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</si>
  <si>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</si>
  <si>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</si>
  <si>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</si>
  <si>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 xml:space="preserve">Погашение кредитов и займов </t>
  </si>
  <si>
    <t>Погашение обязательства по финансовой аренде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</si>
  <si>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</si>
  <si>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</si>
  <si>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</si>
  <si>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</si>
  <si>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</si>
  <si>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</si>
  <si>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</si>
  <si>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</si>
  <si>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</si>
  <si>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в тыс. тенге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</si>
  <si>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</si>
  <si>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</si>
  <si>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</si>
  <si>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</si>
  <si>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</si>
  <si>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</si>
  <si>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</si>
  <si>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</si>
  <si>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</si>
  <si>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</si>
  <si>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</si>
  <si>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</si>
  <si>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</si>
  <si>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</si>
  <si>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</si>
  <si>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</si>
  <si>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</si>
  <si>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</si>
  <si>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</si>
  <si>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</si>
  <si>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</si>
  <si>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</si>
  <si>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</si>
  <si>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</si>
  <si>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Туякова А.Б.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</si>
  <si>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</si>
  <si>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</si>
  <si>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</si>
  <si>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</si>
  <si>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</si>
  <si>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</si>
  <si>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Остаток на 31 декабря 2021 года (аудировано)</t>
  </si>
  <si>
    <t>Перенос на нераспределенную прибыль</t>
  </si>
  <si>
    <t>31 декабря 2021 г. (Аудировано)</t>
  </si>
  <si>
    <t>ВСЕГО КАПИТАЛ И ОБЯЗАТЕЛЬСТВА</t>
  </si>
  <si>
    <t>Начисленные обязательства</t>
  </si>
  <si>
    <t>Прибыль/(убыток) от переоценки с/х продукции</t>
  </si>
  <si>
    <t>Изменение запасов</t>
  </si>
  <si>
    <t>Приобретение доли в дочерних предприятиях</t>
  </si>
  <si>
    <t>Выплата дивидендов по привелигированным акциям</t>
  </si>
  <si>
    <t>И.о. Председателя Правления</t>
  </si>
  <si>
    <t>Уланов М.В.</t>
  </si>
  <si>
    <t>31 декабря 2021 г.(аудировано)</t>
  </si>
  <si>
    <t>31 декабря 2021 г. (аудировано)</t>
  </si>
  <si>
    <t>-</t>
  </si>
  <si>
    <r>
      <t>Промежуточный сокращенный консолидированный отчет о финансовом положении 
по состоянию на 30 сентября 2022 года</t>
    </r>
    <r>
      <rPr>
        <sz val="10"/>
        <rFont val="Trebuchet MS"/>
        <family val="2"/>
        <charset val="204"/>
      </rPr>
      <t xml:space="preserve"> (неаудированный)</t>
    </r>
  </si>
  <si>
    <t>Промежуточный сокращенный консолидированный отчет о совокупном доходе 
за 9 месяцев, закончившиеся 30 сентября 2022 года (неаудированный)</t>
  </si>
  <si>
    <t>за 9 месяцев 2022 г. (Неаудировано)</t>
  </si>
  <si>
    <t>за 9 месяцев  2021 г. (Неаудировано)</t>
  </si>
  <si>
    <t>за 9 месяцев  2022 г. (неаудировано)</t>
  </si>
  <si>
    <t>за 9 месяцев 2021 г. (неаудировано)</t>
  </si>
  <si>
    <t>Промежуточный сокращенный консолидированный отчет об изменениях в капитале 
за 9 месяцев, закончившиеся 30 сентября 2022 года (неаудированный)</t>
  </si>
  <si>
    <t>6.  Расчет балансовой стоимости одной простой акции на 30 сентября 2022 года</t>
  </si>
  <si>
    <t>30 сентября 2022 г. (Неаудировано)</t>
  </si>
  <si>
    <t>7.  Расчет балансовой стоимости одной привилегированной акции 1 группы на 30 сентября 2022 года</t>
  </si>
  <si>
    <t>Остаток на 30 сентября 2022 года (неаудировано)</t>
  </si>
  <si>
    <t>Промежуточный сокращенный консолидированный отчет о движении денежных средств по состоянию за 9 месяцев, закончившиеся 30 сентября 2022 года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</si>
</sst>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b/>
      <sz val="8"/>
      <color theme="1"/>
      <name val="Trebuchet MS"/>
      <family val="2"/>
      <charset val="204"/>
    </font>
    <font>
      <sz val="8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1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10"/>
      <color theme="1"/>
      <name val="Book Antiqua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/>
    <xf numFmtId="0" fontId="4" fillId="0" borderId="0" xfId="0" applyFont="1"/>
    <xf numFmtId="3" fontId="4" fillId="0" borderId="0" xfId="2" applyNumberFormat="1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4" fillId="0" borderId="2" xfId="2" applyNumberFormat="1" applyFont="1" applyBorder="1" applyAlignment="1">
      <alignment horizontal="right" vertical="center" wrapText="1"/>
    </xf>
    <xf numFmtId="0" fontId="3" fillId="0" borderId="0" xfId="2" applyFont="1" applyAlignment="1">
      <alignment wrapText="1"/>
    </xf>
    <xf numFmtId="3" fontId="3" fillId="0" borderId="0" xfId="2" applyNumberFormat="1" applyFont="1" applyAlignment="1">
      <alignment horizontal="right" vertical="center" wrapText="1"/>
    </xf>
    <xf numFmtId="0" fontId="3" fillId="0" borderId="3" xfId="2" applyFont="1" applyBorder="1" applyAlignment="1">
      <alignment wrapText="1"/>
    </xf>
    <xf numFmtId="165" fontId="4" fillId="0" borderId="0" xfId="0" applyNumberFormat="1" applyFont="1"/>
    <xf numFmtId="165" fontId="3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168" fontId="3" fillId="0" borderId="0" xfId="2" applyNumberFormat="1" applyFont="1" applyAlignment="1">
      <alignment horizontal="right" vertical="center" wrapText="1"/>
    </xf>
    <xf numFmtId="172" fontId="4" fillId="0" borderId="0" xfId="0" applyNumberFormat="1" applyFont="1"/>
    <xf numFmtId="166" fontId="8" fillId="0" borderId="12" xfId="0" applyNumberFormat="1" applyFont="1" applyBorder="1" applyAlignment="1">
      <alignment vertical="center" wrapText="1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2" applyFont="1"/>
    <xf numFmtId="165" fontId="4" fillId="0" borderId="0" xfId="2" applyNumberFormat="1" applyFont="1"/>
    <xf numFmtId="173" fontId="3" fillId="0" borderId="0" xfId="2" applyNumberFormat="1" applyFont="1" applyAlignment="1">
      <alignment horizontal="left"/>
    </xf>
    <xf numFmtId="0" fontId="4" fillId="0" borderId="0" xfId="6" applyFont="1"/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9" fillId="0" borderId="0" xfId="0" applyNumberFormat="1" applyFont="1"/>
    <xf numFmtId="0" fontId="6" fillId="0" borderId="0" xfId="0" applyFont="1"/>
    <xf numFmtId="165" fontId="3" fillId="0" borderId="0" xfId="0" applyNumberFormat="1" applyFont="1"/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7" fontId="10" fillId="0" borderId="6" xfId="0" applyNumberFormat="1" applyFont="1" applyBorder="1" applyAlignment="1">
      <alignment vertical="top" wrapText="1"/>
    </xf>
    <xf numFmtId="165" fontId="10" fillId="0" borderId="6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1" fillId="0" borderId="0" xfId="1" applyNumberFormat="1" applyFont="1" applyFill="1" applyAlignment="1">
      <alignment vertical="center" wrapText="1"/>
    </xf>
    <xf numFmtId="165" fontId="10" fillId="0" borderId="10" xfId="1" applyNumberFormat="1" applyFont="1" applyFill="1" applyBorder="1" applyAlignment="1">
      <alignment vertical="center" wrapText="1"/>
    </xf>
    <xf numFmtId="167" fontId="11" fillId="0" borderId="6" xfId="0" applyNumberFormat="1" applyFont="1" applyBorder="1" applyAlignment="1">
      <alignment vertical="top" wrapText="1"/>
    </xf>
    <xf numFmtId="167" fontId="11" fillId="0" borderId="5" xfId="0" applyNumberFormat="1" applyFont="1" applyBorder="1" applyAlignment="1">
      <alignment vertical="top" wrapText="1"/>
    </xf>
    <xf numFmtId="165" fontId="11" fillId="0" borderId="6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166" fontId="11" fillId="0" borderId="6" xfId="1" applyNumberFormat="1" applyFont="1" applyFill="1" applyBorder="1" applyAlignment="1">
      <alignment vertical="center" wrapText="1"/>
    </xf>
    <xf numFmtId="167" fontId="11" fillId="0" borderId="6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top" wrapText="1"/>
    </xf>
    <xf numFmtId="167" fontId="9" fillId="0" borderId="0" xfId="0" applyNumberFormat="1" applyFont="1"/>
    <xf numFmtId="167" fontId="4" fillId="0" borderId="0" xfId="0" applyNumberFormat="1" applyFont="1"/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0" xfId="2" applyFont="1" applyAlignment="1">
      <alignment horizontal="right" vertical="center" wrapText="1"/>
    </xf>
    <xf numFmtId="3" fontId="6" fillId="0" borderId="0" xfId="0" applyNumberFormat="1" applyFont="1"/>
    <xf numFmtId="165" fontId="6" fillId="0" borderId="0" xfId="0" applyNumberFormat="1" applyFont="1"/>
    <xf numFmtId="0" fontId="3" fillId="0" borderId="0" xfId="2" applyFont="1" applyAlignment="1">
      <alignment vertical="top" wrapText="1"/>
    </xf>
    <xf numFmtId="165" fontId="3" fillId="0" borderId="0" xfId="3" applyNumberFormat="1" applyFont="1" applyFill="1" applyBorder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6" fontId="6" fillId="0" borderId="0" xfId="0" applyNumberFormat="1" applyFont="1"/>
    <xf numFmtId="165" fontId="3" fillId="0" borderId="3" xfId="2" applyNumberFormat="1" applyFont="1" applyBorder="1" applyAlignment="1">
      <alignment horizontal="right" wrapText="1"/>
    </xf>
    <xf numFmtId="0" fontId="12" fillId="0" borderId="2" xfId="2" applyFont="1" applyBorder="1"/>
    <xf numFmtId="165" fontId="13" fillId="0" borderId="2" xfId="2" applyNumberFormat="1" applyFont="1" applyBorder="1" applyAlignment="1">
      <alignment horizontal="right"/>
    </xf>
    <xf numFmtId="168" fontId="11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4" fontId="11" fillId="0" borderId="3" xfId="2" applyNumberFormat="1" applyFont="1" applyBorder="1" applyAlignment="1">
      <alignment horizontal="right"/>
    </xf>
    <xf numFmtId="165" fontId="9" fillId="0" borderId="0" xfId="2" applyNumberFormat="1" applyFont="1"/>
    <xf numFmtId="0" fontId="6" fillId="0" borderId="0" xfId="2" applyFont="1"/>
    <xf numFmtId="165" fontId="14" fillId="0" borderId="0" xfId="2" applyNumberFormat="1" applyFont="1"/>
    <xf numFmtId="0" fontId="12" fillId="0" borderId="0" xfId="2" applyFont="1"/>
    <xf numFmtId="165" fontId="13" fillId="0" borderId="0" xfId="2" applyNumberFormat="1" applyFont="1" applyAlignment="1">
      <alignment horizontal="right"/>
    </xf>
    <xf numFmtId="0" fontId="3" fillId="0" borderId="11" xfId="0" applyFont="1" applyBorder="1"/>
    <xf numFmtId="0" fontId="15" fillId="2" borderId="6" xfId="0" applyFont="1" applyFill="1" applyBorder="1" applyAlignment="1">
      <alignment horizontal="center" vertical="center" wrapText="1"/>
    </xf>
    <xf numFmtId="15" fontId="15" fillId="2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3" fontId="17" fillId="2" borderId="6" xfId="0" applyNumberFormat="1" applyFont="1" applyFill="1" applyBorder="1" applyAlignment="1">
      <alignment horizontal="right" vertical="center" wrapText="1"/>
    </xf>
    <xf numFmtId="0" fontId="18" fillId="2" borderId="6" xfId="0" applyFont="1" applyFill="1" applyBorder="1" applyAlignment="1">
      <alignment horizontal="left" vertical="center" wrapText="1"/>
    </xf>
    <xf numFmtId="166" fontId="17" fillId="0" borderId="6" xfId="1" applyNumberFormat="1" applyFont="1" applyFill="1" applyBorder="1" applyAlignment="1">
      <alignment horizontal="right" vertical="center" wrapText="1"/>
    </xf>
    <xf numFmtId="171" fontId="17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9" fillId="2" borderId="6" xfId="0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3" borderId="6" xfId="0" applyNumberFormat="1" applyFont="1" applyFill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indent="4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165" fontId="3" fillId="0" borderId="0" xfId="1" applyNumberFormat="1" applyFont="1" applyFill="1" applyAlignment="1">
      <alignment horizontal="right" vertical="center" wrapText="1"/>
    </xf>
    <xf numFmtId="165" fontId="9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1" applyNumberFormat="1" applyFont="1" applyFill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165" fontId="4" fillId="0" borderId="2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wrapText="1"/>
    </xf>
    <xf numFmtId="164" fontId="4" fillId="0" borderId="0" xfId="1" applyFont="1"/>
    <xf numFmtId="3" fontId="4" fillId="0" borderId="2" xfId="0" applyNumberFormat="1" applyFont="1" applyBorder="1"/>
    <xf numFmtId="3" fontId="3" fillId="0" borderId="2" xfId="0" applyNumberFormat="1" applyFont="1" applyBorder="1"/>
    <xf numFmtId="165" fontId="3" fillId="0" borderId="4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/>
    <xf numFmtId="165" fontId="4" fillId="0" borderId="1" xfId="1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wrapText="1"/>
    </xf>
    <xf numFmtId="4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4" xfId="0" applyNumberFormat="1" applyFont="1" applyBorder="1" applyAlignment="1">
      <alignment wrapText="1"/>
    </xf>
    <xf numFmtId="165" fontId="3" fillId="0" borderId="4" xfId="1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4" fillId="0" borderId="4" xfId="0" applyFont="1" applyBorder="1"/>
    <xf numFmtId="166" fontId="4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/>
    <xf numFmtId="165" fontId="3" fillId="0" borderId="2" xfId="1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/>
    </xf>
    <xf numFmtId="0" fontId="3" fillId="0" borderId="3" xfId="0" applyFont="1" applyBorder="1"/>
    <xf numFmtId="3" fontId="10" fillId="0" borderId="3" xfId="0" applyNumberFormat="1" applyFont="1" applyBorder="1" applyAlignment="1">
      <alignment horizontal="right"/>
    </xf>
    <xf numFmtId="169" fontId="4" fillId="0" borderId="0" xfId="0" applyNumberFormat="1" applyFont="1"/>
    <xf numFmtId="0" fontId="22" fillId="0" borderId="0" xfId="0" applyFont="1"/>
    <xf numFmtId="0" fontId="16" fillId="2" borderId="6" xfId="0" applyFont="1" applyFill="1" applyBorder="1" applyAlignment="1">
      <alignment horizontal="right" vertical="center" wrapText="1"/>
    </xf>
    <xf numFmtId="166" fontId="20" fillId="0" borderId="0" xfId="0" applyNumberFormat="1" applyFont="1" applyAlignment="1">
      <alignment vertical="center" wrapText="1"/>
    </xf>
    <xf numFmtId="166" fontId="21" fillId="0" borderId="0" xfId="0" applyNumberFormat="1" applyFont="1" applyAlignment="1">
      <alignment vertical="center" wrapText="1"/>
    </xf>
    <xf numFmtId="166" fontId="25" fillId="0" borderId="0" xfId="2" applyNumberFormat="1" applyFont="1"/>
    <xf numFmtId="166" fontId="23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3" fontId="23" fillId="0" borderId="0" xfId="0" applyNumberFormat="1" applyFont="1" applyAlignment="1">
      <alignment horizontal="right"/>
    </xf>
    <xf numFmtId="165" fontId="23" fillId="0" borderId="0" xfId="1" applyNumberFormat="1" applyFont="1" applyFill="1" applyAlignment="1">
      <alignment horizontal="right" vertical="center" wrapText="1"/>
    </xf>
    <xf numFmtId="165" fontId="23" fillId="0" borderId="2" xfId="1" applyNumberFormat="1" applyFont="1" applyFill="1" applyBorder="1" applyAlignment="1">
      <alignment horizontal="right" vertical="center" wrapText="1"/>
    </xf>
    <xf numFmtId="165" fontId="23" fillId="0" borderId="0" xfId="1" applyNumberFormat="1" applyFont="1" applyFill="1" applyBorder="1" applyAlignment="1">
      <alignment horizontal="right" vertical="center" wrapText="1"/>
    </xf>
    <xf numFmtId="165" fontId="23" fillId="0" borderId="1" xfId="1" applyNumberFormat="1" applyFont="1" applyFill="1" applyBorder="1" applyAlignment="1">
      <alignment horizontal="right" vertical="center" wrapText="1"/>
    </xf>
    <xf numFmtId="3" fontId="24" fillId="0" borderId="0" xfId="2" applyNumberFormat="1" applyFont="1" applyAlignment="1">
      <alignment horizontal="right" vertical="center" wrapText="1"/>
    </xf>
    <xf numFmtId="165" fontId="24" fillId="0" borderId="0" xfId="3" applyNumberFormat="1" applyFont="1" applyFill="1" applyAlignment="1">
      <alignment horizontal="right" vertical="center" wrapText="1"/>
    </xf>
    <xf numFmtId="165" fontId="24" fillId="0" borderId="2" xfId="3" applyNumberFormat="1" applyFont="1" applyFill="1" applyBorder="1" applyAlignment="1">
      <alignment horizontal="right" vertical="center" wrapText="1"/>
    </xf>
    <xf numFmtId="165" fontId="24" fillId="0" borderId="0" xfId="3" applyNumberFormat="1" applyFont="1" applyFill="1" applyBorder="1" applyAlignment="1">
      <alignment horizontal="right" vertical="center" wrapText="1"/>
    </xf>
    <xf numFmtId="0" fontId="10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0" fontId="3" fillId="0" borderId="0" xfId="2" applyFont="1" applyAlignment="1">
      <alignment horizontal="right" indent="4"/>
    </xf>
    <xf numFmtId="0" fontId="3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3" fillId="0" borderId="0" xfId="2" applyFont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60;&#1054;_1&#1087;&#1086;&#1083;&#1091;&#1075;&#1086;&#1076;&#1080;&#1077;_%202022%20&#1040;&#1054;%20&#1040;.&#1040;.%20&#1050;&#1086;&#1088;&#1087;.&#1089;&#1077;&#1082;&#108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  <sheetName val="Расчет по акциям"/>
    </sheetNames>
    <sheetDataSet>
      <sheetData sheetId="0">
        <row r="5">
          <cell r="D5" t="str">
            <v>30 июня 2022 г. (неаудировано)</v>
          </cell>
        </row>
        <row r="29">
          <cell r="E29">
            <v>14495720</v>
          </cell>
        </row>
        <row r="30">
          <cell r="E30">
            <v>-11906018</v>
          </cell>
        </row>
        <row r="37">
          <cell r="D37">
            <v>5865121</v>
          </cell>
          <cell r="E37">
            <v>5865121</v>
          </cell>
        </row>
        <row r="60">
          <cell r="D60" t="str">
            <v>Туякова А.Б.</v>
          </cell>
        </row>
      </sheetData>
      <sheetData sheetId="1">
        <row r="40">
          <cell r="D40">
            <v>2179740</v>
          </cell>
        </row>
      </sheetData>
      <sheetData sheetId="2"/>
      <sheetData sheetId="3">
        <row r="11">
          <cell r="H11">
            <v>441129</v>
          </cell>
        </row>
      </sheetData>
      <sheetData sheetId="4">
        <row r="7">
          <cell r="D7">
            <v>14978571</v>
          </cell>
          <cell r="E7">
            <v>14978571</v>
          </cell>
        </row>
        <row r="10">
          <cell r="D10">
            <v>584.90212450840602</v>
          </cell>
          <cell r="E10">
            <v>411.01697885599367</v>
          </cell>
        </row>
        <row r="21">
          <cell r="D21">
            <v>12938.108621795471</v>
          </cell>
          <cell r="E21">
            <v>13624.356125173203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0"/>
  <sheetViews>
    <sheetView showGridLines="0" workbookViewId="0">
      <pane xSplit="5" ySplit="6" topLeftCell="F27" activePane="bottomRight" state="frozen"/>
      <selection pane="topRight" activeCell="F1" sqref="F1"/>
      <selection pane="bottomLeft" activeCell="A8" sqref="A8"/>
      <selection pane="bottomRight" activeCell="I32" sqref="H32:I32"/>
    </sheetView>
  </sheetViews>
  <sheetFormatPr defaultColWidth="9.140625" defaultRowHeight="16.5" x14ac:dyDescent="0.3"/>
  <cols>
    <col min="1" max="1" width="4" style="35" customWidth="1"/>
    <col min="2" max="2" width="55.85546875" style="75" customWidth="1"/>
    <col min="3" max="3" width="11.7109375" style="75" customWidth="1"/>
    <col min="4" max="4" width="17.85546875" style="75" customWidth="1"/>
    <col min="5" max="5" width="18.28515625" style="75" customWidth="1"/>
    <col min="6" max="6" width="9.140625" style="35"/>
    <col min="7" max="22" width="25.5703125" style="35" customWidth="1"/>
    <col min="23" max="16384" width="9.140625" style="35"/>
  </cols>
  <sheetData>
    <row r="2" spans="2:5" x14ac:dyDescent="0.3">
      <c r="B2" s="1" t="s">
        <v>0</v>
      </c>
      <c r="C2" s="1"/>
      <c r="D2" s="2"/>
      <c r="E2" s="2"/>
    </row>
    <row r="3" spans="2:5" ht="15" customHeight="1" x14ac:dyDescent="0.3">
      <c r="B3" s="143" t="s">
        <v>148</v>
      </c>
      <c r="C3" s="143"/>
      <c r="D3" s="143"/>
      <c r="E3" s="143"/>
    </row>
    <row r="4" spans="2:5" x14ac:dyDescent="0.3">
      <c r="B4" s="143"/>
      <c r="C4" s="143"/>
      <c r="D4" s="143"/>
      <c r="E4" s="143"/>
    </row>
    <row r="5" spans="2:5" x14ac:dyDescent="0.3">
      <c r="B5" s="1"/>
      <c r="C5" s="1"/>
      <c r="D5" s="2"/>
      <c r="E5" s="2"/>
    </row>
    <row r="6" spans="2:5" ht="30" x14ac:dyDescent="0.3">
      <c r="B6" s="55" t="s">
        <v>1</v>
      </c>
      <c r="C6" s="56" t="s">
        <v>2</v>
      </c>
      <c r="D6" s="56" t="s">
        <v>156</v>
      </c>
      <c r="E6" s="56" t="s">
        <v>136</v>
      </c>
    </row>
    <row r="7" spans="2:5" x14ac:dyDescent="0.3">
      <c r="B7" s="2"/>
      <c r="C7" s="2"/>
      <c r="D7" s="5"/>
      <c r="E7" s="57"/>
    </row>
    <row r="8" spans="2:5" x14ac:dyDescent="0.3">
      <c r="B8" s="27" t="s">
        <v>3</v>
      </c>
      <c r="C8" s="27"/>
      <c r="D8" s="5"/>
      <c r="E8" s="57"/>
    </row>
    <row r="9" spans="2:5" x14ac:dyDescent="0.3">
      <c r="B9" s="27" t="s">
        <v>4</v>
      </c>
      <c r="C9" s="27"/>
      <c r="D9" s="5"/>
      <c r="E9" s="57"/>
    </row>
    <row r="10" spans="2:5" x14ac:dyDescent="0.3">
      <c r="B10" s="2" t="s">
        <v>5</v>
      </c>
      <c r="C10" s="2">
        <v>6</v>
      </c>
      <c r="D10" s="6">
        <v>46235167</v>
      </c>
      <c r="E10" s="6">
        <v>44331178</v>
      </c>
    </row>
    <row r="11" spans="2:5" x14ac:dyDescent="0.3">
      <c r="B11" s="2" t="s">
        <v>6</v>
      </c>
      <c r="C11" s="2">
        <v>8</v>
      </c>
      <c r="D11" s="6">
        <v>1885008</v>
      </c>
      <c r="E11" s="6">
        <v>1644563</v>
      </c>
    </row>
    <row r="12" spans="2:5" x14ac:dyDescent="0.3">
      <c r="B12" s="2" t="s">
        <v>7</v>
      </c>
      <c r="C12" s="2">
        <v>7</v>
      </c>
      <c r="D12" s="6">
        <v>161278</v>
      </c>
      <c r="E12" s="6">
        <v>135082</v>
      </c>
    </row>
    <row r="13" spans="2:5" x14ac:dyDescent="0.3">
      <c r="B13" s="2" t="s">
        <v>133</v>
      </c>
      <c r="C13" s="2"/>
      <c r="D13" s="6">
        <v>882493</v>
      </c>
      <c r="E13" s="6">
        <v>857808</v>
      </c>
    </row>
    <row r="14" spans="2:5" x14ac:dyDescent="0.3">
      <c r="B14" s="7" t="s">
        <v>8</v>
      </c>
      <c r="C14" s="7"/>
      <c r="D14" s="8">
        <v>631152</v>
      </c>
      <c r="E14" s="8">
        <v>218954</v>
      </c>
    </row>
    <row r="15" spans="2:5" x14ac:dyDescent="0.3">
      <c r="B15" s="12" t="s">
        <v>9</v>
      </c>
      <c r="C15" s="12"/>
      <c r="D15" s="58">
        <f>SUM(D10:D14)</f>
        <v>49795098</v>
      </c>
      <c r="E15" s="58">
        <f>SUM(E10:E14)</f>
        <v>47187585</v>
      </c>
    </row>
    <row r="16" spans="2:5" x14ac:dyDescent="0.3">
      <c r="B16" s="2"/>
      <c r="C16" s="2"/>
      <c r="D16" s="5"/>
      <c r="E16" s="5"/>
    </row>
    <row r="17" spans="2:8" x14ac:dyDescent="0.3">
      <c r="B17" s="27" t="s">
        <v>10</v>
      </c>
      <c r="C17" s="27"/>
      <c r="D17" s="5"/>
      <c r="E17" s="5"/>
    </row>
    <row r="18" spans="2:8" x14ac:dyDescent="0.3">
      <c r="B18" s="2" t="s">
        <v>11</v>
      </c>
      <c r="C18" s="2">
        <v>9</v>
      </c>
      <c r="D18" s="59">
        <v>39758262</v>
      </c>
      <c r="E18" s="6">
        <v>29292911</v>
      </c>
    </row>
    <row r="19" spans="2:8" x14ac:dyDescent="0.3">
      <c r="B19" s="2" t="s">
        <v>6</v>
      </c>
      <c r="C19" s="2">
        <v>8</v>
      </c>
      <c r="D19" s="6">
        <v>91936</v>
      </c>
      <c r="E19" s="6">
        <v>1491936</v>
      </c>
    </row>
    <row r="20" spans="2:8" x14ac:dyDescent="0.3">
      <c r="B20" s="60" t="s">
        <v>12</v>
      </c>
      <c r="C20" s="60">
        <v>10</v>
      </c>
      <c r="D20" s="6">
        <v>15923564</v>
      </c>
      <c r="E20" s="6">
        <v>10184117</v>
      </c>
    </row>
    <row r="21" spans="2:8" x14ac:dyDescent="0.3">
      <c r="B21" s="60" t="s">
        <v>13</v>
      </c>
      <c r="C21" s="60"/>
      <c r="D21" s="6">
        <v>587436</v>
      </c>
      <c r="E21" s="6">
        <v>280087</v>
      </c>
    </row>
    <row r="22" spans="2:8" x14ac:dyDescent="0.3">
      <c r="B22" s="2" t="s">
        <v>14</v>
      </c>
      <c r="C22" s="2">
        <v>11</v>
      </c>
      <c r="D22" s="6">
        <v>710032</v>
      </c>
      <c r="E22" s="6">
        <v>2330778</v>
      </c>
    </row>
    <row r="23" spans="2:8" x14ac:dyDescent="0.3">
      <c r="B23" s="7" t="s">
        <v>15</v>
      </c>
      <c r="C23" s="7"/>
      <c r="D23" s="8">
        <v>0</v>
      </c>
      <c r="E23" s="8">
        <v>38514</v>
      </c>
    </row>
    <row r="24" spans="2:8" x14ac:dyDescent="0.3">
      <c r="B24" s="12" t="s">
        <v>16</v>
      </c>
      <c r="C24" s="12"/>
      <c r="D24" s="58">
        <f>SUM(D18:D23)</f>
        <v>57071230</v>
      </c>
      <c r="E24" s="58">
        <f>SUM(E18:E23)</f>
        <v>43618343</v>
      </c>
    </row>
    <row r="25" spans="2:8" ht="17.25" thickBot="1" x14ac:dyDescent="0.35">
      <c r="B25" s="9" t="s">
        <v>17</v>
      </c>
      <c r="C25" s="9"/>
      <c r="D25" s="10">
        <f>D24+D15</f>
        <v>106866328</v>
      </c>
      <c r="E25" s="10">
        <f>E24+E15</f>
        <v>90805928</v>
      </c>
    </row>
    <row r="26" spans="2:8" x14ac:dyDescent="0.3">
      <c r="B26" s="2"/>
      <c r="C26" s="2"/>
      <c r="D26" s="5"/>
      <c r="E26" s="5"/>
    </row>
    <row r="27" spans="2:8" x14ac:dyDescent="0.3">
      <c r="B27" s="27" t="s">
        <v>18</v>
      </c>
      <c r="C27" s="27"/>
      <c r="D27" s="61"/>
      <c r="E27" s="61"/>
    </row>
    <row r="28" spans="2:8" x14ac:dyDescent="0.3">
      <c r="B28" s="2" t="s">
        <v>19</v>
      </c>
      <c r="C28" s="2">
        <v>5</v>
      </c>
      <c r="D28" s="4">
        <v>14254483</v>
      </c>
      <c r="E28" s="4">
        <v>14254483</v>
      </c>
    </row>
    <row r="29" spans="2:8" x14ac:dyDescent="0.3">
      <c r="B29" s="2" t="s">
        <v>20</v>
      </c>
      <c r="C29" s="2">
        <v>5</v>
      </c>
      <c r="D29" s="11">
        <v>-35700</v>
      </c>
      <c r="E29" s="11">
        <v>-35700</v>
      </c>
    </row>
    <row r="30" spans="2:8" x14ac:dyDescent="0.3">
      <c r="B30" s="2" t="s">
        <v>21</v>
      </c>
      <c r="C30" s="2">
        <v>5</v>
      </c>
      <c r="D30" s="4">
        <v>12290867</v>
      </c>
      <c r="E30" s="4">
        <v>14495720</v>
      </c>
      <c r="G30" s="62"/>
    </row>
    <row r="31" spans="2:8" x14ac:dyDescent="0.3">
      <c r="B31" s="7" t="s">
        <v>22</v>
      </c>
      <c r="C31" s="7">
        <v>5</v>
      </c>
      <c r="D31" s="8">
        <v>-4402913</v>
      </c>
      <c r="E31" s="8">
        <v>-11906018</v>
      </c>
      <c r="G31" s="63"/>
    </row>
    <row r="32" spans="2:8" x14ac:dyDescent="0.3">
      <c r="B32" s="64" t="s">
        <v>23</v>
      </c>
      <c r="C32" s="64"/>
      <c r="D32" s="18">
        <f>SUM(D28:D31)</f>
        <v>22106737</v>
      </c>
      <c r="E32" s="65">
        <f>SUM(E26:E31)</f>
        <v>16808485</v>
      </c>
      <c r="H32" s="63"/>
    </row>
    <row r="33" spans="2:8" x14ac:dyDescent="0.3">
      <c r="B33" s="12" t="s">
        <v>24</v>
      </c>
      <c r="C33" s="12"/>
      <c r="D33" s="66">
        <v>3810580</v>
      </c>
      <c r="E33" s="66">
        <v>2358217</v>
      </c>
      <c r="G33" s="67"/>
      <c r="H33" s="63"/>
    </row>
    <row r="34" spans="2:8" ht="17.25" thickBot="1" x14ac:dyDescent="0.35">
      <c r="B34" s="9" t="s">
        <v>25</v>
      </c>
      <c r="C34" s="9"/>
      <c r="D34" s="10">
        <f>SUM(D32:D33)</f>
        <v>25917317</v>
      </c>
      <c r="E34" s="10">
        <f>SUM(E32:E33)</f>
        <v>19166702</v>
      </c>
      <c r="G34" s="67"/>
      <c r="H34" s="63"/>
    </row>
    <row r="35" spans="2:8" x14ac:dyDescent="0.3">
      <c r="B35" s="2"/>
      <c r="C35" s="2"/>
      <c r="D35" s="61"/>
      <c r="E35" s="61"/>
    </row>
    <row r="36" spans="2:8" x14ac:dyDescent="0.3">
      <c r="B36" s="27" t="s">
        <v>26</v>
      </c>
      <c r="C36" s="27"/>
      <c r="D36" s="5"/>
      <c r="E36" s="5"/>
    </row>
    <row r="37" spans="2:8" x14ac:dyDescent="0.3">
      <c r="B37" s="27" t="s">
        <v>27</v>
      </c>
      <c r="C37" s="27"/>
      <c r="D37" s="5"/>
      <c r="E37" s="5"/>
    </row>
    <row r="38" spans="2:8" x14ac:dyDescent="0.3">
      <c r="B38" s="2" t="s">
        <v>28</v>
      </c>
      <c r="C38" s="2"/>
      <c r="D38" s="6">
        <v>5865121</v>
      </c>
      <c r="E38" s="6">
        <v>5865121</v>
      </c>
    </row>
    <row r="39" spans="2:8" x14ac:dyDescent="0.3">
      <c r="B39" s="2" t="s">
        <v>29</v>
      </c>
      <c r="C39" s="2">
        <v>12</v>
      </c>
      <c r="D39" s="6">
        <v>25328877</v>
      </c>
      <c r="E39" s="6">
        <v>24390787</v>
      </c>
    </row>
    <row r="40" spans="2:8" x14ac:dyDescent="0.3">
      <c r="B40" s="2" t="s">
        <v>30</v>
      </c>
      <c r="C40" s="2"/>
      <c r="D40" s="6">
        <v>24233309</v>
      </c>
      <c r="E40" s="6">
        <v>23694693</v>
      </c>
    </row>
    <row r="41" spans="2:8" x14ac:dyDescent="0.3">
      <c r="B41" s="2" t="s">
        <v>31</v>
      </c>
      <c r="C41" s="2"/>
      <c r="D41" s="11">
        <v>885883</v>
      </c>
      <c r="E41" s="11">
        <v>762373</v>
      </c>
    </row>
    <row r="42" spans="2:8" x14ac:dyDescent="0.3">
      <c r="B42" s="7" t="s">
        <v>32</v>
      </c>
      <c r="C42" s="7"/>
      <c r="D42" s="8">
        <v>8062</v>
      </c>
      <c r="E42" s="8">
        <v>8062</v>
      </c>
    </row>
    <row r="43" spans="2:8" x14ac:dyDescent="0.3">
      <c r="B43" s="12" t="s">
        <v>33</v>
      </c>
      <c r="C43" s="12"/>
      <c r="D43" s="58">
        <f>SUM(D38:D42)</f>
        <v>56321252</v>
      </c>
      <c r="E43" s="58">
        <f>SUM(E38:E42)</f>
        <v>54721036</v>
      </c>
    </row>
    <row r="44" spans="2:8" x14ac:dyDescent="0.3">
      <c r="B44" s="2"/>
      <c r="C44" s="2"/>
      <c r="D44" s="5"/>
      <c r="E44" s="5"/>
    </row>
    <row r="45" spans="2:8" x14ac:dyDescent="0.3">
      <c r="B45" s="27" t="s">
        <v>34</v>
      </c>
      <c r="C45" s="27"/>
      <c r="D45" s="5"/>
      <c r="E45" s="5"/>
    </row>
    <row r="46" spans="2:8" x14ac:dyDescent="0.3">
      <c r="B46" s="2" t="s">
        <v>29</v>
      </c>
      <c r="C46" s="2">
        <v>12</v>
      </c>
      <c r="D46" s="6">
        <v>721299</v>
      </c>
      <c r="E46" s="6">
        <v>4193457</v>
      </c>
    </row>
    <row r="47" spans="2:8" x14ac:dyDescent="0.3">
      <c r="B47" s="2" t="s">
        <v>30</v>
      </c>
      <c r="C47" s="2"/>
      <c r="D47" s="6">
        <v>3281884</v>
      </c>
      <c r="E47" s="6">
        <v>3281885</v>
      </c>
    </row>
    <row r="48" spans="2:8" x14ac:dyDescent="0.3">
      <c r="B48" s="2" t="s">
        <v>28</v>
      </c>
      <c r="C48" s="2"/>
      <c r="D48" s="6">
        <v>0</v>
      </c>
      <c r="E48" s="6">
        <v>994000</v>
      </c>
    </row>
    <row r="49" spans="2:5" x14ac:dyDescent="0.3">
      <c r="B49" s="2" t="s">
        <v>35</v>
      </c>
      <c r="C49" s="2"/>
      <c r="D49" s="11">
        <v>39421</v>
      </c>
      <c r="E49" s="6">
        <v>518467</v>
      </c>
    </row>
    <row r="50" spans="2:5" x14ac:dyDescent="0.3">
      <c r="B50" s="2" t="s">
        <v>138</v>
      </c>
      <c r="C50" s="2"/>
      <c r="D50" s="11"/>
      <c r="E50" s="6">
        <v>565018</v>
      </c>
    </row>
    <row r="51" spans="2:5" x14ac:dyDescent="0.3">
      <c r="B51" s="7" t="s">
        <v>32</v>
      </c>
      <c r="C51" s="7">
        <v>13</v>
      </c>
      <c r="D51" s="8">
        <v>20585155</v>
      </c>
      <c r="E51" s="8">
        <f>7373425-8062</f>
        <v>7365363</v>
      </c>
    </row>
    <row r="52" spans="2:5" x14ac:dyDescent="0.3">
      <c r="B52" s="12" t="s">
        <v>36</v>
      </c>
      <c r="C52" s="12"/>
      <c r="D52" s="58">
        <f>SUM(D46:D51)</f>
        <v>24627759</v>
      </c>
      <c r="E52" s="58">
        <f>SUM(E46:E51)</f>
        <v>16918190</v>
      </c>
    </row>
    <row r="53" spans="2:5" ht="17.25" thickBot="1" x14ac:dyDescent="0.35">
      <c r="B53" s="9" t="s">
        <v>37</v>
      </c>
      <c r="C53" s="9"/>
      <c r="D53" s="10">
        <f>D52+D43</f>
        <v>80949011</v>
      </c>
      <c r="E53" s="10">
        <f>E52+E43</f>
        <v>71639226</v>
      </c>
    </row>
    <row r="54" spans="2:5" ht="17.25" thickBot="1" x14ac:dyDescent="0.35">
      <c r="B54" s="9" t="s">
        <v>137</v>
      </c>
      <c r="C54" s="9"/>
      <c r="D54" s="68">
        <f>D53+D34</f>
        <v>106866328</v>
      </c>
      <c r="E54" s="68">
        <f>E53+E34</f>
        <v>90805928</v>
      </c>
    </row>
    <row r="56" spans="2:5" x14ac:dyDescent="0.3">
      <c r="B56" s="69"/>
      <c r="C56" s="69"/>
      <c r="D56" s="70"/>
      <c r="E56" s="70"/>
    </row>
    <row r="57" spans="2:5" x14ac:dyDescent="0.3">
      <c r="B57" s="2" t="s">
        <v>38</v>
      </c>
      <c r="C57" s="2">
        <v>21</v>
      </c>
      <c r="D57" s="71">
        <f>'[9]Расчет по акциям'!D10</f>
        <v>584.90212450840602</v>
      </c>
      <c r="E57" s="71">
        <f>'[9]Расчет по акциям'!E10</f>
        <v>411.01697885599367</v>
      </c>
    </row>
    <row r="58" spans="2:5" ht="30.75" thickBot="1" x14ac:dyDescent="0.35">
      <c r="B58" s="72" t="s">
        <v>39</v>
      </c>
      <c r="C58" s="72"/>
      <c r="D58" s="73">
        <f>'[9]Расчет по акциям'!D21</f>
        <v>12938.108621795471</v>
      </c>
      <c r="E58" s="73">
        <f>'[9]Расчет по акциям'!E21</f>
        <v>13624.356125173203</v>
      </c>
    </row>
    <row r="59" spans="2:5" x14ac:dyDescent="0.3">
      <c r="B59" s="2"/>
      <c r="C59" s="2"/>
      <c r="D59" s="74"/>
      <c r="E59" s="28"/>
    </row>
    <row r="60" spans="2:5" x14ac:dyDescent="0.3">
      <c r="B60" s="2"/>
      <c r="C60" s="2"/>
      <c r="D60" s="74"/>
      <c r="E60" s="28"/>
    </row>
    <row r="61" spans="2:5" x14ac:dyDescent="0.3">
      <c r="B61" s="24" t="s">
        <v>143</v>
      </c>
      <c r="C61" s="24"/>
      <c r="D61" s="144" t="s">
        <v>144</v>
      </c>
      <c r="E61" s="144"/>
    </row>
    <row r="62" spans="2:5" x14ac:dyDescent="0.3">
      <c r="B62" s="24"/>
      <c r="C62" s="24"/>
      <c r="D62" s="2"/>
      <c r="E62" s="27"/>
    </row>
    <row r="63" spans="2:5" x14ac:dyDescent="0.3">
      <c r="B63" s="24" t="s">
        <v>40</v>
      </c>
      <c r="C63" s="24"/>
      <c r="D63" s="144" t="s">
        <v>127</v>
      </c>
      <c r="E63" s="144"/>
    </row>
    <row r="64" spans="2:5" x14ac:dyDescent="0.3">
      <c r="B64" s="2"/>
      <c r="C64" s="2"/>
      <c r="D64" s="2"/>
      <c r="E64" s="2"/>
    </row>
    <row r="65" spans="2:5" x14ac:dyDescent="0.3">
      <c r="B65" s="27" t="s">
        <v>41</v>
      </c>
      <c r="C65" s="27"/>
      <c r="D65" s="2"/>
      <c r="E65" s="28"/>
    </row>
    <row r="66" spans="2:5" x14ac:dyDescent="0.3">
      <c r="B66" s="29">
        <v>44879</v>
      </c>
      <c r="C66" s="27"/>
      <c r="D66" s="2"/>
      <c r="E66" s="2"/>
    </row>
    <row r="68" spans="2:5" x14ac:dyDescent="0.3">
      <c r="D68" s="76"/>
      <c r="E68" s="76"/>
    </row>
    <row r="70" spans="2:5" x14ac:dyDescent="0.3">
      <c r="B70" s="77"/>
      <c r="C70" s="77"/>
      <c r="D70" s="78"/>
      <c r="E70" s="78"/>
    </row>
  </sheetData>
  <mergeCells count="3">
    <mergeCell ref="B3:E4"/>
    <mergeCell ref="D61:E61"/>
    <mergeCell ref="D63:E63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4"/>
  <sheetViews>
    <sheetView showGridLines="0" tabSelected="1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L49" sqref="L49"/>
    </sheetView>
  </sheetViews>
  <sheetFormatPr defaultColWidth="9.140625" defaultRowHeight="15" x14ac:dyDescent="0.3"/>
  <cols>
    <col min="1" max="1" width="3.85546875" style="3" customWidth="1"/>
    <col min="2" max="2" width="37.42578125" style="30" customWidth="1"/>
    <col min="3" max="3" width="10.28515625" style="30" customWidth="1"/>
    <col min="4" max="4" width="22.28515625" style="30" customWidth="1"/>
    <col min="5" max="5" width="21" style="30" customWidth="1"/>
    <col min="6" max="6" width="9.140625" style="3"/>
    <col min="7" max="7" width="27" style="3" customWidth="1"/>
    <col min="8" max="16384" width="9.140625" style="3"/>
  </cols>
  <sheetData>
    <row r="1" spans="2:5" x14ac:dyDescent="0.3">
      <c r="B1" s="1" t="s">
        <v>0</v>
      </c>
      <c r="C1" s="1"/>
      <c r="D1" s="2"/>
      <c r="E1" s="2"/>
    </row>
    <row r="2" spans="2:5" ht="15" customHeight="1" x14ac:dyDescent="0.3">
      <c r="B2" s="146" t="s">
        <v>149</v>
      </c>
      <c r="C2" s="146"/>
      <c r="D2" s="146"/>
      <c r="E2" s="146"/>
    </row>
    <row r="3" spans="2:5" ht="15" customHeight="1" x14ac:dyDescent="0.3">
      <c r="B3" s="146"/>
      <c r="C3" s="146"/>
      <c r="D3" s="146"/>
      <c r="E3" s="146"/>
    </row>
    <row r="4" spans="2:5" x14ac:dyDescent="0.3">
      <c r="B4" s="2"/>
      <c r="C4" s="2"/>
      <c r="D4" s="2"/>
      <c r="E4" s="2"/>
    </row>
    <row r="5" spans="2:5" ht="13.5" customHeight="1" x14ac:dyDescent="0.3">
      <c r="B5" s="147" t="s">
        <v>1</v>
      </c>
      <c r="C5" s="149" t="s">
        <v>2</v>
      </c>
      <c r="D5" s="149" t="s">
        <v>150</v>
      </c>
      <c r="E5" s="149" t="s">
        <v>151</v>
      </c>
    </row>
    <row r="6" spans="2:5" ht="14.25" customHeight="1" thickBot="1" x14ac:dyDescent="0.35">
      <c r="B6" s="148"/>
      <c r="C6" s="150"/>
      <c r="D6" s="150"/>
      <c r="E6" s="150"/>
    </row>
    <row r="7" spans="2:5" ht="9" customHeight="1" x14ac:dyDescent="0.3">
      <c r="B7" s="2"/>
      <c r="C7" s="2"/>
      <c r="D7" s="4"/>
      <c r="E7" s="5"/>
    </row>
    <row r="8" spans="2:5" x14ac:dyDescent="0.3">
      <c r="B8" s="2" t="s">
        <v>42</v>
      </c>
      <c r="C8" s="2">
        <v>14</v>
      </c>
      <c r="D8" s="4">
        <v>32416240</v>
      </c>
      <c r="E8" s="139">
        <v>40656219</v>
      </c>
    </row>
    <row r="9" spans="2:5" x14ac:dyDescent="0.3">
      <c r="B9" s="2" t="s">
        <v>139</v>
      </c>
      <c r="C9" s="2"/>
      <c r="D9" s="6">
        <v>14373440</v>
      </c>
      <c r="E9" s="140">
        <v>374538</v>
      </c>
    </row>
    <row r="10" spans="2:5" x14ac:dyDescent="0.3">
      <c r="B10" s="7" t="s">
        <v>43</v>
      </c>
      <c r="C10" s="7">
        <v>15</v>
      </c>
      <c r="D10" s="8">
        <v>-34904387</v>
      </c>
      <c r="E10" s="141">
        <v>-30360391</v>
      </c>
    </row>
    <row r="11" spans="2:5" x14ac:dyDescent="0.3">
      <c r="B11" s="2"/>
      <c r="C11" s="2"/>
      <c r="D11" s="5"/>
      <c r="E11" s="5"/>
    </row>
    <row r="12" spans="2:5" ht="15.75" thickBot="1" x14ac:dyDescent="0.35">
      <c r="B12" s="9" t="s">
        <v>44</v>
      </c>
      <c r="C12" s="9"/>
      <c r="D12" s="10">
        <f>SUM(D8:D10)</f>
        <v>11885293</v>
      </c>
      <c r="E12" s="10">
        <f>SUM(E8:E10)</f>
        <v>10670366</v>
      </c>
    </row>
    <row r="13" spans="2:5" x14ac:dyDescent="0.3">
      <c r="B13" s="2"/>
      <c r="C13" s="2"/>
      <c r="D13" s="5"/>
      <c r="E13" s="5"/>
    </row>
    <row r="14" spans="2:5" x14ac:dyDescent="0.3">
      <c r="B14" s="2" t="s">
        <v>45</v>
      </c>
      <c r="C14" s="2"/>
      <c r="D14" s="4">
        <v>2942804</v>
      </c>
      <c r="E14" s="139">
        <v>2412161</v>
      </c>
    </row>
    <row r="15" spans="2:5" x14ac:dyDescent="0.3">
      <c r="B15" s="2" t="s">
        <v>46</v>
      </c>
      <c r="C15" s="2">
        <v>17</v>
      </c>
      <c r="D15" s="4">
        <v>650328</v>
      </c>
      <c r="E15" s="139">
        <f>248261+203954</f>
        <v>452215</v>
      </c>
    </row>
    <row r="16" spans="2:5" x14ac:dyDescent="0.3">
      <c r="B16" s="2" t="s">
        <v>47</v>
      </c>
      <c r="C16" s="2">
        <v>16</v>
      </c>
      <c r="D16" s="11">
        <v>-3358071</v>
      </c>
      <c r="E16" s="142">
        <v>-3088272</v>
      </c>
    </row>
    <row r="17" spans="2:5" x14ac:dyDescent="0.3">
      <c r="B17" s="2" t="s">
        <v>48</v>
      </c>
      <c r="C17" s="2"/>
      <c r="D17" s="11">
        <v>-3102050</v>
      </c>
      <c r="E17" s="142">
        <v>-4253505</v>
      </c>
    </row>
    <row r="18" spans="2:5" x14ac:dyDescent="0.3">
      <c r="B18" s="7" t="s">
        <v>49</v>
      </c>
      <c r="C18" s="7">
        <v>18</v>
      </c>
      <c r="D18" s="8">
        <v>-811398</v>
      </c>
      <c r="E18" s="8"/>
    </row>
    <row r="19" spans="2:5" x14ac:dyDescent="0.3">
      <c r="B19" s="2"/>
      <c r="C19" s="2"/>
      <c r="D19" s="5"/>
      <c r="E19" s="5"/>
    </row>
    <row r="20" spans="2:5" ht="15.75" thickBot="1" x14ac:dyDescent="0.35">
      <c r="B20" s="9" t="s">
        <v>50</v>
      </c>
      <c r="C20" s="9"/>
      <c r="D20" s="10">
        <f>SUM(D12:D18)</f>
        <v>8206906</v>
      </c>
      <c r="E20" s="10">
        <f>SUM(E12:E18)</f>
        <v>6192965</v>
      </c>
    </row>
    <row r="21" spans="2:5" x14ac:dyDescent="0.3">
      <c r="B21" s="2"/>
      <c r="C21" s="2"/>
      <c r="D21" s="5"/>
      <c r="E21" s="5"/>
    </row>
    <row r="22" spans="2:5" ht="15.75" x14ac:dyDescent="0.3">
      <c r="B22" s="2" t="s">
        <v>51</v>
      </c>
      <c r="C22" s="2">
        <v>19</v>
      </c>
      <c r="D22" s="131">
        <v>245748</v>
      </c>
      <c r="E22" s="131">
        <v>66629</v>
      </c>
    </row>
    <row r="23" spans="2:5" x14ac:dyDescent="0.3">
      <c r="B23" s="7" t="s">
        <v>52</v>
      </c>
      <c r="C23" s="7">
        <v>20</v>
      </c>
      <c r="D23" s="141">
        <v>-1317410</v>
      </c>
      <c r="E23" s="141">
        <v>-1439092</v>
      </c>
    </row>
    <row r="24" spans="2:5" x14ac:dyDescent="0.3">
      <c r="B24" s="2"/>
      <c r="C24" s="2"/>
      <c r="D24" s="5"/>
      <c r="E24" s="5"/>
    </row>
    <row r="25" spans="2:5" ht="15.75" thickBot="1" x14ac:dyDescent="0.35">
      <c r="B25" s="9" t="s">
        <v>53</v>
      </c>
      <c r="C25" s="9"/>
      <c r="D25" s="10">
        <f>SUM(D20:D23)</f>
        <v>7135244</v>
      </c>
      <c r="E25" s="10">
        <f>SUM(E20:E23)</f>
        <v>4820502</v>
      </c>
    </row>
    <row r="26" spans="2:5" x14ac:dyDescent="0.3">
      <c r="B26" s="2"/>
      <c r="C26" s="2"/>
      <c r="D26" s="5"/>
      <c r="E26" s="5"/>
    </row>
    <row r="27" spans="2:5" x14ac:dyDescent="0.3">
      <c r="B27" s="7" t="s">
        <v>54</v>
      </c>
      <c r="C27" s="7"/>
      <c r="D27" s="8">
        <v>-38251</v>
      </c>
      <c r="E27" s="141">
        <v>-251260</v>
      </c>
    </row>
    <row r="28" spans="2:5" x14ac:dyDescent="0.3">
      <c r="B28" s="2"/>
      <c r="C28" s="2"/>
      <c r="D28" s="5"/>
      <c r="E28" s="5"/>
    </row>
    <row r="29" spans="2:5" ht="15.75" thickBot="1" x14ac:dyDescent="0.35">
      <c r="B29" s="9" t="s">
        <v>128</v>
      </c>
      <c r="C29" s="9"/>
      <c r="D29" s="10">
        <f>D25+D27</f>
        <v>7096993</v>
      </c>
      <c r="E29" s="10">
        <f>E25+E27</f>
        <v>4569242</v>
      </c>
    </row>
    <row r="30" spans="2:5" x14ac:dyDescent="0.3">
      <c r="B30" s="2"/>
      <c r="C30" s="2"/>
      <c r="D30" s="4"/>
      <c r="E30" s="4"/>
    </row>
    <row r="31" spans="2:5" ht="15.75" thickBot="1" x14ac:dyDescent="0.35">
      <c r="B31" s="9" t="s">
        <v>55</v>
      </c>
      <c r="C31" s="9"/>
      <c r="D31" s="10"/>
      <c r="E31" s="10"/>
    </row>
    <row r="32" spans="2:5" x14ac:dyDescent="0.3">
      <c r="B32" s="2" t="s">
        <v>56</v>
      </c>
      <c r="C32" s="2"/>
      <c r="D32" s="6">
        <f>D29-D33</f>
        <v>6655864</v>
      </c>
      <c r="E32" s="140">
        <v>4075007</v>
      </c>
    </row>
    <row r="33" spans="2:7" x14ac:dyDescent="0.3">
      <c r="B33" s="7" t="s">
        <v>57</v>
      </c>
      <c r="C33" s="7"/>
      <c r="D33" s="8">
        <f>'[9]форма 4'!H11</f>
        <v>441129</v>
      </c>
      <c r="E33" s="141">
        <v>494235</v>
      </c>
    </row>
    <row r="34" spans="2:7" x14ac:dyDescent="0.3">
      <c r="B34" s="2"/>
      <c r="C34" s="2"/>
      <c r="D34" s="4"/>
      <c r="E34" s="4"/>
    </row>
    <row r="35" spans="2:7" ht="15.75" thickBot="1" x14ac:dyDescent="0.35">
      <c r="B35" s="9" t="s">
        <v>129</v>
      </c>
      <c r="C35" s="9"/>
      <c r="D35" s="10">
        <f>D32+D33</f>
        <v>7096993</v>
      </c>
      <c r="E35" s="10">
        <f>E32+E33</f>
        <v>4569242</v>
      </c>
    </row>
    <row r="36" spans="2:7" x14ac:dyDescent="0.3">
      <c r="B36" s="2"/>
      <c r="C36" s="2"/>
      <c r="D36" s="4"/>
      <c r="E36" s="4"/>
    </row>
    <row r="37" spans="2:7" x14ac:dyDescent="0.3">
      <c r="B37" s="2" t="s">
        <v>58</v>
      </c>
      <c r="C37" s="2"/>
      <c r="D37" s="11">
        <v>0</v>
      </c>
      <c r="E37" s="11">
        <v>0</v>
      </c>
    </row>
    <row r="38" spans="2:7" x14ac:dyDescent="0.3">
      <c r="B38" s="12" t="s">
        <v>59</v>
      </c>
      <c r="C38" s="12"/>
      <c r="D38" s="13">
        <f>D35+D37</f>
        <v>7096993</v>
      </c>
      <c r="E38" s="13">
        <f>E35+E37</f>
        <v>4569242</v>
      </c>
    </row>
    <row r="39" spans="2:7" ht="30" x14ac:dyDescent="0.3">
      <c r="B39" s="14" t="s">
        <v>60</v>
      </c>
      <c r="C39" s="14"/>
      <c r="D39" s="15"/>
      <c r="E39" s="15"/>
    </row>
    <row r="40" spans="2:7" ht="21.75" customHeight="1" x14ac:dyDescent="0.3">
      <c r="B40" s="2" t="s">
        <v>56</v>
      </c>
      <c r="C40" s="2"/>
      <c r="D40" s="6">
        <v>5626042</v>
      </c>
      <c r="E40" s="6">
        <f>E38-E41</f>
        <v>4075007</v>
      </c>
    </row>
    <row r="41" spans="2:7" x14ac:dyDescent="0.3">
      <c r="B41" s="7" t="s">
        <v>57</v>
      </c>
      <c r="C41" s="7"/>
      <c r="D41" s="8">
        <v>1470951</v>
      </c>
      <c r="E41" s="8">
        <f>E33</f>
        <v>494235</v>
      </c>
    </row>
    <row r="42" spans="2:7" ht="30.75" thickBot="1" x14ac:dyDescent="0.35">
      <c r="B42" s="16" t="s">
        <v>61</v>
      </c>
      <c r="C42" s="16"/>
      <c r="D42" s="10">
        <f>D40+D41</f>
        <v>7096993</v>
      </c>
      <c r="E42" s="10">
        <f>E40+E41</f>
        <v>4569242</v>
      </c>
      <c r="G42" s="17"/>
    </row>
    <row r="43" spans="2:7" x14ac:dyDescent="0.3">
      <c r="B43" s="14"/>
      <c r="C43" s="14"/>
      <c r="D43" s="18"/>
      <c r="E43" s="18"/>
    </row>
    <row r="44" spans="2:7" ht="45" x14ac:dyDescent="0.3">
      <c r="B44" s="129" t="s">
        <v>62</v>
      </c>
      <c r="C44" s="19"/>
      <c r="D44" s="18"/>
      <c r="E44" s="18"/>
    </row>
    <row r="45" spans="2:7" x14ac:dyDescent="0.3">
      <c r="B45" s="130" t="s">
        <v>63</v>
      </c>
      <c r="C45" s="20"/>
      <c r="D45" s="21">
        <f>D35/'[9]Расчет по акциям'!D7*1000</f>
        <v>473.80975127734149</v>
      </c>
      <c r="E45" s="21">
        <f>E35/'[9]Расчет по акциям'!E7*1000</f>
        <v>305.05193052127606</v>
      </c>
      <c r="F45" s="22"/>
    </row>
    <row r="46" spans="2:7" ht="15.75" thickBot="1" x14ac:dyDescent="0.35">
      <c r="B46" s="23"/>
      <c r="C46" s="23"/>
      <c r="D46" s="23"/>
      <c r="E46" s="23"/>
    </row>
    <row r="47" spans="2:7" ht="15.75" thickTop="1" x14ac:dyDescent="0.3">
      <c r="B47" s="14"/>
      <c r="C47" s="14"/>
      <c r="D47" s="18"/>
      <c r="E47" s="18"/>
    </row>
    <row r="48" spans="2:7" x14ac:dyDescent="0.3">
      <c r="B48" s="14"/>
      <c r="C48" s="14"/>
      <c r="D48" s="18"/>
      <c r="E48" s="18"/>
    </row>
    <row r="49" spans="2:5" x14ac:dyDescent="0.3">
      <c r="B49" s="24" t="s">
        <v>143</v>
      </c>
      <c r="C49" s="24"/>
      <c r="D49" s="145" t="s">
        <v>144</v>
      </c>
      <c r="E49" s="145"/>
    </row>
    <row r="50" spans="2:5" x14ac:dyDescent="0.3">
      <c r="B50" s="24"/>
      <c r="C50" s="24"/>
      <c r="D50" s="25"/>
      <c r="E50" s="26"/>
    </row>
    <row r="51" spans="2:5" x14ac:dyDescent="0.3">
      <c r="B51" s="24" t="s">
        <v>40</v>
      </c>
      <c r="C51" s="24"/>
      <c r="D51" s="145" t="s">
        <v>127</v>
      </c>
      <c r="E51" s="145"/>
    </row>
    <row r="52" spans="2:5" x14ac:dyDescent="0.3">
      <c r="B52" s="24"/>
      <c r="C52" s="24"/>
      <c r="D52" s="95"/>
      <c r="E52" s="95"/>
    </row>
    <row r="53" spans="2:5" x14ac:dyDescent="0.3">
      <c r="B53" s="27" t="s">
        <v>41</v>
      </c>
      <c r="C53" s="27"/>
      <c r="D53" s="2"/>
      <c r="E53" s="28"/>
    </row>
    <row r="54" spans="2:5" x14ac:dyDescent="0.3">
      <c r="B54" s="29">
        <v>44879</v>
      </c>
      <c r="C54" s="27"/>
      <c r="D54" s="2"/>
      <c r="E54" s="2"/>
    </row>
  </sheetData>
  <mergeCells count="7">
    <mergeCell ref="D51:E51"/>
    <mergeCell ref="B2:E3"/>
    <mergeCell ref="B5:B6"/>
    <mergeCell ref="D5:D6"/>
    <mergeCell ref="E5:E6"/>
    <mergeCell ref="D49:E49"/>
    <mergeCell ref="C5:C6"/>
  </mergeCells>
  <pageMargins left="0.9055118110236221" right="0.70866141732283472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1"/>
  <sheetViews>
    <sheetView showGridLines="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54" sqref="J54"/>
    </sheetView>
  </sheetViews>
  <sheetFormatPr defaultColWidth="9.140625" defaultRowHeight="15" x14ac:dyDescent="0.3"/>
  <cols>
    <col min="1" max="1" width="62.85546875" style="3" customWidth="1"/>
    <col min="2" max="2" width="21.42578125" style="3" customWidth="1"/>
    <col min="3" max="3" width="21.7109375" style="3" customWidth="1"/>
    <col min="4" max="4" width="3.28515625" style="3" customWidth="1"/>
    <col min="5" max="5" width="9.140625" style="3"/>
    <col min="6" max="6" width="10.85546875" style="3" bestFit="1" customWidth="1"/>
    <col min="7" max="9" width="9.140625" style="3"/>
    <col min="10" max="10" width="19.85546875" style="3" customWidth="1"/>
    <col min="11" max="16384" width="9.140625" style="3"/>
  </cols>
  <sheetData>
    <row r="1" spans="1:6" x14ac:dyDescent="0.3">
      <c r="A1" s="96" t="s">
        <v>0</v>
      </c>
    </row>
    <row r="2" spans="1:6" ht="15" customHeight="1" x14ac:dyDescent="0.3">
      <c r="A2" s="146" t="s">
        <v>159</v>
      </c>
      <c r="B2" s="146"/>
      <c r="C2" s="146"/>
    </row>
    <row r="3" spans="1:6" ht="15" customHeight="1" x14ac:dyDescent="0.3">
      <c r="A3" s="146"/>
      <c r="B3" s="146"/>
      <c r="C3" s="146"/>
    </row>
    <row r="4" spans="1:6" ht="15" customHeight="1" x14ac:dyDescent="0.3">
      <c r="A4" s="97"/>
      <c r="B4" s="151" t="s">
        <v>152</v>
      </c>
      <c r="C4" s="151" t="s">
        <v>153</v>
      </c>
    </row>
    <row r="5" spans="1:6" ht="15.75" thickBot="1" x14ac:dyDescent="0.35">
      <c r="A5" s="98" t="s">
        <v>1</v>
      </c>
      <c r="B5" s="152"/>
      <c r="C5" s="152"/>
    </row>
    <row r="6" spans="1:6" x14ac:dyDescent="0.3">
      <c r="A6" s="31" t="s">
        <v>64</v>
      </c>
      <c r="B6" s="32"/>
      <c r="C6" s="32"/>
    </row>
    <row r="7" spans="1:6" x14ac:dyDescent="0.3">
      <c r="A7" s="3" t="s">
        <v>65</v>
      </c>
      <c r="B7" s="99">
        <f>'форма 2'!D25</f>
        <v>7135244</v>
      </c>
      <c r="C7" s="99">
        <f>'форма 2'!E25</f>
        <v>4820502</v>
      </c>
      <c r="E7" s="17"/>
      <c r="F7" s="100"/>
    </row>
    <row r="8" spans="1:6" x14ac:dyDescent="0.3">
      <c r="A8" s="3" t="s">
        <v>66</v>
      </c>
      <c r="B8" s="101"/>
      <c r="C8" s="101"/>
    </row>
    <row r="9" spans="1:6" x14ac:dyDescent="0.3">
      <c r="A9" s="3" t="s">
        <v>67</v>
      </c>
      <c r="B9" s="102">
        <v>5435908</v>
      </c>
      <c r="C9" s="135">
        <v>4189049</v>
      </c>
    </row>
    <row r="10" spans="1:6" x14ac:dyDescent="0.3">
      <c r="A10" s="3" t="s">
        <v>68</v>
      </c>
      <c r="B10" s="103">
        <v>230134</v>
      </c>
      <c r="C10" s="137">
        <v>-29905</v>
      </c>
    </row>
    <row r="11" spans="1:6" x14ac:dyDescent="0.3">
      <c r="A11" s="3" t="s">
        <v>69</v>
      </c>
      <c r="B11" s="103">
        <v>14373440</v>
      </c>
      <c r="C11" s="137">
        <v>-64464469</v>
      </c>
    </row>
    <row r="12" spans="1:6" x14ac:dyDescent="0.3">
      <c r="A12" s="3" t="s">
        <v>51</v>
      </c>
      <c r="B12" s="103">
        <v>-245748</v>
      </c>
      <c r="C12" s="137">
        <v>-66629</v>
      </c>
    </row>
    <row r="13" spans="1:6" x14ac:dyDescent="0.3">
      <c r="A13" s="3" t="s">
        <v>70</v>
      </c>
      <c r="B13" s="103">
        <v>1317410</v>
      </c>
      <c r="C13" s="137">
        <v>1439092</v>
      </c>
    </row>
    <row r="14" spans="1:6" x14ac:dyDescent="0.3">
      <c r="A14" s="3" t="s">
        <v>71</v>
      </c>
      <c r="B14" s="103">
        <v>421877</v>
      </c>
      <c r="C14" s="137">
        <v>486969</v>
      </c>
    </row>
    <row r="15" spans="1:6" x14ac:dyDescent="0.3">
      <c r="A15" s="104" t="s">
        <v>72</v>
      </c>
      <c r="B15" s="105">
        <v>1216813</v>
      </c>
      <c r="C15" s="136">
        <v>1419261</v>
      </c>
    </row>
    <row r="16" spans="1:6" ht="30" x14ac:dyDescent="0.3">
      <c r="A16" s="106" t="s">
        <v>73</v>
      </c>
      <c r="B16" s="99">
        <f>SUM(B7:B15)</f>
        <v>29885078</v>
      </c>
      <c r="C16" s="99">
        <f>SUM(C7:C15)</f>
        <v>-52206130</v>
      </c>
    </row>
    <row r="17" spans="1:10" x14ac:dyDescent="0.3">
      <c r="A17" s="32" t="s">
        <v>74</v>
      </c>
      <c r="B17" s="102">
        <v>-5739447</v>
      </c>
      <c r="C17" s="135">
        <f>193743729+1</f>
        <v>193743730</v>
      </c>
      <c r="J17" s="107"/>
    </row>
    <row r="18" spans="1:10" x14ac:dyDescent="0.3">
      <c r="A18" s="32" t="s">
        <v>140</v>
      </c>
      <c r="B18" s="102">
        <v>-10465351</v>
      </c>
      <c r="C18" s="135">
        <f>57383473-1070032</f>
        <v>56313441</v>
      </c>
      <c r="J18" s="107"/>
    </row>
    <row r="19" spans="1:10" x14ac:dyDescent="0.3">
      <c r="A19" s="32" t="s">
        <v>75</v>
      </c>
      <c r="B19" s="103">
        <v>13219792</v>
      </c>
      <c r="C19" s="137">
        <f>1033720</f>
        <v>1033720</v>
      </c>
      <c r="J19" s="107"/>
    </row>
    <row r="20" spans="1:10" x14ac:dyDescent="0.3">
      <c r="A20" s="108" t="s">
        <v>76</v>
      </c>
      <c r="B20" s="105">
        <v>-412198</v>
      </c>
      <c r="C20" s="136">
        <v>-1960498</v>
      </c>
      <c r="J20" s="107"/>
    </row>
    <row r="21" spans="1:10" x14ac:dyDescent="0.3">
      <c r="A21" s="109" t="s">
        <v>77</v>
      </c>
      <c r="B21" s="110">
        <f>SUM(B16:B20)</f>
        <v>26487874</v>
      </c>
      <c r="C21" s="110">
        <f>SUM(C16:C20)</f>
        <v>196924263</v>
      </c>
    </row>
    <row r="22" spans="1:10" x14ac:dyDescent="0.3">
      <c r="A22" s="111" t="s">
        <v>78</v>
      </c>
      <c r="B22" s="112">
        <v>-197856</v>
      </c>
      <c r="C22" s="138">
        <v>-184888</v>
      </c>
    </row>
    <row r="23" spans="1:10" x14ac:dyDescent="0.3">
      <c r="A23" s="32" t="s">
        <v>79</v>
      </c>
      <c r="B23" s="103">
        <v>-740688</v>
      </c>
      <c r="C23" s="137">
        <v>-409990</v>
      </c>
    </row>
    <row r="24" spans="1:10" x14ac:dyDescent="0.3">
      <c r="A24" s="108" t="s">
        <v>80</v>
      </c>
      <c r="B24" s="105">
        <v>330127</v>
      </c>
      <c r="C24" s="136">
        <v>185629</v>
      </c>
    </row>
    <row r="25" spans="1:10" ht="30" x14ac:dyDescent="0.3">
      <c r="A25" s="113" t="s">
        <v>81</v>
      </c>
      <c r="B25" s="110">
        <f>SUM(B21:B24)</f>
        <v>25879457</v>
      </c>
      <c r="C25" s="110">
        <f>SUM(C21:C24)</f>
        <v>196515014</v>
      </c>
    </row>
    <row r="26" spans="1:10" x14ac:dyDescent="0.3">
      <c r="A26" s="32"/>
      <c r="B26" s="114"/>
      <c r="C26" s="114"/>
    </row>
    <row r="27" spans="1:10" x14ac:dyDescent="0.3">
      <c r="A27" s="115" t="s">
        <v>82</v>
      </c>
      <c r="B27" s="114"/>
      <c r="C27" s="114"/>
    </row>
    <row r="28" spans="1:10" x14ac:dyDescent="0.3">
      <c r="A28" s="33" t="s">
        <v>83</v>
      </c>
      <c r="B28" s="102">
        <v>-3428876</v>
      </c>
      <c r="C28" s="135">
        <v>-1542346</v>
      </c>
    </row>
    <row r="29" spans="1:10" x14ac:dyDescent="0.3">
      <c r="A29" s="32" t="s">
        <v>84</v>
      </c>
      <c r="B29" s="101">
        <v>678075</v>
      </c>
      <c r="C29" s="134">
        <v>455898</v>
      </c>
    </row>
    <row r="30" spans="1:10" x14ac:dyDescent="0.3">
      <c r="A30" s="32" t="s">
        <v>85</v>
      </c>
      <c r="B30" s="102">
        <v>-104902271</v>
      </c>
      <c r="C30" s="135">
        <v>-96415450</v>
      </c>
    </row>
    <row r="31" spans="1:10" x14ac:dyDescent="0.3">
      <c r="A31" s="32" t="s">
        <v>86</v>
      </c>
      <c r="B31" s="102">
        <v>85223201</v>
      </c>
      <c r="C31" s="135">
        <v>-98231881</v>
      </c>
    </row>
    <row r="32" spans="1:10" x14ac:dyDescent="0.3">
      <c r="A32" s="32" t="s">
        <v>87</v>
      </c>
      <c r="B32" s="102">
        <v>0</v>
      </c>
      <c r="C32" s="135"/>
    </row>
    <row r="33" spans="1:6" x14ac:dyDescent="0.3">
      <c r="A33" s="32" t="s">
        <v>141</v>
      </c>
      <c r="B33" s="102">
        <v>0</v>
      </c>
      <c r="C33" s="135">
        <v>300</v>
      </c>
    </row>
    <row r="34" spans="1:6" ht="30" x14ac:dyDescent="0.3">
      <c r="A34" s="116" t="s">
        <v>88</v>
      </c>
      <c r="B34" s="117">
        <f>SUM(B28:B33)</f>
        <v>-22429871</v>
      </c>
      <c r="C34" s="117">
        <f>SUM(C28:C33)</f>
        <v>-195733479</v>
      </c>
    </row>
    <row r="35" spans="1:6" x14ac:dyDescent="0.3">
      <c r="A35" s="32"/>
      <c r="B35" s="114"/>
      <c r="C35" s="114"/>
    </row>
    <row r="36" spans="1:6" x14ac:dyDescent="0.3">
      <c r="A36" s="115" t="s">
        <v>89</v>
      </c>
      <c r="B36" s="114"/>
      <c r="C36" s="114"/>
    </row>
    <row r="37" spans="1:6" x14ac:dyDescent="0.3">
      <c r="A37" s="32" t="s">
        <v>90</v>
      </c>
      <c r="B37" s="3">
        <v>0</v>
      </c>
      <c r="C37" s="133">
        <v>125677</v>
      </c>
    </row>
    <row r="38" spans="1:6" x14ac:dyDescent="0.3">
      <c r="A38" s="32" t="s">
        <v>91</v>
      </c>
      <c r="B38" s="102">
        <v>-3858904</v>
      </c>
      <c r="C38" s="135">
        <v>-1937445</v>
      </c>
    </row>
    <row r="39" spans="1:6" x14ac:dyDescent="0.3">
      <c r="A39" s="32" t="s">
        <v>142</v>
      </c>
      <c r="B39" s="102">
        <v>-994000</v>
      </c>
      <c r="C39" s="135">
        <v>0</v>
      </c>
    </row>
    <row r="40" spans="1:6" x14ac:dyDescent="0.3">
      <c r="A40" s="32" t="s">
        <v>92</v>
      </c>
      <c r="B40" s="102">
        <v>-127376</v>
      </c>
      <c r="C40" s="135">
        <v>-286952</v>
      </c>
    </row>
    <row r="41" spans="1:6" x14ac:dyDescent="0.3">
      <c r="A41" s="118" t="s">
        <v>93</v>
      </c>
      <c r="B41" s="117">
        <f>SUM(B36:B40)</f>
        <v>-4980280</v>
      </c>
      <c r="C41" s="117">
        <f>SUM(C36:C40)</f>
        <v>-2098720</v>
      </c>
    </row>
    <row r="42" spans="1:6" x14ac:dyDescent="0.3">
      <c r="A42" s="119" t="s">
        <v>94</v>
      </c>
      <c r="B42" s="120">
        <v>-90052</v>
      </c>
      <c r="C42" s="132">
        <v>-46583</v>
      </c>
    </row>
    <row r="43" spans="1:6" x14ac:dyDescent="0.3">
      <c r="A43" s="121" t="s">
        <v>95</v>
      </c>
      <c r="B43" s="122">
        <f>B25+B34+B41+B42</f>
        <v>-1620746</v>
      </c>
      <c r="C43" s="122">
        <f>C25+C34+C41+C42</f>
        <v>-1363768</v>
      </c>
      <c r="F43" s="100"/>
    </row>
    <row r="44" spans="1:6" x14ac:dyDescent="0.3">
      <c r="A44" s="121" t="s">
        <v>131</v>
      </c>
      <c r="B44" s="123">
        <v>2330778</v>
      </c>
      <c r="C44" s="123">
        <v>2939730</v>
      </c>
    </row>
    <row r="45" spans="1:6" x14ac:dyDescent="0.3">
      <c r="B45" s="101"/>
      <c r="C45" s="101"/>
    </row>
    <row r="46" spans="1:6" ht="15.75" thickBot="1" x14ac:dyDescent="0.35">
      <c r="A46" s="124" t="s">
        <v>130</v>
      </c>
      <c r="B46" s="125">
        <f>B43+B44</f>
        <v>710032</v>
      </c>
      <c r="C46" s="125">
        <f>C43+C44</f>
        <v>1575962</v>
      </c>
      <c r="F46" s="34"/>
    </row>
    <row r="47" spans="1:6" ht="16.5" x14ac:dyDescent="0.3">
      <c r="A47" s="35"/>
      <c r="B47" s="34"/>
      <c r="C47" s="34"/>
    </row>
    <row r="48" spans="1:6" ht="16.5" x14ac:dyDescent="0.3">
      <c r="A48" s="35"/>
      <c r="B48" s="32"/>
    </row>
    <row r="49" spans="1:3" x14ac:dyDescent="0.3">
      <c r="A49" s="24" t="s">
        <v>143</v>
      </c>
      <c r="B49" s="144" t="s">
        <v>144</v>
      </c>
      <c r="C49" s="144"/>
    </row>
    <row r="50" spans="1:3" ht="9.75" customHeight="1" x14ac:dyDescent="0.3">
      <c r="A50" s="24"/>
      <c r="B50" s="2"/>
      <c r="C50" s="27"/>
    </row>
    <row r="51" spans="1:3" x14ac:dyDescent="0.3">
      <c r="A51" s="24" t="s">
        <v>40</v>
      </c>
      <c r="B51" s="144" t="s">
        <v>127</v>
      </c>
      <c r="C51" s="144"/>
    </row>
    <row r="52" spans="1:3" x14ac:dyDescent="0.3">
      <c r="A52" s="2"/>
      <c r="B52" s="2"/>
      <c r="C52" s="2"/>
    </row>
    <row r="53" spans="1:3" x14ac:dyDescent="0.3">
      <c r="A53" s="27" t="s">
        <v>41</v>
      </c>
      <c r="B53" s="2"/>
      <c r="C53" s="28"/>
    </row>
    <row r="54" spans="1:3" x14ac:dyDescent="0.3">
      <c r="A54" s="29">
        <v>44879</v>
      </c>
      <c r="B54" s="2"/>
      <c r="C54" s="2"/>
    </row>
    <row r="55" spans="1:3" x14ac:dyDescent="0.3">
      <c r="A55" s="27"/>
    </row>
    <row r="58" spans="1:3" x14ac:dyDescent="0.3">
      <c r="B58" s="126"/>
      <c r="C58" s="32"/>
    </row>
    <row r="60" spans="1:3" x14ac:dyDescent="0.3">
      <c r="B60" s="32"/>
    </row>
    <row r="61" spans="1:3" x14ac:dyDescent="0.3">
      <c r="B61" s="34"/>
    </row>
  </sheetData>
  <mergeCells count="5">
    <mergeCell ref="B51:C51"/>
    <mergeCell ref="B4:B5"/>
    <mergeCell ref="C4:C5"/>
    <mergeCell ref="A2:C3"/>
    <mergeCell ref="B49:C49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zoomScale="80" zoomScaleNormal="80" workbookViewId="0">
      <selection activeCell="P27" sqref="P27"/>
    </sheetView>
  </sheetViews>
  <sheetFormatPr defaultColWidth="9.140625" defaultRowHeight="15" x14ac:dyDescent="0.3"/>
  <cols>
    <col min="1" max="1" width="36.28515625" style="3" customWidth="1"/>
    <col min="2" max="2" width="12" style="3" customWidth="1"/>
    <col min="3" max="3" width="16.28515625" style="3" customWidth="1"/>
    <col min="4" max="4" width="15.85546875" style="3" customWidth="1"/>
    <col min="5" max="5" width="12.28515625" style="3" bestFit="1" customWidth="1"/>
    <col min="6" max="6" width="22.42578125" style="3" customWidth="1"/>
    <col min="7" max="7" width="13.140625" style="31" customWidth="1"/>
    <col min="8" max="8" width="14.140625" style="3" customWidth="1"/>
    <col min="9" max="9" width="19.5703125" style="3" bestFit="1" customWidth="1"/>
    <col min="10" max="16384" width="9.140625" style="3"/>
  </cols>
  <sheetData>
    <row r="2" spans="1:11" x14ac:dyDescent="0.3">
      <c r="A2" s="31" t="s">
        <v>96</v>
      </c>
    </row>
    <row r="3" spans="1:11" ht="15" customHeight="1" x14ac:dyDescent="0.3">
      <c r="A3" s="164" t="s">
        <v>154</v>
      </c>
      <c r="B3" s="164"/>
      <c r="C3" s="164"/>
      <c r="D3" s="164"/>
      <c r="E3" s="164"/>
      <c r="F3" s="31"/>
      <c r="H3" s="31"/>
      <c r="I3" s="31"/>
    </row>
    <row r="4" spans="1:11" x14ac:dyDescent="0.3">
      <c r="A4" s="164"/>
      <c r="B4" s="164"/>
      <c r="C4" s="164"/>
      <c r="D4" s="164"/>
      <c r="E4" s="164"/>
      <c r="F4" s="36"/>
      <c r="H4" s="36"/>
      <c r="I4" s="31"/>
    </row>
    <row r="5" spans="1:11" x14ac:dyDescent="0.3">
      <c r="E5" s="32"/>
    </row>
    <row r="6" spans="1:11" ht="15" customHeight="1" x14ac:dyDescent="0.3">
      <c r="A6" s="79"/>
      <c r="B6" s="160" t="s">
        <v>97</v>
      </c>
      <c r="C6" s="160"/>
      <c r="D6" s="160"/>
      <c r="E6" s="160"/>
      <c r="F6" s="160"/>
      <c r="G6" s="161"/>
      <c r="H6" s="153" t="s">
        <v>98</v>
      </c>
      <c r="I6" s="153" t="s">
        <v>25</v>
      </c>
    </row>
    <row r="7" spans="1:11" ht="30" customHeight="1" x14ac:dyDescent="0.3">
      <c r="A7" s="165" t="s">
        <v>102</v>
      </c>
      <c r="B7" s="158" t="s">
        <v>19</v>
      </c>
      <c r="C7" s="159"/>
      <c r="D7" s="156" t="s">
        <v>99</v>
      </c>
      <c r="E7" s="162" t="s">
        <v>21</v>
      </c>
      <c r="F7" s="162" t="s">
        <v>100</v>
      </c>
      <c r="G7" s="153" t="s">
        <v>101</v>
      </c>
      <c r="H7" s="154"/>
      <c r="I7" s="154"/>
    </row>
    <row r="8" spans="1:11" ht="30" x14ac:dyDescent="0.3">
      <c r="A8" s="166"/>
      <c r="B8" s="37" t="s">
        <v>103</v>
      </c>
      <c r="C8" s="37" t="s">
        <v>104</v>
      </c>
      <c r="D8" s="157"/>
      <c r="E8" s="163"/>
      <c r="F8" s="163"/>
      <c r="G8" s="155"/>
      <c r="H8" s="155"/>
      <c r="I8" s="155"/>
    </row>
    <row r="9" spans="1:11" s="41" customFormat="1" ht="30" x14ac:dyDescent="0.25">
      <c r="A9" s="38" t="s">
        <v>134</v>
      </c>
      <c r="B9" s="39">
        <v>1379310</v>
      </c>
      <c r="C9" s="39">
        <v>12875173</v>
      </c>
      <c r="D9" s="40">
        <v>-35700</v>
      </c>
      <c r="E9" s="39">
        <f>'[9]форма 1'!E29</f>
        <v>14495720</v>
      </c>
      <c r="F9" s="40">
        <f>'[9]форма 1'!E30</f>
        <v>-11906018</v>
      </c>
      <c r="G9" s="40">
        <f t="shared" ref="G9:G16" si="0">SUM(B9:F9)</f>
        <v>16808485</v>
      </c>
      <c r="H9" s="40">
        <v>2358217</v>
      </c>
      <c r="I9" s="40">
        <f>G9+H9</f>
        <v>19166702</v>
      </c>
    </row>
    <row r="10" spans="1:11" s="41" customFormat="1" x14ac:dyDescent="0.25">
      <c r="A10" s="42" t="s">
        <v>105</v>
      </c>
      <c r="B10" s="43"/>
      <c r="C10" s="39"/>
      <c r="D10" s="44"/>
      <c r="E10" s="39"/>
      <c r="F10" s="40"/>
      <c r="G10" s="40">
        <f t="shared" si="0"/>
        <v>0</v>
      </c>
      <c r="H10" s="40"/>
      <c r="I10" s="40">
        <f t="shared" ref="I10:I16" si="1">G10+H10</f>
        <v>0</v>
      </c>
    </row>
    <row r="11" spans="1:11" s="48" customFormat="1" x14ac:dyDescent="0.25">
      <c r="A11" s="42" t="s">
        <v>132</v>
      </c>
      <c r="B11" s="45" t="s">
        <v>106</v>
      </c>
      <c r="C11" s="45" t="s">
        <v>106</v>
      </c>
      <c r="D11" s="46"/>
      <c r="E11" s="45"/>
      <c r="F11" s="47">
        <f>'форма 2'!D40</f>
        <v>5626042</v>
      </c>
      <c r="G11" s="40">
        <f t="shared" si="0"/>
        <v>5626042</v>
      </c>
      <c r="H11" s="47">
        <f>'форма 2'!D41</f>
        <v>1470951</v>
      </c>
      <c r="I11" s="40">
        <f>G11+H11</f>
        <v>7096993</v>
      </c>
      <c r="K11" s="49"/>
    </row>
    <row r="12" spans="1:11" s="48" customFormat="1" x14ac:dyDescent="0.25">
      <c r="A12" s="42" t="s">
        <v>107</v>
      </c>
      <c r="B12" s="45"/>
      <c r="C12" s="45"/>
      <c r="D12" s="45"/>
      <c r="E12" s="45"/>
      <c r="F12" s="47"/>
      <c r="G12" s="40"/>
      <c r="H12" s="47"/>
      <c r="I12" s="40"/>
      <c r="K12" s="49"/>
    </row>
    <row r="13" spans="1:11" s="48" customFormat="1" x14ac:dyDescent="0.25">
      <c r="A13" s="42" t="s">
        <v>135</v>
      </c>
      <c r="B13" s="45"/>
      <c r="C13" s="45"/>
      <c r="D13" s="45"/>
      <c r="E13" s="50">
        <v>-2213705</v>
      </c>
      <c r="F13" s="47">
        <f>-E13</f>
        <v>2213705</v>
      </c>
      <c r="G13" s="40">
        <f t="shared" si="0"/>
        <v>0</v>
      </c>
      <c r="H13" s="47"/>
      <c r="I13" s="40">
        <f t="shared" si="1"/>
        <v>0</v>
      </c>
    </row>
    <row r="14" spans="1:11" s="48" customFormat="1" ht="15.75" customHeight="1" x14ac:dyDescent="0.25">
      <c r="A14" s="42" t="s">
        <v>108</v>
      </c>
      <c r="B14" s="45"/>
      <c r="C14" s="45"/>
      <c r="D14" s="45"/>
      <c r="E14" s="45"/>
      <c r="F14" s="47"/>
      <c r="G14" s="40">
        <f t="shared" si="0"/>
        <v>0</v>
      </c>
      <c r="H14" s="47"/>
      <c r="I14" s="40">
        <f t="shared" si="1"/>
        <v>0</v>
      </c>
    </row>
    <row r="15" spans="1:11" s="48" customFormat="1" ht="30" x14ac:dyDescent="0.25">
      <c r="A15" s="42" t="s">
        <v>109</v>
      </c>
      <c r="B15" s="45"/>
      <c r="C15" s="45"/>
      <c r="D15" s="45"/>
      <c r="E15" s="51">
        <v>8852</v>
      </c>
      <c r="F15" s="47">
        <v>-336642</v>
      </c>
      <c r="G15" s="40">
        <f t="shared" si="0"/>
        <v>-327790</v>
      </c>
      <c r="H15" s="47">
        <v>-18588</v>
      </c>
      <c r="I15" s="40">
        <f>G15+H15</f>
        <v>-346378</v>
      </c>
    </row>
    <row r="16" spans="1:11" s="48" customFormat="1" x14ac:dyDescent="0.25">
      <c r="A16" s="42" t="s">
        <v>110</v>
      </c>
      <c r="B16" s="45"/>
      <c r="C16" s="45"/>
      <c r="D16" s="45"/>
      <c r="E16" s="51"/>
      <c r="F16" s="47"/>
      <c r="G16" s="40">
        <f t="shared" si="0"/>
        <v>0</v>
      </c>
      <c r="H16" s="47">
        <v>0</v>
      </c>
      <c r="I16" s="40">
        <f t="shared" si="1"/>
        <v>0</v>
      </c>
    </row>
    <row r="17" spans="1:13" s="41" customFormat="1" ht="30" x14ac:dyDescent="0.25">
      <c r="A17" s="38" t="s">
        <v>158</v>
      </c>
      <c r="B17" s="39">
        <f>SUM(B9:B16)</f>
        <v>1379310</v>
      </c>
      <c r="C17" s="39">
        <f t="shared" ref="C17:E17" si="2">SUM(C9:C16)</f>
        <v>12875173</v>
      </c>
      <c r="D17" s="39">
        <f t="shared" si="2"/>
        <v>-35700</v>
      </c>
      <c r="E17" s="39">
        <f t="shared" si="2"/>
        <v>12290867</v>
      </c>
      <c r="F17" s="40">
        <f>SUM(F9:F16)</f>
        <v>-4402913</v>
      </c>
      <c r="G17" s="40">
        <f>SUM(G9:G16)</f>
        <v>22106737</v>
      </c>
      <c r="H17" s="40">
        <f>SUM(H9:H16)</f>
        <v>3810580</v>
      </c>
      <c r="I17" s="40">
        <f>SUM(I9:I16)</f>
        <v>25917317</v>
      </c>
    </row>
    <row r="18" spans="1:13" x14ac:dyDescent="0.3">
      <c r="B18" s="34"/>
      <c r="C18" s="34"/>
      <c r="D18" s="34"/>
      <c r="E18" s="34"/>
      <c r="F18" s="34"/>
      <c r="G18" s="34"/>
      <c r="H18" s="34"/>
      <c r="I18" s="34"/>
      <c r="M18" s="17"/>
    </row>
    <row r="19" spans="1:13" x14ac:dyDescent="0.3">
      <c r="B19" s="34"/>
      <c r="C19" s="34"/>
      <c r="D19" s="34"/>
      <c r="E19" s="34"/>
      <c r="F19" s="34"/>
      <c r="G19" s="34"/>
      <c r="H19" s="34"/>
      <c r="I19" s="34"/>
    </row>
    <row r="20" spans="1:13" x14ac:dyDescent="0.3">
      <c r="B20" s="34"/>
      <c r="C20" s="34"/>
      <c r="D20" s="34"/>
      <c r="E20" s="34"/>
      <c r="F20" s="34"/>
      <c r="G20" s="34"/>
      <c r="H20" s="34"/>
      <c r="I20" s="34"/>
    </row>
    <row r="21" spans="1:13" x14ac:dyDescent="0.3">
      <c r="A21" s="24" t="s">
        <v>143</v>
      </c>
      <c r="B21" s="144"/>
      <c r="C21" s="144"/>
      <c r="E21" s="31" t="s">
        <v>144</v>
      </c>
    </row>
    <row r="22" spans="1:13" x14ac:dyDescent="0.3">
      <c r="A22" s="24"/>
      <c r="B22" s="2"/>
      <c r="C22" s="27"/>
      <c r="F22" s="31"/>
    </row>
    <row r="23" spans="1:13" x14ac:dyDescent="0.3">
      <c r="A23" s="24" t="s">
        <v>40</v>
      </c>
      <c r="B23" s="144"/>
      <c r="C23" s="144"/>
      <c r="E23" s="31" t="str">
        <f>'[9]форма 1'!D60</f>
        <v>Туякова А.Б.</v>
      </c>
      <c r="F23" s="31"/>
    </row>
    <row r="24" spans="1:13" x14ac:dyDescent="0.3">
      <c r="A24" s="2"/>
      <c r="B24" s="2"/>
      <c r="C24" s="2"/>
      <c r="F24" s="31"/>
    </row>
    <row r="25" spans="1:13" x14ac:dyDescent="0.3">
      <c r="A25" s="27" t="s">
        <v>41</v>
      </c>
      <c r="B25" s="2"/>
      <c r="C25" s="28"/>
      <c r="F25" s="17"/>
    </row>
    <row r="26" spans="1:13" x14ac:dyDescent="0.3">
      <c r="A26" s="29">
        <v>44879</v>
      </c>
      <c r="B26" s="2"/>
      <c r="C26" s="2"/>
      <c r="H26" s="52"/>
    </row>
    <row r="27" spans="1:13" x14ac:dyDescent="0.3">
      <c r="A27" s="31"/>
      <c r="F27" s="17"/>
      <c r="H27" s="52"/>
    </row>
    <row r="28" spans="1:13" x14ac:dyDescent="0.3">
      <c r="A28" s="31"/>
      <c r="H28" s="52"/>
    </row>
    <row r="29" spans="1:13" x14ac:dyDescent="0.3">
      <c r="A29" s="31"/>
      <c r="C29" s="32"/>
      <c r="E29" s="32"/>
      <c r="H29" s="52"/>
    </row>
    <row r="30" spans="1:13" x14ac:dyDescent="0.3">
      <c r="A30" s="31"/>
      <c r="C30" s="53"/>
      <c r="D30" s="53"/>
      <c r="E30" s="53"/>
      <c r="F30" s="53"/>
      <c r="G30" s="53"/>
      <c r="H30" s="53"/>
      <c r="I30" s="53"/>
    </row>
    <row r="31" spans="1:13" x14ac:dyDescent="0.3">
      <c r="A31" s="31"/>
      <c r="H31" s="52"/>
    </row>
    <row r="32" spans="1:13" x14ac:dyDescent="0.3">
      <c r="A32" s="31"/>
      <c r="H32" s="52"/>
    </row>
    <row r="33" spans="1:9" x14ac:dyDescent="0.3">
      <c r="A33" s="31"/>
      <c r="H33" s="52"/>
    </row>
    <row r="34" spans="1:9" x14ac:dyDescent="0.3">
      <c r="H34" s="52"/>
    </row>
    <row r="35" spans="1:9" x14ac:dyDescent="0.3">
      <c r="C35" s="54"/>
      <c r="D35" s="32"/>
      <c r="E35" s="32"/>
      <c r="F35" s="17"/>
      <c r="G35" s="17"/>
      <c r="H35" s="17"/>
      <c r="I35" s="17"/>
    </row>
    <row r="36" spans="1:9" x14ac:dyDescent="0.3">
      <c r="C36" s="32"/>
      <c r="D36" s="32"/>
      <c r="E36" s="32"/>
      <c r="F36" s="34"/>
      <c r="G36" s="34"/>
      <c r="H36" s="34"/>
      <c r="I36" s="34"/>
    </row>
    <row r="37" spans="1:9" x14ac:dyDescent="0.3">
      <c r="C37" s="54"/>
    </row>
    <row r="38" spans="1:9" x14ac:dyDescent="0.3">
      <c r="F38" s="17"/>
    </row>
    <row r="39" spans="1:9" x14ac:dyDescent="0.3">
      <c r="F39" s="17"/>
    </row>
    <row r="40" spans="1:9" x14ac:dyDescent="0.3">
      <c r="F40" s="17"/>
    </row>
    <row r="41" spans="1:9" x14ac:dyDescent="0.3">
      <c r="F41" s="33"/>
    </row>
    <row r="42" spans="1:9" x14ac:dyDescent="0.3">
      <c r="F42" s="17"/>
    </row>
  </sheetData>
  <mergeCells count="12">
    <mergeCell ref="B23:C23"/>
    <mergeCell ref="H6:H8"/>
    <mergeCell ref="E7:E8"/>
    <mergeCell ref="F7:F8"/>
    <mergeCell ref="A3:E4"/>
    <mergeCell ref="A7:A8"/>
    <mergeCell ref="I6:I8"/>
    <mergeCell ref="G7:G8"/>
    <mergeCell ref="D7:D8"/>
    <mergeCell ref="B7:C7"/>
    <mergeCell ref="B21:C21"/>
    <mergeCell ref="B6:G6"/>
  </mergeCells>
  <pageMargins left="0.82677165354330717" right="0.19685039370078741" top="0.94488188976377963" bottom="0.74803149606299213" header="0.31496062992125984" footer="0.31496062992125984"/>
  <pageSetup paperSize="9" scale="8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="80" zoomScaleNormal="80" workbookViewId="0">
      <selection activeCell="L9" sqref="L9"/>
    </sheetView>
  </sheetViews>
  <sheetFormatPr defaultColWidth="9.140625" defaultRowHeight="16.5" x14ac:dyDescent="0.3"/>
  <cols>
    <col min="1" max="2" width="9.140625" style="35"/>
    <col min="3" max="3" width="50.28515625" style="35" customWidth="1"/>
    <col min="4" max="4" width="21" style="35" customWidth="1"/>
    <col min="5" max="5" width="20.7109375" style="35" customWidth="1"/>
    <col min="6" max="6" width="9.140625" style="35"/>
    <col min="7" max="7" width="11.140625" style="35" bestFit="1" customWidth="1"/>
    <col min="8" max="16384" width="9.140625" style="35"/>
  </cols>
  <sheetData>
    <row r="1" spans="2:7" x14ac:dyDescent="0.3">
      <c r="B1" s="127" t="s">
        <v>155</v>
      </c>
    </row>
    <row r="3" spans="2:7" ht="33" x14ac:dyDescent="0.3">
      <c r="B3" s="80" t="s">
        <v>111</v>
      </c>
      <c r="C3" s="80" t="s">
        <v>112</v>
      </c>
      <c r="D3" s="81" t="str">
        <f>'форма 1'!D6</f>
        <v>30 сентября 2022 г. (Неаудировано)</v>
      </c>
      <c r="E3" s="80" t="s">
        <v>145</v>
      </c>
    </row>
    <row r="4" spans="2:7" x14ac:dyDescent="0.3">
      <c r="B4" s="128">
        <v>1</v>
      </c>
      <c r="C4" s="82" t="s">
        <v>113</v>
      </c>
      <c r="D4" s="83">
        <f>'форма 1'!D25</f>
        <v>106866328</v>
      </c>
      <c r="E4" s="83">
        <f>'форма 1'!E25</f>
        <v>90805928</v>
      </c>
      <c r="F4" s="62"/>
    </row>
    <row r="5" spans="2:7" ht="33" x14ac:dyDescent="0.3">
      <c r="B5" s="128">
        <v>2</v>
      </c>
      <c r="C5" s="82" t="s">
        <v>114</v>
      </c>
      <c r="D5" s="83">
        <f>'форма 1'!D12</f>
        <v>161278</v>
      </c>
      <c r="E5" s="83">
        <f>'форма 1'!E12</f>
        <v>135082</v>
      </c>
      <c r="F5" s="62"/>
    </row>
    <row r="6" spans="2:7" ht="33" x14ac:dyDescent="0.3">
      <c r="B6" s="128">
        <v>3</v>
      </c>
      <c r="C6" s="82" t="s">
        <v>115</v>
      </c>
      <c r="D6" s="83">
        <f>'форма 1'!D53</f>
        <v>80949011</v>
      </c>
      <c r="E6" s="83">
        <f>'форма 1'!E53</f>
        <v>71639226</v>
      </c>
      <c r="F6" s="62"/>
    </row>
    <row r="7" spans="2:7" x14ac:dyDescent="0.3">
      <c r="B7" s="128">
        <v>4</v>
      </c>
      <c r="C7" s="82" t="s">
        <v>116</v>
      </c>
      <c r="D7" s="83">
        <v>14978571</v>
      </c>
      <c r="E7" s="83">
        <v>14978571</v>
      </c>
      <c r="F7" s="62"/>
    </row>
    <row r="8" spans="2:7" ht="33" x14ac:dyDescent="0.3">
      <c r="B8" s="128">
        <v>5</v>
      </c>
      <c r="C8" s="84" t="s">
        <v>117</v>
      </c>
      <c r="D8" s="83">
        <v>12875173</v>
      </c>
      <c r="E8" s="83">
        <v>12875173</v>
      </c>
      <c r="F8" s="62"/>
    </row>
    <row r="9" spans="2:7" ht="33" x14ac:dyDescent="0.3">
      <c r="B9" s="128">
        <v>6</v>
      </c>
      <c r="C9" s="82" t="s">
        <v>118</v>
      </c>
      <c r="D9" s="85">
        <f>D4-D5-D6-D8</f>
        <v>12880866</v>
      </c>
      <c r="E9" s="85">
        <f>E4-E5-E6-E8</f>
        <v>6156447</v>
      </c>
      <c r="F9" s="62"/>
    </row>
    <row r="10" spans="2:7" ht="33.75" customHeight="1" x14ac:dyDescent="0.3">
      <c r="B10" s="168" t="s">
        <v>119</v>
      </c>
      <c r="C10" s="168"/>
      <c r="D10" s="86">
        <f>D9/D7*1000</f>
        <v>859.95292875401799</v>
      </c>
      <c r="E10" s="86">
        <f>E9/E7*1000</f>
        <v>411.01697885599367</v>
      </c>
      <c r="F10" s="87"/>
      <c r="G10" s="62"/>
    </row>
    <row r="12" spans="2:7" x14ac:dyDescent="0.3">
      <c r="B12" s="127" t="s">
        <v>157</v>
      </c>
    </row>
    <row r="14" spans="2:7" ht="33" x14ac:dyDescent="0.3">
      <c r="B14" s="80" t="s">
        <v>111</v>
      </c>
      <c r="C14" s="80" t="s">
        <v>112</v>
      </c>
      <c r="D14" s="80" t="str">
        <f>D3</f>
        <v>30 сентября 2022 г. (Неаудировано)</v>
      </c>
      <c r="E14" s="80" t="s">
        <v>146</v>
      </c>
    </row>
    <row r="15" spans="2:7" ht="33" x14ac:dyDescent="0.3">
      <c r="B15" s="128">
        <v>1</v>
      </c>
      <c r="C15" s="88" t="s">
        <v>120</v>
      </c>
      <c r="D15" s="89">
        <f>D8</f>
        <v>12875173</v>
      </c>
      <c r="E15" s="89">
        <f>E8</f>
        <v>12875173</v>
      </c>
    </row>
    <row r="16" spans="2:7" x14ac:dyDescent="0.3">
      <c r="B16" s="128">
        <v>2</v>
      </c>
      <c r="C16" s="90" t="s">
        <v>121</v>
      </c>
      <c r="D16" s="89">
        <v>994000</v>
      </c>
      <c r="E16" s="89">
        <v>994000</v>
      </c>
    </row>
    <row r="17" spans="2:5" x14ac:dyDescent="0.3">
      <c r="B17" s="128">
        <v>3</v>
      </c>
      <c r="C17" s="90" t="s">
        <v>122</v>
      </c>
      <c r="D17" s="89">
        <v>994000</v>
      </c>
      <c r="E17" s="91" t="s">
        <v>147</v>
      </c>
    </row>
    <row r="18" spans="2:5" x14ac:dyDescent="0.3">
      <c r="B18" s="128">
        <v>4</v>
      </c>
      <c r="C18" s="90" t="s">
        <v>123</v>
      </c>
      <c r="D18" s="92">
        <v>0</v>
      </c>
      <c r="E18" s="93">
        <v>994000</v>
      </c>
    </row>
    <row r="19" spans="2:5" x14ac:dyDescent="0.3">
      <c r="B19" s="128">
        <v>5</v>
      </c>
      <c r="C19" s="90" t="s">
        <v>124</v>
      </c>
      <c r="D19" s="89">
        <v>1448457</v>
      </c>
      <c r="E19" s="89">
        <v>1448457</v>
      </c>
    </row>
    <row r="20" spans="2:5" ht="33" x14ac:dyDescent="0.3">
      <c r="B20" s="128">
        <v>6</v>
      </c>
      <c r="C20" s="90" t="s">
        <v>125</v>
      </c>
      <c r="D20" s="89">
        <f>'[9]форма 1'!D37</f>
        <v>5865121</v>
      </c>
      <c r="E20" s="89">
        <f>'[9]форма 1'!E37</f>
        <v>5865121</v>
      </c>
    </row>
    <row r="21" spans="2:5" ht="33.75" customHeight="1" x14ac:dyDescent="0.3">
      <c r="B21" s="167" t="s">
        <v>126</v>
      </c>
      <c r="C21" s="167"/>
      <c r="D21" s="94">
        <f>(D15+D18+D20)/D19*1000</f>
        <v>12938.108621795471</v>
      </c>
      <c r="E21" s="94">
        <f>(E15+E18+E20)/E19*1000</f>
        <v>13624.356125173203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Аржикеева Гульмира Серикпаев</cp:lastModifiedBy>
  <cp:revision/>
  <cp:lastPrinted>2022-11-12T11:32:49Z</cp:lastPrinted>
  <dcterms:created xsi:type="dcterms:W3CDTF">2015-08-20T10:00:21Z</dcterms:created>
  <dcterms:modified xsi:type="dcterms:W3CDTF">2022-11-14T09:14:42Z</dcterms:modified>
  <cp:category/>
  <cp:contentStatus/>
</cp:coreProperties>
</file>