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zhenisbek_u\Desktop\KASE JSC Atameken 9m 2018\"/>
    </mc:Choice>
  </mc:AlternateContent>
  <xr:revisionPtr revIDLastSave="0" documentId="13_ncr:1_{B3714E1D-4676-4E30-82A3-A9DCB4DFD480}" xr6:coauthVersionLast="38" xr6:coauthVersionMax="38" xr10:uidLastSave="{00000000-0000-0000-0000-000000000000}"/>
  <bookViews>
    <workbookView xWindow="0" yWindow="0" windowWidth="24000" windowHeight="9990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</sheets>
  <externalReferences>
    <externalReference r:id="rId5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3" l="1"/>
  <c r="C39" i="3"/>
  <c r="C37" i="3"/>
  <c r="C29" i="3"/>
  <c r="C30" i="3"/>
  <c r="C31" i="3"/>
  <c r="C28" i="3"/>
  <c r="C23" i="3"/>
  <c r="C24" i="3"/>
  <c r="C22" i="3"/>
  <c r="C18" i="3"/>
  <c r="C19" i="3"/>
  <c r="C20" i="3"/>
  <c r="C17" i="3"/>
  <c r="B43" i="3" l="1"/>
  <c r="B34" i="3" l="1"/>
  <c r="B47" i="3"/>
  <c r="G13" i="4"/>
  <c r="I13" i="4" s="1"/>
  <c r="H9" i="4"/>
  <c r="B15" i="4" l="1"/>
  <c r="C15" i="4"/>
  <c r="D15" i="4"/>
  <c r="F12" i="4"/>
  <c r="G12" i="4" s="1"/>
  <c r="E9" i="4"/>
  <c r="E15" i="4" s="1"/>
  <c r="B40" i="3"/>
  <c r="D41" i="2"/>
  <c r="C51" i="1"/>
  <c r="D44" i="1"/>
  <c r="C44" i="1"/>
  <c r="C33" i="1"/>
  <c r="C35" i="1" s="1"/>
  <c r="D33" i="1"/>
  <c r="D35" i="1" s="1"/>
  <c r="D25" i="1"/>
  <c r="C25" i="1"/>
  <c r="D15" i="1"/>
  <c r="C52" i="1" l="1"/>
  <c r="D26" i="1"/>
  <c r="C53" i="1" l="1"/>
  <c r="C15" i="1"/>
  <c r="C26" i="1" l="1"/>
  <c r="H11" i="4"/>
  <c r="H15" i="4" s="1"/>
  <c r="F11" i="4"/>
  <c r="F9" i="4"/>
  <c r="D59" i="2"/>
  <c r="B53" i="3"/>
  <c r="C41" i="2"/>
  <c r="C58" i="1" l="1"/>
  <c r="F15" i="4"/>
  <c r="D51" i="1"/>
  <c r="D52" i="1" s="1"/>
  <c r="D53" i="1" l="1"/>
  <c r="D58" i="1" s="1"/>
  <c r="C54" i="1"/>
  <c r="D54" i="1" l="1"/>
  <c r="C40" i="3"/>
  <c r="E17" i="4" l="1"/>
  <c r="A17" i="4"/>
  <c r="B51" i="3"/>
  <c r="A51" i="3"/>
  <c r="D57" i="2"/>
  <c r="B57" i="2"/>
  <c r="A53" i="3" l="1"/>
  <c r="E19" i="4" l="1"/>
  <c r="A19" i="4"/>
  <c r="G9" i="4"/>
  <c r="A22" i="4"/>
  <c r="A56" i="3"/>
  <c r="B62" i="2"/>
  <c r="B59" i="2"/>
  <c r="I9" i="4" l="1"/>
  <c r="H24" i="4"/>
  <c r="F24" i="4" l="1"/>
  <c r="G14" i="4"/>
  <c r="I14" i="4" s="1"/>
  <c r="G10" i="4" l="1"/>
  <c r="I10" i="4" l="1"/>
  <c r="D12" i="2" l="1"/>
  <c r="D20" i="2" l="1"/>
  <c r="D25" i="2" s="1"/>
  <c r="D35" i="2"/>
  <c r="D29" i="2" l="1"/>
  <c r="C7" i="3"/>
  <c r="C16" i="3" s="1"/>
  <c r="C21" i="3" s="1"/>
  <c r="C25" i="3" s="1"/>
  <c r="D38" i="2"/>
  <c r="D40" i="2" s="1"/>
  <c r="D42" i="2" s="1"/>
  <c r="C12" i="2"/>
  <c r="C20" i="2" s="1"/>
  <c r="D45" i="2" l="1"/>
  <c r="G11" i="4"/>
  <c r="C34" i="3"/>
  <c r="C42" i="3" s="1"/>
  <c r="C45" i="3" s="1"/>
  <c r="C25" i="2"/>
  <c r="B7" i="3" s="1"/>
  <c r="B16" i="3" l="1"/>
  <c r="B21" i="3" s="1"/>
  <c r="B25" i="3" s="1"/>
  <c r="C29" i="2"/>
  <c r="C35" i="2" s="1"/>
  <c r="C38" i="2" s="1"/>
  <c r="I11" i="4"/>
  <c r="G15" i="4"/>
  <c r="B42" i="3" l="1"/>
  <c r="B45" i="3" s="1"/>
  <c r="C40" i="2"/>
  <c r="I12" i="4"/>
  <c r="G24" i="4"/>
  <c r="B46" i="3" l="1"/>
  <c r="I15" i="4"/>
  <c r="C42" i="2"/>
  <c r="C45" i="2"/>
  <c r="I24" i="4" l="1"/>
</calcChain>
</file>

<file path=xl/sharedStrings.xml><?xml version="1.0" encoding="utf-8"?>
<sst xmlns="http://schemas.openxmlformats.org/spreadsheetml/2006/main" count="166" uniqueCount="139">
  <si>
    <t>АО «АТАМЕКЕН-АГРО»</t>
  </si>
  <si>
    <t>В тысячах казахстанских тенге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</si>
  <si>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</si>
  <si>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</si>
  <si>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</si>
  <si>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</si>
  <si>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</si>
  <si>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</si>
  <si>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</si>
  <si>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</si>
  <si>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</si>
  <si>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</si>
  <si>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</si>
  <si>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</si>
  <si>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Итого краткосрочные активы</t>
  </si>
  <si>
    <t>ВСЕГО АКТИВЫ</t>
  </si>
  <si>
    <t>КАПИТАЛ</t>
  </si>
  <si>
    <t xml:space="preserve"> </t>
  </si>
  <si>
    <t>Выкупленные собственные простые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</si>
  <si>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</si>
  <si>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</si>
  <si>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</si>
  <si>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</si>
  <si>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</si>
  <si>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</si>
  <si>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</si>
  <si>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</si>
  <si>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</si>
  <si>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</si>
  <si>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</si>
  <si>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</si>
  <si>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</si>
  <si>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</si>
  <si>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ВСЕГО ОБЯЗАТЕЛЬСТВА</t>
  </si>
  <si>
    <t>ВСЕГО ОБЯЗАТЕЛЬСТВА И КАПИТАЛА</t>
  </si>
  <si>
    <t>проверка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</si>
  <si>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</si>
  <si>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</si>
  <si>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</si>
  <si>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</si>
  <si>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</si>
  <si>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</si>
  <si>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</si>
  <si>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</si>
  <si>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</si>
  <si>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</si>
  <si>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</si>
  <si>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</si>
  <si>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</si>
  <si>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</si>
  <si>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</si>
  <si>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</si>
  <si>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</si>
  <si>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</si>
  <si>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</si>
  <si>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</si>
  <si>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</si>
  <si>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</si>
  <si>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Средневзвешенное количество обыкновенных акций в обращении</t>
  </si>
  <si>
    <t>Прибыль на акцию, относимая на собственников Группы, базовая и разводненная (в тенге на акцию)</t>
  </si>
  <si>
    <t>По прибыли от продолжающейся деятельности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</si>
  <si>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</si>
  <si>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</si>
  <si>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</si>
  <si>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</si>
  <si>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</si>
  <si>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</si>
  <si>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Уменьшение запасов</t>
  </si>
  <si>
    <t>Увеличение/(уменьшение) торговой и прочей кредиторской задолженности</t>
  </si>
  <si>
    <t xml:space="preserve">Оттоки денежных средств от операционной деятельности </t>
  </si>
  <si>
    <t xml:space="preserve">Подоходный налог уплаченный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</si>
  <si>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</si>
  <si>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</si>
  <si>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</t>
  </si>
  <si>
    <t>Поступления от продажи основных средств</t>
  </si>
  <si>
    <t>Приобретение биологических активов</t>
  </si>
  <si>
    <t>Приобритение доли в дочерних предприятиях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</si>
  <si>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</si>
  <si>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</si>
  <si>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</si>
  <si>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</si>
  <si>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</si>
  <si>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</si>
  <si>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</si>
  <si>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Консолидированный промежуточный сжатый Отчет об изменениях в капитале</t>
  </si>
  <si>
    <t>Контролирующая компания</t>
  </si>
  <si>
    <t xml:space="preserve">Доля меньшинства </t>
  </si>
  <si>
    <t>ВСЕГО КАПИТАЛА</t>
  </si>
  <si>
    <t>Нераспределенная прибыль /(непокрытый убыток)</t>
  </si>
  <si>
    <t>Итого</t>
  </si>
  <si>
    <t>в тыс. тенге</t>
  </si>
  <si>
    <t>привилегированные акции</t>
  </si>
  <si>
    <t>совокупный доход(убыток) за период</t>
  </si>
  <si>
    <t xml:space="preserve">Прибыль/(убыток) от переоценки с/х продукции </t>
  </si>
  <si>
    <t>(Убыток/прибыль на акцию, относимая на собственников Группы, базовая и разводненная (в тенге на акцию)</t>
  </si>
  <si>
    <t>Простые акции</t>
  </si>
  <si>
    <t>Убытки за вычетом прибылей по курсовой разнице</t>
  </si>
  <si>
    <t xml:space="preserve">Финансовые расходы </t>
  </si>
  <si>
    <t>Доход по НДС по специальному налоговому режиму</t>
  </si>
  <si>
    <t>(Увеличение ) / уменьшение прочих долгосрочных активов</t>
  </si>
  <si>
    <t>Проценты уплаченные, за вычетом полученных субсидий</t>
  </si>
  <si>
    <t>Проценты полученные</t>
  </si>
  <si>
    <t xml:space="preserve">Погашение кредитов и займов </t>
  </si>
  <si>
    <t>Погашение обязательства по финансовой аренде</t>
  </si>
  <si>
    <t>Выпушенные акции</t>
  </si>
  <si>
    <t>Изменение в неконтролирующей доли дочерних предприятий</t>
  </si>
  <si>
    <t>Главный бухгалтер</t>
  </si>
  <si>
    <t>Размещение депозитов</t>
  </si>
  <si>
    <t>Снятие депозитов</t>
  </si>
  <si>
    <t>Прибыль / (убыток) от переоценки биологических активов</t>
  </si>
  <si>
    <t>Амортизацию основных средств и нематериальных активов</t>
  </si>
  <si>
    <t>Прочие</t>
  </si>
  <si>
    <t>Поступление кредитов и займов</t>
  </si>
  <si>
    <t>Влияние изменения обменного курса валют на денежные средства и их эквиваленты</t>
  </si>
  <si>
    <t>Саджитова А.Т.</t>
  </si>
  <si>
    <t>Выкупленные собственные акции</t>
  </si>
  <si>
    <t>Акционерный капитал</t>
  </si>
  <si>
    <t>Остаток на 31 декабря 2017 года</t>
  </si>
  <si>
    <t>Перенос на нераспределеную прибыль</t>
  </si>
  <si>
    <t>Прочие краткосрочные активы</t>
  </si>
  <si>
    <t>Доходы будущих периодов по государственным займам</t>
  </si>
  <si>
    <t>Задолженность по корпоративному подоходному налогу</t>
  </si>
  <si>
    <t xml:space="preserve"> - собственников Группы</t>
  </si>
  <si>
    <t>Всего совокупный доход / (убыток), относимый на:</t>
  </si>
  <si>
    <t>Итого совокупный доход / (убыток) за период</t>
  </si>
  <si>
    <t xml:space="preserve">Денежные средства с ограничением в использовании </t>
  </si>
  <si>
    <t>31 декабря   2017 г.</t>
  </si>
  <si>
    <t>Движение входящего сальдо</t>
  </si>
  <si>
    <t>И. О.  Председателя Правления</t>
  </si>
  <si>
    <t>Дуйсебаева Ж. А.</t>
  </si>
  <si>
    <t>14 ноября 2018 года</t>
  </si>
  <si>
    <t>30 сентября   2018 г.</t>
  </si>
  <si>
    <r>
      <t xml:space="preserve">Консолидированный промежуточный сжатый Отчет о прибыли или убытке и прочем совокупном доходе за 9 месяцев 2018 года </t>
    </r>
    <r>
      <rPr>
        <sz val="10"/>
        <color theme="1"/>
        <rFont val="Book Antiqua"/>
        <family val="1"/>
        <charset val="204"/>
      </rPr>
      <t>(неаудированный)</t>
    </r>
  </si>
  <si>
    <t>за 9 месяцев 2017 года</t>
  </si>
  <si>
    <t>за 9 месяцев 2018 года</t>
  </si>
  <si>
    <r>
      <t xml:space="preserve">Консолидированный промежуточный сжатый Отчет о движении денежных средств по состоянию за 9 месяцев 2018 года </t>
    </r>
    <r>
      <rPr>
        <sz val="10"/>
        <color theme="1"/>
        <rFont val="Book Antiqua"/>
        <family val="1"/>
        <charset val="204"/>
      </rPr>
      <t>(неаудированный)</t>
    </r>
  </si>
  <si>
    <t>за 9 месяцев, закончившийся 30 сентября 2018 года (неаудированный)</t>
  </si>
  <si>
    <t>Остаток на 30 сентября 2018 года</t>
  </si>
  <si>
    <r>
      <t>Консолидированный промежуточный сжатый Отчет о финансовом положении по состоянию на 30 сентября 2018 года</t>
    </r>
    <r>
      <rPr>
        <sz val="10"/>
        <rFont val="Book Antiqua"/>
        <family val="1"/>
        <charset val="204"/>
      </rPr>
      <t xml:space="preserve"> (неаудированный)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</si>
</sst>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70" formatCode="_(* #,##0.000000_);_(* \(#,##0.0000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/>
    <xf numFmtId="3" fontId="3" fillId="0" borderId="0" xfId="0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3" fontId="3" fillId="0" borderId="0" xfId="0" applyNumberFormat="1" applyFont="1"/>
    <xf numFmtId="0" fontId="3" fillId="0" borderId="2" xfId="0" applyFont="1" applyBorder="1"/>
    <xf numFmtId="165" fontId="3" fillId="0" borderId="2" xfId="1" applyNumberFormat="1" applyFont="1" applyBorder="1" applyAlignment="1">
      <alignment horizontal="right" vertical="center" wrapText="1"/>
    </xf>
    <xf numFmtId="0" fontId="2" fillId="0" borderId="2" xfId="0" applyFont="1" applyBorder="1"/>
    <xf numFmtId="165" fontId="3" fillId="0" borderId="0" xfId="0" applyNumberFormat="1" applyFont="1"/>
    <xf numFmtId="0" fontId="3" fillId="0" borderId="0" xfId="0" applyFont="1" applyAlignment="1">
      <alignment wrapText="1"/>
    </xf>
    <xf numFmtId="0" fontId="2" fillId="0" borderId="3" xfId="0" applyFont="1" applyBorder="1"/>
    <xf numFmtId="165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3" fillId="0" borderId="1" xfId="0" applyFont="1" applyBorder="1"/>
    <xf numFmtId="0" fontId="3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3" xfId="0" applyFont="1" applyBorder="1"/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top" wrapText="1"/>
    </xf>
    <xf numFmtId="165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165" fontId="2" fillId="0" borderId="0" xfId="1" applyNumberFormat="1" applyFont="1" applyAlignment="1">
      <alignment horizontal="right" vertical="center" wrapText="1"/>
    </xf>
    <xf numFmtId="3" fontId="2" fillId="0" borderId="0" xfId="0" applyNumberFormat="1" applyFont="1" applyAlignment="1">
      <alignment wrapText="1"/>
    </xf>
    <xf numFmtId="3" fontId="3" fillId="0" borderId="2" xfId="0" applyNumberFormat="1" applyFont="1" applyBorder="1"/>
    <xf numFmtId="3" fontId="2" fillId="0" borderId="2" xfId="0" applyNumberFormat="1" applyFont="1" applyBorder="1"/>
    <xf numFmtId="165" fontId="2" fillId="0" borderId="4" xfId="1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4" xfId="0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3" fontId="3" fillId="0" borderId="4" xfId="0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/>
    </xf>
    <xf numFmtId="3" fontId="7" fillId="0" borderId="0" xfId="0" applyNumberFormat="1" applyFont="1"/>
    <xf numFmtId="0" fontId="3" fillId="0" borderId="11" xfId="0" applyFont="1" applyBorder="1"/>
    <xf numFmtId="0" fontId="2" fillId="0" borderId="6" xfId="0" applyFont="1" applyBorder="1" applyAlignment="1">
      <alignment vertical="top" wrapText="1"/>
    </xf>
    <xf numFmtId="167" fontId="2" fillId="0" borderId="6" xfId="0" applyNumberFormat="1" applyFont="1" applyBorder="1" applyAlignment="1">
      <alignment vertical="top" wrapText="1"/>
    </xf>
    <xf numFmtId="165" fontId="2" fillId="0" borderId="6" xfId="1" applyNumberFormat="1" applyFont="1" applyBorder="1" applyAlignment="1">
      <alignment vertical="center" wrapText="1"/>
    </xf>
    <xf numFmtId="0" fontId="3" fillId="0" borderId="6" xfId="0" quotePrefix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3" fillId="0" borderId="1" xfId="0" applyNumberFormat="1" applyFont="1" applyBorder="1"/>
    <xf numFmtId="3" fontId="3" fillId="0" borderId="0" xfId="0" applyNumberFormat="1" applyFont="1" applyBorder="1"/>
    <xf numFmtId="167" fontId="2" fillId="0" borderId="6" xfId="0" applyNumberFormat="1" applyFont="1" applyFill="1" applyBorder="1" applyAlignment="1">
      <alignment vertical="top" wrapText="1"/>
    </xf>
    <xf numFmtId="165" fontId="2" fillId="0" borderId="6" xfId="1" applyNumberFormat="1" applyFont="1" applyFill="1" applyBorder="1" applyAlignment="1">
      <alignment vertical="center" wrapText="1"/>
    </xf>
    <xf numFmtId="167" fontId="3" fillId="0" borderId="6" xfId="0" applyNumberFormat="1" applyFont="1" applyFill="1" applyBorder="1" applyAlignment="1">
      <alignment vertical="top" wrapText="1"/>
    </xf>
    <xf numFmtId="167" fontId="3" fillId="0" borderId="5" xfId="0" applyNumberFormat="1" applyFont="1" applyFill="1" applyBorder="1" applyAlignment="1">
      <alignment vertical="top" wrapText="1"/>
    </xf>
    <xf numFmtId="165" fontId="3" fillId="0" borderId="6" xfId="1" applyNumberFormat="1" applyFont="1" applyFill="1" applyBorder="1" applyAlignment="1">
      <alignment vertical="center" wrapText="1"/>
    </xf>
    <xf numFmtId="165" fontId="3" fillId="0" borderId="0" xfId="1" applyNumberFormat="1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wrapText="1"/>
    </xf>
    <xf numFmtId="165" fontId="6" fillId="0" borderId="0" xfId="0" applyNumberFormat="1" applyFont="1" applyFill="1" applyAlignment="1">
      <alignment horizontal="right"/>
    </xf>
    <xf numFmtId="0" fontId="0" fillId="0" borderId="0" xfId="0" applyFill="1"/>
    <xf numFmtId="0" fontId="3" fillId="0" borderId="3" xfId="0" applyFont="1" applyFill="1" applyBorder="1"/>
    <xf numFmtId="0" fontId="3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2" fillId="0" borderId="0" xfId="1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/>
    <xf numFmtId="165" fontId="3" fillId="0" borderId="0" xfId="0" applyNumberFormat="1" applyFont="1" applyFill="1"/>
    <xf numFmtId="166" fontId="3" fillId="0" borderId="0" xfId="0" applyNumberFormat="1" applyFont="1"/>
    <xf numFmtId="165" fontId="2" fillId="0" borderId="11" xfId="1" applyNumberFormat="1" applyFont="1" applyFill="1" applyBorder="1" applyAlignment="1">
      <alignment vertical="center" wrapText="1"/>
    </xf>
    <xf numFmtId="165" fontId="2" fillId="0" borderId="0" xfId="0" applyNumberFormat="1" applyFont="1"/>
    <xf numFmtId="165" fontId="6" fillId="0" borderId="2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  <xf numFmtId="168" fontId="3" fillId="0" borderId="0" xfId="1" applyNumberFormat="1" applyFont="1" applyFill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/>
    </xf>
    <xf numFmtId="167" fontId="2" fillId="0" borderId="11" xfId="0" applyNumberFormat="1" applyFont="1" applyBorder="1" applyAlignment="1">
      <alignment horizontal="center" vertical="top" wrapText="1"/>
    </xf>
    <xf numFmtId="167" fontId="3" fillId="0" borderId="5" xfId="0" applyNumberFormat="1" applyFont="1" applyFill="1" applyBorder="1" applyAlignment="1">
      <alignment vertical="center" wrapText="1"/>
    </xf>
    <xf numFmtId="0" fontId="3" fillId="0" borderId="6" xfId="0" applyFont="1" applyBorder="1"/>
    <xf numFmtId="170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165" fontId="3" fillId="3" borderId="0" xfId="1" applyNumberFormat="1" applyFont="1" applyFill="1" applyAlignment="1">
      <alignment horizontal="right" vertical="center" wrapText="1"/>
    </xf>
    <xf numFmtId="166" fontId="0" fillId="0" borderId="0" xfId="0" applyNumberFormat="1"/>
    <xf numFmtId="165" fontId="7" fillId="0" borderId="0" xfId="0" applyNumberFormat="1" applyFont="1" applyFill="1"/>
    <xf numFmtId="3" fontId="3" fillId="0" borderId="0" xfId="0" applyNumberFormat="1" applyFont="1" applyAlignment="1">
      <alignment vertical="top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5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top" wrapText="1"/>
    </xf>
    <xf numFmtId="167" fontId="2" fillId="0" borderId="1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enisbek_u/Documents/2018%20&#1040;&#1054;%20&#1040;&#1040;/&#1054;&#1090;&#1095;&#1077;&#1090;%20KASE%202018/&#1054;&#1090;&#1095;&#1077;&#1090;%20KASE%20&#1079;&#1072;%206%20&#1080;%209%202017_&#1040;&#1083;&#1080;&#1103;/katrfm3_2017_cons_30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</sheetNames>
    <sheetDataSet>
      <sheetData sheetId="0"/>
      <sheetData sheetId="1"/>
      <sheetData sheetId="2">
        <row r="25">
          <cell r="B25">
            <v>5412256</v>
          </cell>
        </row>
        <row r="26">
          <cell r="B26">
            <v>-13150483</v>
          </cell>
        </row>
        <row r="27">
          <cell r="B27">
            <v>7436486</v>
          </cell>
        </row>
        <row r="28">
          <cell r="B28">
            <v>-369372</v>
          </cell>
        </row>
        <row r="30">
          <cell r="B30">
            <v>-116546</v>
          </cell>
        </row>
        <row r="31">
          <cell r="B31">
            <v>-2143961</v>
          </cell>
        </row>
        <row r="32">
          <cell r="B32">
            <v>757271</v>
          </cell>
        </row>
        <row r="36">
          <cell r="B36">
            <v>-5187076</v>
          </cell>
        </row>
        <row r="37">
          <cell r="B37">
            <v>23222</v>
          </cell>
        </row>
        <row r="38">
          <cell r="B38">
            <v>-3755279</v>
          </cell>
        </row>
        <row r="39">
          <cell r="B39">
            <v>-3753010</v>
          </cell>
        </row>
        <row r="45">
          <cell r="B45">
            <v>12998162</v>
          </cell>
        </row>
        <row r="46">
          <cell r="B46">
            <v>-3238452</v>
          </cell>
        </row>
        <row r="47">
          <cell r="B47">
            <v>-978766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65"/>
  <sheetViews>
    <sheetView tabSelected="1" workbookViewId="0">
      <selection activeCell="B78" sqref="B78"/>
    </sheetView>
  </sheetViews>
  <sheetFormatPr defaultRowHeight="15" x14ac:dyDescent="0.25"/>
  <cols>
    <col min="1" max="1" width="4" customWidth="1"/>
    <col min="2" max="2" width="50.42578125" customWidth="1"/>
    <col min="3" max="3" width="12" style="82" customWidth="1"/>
    <col min="4" max="4" width="14.140625" style="82" customWidth="1"/>
    <col min="5" max="5" width="16.140625" customWidth="1"/>
  </cols>
  <sheetData>
    <row r="2" spans="2:5" x14ac:dyDescent="0.25">
      <c r="B2" s="1" t="s">
        <v>0</v>
      </c>
      <c r="C2" s="66"/>
      <c r="D2" s="66"/>
      <c r="E2" s="2"/>
    </row>
    <row r="3" spans="2:5" x14ac:dyDescent="0.25">
      <c r="B3" s="142" t="s">
        <v>138</v>
      </c>
      <c r="C3" s="142"/>
      <c r="D3" s="67"/>
      <c r="E3" s="2"/>
    </row>
    <row r="4" spans="2:5" x14ac:dyDescent="0.25">
      <c r="B4" s="142"/>
      <c r="C4" s="142"/>
      <c r="D4" s="67"/>
      <c r="E4" s="2"/>
    </row>
    <row r="5" spans="2:5" x14ac:dyDescent="0.25">
      <c r="B5" s="4"/>
      <c r="C5" s="67"/>
      <c r="D5" s="67"/>
      <c r="E5" s="2"/>
    </row>
    <row r="6" spans="2:5" ht="14.25" customHeight="1" x14ac:dyDescent="0.25">
      <c r="B6" s="122" t="s">
        <v>1</v>
      </c>
      <c r="C6" s="124" t="s">
        <v>131</v>
      </c>
      <c r="D6" s="124" t="s">
        <v>126</v>
      </c>
      <c r="E6" s="2"/>
    </row>
    <row r="7" spans="2:5" ht="14.25" customHeight="1" x14ac:dyDescent="0.25">
      <c r="B7" s="123"/>
      <c r="C7" s="125"/>
      <c r="D7" s="125"/>
      <c r="E7" s="2"/>
    </row>
    <row r="8" spans="2:5" x14ac:dyDescent="0.25">
      <c r="B8" s="2"/>
      <c r="C8" s="68"/>
      <c r="D8" s="111"/>
      <c r="E8" s="2"/>
    </row>
    <row r="9" spans="2:5" ht="15.75" x14ac:dyDescent="0.3">
      <c r="B9" s="6" t="s">
        <v>2</v>
      </c>
      <c r="C9" s="68"/>
      <c r="D9" s="111"/>
      <c r="E9" s="2"/>
    </row>
    <row r="10" spans="2:5" ht="15.75" x14ac:dyDescent="0.3">
      <c r="B10" s="6" t="s">
        <v>3</v>
      </c>
      <c r="C10" s="68"/>
      <c r="D10" s="111"/>
      <c r="E10" s="2"/>
    </row>
    <row r="11" spans="2:5" x14ac:dyDescent="0.25">
      <c r="B11" s="2" t="s">
        <v>4</v>
      </c>
      <c r="C11" s="116">
        <v>46570773</v>
      </c>
      <c r="D11" s="73">
        <v>47476197</v>
      </c>
      <c r="E11" s="9"/>
    </row>
    <row r="12" spans="2:5" x14ac:dyDescent="0.25">
      <c r="B12" s="2" t="s">
        <v>5</v>
      </c>
      <c r="C12" s="116">
        <v>2116822</v>
      </c>
      <c r="D12" s="73">
        <v>1941565</v>
      </c>
      <c r="E12" s="9"/>
    </row>
    <row r="13" spans="2:5" x14ac:dyDescent="0.25">
      <c r="B13" s="2" t="s">
        <v>6</v>
      </c>
      <c r="C13" s="116">
        <v>822842</v>
      </c>
      <c r="D13" s="73">
        <v>844219</v>
      </c>
      <c r="E13" s="9"/>
    </row>
    <row r="14" spans="2:5" x14ac:dyDescent="0.25">
      <c r="B14" s="10" t="s">
        <v>7</v>
      </c>
      <c r="C14" s="70">
        <v>1290886</v>
      </c>
      <c r="D14" s="74">
        <v>1058421</v>
      </c>
      <c r="E14" s="2"/>
    </row>
    <row r="15" spans="2:5" ht="15.75" x14ac:dyDescent="0.3">
      <c r="B15" s="12" t="s">
        <v>8</v>
      </c>
      <c r="C15" s="71">
        <f>SUM(C11:C14)</f>
        <v>50801323</v>
      </c>
      <c r="D15" s="71">
        <f>SUM(D11:D14)</f>
        <v>51320402</v>
      </c>
      <c r="E15" s="13"/>
    </row>
    <row r="16" spans="2:5" x14ac:dyDescent="0.25">
      <c r="B16" s="2"/>
      <c r="C16" s="68"/>
      <c r="D16" s="68"/>
      <c r="E16" s="2"/>
    </row>
    <row r="17" spans="2:5" ht="15.75" x14ac:dyDescent="0.3">
      <c r="B17" s="6" t="s">
        <v>9</v>
      </c>
      <c r="C17" s="68"/>
      <c r="D17" s="68"/>
      <c r="E17" s="2"/>
    </row>
    <row r="18" spans="2:5" x14ac:dyDescent="0.25">
      <c r="B18" s="2" t="s">
        <v>10</v>
      </c>
      <c r="C18" s="69">
        <v>25613006</v>
      </c>
      <c r="D18" s="73">
        <v>13497821</v>
      </c>
      <c r="E18" s="2"/>
    </row>
    <row r="19" spans="2:5" x14ac:dyDescent="0.25">
      <c r="B19" s="2" t="s">
        <v>5</v>
      </c>
      <c r="C19" s="69">
        <v>34617</v>
      </c>
      <c r="D19" s="73">
        <v>232054</v>
      </c>
      <c r="E19" s="2"/>
    </row>
    <row r="20" spans="2:5" x14ac:dyDescent="0.25">
      <c r="B20" s="14" t="s">
        <v>11</v>
      </c>
      <c r="C20" s="69">
        <v>7173300</v>
      </c>
      <c r="D20" s="73">
        <v>5697317</v>
      </c>
      <c r="E20" s="2"/>
    </row>
    <row r="21" spans="2:5" x14ac:dyDescent="0.25">
      <c r="B21" s="14" t="s">
        <v>12</v>
      </c>
      <c r="C21" s="69">
        <v>211497</v>
      </c>
      <c r="D21" s="73">
        <v>140572</v>
      </c>
      <c r="E21" s="2"/>
    </row>
    <row r="22" spans="2:5" x14ac:dyDescent="0.25">
      <c r="B22" s="2" t="s">
        <v>125</v>
      </c>
      <c r="C22" s="69">
        <v>3398</v>
      </c>
      <c r="D22" s="73">
        <v>2155</v>
      </c>
      <c r="E22" s="2"/>
    </row>
    <row r="23" spans="2:5" x14ac:dyDescent="0.25">
      <c r="B23" s="3" t="s">
        <v>13</v>
      </c>
      <c r="C23" s="79">
        <v>60027</v>
      </c>
      <c r="D23" s="92">
        <v>30836</v>
      </c>
      <c r="E23" s="2"/>
    </row>
    <row r="24" spans="2:5" x14ac:dyDescent="0.25">
      <c r="B24" s="10" t="s">
        <v>119</v>
      </c>
      <c r="C24" s="70">
        <v>2847</v>
      </c>
      <c r="D24" s="74">
        <v>24091</v>
      </c>
      <c r="E24" s="2"/>
    </row>
    <row r="25" spans="2:5" ht="15.75" x14ac:dyDescent="0.3">
      <c r="B25" s="12" t="s">
        <v>14</v>
      </c>
      <c r="C25" s="71">
        <f>SUM(C18:C24)</f>
        <v>33098692</v>
      </c>
      <c r="D25" s="71">
        <f>SUM(D18:D24)</f>
        <v>19624846</v>
      </c>
      <c r="E25" s="2"/>
    </row>
    <row r="26" spans="2:5" ht="16.5" thickBot="1" x14ac:dyDescent="0.35">
      <c r="B26" s="15" t="s">
        <v>15</v>
      </c>
      <c r="C26" s="72">
        <f>C25+C15</f>
        <v>83900015</v>
      </c>
      <c r="D26" s="72">
        <f>D25+D15</f>
        <v>70945248</v>
      </c>
      <c r="E26" s="2"/>
    </row>
    <row r="27" spans="2:5" x14ac:dyDescent="0.25">
      <c r="B27" s="2"/>
      <c r="C27" s="68"/>
      <c r="D27" s="68"/>
      <c r="E27" s="2"/>
    </row>
    <row r="28" spans="2:5" ht="15.75" x14ac:dyDescent="0.3">
      <c r="B28" s="6" t="s">
        <v>16</v>
      </c>
      <c r="C28" s="68"/>
      <c r="D28" s="76"/>
      <c r="E28" s="2"/>
    </row>
    <row r="29" spans="2:5" x14ac:dyDescent="0.25">
      <c r="B29" s="2" t="s">
        <v>116</v>
      </c>
      <c r="C29" s="69">
        <v>14254483</v>
      </c>
      <c r="D29" s="69">
        <v>14254483</v>
      </c>
      <c r="E29" s="13"/>
    </row>
    <row r="30" spans="2:5" x14ac:dyDescent="0.25">
      <c r="B30" s="2" t="s">
        <v>18</v>
      </c>
      <c r="C30" s="73">
        <v>-35700</v>
      </c>
      <c r="D30" s="73">
        <v>-35700</v>
      </c>
      <c r="E30" s="13"/>
    </row>
    <row r="31" spans="2:5" x14ac:dyDescent="0.25">
      <c r="B31" s="2" t="s">
        <v>19</v>
      </c>
      <c r="C31" s="69">
        <v>15976485</v>
      </c>
      <c r="D31" s="73">
        <v>17115406</v>
      </c>
      <c r="E31" s="13"/>
    </row>
    <row r="32" spans="2:5" x14ac:dyDescent="0.25">
      <c r="B32" s="10" t="s">
        <v>20</v>
      </c>
      <c r="C32" s="74">
        <v>-22702336</v>
      </c>
      <c r="D32" s="74">
        <v>-24349417</v>
      </c>
      <c r="E32" s="13"/>
    </row>
    <row r="33" spans="2:5" x14ac:dyDescent="0.25">
      <c r="B33" s="18" t="s">
        <v>21</v>
      </c>
      <c r="C33" s="75">
        <f>SUM(C29:C32)</f>
        <v>7492932</v>
      </c>
      <c r="D33" s="75">
        <f>SUM(D29:D32)</f>
        <v>6984772</v>
      </c>
      <c r="E33" s="13"/>
    </row>
    <row r="34" spans="2:5" ht="15.75" x14ac:dyDescent="0.3">
      <c r="B34" s="12" t="s">
        <v>22</v>
      </c>
      <c r="C34" s="77">
        <v>1102227</v>
      </c>
      <c r="D34" s="77">
        <v>1078437</v>
      </c>
      <c r="E34" s="100"/>
    </row>
    <row r="35" spans="2:5" ht="16.5" thickBot="1" x14ac:dyDescent="0.35">
      <c r="B35" s="15" t="s">
        <v>23</v>
      </c>
      <c r="C35" s="72">
        <f>SUM(C33:C34)</f>
        <v>8595159</v>
      </c>
      <c r="D35" s="72">
        <f>SUM(D33:D34)</f>
        <v>8063209</v>
      </c>
      <c r="E35" s="13"/>
    </row>
    <row r="36" spans="2:5" x14ac:dyDescent="0.25">
      <c r="B36" s="2"/>
      <c r="C36" s="78"/>
      <c r="D36" s="78"/>
      <c r="E36" s="13"/>
    </row>
    <row r="37" spans="2:5" ht="15.75" x14ac:dyDescent="0.3">
      <c r="B37" s="6" t="s">
        <v>24</v>
      </c>
      <c r="C37" s="68"/>
      <c r="D37" s="68"/>
      <c r="E37" s="2"/>
    </row>
    <row r="38" spans="2:5" ht="15.75" x14ac:dyDescent="0.3">
      <c r="B38" s="6" t="s">
        <v>25</v>
      </c>
      <c r="C38" s="68"/>
      <c r="D38" s="68"/>
      <c r="E38" s="2"/>
    </row>
    <row r="39" spans="2:5" x14ac:dyDescent="0.25">
      <c r="B39" s="2" t="s">
        <v>26</v>
      </c>
      <c r="C39" s="73">
        <v>5776344</v>
      </c>
      <c r="D39" s="73">
        <v>6790264</v>
      </c>
      <c r="E39" s="2"/>
    </row>
    <row r="40" spans="2:5" x14ac:dyDescent="0.25">
      <c r="B40" s="2" t="s">
        <v>27</v>
      </c>
      <c r="C40" s="69">
        <v>33514889</v>
      </c>
      <c r="D40" s="73">
        <v>18471936</v>
      </c>
      <c r="E40" s="2"/>
    </row>
    <row r="41" spans="2:5" x14ac:dyDescent="0.25">
      <c r="B41" s="3" t="s">
        <v>120</v>
      </c>
      <c r="C41" s="79">
        <v>3333322</v>
      </c>
      <c r="D41" s="73">
        <v>3245908</v>
      </c>
      <c r="E41" s="2"/>
    </row>
    <row r="42" spans="2:5" x14ac:dyDescent="0.25">
      <c r="B42" s="3" t="s">
        <v>28</v>
      </c>
      <c r="C42" s="79">
        <v>1163953</v>
      </c>
      <c r="D42" s="92">
        <v>1167304</v>
      </c>
      <c r="E42" s="13"/>
    </row>
    <row r="43" spans="2:5" ht="15" customHeight="1" x14ac:dyDescent="0.25">
      <c r="B43" s="10" t="s">
        <v>31</v>
      </c>
      <c r="C43" s="119">
        <v>16868</v>
      </c>
      <c r="D43" s="74">
        <v>16868</v>
      </c>
      <c r="E43" s="2"/>
    </row>
    <row r="44" spans="2:5" ht="15.75" x14ac:dyDescent="0.3">
      <c r="B44" s="12" t="s">
        <v>29</v>
      </c>
      <c r="C44" s="71">
        <f>SUM(C39:C43)</f>
        <v>43805376</v>
      </c>
      <c r="D44" s="71">
        <f>SUM(D39:D43)</f>
        <v>29692280</v>
      </c>
      <c r="E44" s="2"/>
    </row>
    <row r="45" spans="2:5" ht="15" customHeight="1" x14ac:dyDescent="0.25">
      <c r="B45" s="2"/>
      <c r="C45" s="68"/>
      <c r="D45" s="68"/>
      <c r="E45" s="2"/>
    </row>
    <row r="46" spans="2:5" ht="15.75" x14ac:dyDescent="0.3">
      <c r="B46" s="6" t="s">
        <v>30</v>
      </c>
      <c r="C46" s="68"/>
      <c r="D46" s="68"/>
      <c r="E46" s="2"/>
    </row>
    <row r="47" spans="2:5" x14ac:dyDescent="0.25">
      <c r="B47" s="2" t="s">
        <v>27</v>
      </c>
      <c r="C47" s="69">
        <v>20969409</v>
      </c>
      <c r="D47" s="73">
        <v>11946596</v>
      </c>
      <c r="E47" s="13" t="s">
        <v>17</v>
      </c>
    </row>
    <row r="48" spans="2:5" x14ac:dyDescent="0.25">
      <c r="B48" s="3" t="s">
        <v>120</v>
      </c>
      <c r="C48" s="116">
        <v>588891</v>
      </c>
      <c r="D48" s="73">
        <v>885845</v>
      </c>
      <c r="E48" s="13"/>
    </row>
    <row r="49" spans="2:5" x14ac:dyDescent="0.25">
      <c r="B49" s="3" t="s">
        <v>121</v>
      </c>
      <c r="C49" s="69">
        <v>25375</v>
      </c>
      <c r="D49" s="73">
        <v>32240</v>
      </c>
      <c r="E49" s="13"/>
    </row>
    <row r="50" spans="2:5" x14ac:dyDescent="0.25">
      <c r="B50" s="10" t="s">
        <v>31</v>
      </c>
      <c r="C50" s="70">
        <v>9915805</v>
      </c>
      <c r="D50" s="74">
        <v>20325078</v>
      </c>
      <c r="E50" s="13" t="s">
        <v>17</v>
      </c>
    </row>
    <row r="51" spans="2:5" ht="15.75" x14ac:dyDescent="0.3">
      <c r="B51" s="12" t="s">
        <v>32</v>
      </c>
      <c r="C51" s="71">
        <f>SUM(C47:C50)</f>
        <v>31499480</v>
      </c>
      <c r="D51" s="71">
        <f>SUM(D47:D50)</f>
        <v>33189759</v>
      </c>
      <c r="E51" s="13" t="s">
        <v>17</v>
      </c>
    </row>
    <row r="52" spans="2:5" ht="16.5" thickBot="1" x14ac:dyDescent="0.35">
      <c r="B52" s="15" t="s">
        <v>33</v>
      </c>
      <c r="C52" s="72">
        <f>C51+C44</f>
        <v>75304856</v>
      </c>
      <c r="D52" s="72">
        <f>D51+D44</f>
        <v>62882039</v>
      </c>
      <c r="E52" s="2"/>
    </row>
    <row r="53" spans="2:5" ht="16.5" thickBot="1" x14ac:dyDescent="0.35">
      <c r="B53" s="15" t="s">
        <v>34</v>
      </c>
      <c r="C53" s="80">
        <f>C52+C35</f>
        <v>83900015</v>
      </c>
      <c r="D53" s="80">
        <f>D52+D35</f>
        <v>70945248</v>
      </c>
      <c r="E53" s="2"/>
    </row>
    <row r="54" spans="2:5" ht="3.75" customHeight="1" x14ac:dyDescent="0.3">
      <c r="B54" s="20" t="s">
        <v>35</v>
      </c>
      <c r="C54" s="81">
        <f>C53-C26</f>
        <v>0</v>
      </c>
      <c r="D54" s="81">
        <f>D53-D26</f>
        <v>0</v>
      </c>
      <c r="E54" s="2"/>
    </row>
    <row r="55" spans="2:5" ht="15.75" x14ac:dyDescent="0.3">
      <c r="B55" s="20"/>
      <c r="C55" s="103"/>
      <c r="D55" s="103"/>
      <c r="E55" s="2"/>
    </row>
    <row r="56" spans="2:5" x14ac:dyDescent="0.25">
      <c r="B56" s="21" t="s">
        <v>36</v>
      </c>
      <c r="C56" s="105">
        <v>-340.67709129262062</v>
      </c>
      <c r="D56" s="105">
        <v>-377.61833221607054</v>
      </c>
      <c r="E56" s="2"/>
    </row>
    <row r="57" spans="2:5" ht="27.75" thickBot="1" x14ac:dyDescent="0.3">
      <c r="B57" s="22" t="s">
        <v>37</v>
      </c>
      <c r="C57" s="106">
        <v>13089.138303725966</v>
      </c>
      <c r="D57" s="106">
        <v>13878.889052281151</v>
      </c>
      <c r="E57" s="2"/>
    </row>
    <row r="58" spans="2:5" x14ac:dyDescent="0.25">
      <c r="B58" s="2"/>
      <c r="C58" s="117">
        <f>C53-C26</f>
        <v>0</v>
      </c>
      <c r="D58" s="99">
        <f>D53-D26</f>
        <v>0</v>
      </c>
      <c r="E58" s="2"/>
    </row>
    <row r="59" spans="2:5" x14ac:dyDescent="0.25">
      <c r="B59" s="2"/>
      <c r="C59" s="104"/>
      <c r="D59" s="99" t="s">
        <v>17</v>
      </c>
      <c r="E59" s="2"/>
    </row>
    <row r="60" spans="2:5" ht="15.75" x14ac:dyDescent="0.3">
      <c r="B60" s="23" t="s">
        <v>128</v>
      </c>
      <c r="C60" s="120" t="s">
        <v>114</v>
      </c>
      <c r="D60" s="120"/>
      <c r="E60" s="2"/>
    </row>
    <row r="61" spans="2:5" ht="15.75" x14ac:dyDescent="0.3">
      <c r="B61" s="23"/>
      <c r="C61" s="66"/>
      <c r="D61" s="98"/>
      <c r="E61" s="2"/>
    </row>
    <row r="62" spans="2:5" ht="15.75" customHeight="1" x14ac:dyDescent="0.3">
      <c r="B62" s="23" t="s">
        <v>106</v>
      </c>
      <c r="C62" s="120" t="s">
        <v>129</v>
      </c>
      <c r="D62" s="120"/>
      <c r="E62" s="2"/>
    </row>
    <row r="63" spans="2:5" ht="15.75" customHeight="1" x14ac:dyDescent="0.25">
      <c r="B63" s="2"/>
      <c r="C63" s="66"/>
      <c r="D63" s="66"/>
      <c r="E63" s="2"/>
    </row>
    <row r="64" spans="2:5" ht="15.75" x14ac:dyDescent="0.3">
      <c r="B64" s="6" t="s">
        <v>38</v>
      </c>
      <c r="C64" s="66"/>
      <c r="D64" s="99"/>
      <c r="E64" s="2"/>
    </row>
    <row r="65" spans="2:5" ht="15.75" x14ac:dyDescent="0.3">
      <c r="B65" s="6" t="s">
        <v>130</v>
      </c>
      <c r="C65" s="66"/>
      <c r="D65" s="66"/>
      <c r="E65" s="2"/>
    </row>
  </sheetData>
  <mergeCells count="6">
    <mergeCell ref="C62:D62"/>
    <mergeCell ref="B3:C4"/>
    <mergeCell ref="B6:B7"/>
    <mergeCell ref="C6:C7"/>
    <mergeCell ref="D6:D7"/>
    <mergeCell ref="C60:D60"/>
  </mergeCells>
  <pageMargins left="0.78740157480314965" right="0" top="0.39370078740157483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62"/>
  <sheetViews>
    <sheetView workbookViewId="0">
      <pane xSplit="4" ySplit="6" topLeftCell="E40" activePane="bottomRight" state="frozen"/>
      <selection pane="topRight" activeCell="E1" sqref="E1"/>
      <selection pane="bottomLeft" activeCell="A7" sqref="A7"/>
      <selection pane="bottomRight" activeCell="B63" sqref="B63"/>
    </sheetView>
  </sheetViews>
  <sheetFormatPr defaultRowHeight="13.5" x14ac:dyDescent="0.25"/>
  <cols>
    <col min="1" max="1" width="3.85546875" style="2" customWidth="1"/>
    <col min="2" max="2" width="48.42578125" style="2" customWidth="1"/>
    <col min="3" max="3" width="18.140625" style="66" customWidth="1"/>
    <col min="4" max="4" width="17.7109375" style="2" customWidth="1"/>
    <col min="5" max="16384" width="9.140625" style="2"/>
  </cols>
  <sheetData>
    <row r="1" spans="2:4" ht="15" x14ac:dyDescent="0.25">
      <c r="B1" s="1" t="s">
        <v>0</v>
      </c>
    </row>
    <row r="2" spans="2:4" ht="15" customHeight="1" x14ac:dyDescent="0.25">
      <c r="B2" s="121" t="s">
        <v>132</v>
      </c>
      <c r="C2" s="121"/>
      <c r="D2" s="121"/>
    </row>
    <row r="3" spans="2:4" ht="15" customHeight="1" x14ac:dyDescent="0.25">
      <c r="B3" s="121"/>
      <c r="C3" s="121"/>
      <c r="D3" s="121"/>
    </row>
    <row r="4" spans="2:4" x14ac:dyDescent="0.25">
      <c r="B4" s="3"/>
      <c r="C4" s="67"/>
      <c r="D4" s="3"/>
    </row>
    <row r="5" spans="2:4" ht="13.5" customHeight="1" x14ac:dyDescent="0.25">
      <c r="B5" s="126" t="s">
        <v>1</v>
      </c>
      <c r="C5" s="128" t="s">
        <v>134</v>
      </c>
      <c r="D5" s="128" t="s">
        <v>133</v>
      </c>
    </row>
    <row r="6" spans="2:4" ht="14.25" customHeight="1" thickBot="1" x14ac:dyDescent="0.3">
      <c r="B6" s="127"/>
      <c r="C6" s="129"/>
      <c r="D6" s="129"/>
    </row>
    <row r="7" spans="2:4" ht="9" customHeight="1" x14ac:dyDescent="0.25">
      <c r="C7" s="69"/>
      <c r="D7" s="5"/>
    </row>
    <row r="8" spans="2:4" x14ac:dyDescent="0.25">
      <c r="B8" s="2" t="s">
        <v>39</v>
      </c>
      <c r="C8" s="69">
        <v>8447978</v>
      </c>
      <c r="D8" s="69">
        <v>6588513</v>
      </c>
    </row>
    <row r="9" spans="2:4" x14ac:dyDescent="0.25">
      <c r="B9" s="2" t="s">
        <v>93</v>
      </c>
      <c r="C9" s="73">
        <v>2981536</v>
      </c>
      <c r="D9" s="8">
        <v>4317975</v>
      </c>
    </row>
    <row r="10" spans="2:4" x14ac:dyDescent="0.25">
      <c r="B10" s="10" t="s">
        <v>40</v>
      </c>
      <c r="C10" s="74">
        <v>-6751469</v>
      </c>
      <c r="D10" s="74">
        <v>-5574798</v>
      </c>
    </row>
    <row r="11" spans="2:4" ht="9" customHeight="1" x14ac:dyDescent="0.25">
      <c r="C11" s="69"/>
      <c r="D11" s="5"/>
    </row>
    <row r="12" spans="2:4" ht="15.75" thickBot="1" x14ac:dyDescent="0.35">
      <c r="B12" s="15" t="s">
        <v>41</v>
      </c>
      <c r="C12" s="86">
        <f>C8+C10+C9</f>
        <v>4678045</v>
      </c>
      <c r="D12" s="26">
        <f>D8+D10+D9</f>
        <v>5331690</v>
      </c>
    </row>
    <row r="13" spans="2:4" ht="9" customHeight="1" x14ac:dyDescent="0.25">
      <c r="C13" s="69"/>
      <c r="D13" s="5"/>
    </row>
    <row r="14" spans="2:4" x14ac:dyDescent="0.25">
      <c r="B14" s="2" t="s">
        <v>42</v>
      </c>
      <c r="C14" s="69">
        <v>2372215</v>
      </c>
      <c r="D14" s="69">
        <v>3807400</v>
      </c>
    </row>
    <row r="15" spans="2:4" x14ac:dyDescent="0.25">
      <c r="B15" s="2" t="s">
        <v>43</v>
      </c>
      <c r="C15" s="69">
        <v>462687</v>
      </c>
      <c r="D15" s="69">
        <v>584047</v>
      </c>
    </row>
    <row r="16" spans="2:4" x14ac:dyDescent="0.25">
      <c r="B16" s="2" t="s">
        <v>44</v>
      </c>
      <c r="C16" s="92">
        <v>-1990365</v>
      </c>
      <c r="D16" s="73">
        <v>-1811502</v>
      </c>
    </row>
    <row r="17" spans="2:4" x14ac:dyDescent="0.25">
      <c r="B17" s="2" t="s">
        <v>45</v>
      </c>
      <c r="C17" s="92">
        <v>-88954</v>
      </c>
      <c r="D17" s="73">
        <v>-109733</v>
      </c>
    </row>
    <row r="18" spans="2:4" x14ac:dyDescent="0.25">
      <c r="B18" s="10" t="s">
        <v>46</v>
      </c>
      <c r="C18" s="74">
        <v>-764269</v>
      </c>
      <c r="D18" s="74">
        <v>-819626</v>
      </c>
    </row>
    <row r="19" spans="2:4" ht="9" customHeight="1" x14ac:dyDescent="0.25">
      <c r="C19" s="69"/>
      <c r="D19" s="5"/>
    </row>
    <row r="20" spans="2:4" ht="15" x14ac:dyDescent="0.3">
      <c r="B20" s="6" t="s">
        <v>47</v>
      </c>
      <c r="C20" s="75">
        <f>SUM(C12:C18)</f>
        <v>4669359</v>
      </c>
      <c r="D20" s="19">
        <f>SUM(D12:D18)</f>
        <v>6982276</v>
      </c>
    </row>
    <row r="21" spans="2:4" ht="9" customHeight="1" x14ac:dyDescent="0.25">
      <c r="C21" s="69"/>
      <c r="D21" s="5"/>
    </row>
    <row r="22" spans="2:4" ht="15" x14ac:dyDescent="0.25">
      <c r="B22" s="2" t="s">
        <v>48</v>
      </c>
      <c r="C22" s="116">
        <v>51945</v>
      </c>
      <c r="D22" s="69">
        <v>61425</v>
      </c>
    </row>
    <row r="23" spans="2:4" x14ac:dyDescent="0.25">
      <c r="B23" s="10" t="s">
        <v>49</v>
      </c>
      <c r="C23" s="74">
        <v>-4120032</v>
      </c>
      <c r="D23" s="74">
        <v>-3213297</v>
      </c>
    </row>
    <row r="24" spans="2:4" ht="9" customHeight="1" x14ac:dyDescent="0.25">
      <c r="C24" s="69"/>
      <c r="D24" s="5"/>
    </row>
    <row r="25" spans="2:4" ht="15" x14ac:dyDescent="0.3">
      <c r="B25" s="6" t="s">
        <v>50</v>
      </c>
      <c r="C25" s="75">
        <f>SUM(C20:C23)</f>
        <v>601272</v>
      </c>
      <c r="D25" s="19">
        <f>SUM(D20:D23)</f>
        <v>3830404</v>
      </c>
    </row>
    <row r="26" spans="2:4" ht="9" customHeight="1" x14ac:dyDescent="0.25">
      <c r="C26" s="69"/>
      <c r="D26" s="5"/>
    </row>
    <row r="27" spans="2:4" x14ac:dyDescent="0.25">
      <c r="B27" s="10" t="s">
        <v>51</v>
      </c>
      <c r="C27" s="74">
        <v>-14532</v>
      </c>
      <c r="D27" s="74">
        <v>-884</v>
      </c>
    </row>
    <row r="28" spans="2:4" ht="9" customHeight="1" x14ac:dyDescent="0.25">
      <c r="C28" s="69"/>
      <c r="D28" s="5"/>
    </row>
    <row r="29" spans="2:4" ht="15.75" thickBot="1" x14ac:dyDescent="0.3">
      <c r="B29" s="27" t="s">
        <v>52</v>
      </c>
      <c r="C29" s="72">
        <f>C25+C27</f>
        <v>586740</v>
      </c>
      <c r="D29" s="16">
        <f>D25+D27</f>
        <v>3829520</v>
      </c>
    </row>
    <row r="30" spans="2:4" ht="8.25" customHeight="1" x14ac:dyDescent="0.25">
      <c r="C30" s="69"/>
      <c r="D30" s="5"/>
    </row>
    <row r="31" spans="2:4" ht="15" x14ac:dyDescent="0.3">
      <c r="B31" s="6" t="s">
        <v>53</v>
      </c>
      <c r="C31" s="85"/>
      <c r="D31" s="17"/>
    </row>
    <row r="32" spans="2:4" x14ac:dyDescent="0.25">
      <c r="B32" s="2" t="s">
        <v>122</v>
      </c>
      <c r="C32" s="73">
        <v>499863</v>
      </c>
      <c r="D32" s="73">
        <v>3337947</v>
      </c>
    </row>
    <row r="33" spans="2:4" x14ac:dyDescent="0.25">
      <c r="B33" s="10" t="s">
        <v>54</v>
      </c>
      <c r="C33" s="74">
        <v>86877</v>
      </c>
      <c r="D33" s="74">
        <v>491573</v>
      </c>
    </row>
    <row r="34" spans="2:4" x14ac:dyDescent="0.25">
      <c r="C34" s="69"/>
      <c r="D34" s="5"/>
    </row>
    <row r="35" spans="2:4" ht="15.75" thickBot="1" x14ac:dyDescent="0.35">
      <c r="B35" s="15" t="s">
        <v>55</v>
      </c>
      <c r="C35" s="72">
        <f>C32+C33</f>
        <v>586740</v>
      </c>
      <c r="D35" s="16">
        <f>D32+D33</f>
        <v>3829520</v>
      </c>
    </row>
    <row r="36" spans="2:4" ht="9" customHeight="1" x14ac:dyDescent="0.25">
      <c r="C36" s="69"/>
      <c r="D36" s="5"/>
    </row>
    <row r="37" spans="2:4" x14ac:dyDescent="0.25">
      <c r="B37" s="2" t="s">
        <v>56</v>
      </c>
      <c r="C37" s="69">
        <v>0</v>
      </c>
      <c r="D37" s="7">
        <v>0</v>
      </c>
    </row>
    <row r="38" spans="2:4" ht="15" x14ac:dyDescent="0.3">
      <c r="B38" s="12" t="s">
        <v>57</v>
      </c>
      <c r="C38" s="28">
        <f>C35+C37</f>
        <v>586740</v>
      </c>
      <c r="D38" s="28">
        <f>D35+D37</f>
        <v>3829520</v>
      </c>
    </row>
    <row r="39" spans="2:4" ht="21.75" customHeight="1" x14ac:dyDescent="0.3">
      <c r="B39" s="29" t="s">
        <v>123</v>
      </c>
      <c r="C39" s="85"/>
      <c r="D39" s="17"/>
    </row>
    <row r="40" spans="2:4" x14ac:dyDescent="0.25">
      <c r="B40" s="2" t="s">
        <v>122</v>
      </c>
      <c r="C40" s="8">
        <f>C38-C41</f>
        <v>499863</v>
      </c>
      <c r="D40" s="8">
        <f>D38-D41</f>
        <v>3337947</v>
      </c>
    </row>
    <row r="41" spans="2:4" x14ac:dyDescent="0.25">
      <c r="B41" s="10" t="s">
        <v>54</v>
      </c>
      <c r="C41" s="11">
        <f>C33</f>
        <v>86877</v>
      </c>
      <c r="D41" s="11">
        <f>D33</f>
        <v>491573</v>
      </c>
    </row>
    <row r="42" spans="2:4" ht="15.75" thickBot="1" x14ac:dyDescent="0.35">
      <c r="B42" s="30" t="s">
        <v>124</v>
      </c>
      <c r="C42" s="72">
        <f>C40+C41</f>
        <v>586740</v>
      </c>
      <c r="D42" s="16">
        <f>D40+D41</f>
        <v>3829520</v>
      </c>
    </row>
    <row r="43" spans="2:4" ht="15" x14ac:dyDescent="0.3">
      <c r="B43" s="31"/>
      <c r="C43" s="87"/>
      <c r="D43" s="32"/>
    </row>
    <row r="44" spans="2:4" ht="45" hidden="1" x14ac:dyDescent="0.3">
      <c r="B44" s="31" t="s">
        <v>94</v>
      </c>
      <c r="C44" s="87"/>
      <c r="D44" s="32"/>
    </row>
    <row r="45" spans="2:4" ht="14.25" hidden="1" thickBot="1" x14ac:dyDescent="0.3">
      <c r="B45" s="22" t="s">
        <v>95</v>
      </c>
      <c r="C45" s="112">
        <f>C40/14978571*1000</f>
        <v>33.37187506071173</v>
      </c>
      <c r="D45" s="112">
        <f>D40/14978571*1000</f>
        <v>222.84816088263693</v>
      </c>
    </row>
    <row r="46" spans="2:4" ht="15" hidden="1" x14ac:dyDescent="0.3">
      <c r="B46" s="31"/>
      <c r="C46" s="110"/>
      <c r="D46" s="110"/>
    </row>
    <row r="47" spans="2:4" ht="27" hidden="1" x14ac:dyDescent="0.25">
      <c r="B47" s="14" t="s">
        <v>58</v>
      </c>
      <c r="C47" s="69"/>
      <c r="D47" s="7">
        <v>8999327</v>
      </c>
    </row>
    <row r="48" spans="2:4" hidden="1" x14ac:dyDescent="0.25">
      <c r="C48" s="84"/>
      <c r="D48" s="34"/>
    </row>
    <row r="49" spans="2:4" ht="27" hidden="1" x14ac:dyDescent="0.25">
      <c r="B49" s="35" t="s">
        <v>59</v>
      </c>
    </row>
    <row r="50" spans="2:4" hidden="1" x14ac:dyDescent="0.25"/>
    <row r="51" spans="2:4" hidden="1" x14ac:dyDescent="0.25">
      <c r="B51" s="2" t="s">
        <v>60</v>
      </c>
    </row>
    <row r="52" spans="2:4" hidden="1" x14ac:dyDescent="0.25"/>
    <row r="53" spans="2:4" ht="14.25" hidden="1" thickBot="1" x14ac:dyDescent="0.3">
      <c r="B53" s="25" t="s">
        <v>61</v>
      </c>
      <c r="C53" s="83"/>
      <c r="D53" s="25"/>
    </row>
    <row r="54" spans="2:4" hidden="1" x14ac:dyDescent="0.25"/>
    <row r="55" spans="2:4" hidden="1" x14ac:dyDescent="0.25"/>
    <row r="57" spans="2:4" ht="15" x14ac:dyDescent="0.3">
      <c r="B57" s="23" t="str">
        <f>'форма 1'!B60</f>
        <v>И. О.  Председателя Правления</v>
      </c>
      <c r="D57" s="24" t="str">
        <f>'форма 1'!C60</f>
        <v>Саджитова А.Т.</v>
      </c>
    </row>
    <row r="58" spans="2:4" ht="15" x14ac:dyDescent="0.3">
      <c r="B58" s="23"/>
      <c r="D58" s="23"/>
    </row>
    <row r="59" spans="2:4" ht="15" x14ac:dyDescent="0.3">
      <c r="B59" s="23" t="str">
        <f>'форма 1'!B62</f>
        <v>Главный бухгалтер</v>
      </c>
      <c r="D59" s="24" t="str">
        <f>'форма 1'!C62</f>
        <v>Дуйсебаева Ж. А.</v>
      </c>
    </row>
    <row r="60" spans="2:4" x14ac:dyDescent="0.25">
      <c r="D60" s="36"/>
    </row>
    <row r="61" spans="2:4" ht="15" x14ac:dyDescent="0.3">
      <c r="B61" s="6" t="s">
        <v>38</v>
      </c>
    </row>
    <row r="62" spans="2:4" ht="15" x14ac:dyDescent="0.3">
      <c r="B62" s="6" t="str">
        <f>'форма 1'!B65</f>
        <v>14 ноября 2018 года</v>
      </c>
    </row>
  </sheetData>
  <mergeCells count="4">
    <mergeCell ref="B2:D3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9" sqref="A69"/>
    </sheetView>
  </sheetViews>
  <sheetFormatPr defaultRowHeight="13.5" x14ac:dyDescent="0.25"/>
  <cols>
    <col min="1" max="1" width="62.85546875" style="2" customWidth="1"/>
    <col min="2" max="2" width="17.42578125" style="66" customWidth="1"/>
    <col min="3" max="3" width="16.7109375" style="2" customWidth="1"/>
    <col min="4" max="4" width="3.28515625" style="2" customWidth="1"/>
    <col min="5" max="16384" width="9.140625" style="2"/>
  </cols>
  <sheetData>
    <row r="1" spans="1:3" ht="15" x14ac:dyDescent="0.25">
      <c r="A1" s="1" t="s">
        <v>0</v>
      </c>
    </row>
    <row r="2" spans="1:3" ht="15" customHeight="1" x14ac:dyDescent="0.25">
      <c r="A2" s="121" t="s">
        <v>135</v>
      </c>
      <c r="B2" s="121"/>
    </row>
    <row r="3" spans="1:3" ht="15" customHeight="1" x14ac:dyDescent="0.25">
      <c r="A3" s="121"/>
      <c r="B3" s="121"/>
    </row>
    <row r="4" spans="1:3" ht="15" customHeight="1" x14ac:dyDescent="0.25">
      <c r="A4" s="113"/>
      <c r="B4" s="128" t="s">
        <v>134</v>
      </c>
      <c r="C4" s="128" t="s">
        <v>133</v>
      </c>
    </row>
    <row r="5" spans="1:3" ht="15.75" thickBot="1" x14ac:dyDescent="0.35">
      <c r="A5" s="114" t="s">
        <v>1</v>
      </c>
      <c r="B5" s="129"/>
      <c r="C5" s="129"/>
    </row>
    <row r="6" spans="1:3" ht="15" x14ac:dyDescent="0.3">
      <c r="A6" s="6" t="s">
        <v>62</v>
      </c>
      <c r="B6" s="89"/>
      <c r="C6" s="9"/>
    </row>
    <row r="7" spans="1:3" ht="15" x14ac:dyDescent="0.25">
      <c r="A7" s="2" t="s">
        <v>63</v>
      </c>
      <c r="B7" s="90">
        <f>'форма 2'!C25</f>
        <v>601272</v>
      </c>
      <c r="C7" s="90">
        <f>'форма 2'!D25</f>
        <v>3830404</v>
      </c>
    </row>
    <row r="8" spans="1:3" x14ac:dyDescent="0.25">
      <c r="A8" s="2" t="s">
        <v>64</v>
      </c>
      <c r="B8" s="91"/>
      <c r="C8" s="33"/>
    </row>
    <row r="9" spans="1:3" x14ac:dyDescent="0.25">
      <c r="A9" s="2" t="s">
        <v>110</v>
      </c>
      <c r="B9" s="73">
        <v>3726790</v>
      </c>
      <c r="C9" s="73">
        <v>2975943</v>
      </c>
    </row>
    <row r="10" spans="1:3" x14ac:dyDescent="0.25">
      <c r="A10" s="2" t="s">
        <v>96</v>
      </c>
      <c r="B10" s="92">
        <v>879483</v>
      </c>
      <c r="C10" s="92">
        <v>-3118836</v>
      </c>
    </row>
    <row r="11" spans="1:3" x14ac:dyDescent="0.25">
      <c r="A11" s="3" t="s">
        <v>109</v>
      </c>
      <c r="B11" s="92">
        <v>-634295</v>
      </c>
      <c r="C11" s="92">
        <v>328588</v>
      </c>
    </row>
    <row r="12" spans="1:3" x14ac:dyDescent="0.25">
      <c r="A12" s="3" t="s">
        <v>48</v>
      </c>
      <c r="B12" s="92">
        <v>-51945</v>
      </c>
      <c r="C12" s="92">
        <v>-61425</v>
      </c>
    </row>
    <row r="13" spans="1:3" x14ac:dyDescent="0.25">
      <c r="A13" s="3" t="s">
        <v>97</v>
      </c>
      <c r="B13" s="92">
        <v>4120032</v>
      </c>
      <c r="C13" s="92">
        <v>3213297</v>
      </c>
    </row>
    <row r="14" spans="1:3" x14ac:dyDescent="0.25">
      <c r="A14" s="3" t="s">
        <v>98</v>
      </c>
      <c r="B14" s="92"/>
      <c r="C14" s="92">
        <v>-107119</v>
      </c>
    </row>
    <row r="15" spans="1:3" x14ac:dyDescent="0.25">
      <c r="A15" s="10" t="s">
        <v>111</v>
      </c>
      <c r="B15" s="74">
        <v>-4039865</v>
      </c>
      <c r="C15" s="74">
        <v>-923807</v>
      </c>
    </row>
    <row r="16" spans="1:3" ht="30" x14ac:dyDescent="0.3">
      <c r="A16" s="38" t="s">
        <v>65</v>
      </c>
      <c r="B16" s="90">
        <f>SUM(B7:B15)</f>
        <v>4601472</v>
      </c>
      <c r="C16" s="37">
        <f>SUM(C7:C15)</f>
        <v>6137045</v>
      </c>
    </row>
    <row r="17" spans="1:3" x14ac:dyDescent="0.25">
      <c r="A17" s="9" t="s">
        <v>66</v>
      </c>
      <c r="B17" s="73">
        <v>7807230</v>
      </c>
      <c r="C17" s="73">
        <f>'[1]форма 3'!B25</f>
        <v>5412256</v>
      </c>
    </row>
    <row r="18" spans="1:3" x14ac:dyDescent="0.25">
      <c r="A18" s="9" t="s">
        <v>67</v>
      </c>
      <c r="B18" s="73">
        <v>-11458710</v>
      </c>
      <c r="C18" s="73">
        <f>'[1]форма 3'!B26</f>
        <v>-13150483</v>
      </c>
    </row>
    <row r="19" spans="1:3" x14ac:dyDescent="0.25">
      <c r="A19" s="59" t="s">
        <v>68</v>
      </c>
      <c r="B19" s="92">
        <v>-12216621</v>
      </c>
      <c r="C19" s="73">
        <f>'[1]форма 3'!B27</f>
        <v>7436486</v>
      </c>
    </row>
    <row r="20" spans="1:3" x14ac:dyDescent="0.25">
      <c r="A20" s="39" t="s">
        <v>99</v>
      </c>
      <c r="B20" s="74">
        <v>43119</v>
      </c>
      <c r="C20" s="73">
        <f>'[1]форма 3'!B28</f>
        <v>-369372</v>
      </c>
    </row>
    <row r="21" spans="1:3" ht="15" x14ac:dyDescent="0.3">
      <c r="A21" s="40" t="s">
        <v>69</v>
      </c>
      <c r="B21" s="93">
        <f>SUM(B16:B20)</f>
        <v>-11223510</v>
      </c>
      <c r="C21" s="41">
        <f>SUM(C16:C20)</f>
        <v>5465932</v>
      </c>
    </row>
    <row r="22" spans="1:3" x14ac:dyDescent="0.25">
      <c r="A22" s="58" t="s">
        <v>70</v>
      </c>
      <c r="B22" s="94">
        <v>-123085</v>
      </c>
      <c r="C22" s="94">
        <f>'[1]форма 3'!B30</f>
        <v>-116546</v>
      </c>
    </row>
    <row r="23" spans="1:3" x14ac:dyDescent="0.25">
      <c r="A23" s="59" t="s">
        <v>100</v>
      </c>
      <c r="B23" s="92">
        <v>-2404659</v>
      </c>
      <c r="C23" s="73">
        <f>'[1]форма 3'!B31</f>
        <v>-2143961</v>
      </c>
    </row>
    <row r="24" spans="1:3" x14ac:dyDescent="0.25">
      <c r="A24" s="39" t="s">
        <v>101</v>
      </c>
      <c r="B24" s="74">
        <v>711524</v>
      </c>
      <c r="C24" s="73">
        <f>'[1]форма 3'!B32</f>
        <v>757271</v>
      </c>
    </row>
    <row r="25" spans="1:3" ht="30" x14ac:dyDescent="0.3">
      <c r="A25" s="42" t="s">
        <v>71</v>
      </c>
      <c r="B25" s="93">
        <f>SUM(B21:B24)</f>
        <v>-13039730</v>
      </c>
      <c r="C25" s="41">
        <f>SUM(C21:C24)</f>
        <v>3962696</v>
      </c>
    </row>
    <row r="26" spans="1:3" x14ac:dyDescent="0.25">
      <c r="A26" s="9"/>
      <c r="B26" s="91"/>
      <c r="C26" s="33"/>
    </row>
    <row r="27" spans="1:3" ht="15" x14ac:dyDescent="0.3">
      <c r="A27" s="43" t="s">
        <v>72</v>
      </c>
      <c r="B27" s="91"/>
      <c r="C27" s="33"/>
    </row>
    <row r="28" spans="1:3" x14ac:dyDescent="0.25">
      <c r="A28" s="9" t="s">
        <v>73</v>
      </c>
      <c r="B28" s="73">
        <v>-1552641</v>
      </c>
      <c r="C28" s="73">
        <f>'[1]форма 3'!B36</f>
        <v>-5187076</v>
      </c>
    </row>
    <row r="29" spans="1:3" x14ac:dyDescent="0.25">
      <c r="A29" s="9" t="s">
        <v>74</v>
      </c>
      <c r="B29" s="88">
        <v>68194</v>
      </c>
      <c r="C29" s="73">
        <f>'[1]форма 3'!B37</f>
        <v>23222</v>
      </c>
    </row>
    <row r="30" spans="1:3" x14ac:dyDescent="0.25">
      <c r="A30" s="9" t="s">
        <v>107</v>
      </c>
      <c r="B30" s="73">
        <v>-4658516</v>
      </c>
      <c r="C30" s="73">
        <f>'[1]форма 3'!B38</f>
        <v>-3755279</v>
      </c>
    </row>
    <row r="31" spans="1:3" x14ac:dyDescent="0.25">
      <c r="A31" s="9" t="s">
        <v>108</v>
      </c>
      <c r="B31" s="73">
        <v>-4680772</v>
      </c>
      <c r="C31" s="73">
        <f>'[1]форма 3'!B39</f>
        <v>-3753010</v>
      </c>
    </row>
    <row r="32" spans="1:3" hidden="1" x14ac:dyDescent="0.25">
      <c r="A32" s="9" t="s">
        <v>75</v>
      </c>
      <c r="B32" s="73">
        <v>0</v>
      </c>
      <c r="C32" s="73">
        <v>0</v>
      </c>
    </row>
    <row r="33" spans="1:3" hidden="1" x14ac:dyDescent="0.25">
      <c r="A33" s="9" t="s">
        <v>76</v>
      </c>
      <c r="B33" s="115">
        <v>0</v>
      </c>
      <c r="C33" s="73">
        <v>0</v>
      </c>
    </row>
    <row r="34" spans="1:3" ht="30" x14ac:dyDescent="0.3">
      <c r="A34" s="44" t="s">
        <v>77</v>
      </c>
      <c r="B34" s="45">
        <f>SUM(B28:B33)</f>
        <v>-10823735</v>
      </c>
      <c r="C34" s="45">
        <f>SUM(C28:C33)</f>
        <v>-12672143</v>
      </c>
    </row>
    <row r="35" spans="1:3" x14ac:dyDescent="0.25">
      <c r="A35" s="9"/>
      <c r="B35" s="91"/>
      <c r="C35" s="33"/>
    </row>
    <row r="36" spans="1:3" ht="15" x14ac:dyDescent="0.3">
      <c r="A36" s="43" t="s">
        <v>78</v>
      </c>
      <c r="B36" s="91"/>
      <c r="C36" s="33"/>
    </row>
    <row r="37" spans="1:3" x14ac:dyDescent="0.25">
      <c r="A37" s="9" t="s">
        <v>112</v>
      </c>
      <c r="B37" s="33">
        <v>29547205</v>
      </c>
      <c r="C37" s="33">
        <f>'[1]форма 3'!B45</f>
        <v>12998162</v>
      </c>
    </row>
    <row r="38" spans="1:3" x14ac:dyDescent="0.25">
      <c r="A38" s="9" t="s">
        <v>102</v>
      </c>
      <c r="B38" s="73">
        <v>-4379736</v>
      </c>
      <c r="C38" s="33">
        <f>'[1]форма 3'!B46</f>
        <v>-3238452</v>
      </c>
    </row>
    <row r="39" spans="1:3" x14ac:dyDescent="0.25">
      <c r="A39" s="9" t="s">
        <v>103</v>
      </c>
      <c r="B39" s="73">
        <v>-722289</v>
      </c>
      <c r="C39" s="33">
        <f>'[1]форма 3'!B47</f>
        <v>-978766</v>
      </c>
    </row>
    <row r="40" spans="1:3" ht="15" x14ac:dyDescent="0.3">
      <c r="A40" s="46" t="s">
        <v>79</v>
      </c>
      <c r="B40" s="95">
        <f>SUM(B36:B39)</f>
        <v>24445180</v>
      </c>
      <c r="C40" s="45">
        <f>SUM(C37:C39)</f>
        <v>8780944</v>
      </c>
    </row>
    <row r="41" spans="1:3" x14ac:dyDescent="0.25">
      <c r="A41" s="47" t="s">
        <v>113</v>
      </c>
      <c r="B41" s="48">
        <v>-552524</v>
      </c>
      <c r="C41" s="48">
        <v>-78986</v>
      </c>
    </row>
    <row r="42" spans="1:3" ht="15" x14ac:dyDescent="0.3">
      <c r="A42" s="12" t="s">
        <v>80</v>
      </c>
      <c r="B42" s="49">
        <f>B25+B34+B40+B41</f>
        <v>29191</v>
      </c>
      <c r="C42" s="49">
        <f>C25+C34+C40+C41</f>
        <v>-7489</v>
      </c>
    </row>
    <row r="43" spans="1:3" ht="15" x14ac:dyDescent="0.3">
      <c r="A43" s="12" t="s">
        <v>81</v>
      </c>
      <c r="B43" s="96">
        <f>'форма 1'!D23</f>
        <v>30836</v>
      </c>
      <c r="C43" s="96">
        <v>67883</v>
      </c>
    </row>
    <row r="44" spans="1:3" x14ac:dyDescent="0.25">
      <c r="B44" s="88"/>
      <c r="C44" s="33"/>
    </row>
    <row r="45" spans="1:3" ht="15.75" thickBot="1" x14ac:dyDescent="0.35">
      <c r="A45" s="15" t="s">
        <v>82</v>
      </c>
      <c r="B45" s="97">
        <f>B42+B43</f>
        <v>60027</v>
      </c>
      <c r="C45" s="50">
        <f>C42+C43</f>
        <v>60394</v>
      </c>
    </row>
    <row r="46" spans="1:3" ht="15" hidden="1" x14ac:dyDescent="0.25">
      <c r="A46"/>
      <c r="B46" s="89">
        <f>'форма 1'!C23-'форма 3'!B45</f>
        <v>0</v>
      </c>
    </row>
    <row r="47" spans="1:3" hidden="1" x14ac:dyDescent="0.25">
      <c r="B47" s="89">
        <f>'форма 1'!C23</f>
        <v>60027</v>
      </c>
    </row>
    <row r="48" spans="1:3" ht="9.75" customHeight="1" x14ac:dyDescent="0.25">
      <c r="B48" s="89"/>
    </row>
    <row r="51" spans="1:3" ht="15" x14ac:dyDescent="0.3">
      <c r="A51" s="23" t="str">
        <f>'форма 1'!B60</f>
        <v>И. О.  Председателя Правления</v>
      </c>
      <c r="B51" s="98" t="str">
        <f>'форма 1'!C60</f>
        <v>Саджитова А.Т.</v>
      </c>
      <c r="C51" s="6"/>
    </row>
    <row r="52" spans="1:3" ht="15" x14ac:dyDescent="0.3">
      <c r="A52" s="23"/>
      <c r="B52" s="98"/>
      <c r="C52" s="6"/>
    </row>
    <row r="53" spans="1:3" ht="15" x14ac:dyDescent="0.3">
      <c r="A53" s="23" t="str">
        <f>'форма 1'!B62</f>
        <v>Главный бухгалтер</v>
      </c>
      <c r="B53" s="24" t="str">
        <f>'форма 1'!C62</f>
        <v>Дуйсебаева Ж. А.</v>
      </c>
    </row>
    <row r="55" spans="1:3" ht="15" x14ac:dyDescent="0.3">
      <c r="A55" s="6" t="s">
        <v>38</v>
      </c>
    </row>
    <row r="56" spans="1:3" ht="15" x14ac:dyDescent="0.3">
      <c r="A56" s="6" t="str">
        <f>'форма 1'!B65</f>
        <v>14 ноября 2018 года</v>
      </c>
      <c r="B56" s="99" t="s">
        <v>17</v>
      </c>
      <c r="C56" s="13" t="s">
        <v>17</v>
      </c>
    </row>
  </sheetData>
  <mergeCells count="3">
    <mergeCell ref="A2:B3"/>
    <mergeCell ref="B4:B5"/>
    <mergeCell ref="C4:C5"/>
  </mergeCells>
  <pageMargins left="0.82677165354330717" right="0.43307086614173229" top="0.7480314960629921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24"/>
  <sheetViews>
    <sheetView topLeftCell="A14" workbookViewId="0">
      <selection activeCell="F24" sqref="F24"/>
    </sheetView>
  </sheetViews>
  <sheetFormatPr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5.85546875" style="2" customWidth="1"/>
    <col min="5" max="5" width="12.28515625" style="2" bestFit="1" customWidth="1"/>
    <col min="6" max="6" width="22.42578125" style="2" customWidth="1"/>
    <col min="7" max="7" width="10.5703125" style="6" bestFit="1" customWidth="1"/>
    <col min="8" max="8" width="14.140625" style="2" customWidth="1"/>
    <col min="9" max="9" width="19.5703125" style="2" bestFit="1" customWidth="1"/>
    <col min="10" max="16384" width="9.140625" style="2"/>
  </cols>
  <sheetData>
    <row r="2" spans="1:9" x14ac:dyDescent="0.3">
      <c r="A2" s="6" t="s">
        <v>83</v>
      </c>
    </row>
    <row r="3" spans="1:9" x14ac:dyDescent="0.3">
      <c r="A3" s="24" t="s">
        <v>84</v>
      </c>
      <c r="B3" s="24"/>
      <c r="C3" s="24"/>
      <c r="D3" s="24"/>
      <c r="E3" s="24"/>
      <c r="F3" s="24"/>
      <c r="G3" s="24"/>
      <c r="H3" s="24"/>
      <c r="I3" s="24"/>
    </row>
    <row r="4" spans="1:9" x14ac:dyDescent="0.3">
      <c r="A4" s="24" t="s">
        <v>136</v>
      </c>
      <c r="B4" s="24"/>
      <c r="C4" s="24"/>
      <c r="D4" s="24"/>
      <c r="E4" s="24"/>
      <c r="F4" s="24"/>
      <c r="G4" s="24"/>
      <c r="H4" s="24"/>
      <c r="I4" s="24"/>
    </row>
    <row r="6" spans="1:9" ht="15" customHeight="1" x14ac:dyDescent="0.3">
      <c r="A6" s="135" t="s">
        <v>85</v>
      </c>
      <c r="B6" s="136"/>
      <c r="C6" s="136"/>
      <c r="D6" s="136"/>
      <c r="E6" s="136"/>
      <c r="F6" s="136"/>
      <c r="G6" s="137"/>
      <c r="H6" s="130" t="s">
        <v>86</v>
      </c>
      <c r="I6" s="130" t="s">
        <v>87</v>
      </c>
    </row>
    <row r="7" spans="1:9" ht="30" customHeight="1" x14ac:dyDescent="0.25">
      <c r="A7" s="109"/>
      <c r="B7" s="140" t="s">
        <v>116</v>
      </c>
      <c r="C7" s="141"/>
      <c r="D7" s="138" t="s">
        <v>115</v>
      </c>
      <c r="E7" s="133" t="s">
        <v>19</v>
      </c>
      <c r="F7" s="133" t="s">
        <v>88</v>
      </c>
      <c r="G7" s="130" t="s">
        <v>89</v>
      </c>
      <c r="H7" s="131"/>
      <c r="I7" s="131"/>
    </row>
    <row r="8" spans="1:9" ht="30" x14ac:dyDescent="0.25">
      <c r="A8" s="52" t="s">
        <v>90</v>
      </c>
      <c r="B8" s="107" t="s">
        <v>61</v>
      </c>
      <c r="C8" s="107" t="s">
        <v>91</v>
      </c>
      <c r="D8" s="139"/>
      <c r="E8" s="134"/>
      <c r="F8" s="134"/>
      <c r="G8" s="132"/>
      <c r="H8" s="132"/>
      <c r="I8" s="132"/>
    </row>
    <row r="9" spans="1:9" s="18" customFormat="1" x14ac:dyDescent="0.25">
      <c r="A9" s="53" t="s">
        <v>117</v>
      </c>
      <c r="B9" s="54">
        <v>1379310</v>
      </c>
      <c r="C9" s="54">
        <v>12875173</v>
      </c>
      <c r="D9" s="55">
        <v>-35700</v>
      </c>
      <c r="E9" s="54">
        <f>'форма 1'!D31</f>
        <v>17115406</v>
      </c>
      <c r="F9" s="55">
        <f>'форма 1'!D32</f>
        <v>-24349417</v>
      </c>
      <c r="G9" s="55">
        <f t="shared" ref="G9:G14" si="0">SUM(B9:F9)</f>
        <v>6984772</v>
      </c>
      <c r="H9" s="55">
        <f>'форма 1'!D34</f>
        <v>1078437</v>
      </c>
      <c r="I9" s="55">
        <f>G9+H9</f>
        <v>8063209</v>
      </c>
    </row>
    <row r="10" spans="1:9" s="18" customFormat="1" x14ac:dyDescent="0.25">
      <c r="A10" s="56" t="s">
        <v>104</v>
      </c>
      <c r="B10" s="65"/>
      <c r="C10" s="60"/>
      <c r="D10" s="101"/>
      <c r="E10" s="60"/>
      <c r="F10" s="61"/>
      <c r="G10" s="61">
        <f t="shared" si="0"/>
        <v>0</v>
      </c>
      <c r="H10" s="61"/>
      <c r="I10" s="55">
        <f>SUM(G10:H10)</f>
        <v>0</v>
      </c>
    </row>
    <row r="11" spans="1:9" s="57" customFormat="1" x14ac:dyDescent="0.25">
      <c r="A11" s="56" t="s">
        <v>92</v>
      </c>
      <c r="B11" s="62" t="s">
        <v>17</v>
      </c>
      <c r="C11" s="62" t="s">
        <v>17</v>
      </c>
      <c r="D11" s="63"/>
      <c r="E11" s="62"/>
      <c r="F11" s="64">
        <f>'форма 2'!C32</f>
        <v>499863</v>
      </c>
      <c r="G11" s="61">
        <f t="shared" si="0"/>
        <v>499863</v>
      </c>
      <c r="H11" s="64">
        <f>'форма 2'!C33</f>
        <v>86877</v>
      </c>
      <c r="I11" s="61">
        <f>SUM(G11:H11)</f>
        <v>586740</v>
      </c>
    </row>
    <row r="12" spans="1:9" s="57" customFormat="1" x14ac:dyDescent="0.25">
      <c r="A12" s="56" t="s">
        <v>118</v>
      </c>
      <c r="B12" s="62"/>
      <c r="C12" s="62"/>
      <c r="D12" s="63"/>
      <c r="E12" s="65">
        <v>-995397</v>
      </c>
      <c r="F12" s="64">
        <f>-E12</f>
        <v>995397</v>
      </c>
      <c r="G12" s="61">
        <f t="shared" si="0"/>
        <v>0</v>
      </c>
      <c r="H12" s="64"/>
      <c r="I12" s="61">
        <f>SUM(G12:H12)</f>
        <v>0</v>
      </c>
    </row>
    <row r="13" spans="1:9" s="57" customFormat="1" hidden="1" x14ac:dyDescent="0.25">
      <c r="A13" s="56" t="s">
        <v>127</v>
      </c>
      <c r="B13" s="62"/>
      <c r="C13" s="62"/>
      <c r="D13" s="63"/>
      <c r="E13" s="63"/>
      <c r="F13" s="65"/>
      <c r="G13" s="61">
        <f t="shared" si="0"/>
        <v>0</v>
      </c>
      <c r="H13" s="64"/>
      <c r="I13" s="61">
        <f>SUM(G13:H13)</f>
        <v>0</v>
      </c>
    </row>
    <row r="14" spans="1:9" s="57" customFormat="1" ht="27" x14ac:dyDescent="0.25">
      <c r="A14" s="56" t="s">
        <v>105</v>
      </c>
      <c r="B14" s="62"/>
      <c r="C14" s="62"/>
      <c r="D14" s="63"/>
      <c r="E14" s="108">
        <v>-143524</v>
      </c>
      <c r="F14" s="64">
        <v>151821</v>
      </c>
      <c r="G14" s="61">
        <f t="shared" si="0"/>
        <v>8297</v>
      </c>
      <c r="H14" s="64">
        <v>-63087</v>
      </c>
      <c r="I14" s="61">
        <f>SUM(G14:H14)</f>
        <v>-54790</v>
      </c>
    </row>
    <row r="15" spans="1:9" s="18" customFormat="1" x14ac:dyDescent="0.25">
      <c r="A15" s="53" t="s">
        <v>137</v>
      </c>
      <c r="B15" s="60">
        <f t="shared" ref="B15:I15" si="1">SUM(B9:B14)</f>
        <v>1379310</v>
      </c>
      <c r="C15" s="60">
        <f t="shared" si="1"/>
        <v>12875173</v>
      </c>
      <c r="D15" s="60">
        <f t="shared" si="1"/>
        <v>-35700</v>
      </c>
      <c r="E15" s="60">
        <f t="shared" si="1"/>
        <v>15976485</v>
      </c>
      <c r="F15" s="61">
        <f t="shared" si="1"/>
        <v>-22702336</v>
      </c>
      <c r="G15" s="61">
        <f t="shared" si="1"/>
        <v>7492932</v>
      </c>
      <c r="H15" s="61">
        <f t="shared" si="1"/>
        <v>1102227</v>
      </c>
      <c r="I15" s="61">
        <f t="shared" si="1"/>
        <v>8595159</v>
      </c>
    </row>
    <row r="16" spans="1:9" ht="13.5" x14ac:dyDescent="0.25">
      <c r="B16" s="51"/>
      <c r="C16" s="51"/>
      <c r="D16" s="51"/>
      <c r="E16" s="51"/>
      <c r="F16" s="51"/>
      <c r="G16" s="51"/>
      <c r="H16" s="51"/>
      <c r="I16" s="51"/>
    </row>
    <row r="17" spans="1:9" x14ac:dyDescent="0.3">
      <c r="A17" s="23" t="str">
        <f>'форма 1'!B60</f>
        <v>И. О.  Председателя Правления</v>
      </c>
      <c r="B17" s="6"/>
      <c r="E17" s="24" t="str">
        <f>'форма 1'!C60</f>
        <v>Саджитова А.Т.</v>
      </c>
    </row>
    <row r="18" spans="1:9" x14ac:dyDescent="0.3">
      <c r="A18" s="23"/>
      <c r="B18" s="6"/>
      <c r="F18" s="6"/>
    </row>
    <row r="19" spans="1:9" x14ac:dyDescent="0.3">
      <c r="A19" s="23" t="str">
        <f>'форма 1'!B62</f>
        <v>Главный бухгалтер</v>
      </c>
      <c r="B19" s="66"/>
      <c r="C19" s="24"/>
      <c r="E19" s="24" t="str">
        <f>'форма 1'!C62</f>
        <v>Дуйсебаева Ж. А.</v>
      </c>
      <c r="F19" s="6"/>
    </row>
    <row r="20" spans="1:9" x14ac:dyDescent="0.3">
      <c r="B20" s="6"/>
      <c r="F20" s="6" t="s">
        <v>17</v>
      </c>
    </row>
    <row r="21" spans="1:9" x14ac:dyDescent="0.3">
      <c r="A21" s="6" t="s">
        <v>38</v>
      </c>
    </row>
    <row r="22" spans="1:9" x14ac:dyDescent="0.3">
      <c r="A22" s="6" t="str">
        <f>'форма 1'!B65</f>
        <v>14 ноября 2018 года</v>
      </c>
      <c r="H22" s="118"/>
    </row>
    <row r="23" spans="1:9" x14ac:dyDescent="0.3">
      <c r="H23" s="118"/>
    </row>
    <row r="24" spans="1:9" x14ac:dyDescent="0.3">
      <c r="F24" s="13">
        <f>F15-'форма 1'!C32</f>
        <v>0</v>
      </c>
      <c r="G24" s="102">
        <f>G15-'форма 1'!C33</f>
        <v>0</v>
      </c>
      <c r="H24" s="13">
        <f>H15-'форма 1'!C34</f>
        <v>0</v>
      </c>
      <c r="I24" s="13">
        <f>I15-'форма 1'!C35</f>
        <v>0</v>
      </c>
    </row>
  </sheetData>
  <mergeCells count="8">
    <mergeCell ref="H6:H8"/>
    <mergeCell ref="E7:E8"/>
    <mergeCell ref="F7:F8"/>
    <mergeCell ref="A6:G6"/>
    <mergeCell ref="I6:I8"/>
    <mergeCell ref="G7:G8"/>
    <mergeCell ref="D7:D8"/>
    <mergeCell ref="B7:C7"/>
  </mergeCells>
  <pageMargins left="0.43307086614173229" right="0" top="0.94488188976377963" bottom="0.74803149606299213" header="0.31496062992125984" footer="0.31496062992125984"/>
  <pageSetup paperSize="9" scale="6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Женисбек Умешов</cp:lastModifiedBy>
  <cp:lastPrinted>2018-11-14T11:07:46Z</cp:lastPrinted>
  <dcterms:created xsi:type="dcterms:W3CDTF">2015-08-20T10:00:21Z</dcterms:created>
  <dcterms:modified xsi:type="dcterms:W3CDTF">2018-11-14T11:11:45Z</dcterms:modified>
</cp:coreProperties>
</file>