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Форма 1" sheetId="1" r:id="rId1"/>
    <sheet name="Форма 2" sheetId="2" r:id="rId2"/>
    <sheet name="Форма 3" sheetId="5" r:id="rId3"/>
    <sheet name="Форма 4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5" l="1"/>
  <c r="C40" i="5"/>
  <c r="D38" i="5"/>
  <c r="C38" i="5"/>
  <c r="D34" i="5"/>
  <c r="C33" i="5"/>
  <c r="C34" i="5" s="1"/>
  <c r="C28" i="5"/>
  <c r="D26" i="5"/>
  <c r="D29" i="5" s="1"/>
  <c r="C26" i="5"/>
  <c r="C29" i="5" s="1"/>
  <c r="D21" i="5"/>
  <c r="C21" i="5"/>
  <c r="D20" i="5"/>
  <c r="C20" i="5"/>
  <c r="D19" i="5"/>
  <c r="C19" i="5"/>
  <c r="D18" i="5"/>
  <c r="C18" i="5"/>
  <c r="D17" i="5"/>
  <c r="D22" i="5" s="1"/>
  <c r="D36" i="5" s="1"/>
  <c r="D10" i="5"/>
  <c r="C10" i="5"/>
  <c r="C17" i="5" s="1"/>
  <c r="C22" i="5" s="1"/>
  <c r="C36" i="5" s="1"/>
  <c r="G25" i="4" l="1"/>
  <c r="C57" i="1"/>
  <c r="C51" i="1"/>
  <c r="C46" i="1"/>
  <c r="C35" i="1"/>
  <c r="C39" i="1" s="1"/>
  <c r="C26" i="1"/>
  <c r="C19" i="1"/>
  <c r="C14" i="2"/>
  <c r="C21" i="2" s="1"/>
  <c r="C25" i="2" s="1"/>
  <c r="C53" i="1" l="1"/>
  <c r="C28" i="1"/>
  <c r="C55" i="1"/>
  <c r="F20" i="4" l="1"/>
  <c r="G22" i="4"/>
  <c r="H20" i="4" l="1"/>
  <c r="C22" i="4" l="1"/>
  <c r="B22" i="4"/>
  <c r="F16" i="4"/>
  <c r="D16" i="4"/>
  <c r="D22" i="4" s="1"/>
  <c r="E19" i="4"/>
  <c r="E22" i="4" s="1"/>
  <c r="D19" i="4"/>
  <c r="F21" i="4"/>
  <c r="H21" i="4" s="1"/>
  <c r="E17" i="4"/>
  <c r="G14" i="4"/>
  <c r="G15" i="4" s="1"/>
  <c r="E14" i="4"/>
  <c r="E15" i="4" s="1"/>
  <c r="D14" i="4"/>
  <c r="D15" i="4" s="1"/>
  <c r="C14" i="4"/>
  <c r="C15" i="4" s="1"/>
  <c r="B14" i="4"/>
  <c r="B15" i="4" s="1"/>
  <c r="F17" i="4"/>
  <c r="H18" i="4"/>
  <c r="F18" i="4"/>
  <c r="G17" i="4" l="1"/>
  <c r="F14" i="4"/>
  <c r="H14" i="4" s="1"/>
  <c r="H16" i="4" l="1"/>
  <c r="G23" i="4" l="1"/>
  <c r="E23" i="4"/>
  <c r="D23" i="4"/>
  <c r="C23" i="4"/>
  <c r="B23" i="4"/>
  <c r="F23" i="4" l="1"/>
  <c r="H23" i="4" s="1"/>
  <c r="D26" i="1" l="1"/>
  <c r="D19" i="1"/>
  <c r="C29" i="2" l="1"/>
  <c r="H25" i="4" s="1"/>
  <c r="C33" i="2"/>
  <c r="C37" i="2" s="1"/>
  <c r="C39" i="2" s="1"/>
  <c r="E25" i="4"/>
  <c r="D28" i="1"/>
  <c r="D33" i="2" l="1"/>
  <c r="D37" i="2" s="1"/>
  <c r="D14" i="2" l="1"/>
  <c r="D21" i="2" s="1"/>
  <c r="D25" i="2" s="1"/>
  <c r="D29" i="2" l="1"/>
  <c r="F19" i="4" l="1"/>
  <c r="H19" i="4" l="1"/>
  <c r="D24" i="4"/>
  <c r="C24" i="4"/>
  <c r="B24" i="4"/>
  <c r="G24" i="4" l="1"/>
  <c r="H17" i="4"/>
  <c r="E24" i="4" l="1"/>
  <c r="F13" i="4" l="1"/>
  <c r="D51" i="1"/>
  <c r="D46" i="1"/>
  <c r="D35" i="1"/>
  <c r="D39" i="1" s="1"/>
  <c r="H13" i="4" l="1"/>
  <c r="F22" i="4"/>
  <c r="F24" i="4" s="1"/>
  <c r="F15" i="4"/>
  <c r="D53" i="1"/>
  <c r="D55" i="1"/>
  <c r="H15" i="4" l="1"/>
  <c r="H22" i="4"/>
  <c r="H24" i="4" s="1"/>
</calcChain>
</file>

<file path=xl/sharedStrings.xml><?xml version="1.0" encoding="utf-8"?>
<sst xmlns="http://schemas.openxmlformats.org/spreadsheetml/2006/main" count="186" uniqueCount="132">
  <si>
    <t>АКТИВЫ</t>
  </si>
  <si>
    <t xml:space="preserve">Долгосрочные активы </t>
  </si>
  <si>
    <t>Основные средства</t>
  </si>
  <si>
    <t>Нематериальные активы</t>
  </si>
  <si>
    <t>Биологические активы</t>
  </si>
  <si>
    <t>Отложенные налоговые активы</t>
  </si>
  <si>
    <t>Прочие долгосрочные активы</t>
  </si>
  <si>
    <t>Итого долгосрочных активов</t>
  </si>
  <si>
    <t>Краткосрочные активы</t>
  </si>
  <si>
    <t>Запасы</t>
  </si>
  <si>
    <t>Текущие налоговые активы</t>
  </si>
  <si>
    <t>Денежные средства и их эквиваленты</t>
  </si>
  <si>
    <t>Итого краткосрочных активов</t>
  </si>
  <si>
    <t>КАПИТАЛ</t>
  </si>
  <si>
    <t>Уставный капитал</t>
  </si>
  <si>
    <t xml:space="preserve">Нераспределенная прибыль (непокрытый убыток)  </t>
  </si>
  <si>
    <t>ОБЯЗАТЕЛЬСТВА</t>
  </si>
  <si>
    <t xml:space="preserve">Долгосрочные обязательства </t>
  </si>
  <si>
    <t>Отложенные налоговые  обязательства</t>
  </si>
  <si>
    <t>Итого долгосрочных обязательств</t>
  </si>
  <si>
    <t>Краткосрочные обязательства</t>
  </si>
  <si>
    <t>Краткосрочная кредиторская задолженность</t>
  </si>
  <si>
    <t>Итого краткосрочных обязательств</t>
  </si>
  <si>
    <t xml:space="preserve">Консолидированный промежуточный сжатый Отчет о финансовом положении </t>
  </si>
  <si>
    <t>Вид деятельности:</t>
  </si>
  <si>
    <t>Производство и реализация с/х продукции</t>
  </si>
  <si>
    <t>Юридический адрес:</t>
  </si>
  <si>
    <t>Организационно-правовая форма:</t>
  </si>
  <si>
    <t>Акционерное общество</t>
  </si>
  <si>
    <t>г.Кокшетау, р-н Нового мясокомбината, д/у 30</t>
  </si>
  <si>
    <t>Прочие доходы</t>
  </si>
  <si>
    <t>Административные расходы</t>
  </si>
  <si>
    <t>Прочие расходы</t>
  </si>
  <si>
    <t>Операционная прибыль</t>
  </si>
  <si>
    <t>Финансовые доходы</t>
  </si>
  <si>
    <t>Финансовые расходы</t>
  </si>
  <si>
    <t>Прибыль (убыток) до налогообложения</t>
  </si>
  <si>
    <t xml:space="preserve">Чистая прибыль (убыток) за период </t>
  </si>
  <si>
    <t>Консолидированный промежуточный сжатый отчет о совокупном доходе и убытках</t>
  </si>
  <si>
    <t>Контролирующая компания</t>
  </si>
  <si>
    <t xml:space="preserve">Доля меньшинства </t>
  </si>
  <si>
    <t>Итого</t>
  </si>
  <si>
    <t>Консолидированный промежуточный сжатый Отчет об изменениях в капитале</t>
  </si>
  <si>
    <t>АО "Атамекен-Агро"</t>
  </si>
  <si>
    <t>в тыс.тенге</t>
  </si>
  <si>
    <t xml:space="preserve">Потоки денежных средств от операционной деятельности </t>
  </si>
  <si>
    <t>Прибыль/(убыток) до налогообложения</t>
  </si>
  <si>
    <t>С корректировкой на:</t>
  </si>
  <si>
    <t>Амортизацию основных средств</t>
  </si>
  <si>
    <t>Амортизацию прочих нематериальных активов</t>
  </si>
  <si>
    <t>Потоки денежных средств от операционной деятельности до изменений оборотного капитала</t>
  </si>
  <si>
    <t>Налог на прибыль уплаченный</t>
  </si>
  <si>
    <t xml:space="preserve">Потоки денежных средств от инвестиционной деятельности </t>
  </si>
  <si>
    <t xml:space="preserve">Приобретение доли в дочерних предприятиях </t>
  </si>
  <si>
    <t xml:space="preserve">Потоки денежных средств от финансовой деятельности </t>
  </si>
  <si>
    <t>Изменение денежных средств за период</t>
  </si>
  <si>
    <t>Денежные средства и их эквиваленты на начало года</t>
  </si>
  <si>
    <t>Денежные средства и их эквиваленты на конец года</t>
  </si>
  <si>
    <t>Приобретение биоактивов</t>
  </si>
  <si>
    <t xml:space="preserve"> </t>
  </si>
  <si>
    <t xml:space="preserve">Акмолинская область, г.Кокшетау, </t>
  </si>
  <si>
    <t>р-н Нового мясокомбината, д/у 30</t>
  </si>
  <si>
    <t>31 декабря 2013 г.</t>
  </si>
  <si>
    <t>Уставный капитал, простые акции</t>
  </si>
  <si>
    <t>Уставный капитал, привилегированные акции</t>
  </si>
  <si>
    <t>Краткосрочная дебиторская задолженность</t>
  </si>
  <si>
    <t>Итого капитал, причитающийся собственникам Компании</t>
  </si>
  <si>
    <t>Доля меньшинства</t>
  </si>
  <si>
    <t>ВСЕГО КАПИТАЛА</t>
  </si>
  <si>
    <t>Компонент обязательств по привилегированным акциям</t>
  </si>
  <si>
    <t>Заимствования</t>
  </si>
  <si>
    <t>ВСЕГО ОБЯЗАТЕЛЬСТВ</t>
  </si>
  <si>
    <t>ВСЕГО АКТИВОВ</t>
  </si>
  <si>
    <t>Балансовая стоимость одной простой акции (в тенге)</t>
  </si>
  <si>
    <t>Балансовая стоимость одной привилегированной акции 1 группы (в тенге)</t>
  </si>
  <si>
    <t>в тыс тенге</t>
  </si>
  <si>
    <t>простые акции</t>
  </si>
  <si>
    <t>Нераспределенная прибыль/ (непокрытый убыток)</t>
  </si>
  <si>
    <t>перенос</t>
  </si>
  <si>
    <t>совокупный доход(убыток) за период</t>
  </si>
  <si>
    <t>Резерв по переоценке</t>
  </si>
  <si>
    <t>Расходы  по подоходному  налогу</t>
  </si>
  <si>
    <t>Прибыль, причитающаяся:</t>
  </si>
  <si>
    <t xml:space="preserve">   Собственникам Компании</t>
  </si>
  <si>
    <t xml:space="preserve">   Доле меньшинства</t>
  </si>
  <si>
    <t>Прибыль за  период</t>
  </si>
  <si>
    <t>Совокупный доход, причитающаяся:</t>
  </si>
  <si>
    <t>Прочий совокупный доход от переоценки</t>
  </si>
  <si>
    <t>Всего совокупный доход за период</t>
  </si>
  <si>
    <t>Инвестиционная собственность</t>
  </si>
  <si>
    <t>привилегированные акции</t>
  </si>
  <si>
    <t xml:space="preserve"> р-н Нового мясокомбината, д/у 30</t>
  </si>
  <si>
    <t>Акмолинская область, г. Кокшетау,</t>
  </si>
  <si>
    <t>Доход от реализации продукции</t>
  </si>
  <si>
    <t>Себестоимость реализованной продукции</t>
  </si>
  <si>
    <t>Расходы на реализацию</t>
  </si>
  <si>
    <t>Валовый доход</t>
  </si>
  <si>
    <t>Получение кредитов</t>
  </si>
  <si>
    <t>ВНЕБАЛАНСОВЫЕ ОБЯЗАТЕЛЬСТВА</t>
  </si>
  <si>
    <t>Приобретение ОС и НМА</t>
  </si>
  <si>
    <t xml:space="preserve">Уменьшение запасов </t>
  </si>
  <si>
    <t>(увеличение) торговой и прочей дебиторской задолженности</t>
  </si>
  <si>
    <t>(уменьшение) торговой и прочей кредиторской задолженности</t>
  </si>
  <si>
    <t>Нетто притоки денежных средств от финансовой деятельности</t>
  </si>
  <si>
    <t>Нетто оттоки денежных средств, использованных в инвестиционной деятельности</t>
  </si>
  <si>
    <t>Нетто оттоки денежных средств, использованных в операционной деятельности</t>
  </si>
  <si>
    <t>Приобретение инвестиционной собственности</t>
  </si>
  <si>
    <t>9 месяцев 2014 г.</t>
  </si>
  <si>
    <t>9 месяцев 2013 г.</t>
  </si>
  <si>
    <t>за 9 месяцев, закончившиеся 30 сентября 2014 года (неаудированный)</t>
  </si>
  <si>
    <t>Цыганкова Е. И.</t>
  </si>
  <si>
    <t>по состоянию на 30 сентября 2014 года (неаудированный)</t>
  </si>
  <si>
    <t>данные из формы № 1</t>
  </si>
  <si>
    <t>control check</t>
  </si>
  <si>
    <t>Остаток на 30 сентября 2014 год</t>
  </si>
  <si>
    <t>Остаток на 31 декабря 2013 год</t>
  </si>
  <si>
    <t>приобретение доли в Шутила</t>
  </si>
  <si>
    <t>приобретение доли в Целинном</t>
  </si>
  <si>
    <t>приобретение доли в дочерних компаниях</t>
  </si>
  <si>
    <t>И. О. Главного бухгалтера</t>
  </si>
  <si>
    <t>ВСЕГО ОБЯЗАТЕЛЬСТВ И КАПИТАЛА</t>
  </si>
  <si>
    <t>Выплата дивидендов</t>
  </si>
  <si>
    <t>Начисленные  дивиденды ДМ</t>
  </si>
  <si>
    <t>Доход от государственных субсидий</t>
  </si>
  <si>
    <t>20 декабря 2014 г.</t>
  </si>
  <si>
    <t>Доход от изменения справедливой стоимости сельхозпродукции и биоактивов</t>
  </si>
  <si>
    <t>Консолидированный промежуточный сжатый Отчет о движений денежных средств</t>
  </si>
  <si>
    <r>
      <t xml:space="preserve">за 9 месяцев, закончившиеся 30 сентября 2014 года </t>
    </r>
    <r>
      <rPr>
        <sz val="11"/>
        <color theme="1"/>
        <rFont val="Calibri"/>
        <family val="2"/>
        <charset val="204"/>
        <scheme val="minor"/>
      </rPr>
      <t>(косвенный метод)</t>
    </r>
  </si>
  <si>
    <t>Доходы от признания финансовых инструментов по справедливой стоимости</t>
  </si>
  <si>
    <t>Доходы от изменения справедливой стоимости сельхозпродукции и биоактивов</t>
  </si>
  <si>
    <t>Исламов К.К.</t>
  </si>
  <si>
    <t>Председатель 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</si>
</sst>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 vertical="top" wrapText="1"/>
    </xf>
    <xf numFmtId="0" fontId="1" fillId="0" borderId="0" xfId="0" applyFont="1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3" fontId="0" fillId="0" borderId="0" xfId="0" applyNumberForma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vertical="top" wrapText="1"/>
    </xf>
    <xf numFmtId="3" fontId="0" fillId="0" borderId="1" xfId="0" applyNumberForma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3" fontId="0" fillId="0" borderId="1" xfId="0" applyNumberFormat="1" applyBorder="1"/>
    <xf numFmtId="0" fontId="0" fillId="0" borderId="0" xfId="0" applyBorder="1" applyAlignment="1">
      <alignment vertical="top" wrapText="1"/>
    </xf>
    <xf numFmtId="3" fontId="0" fillId="0" borderId="0" xfId="0" applyNumberFormat="1" applyBorder="1" applyAlignment="1">
      <alignment vertical="top" wrapText="1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3" fontId="0" fillId="2" borderId="1" xfId="0" applyNumberForma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vertical="top" wrapText="1"/>
    </xf>
    <xf numFmtId="3" fontId="0" fillId="0" borderId="1" xfId="0" applyNumberFormat="1" applyFill="1" applyBorder="1" applyAlignment="1">
      <alignment vertical="top" wrapText="1"/>
    </xf>
    <xf numFmtId="3" fontId="1" fillId="0" borderId="0" xfId="0" applyNumberFormat="1" applyFont="1"/>
    <xf numFmtId="3" fontId="6" fillId="0" borderId="0" xfId="0" applyNumberFormat="1" applyFont="1" applyFill="1"/>
    <xf numFmtId="0" fontId="0" fillId="0" borderId="1" xfId="0" applyFont="1" applyBorder="1" applyAlignment="1">
      <alignment vertical="top" wrapText="1"/>
    </xf>
    <xf numFmtId="3" fontId="0" fillId="0" borderId="1" xfId="0" applyNumberFormat="1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0" xfId="0" applyFont="1"/>
    <xf numFmtId="0" fontId="1" fillId="0" borderId="0" xfId="0" applyFont="1" applyAlignment="1"/>
    <xf numFmtId="0" fontId="0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vertical="top" wrapText="1"/>
    </xf>
    <xf numFmtId="0" fontId="0" fillId="0" borderId="7" xfId="0" applyFont="1" applyFill="1" applyBorder="1" applyAlignment="1">
      <alignment vertical="top" wrapText="1"/>
    </xf>
    <xf numFmtId="0" fontId="0" fillId="0" borderId="8" xfId="0" applyFont="1" applyFill="1" applyBorder="1" applyAlignment="1">
      <alignment vertical="top" wrapText="1"/>
    </xf>
    <xf numFmtId="3" fontId="0" fillId="0" borderId="1" xfId="0" applyNumberFormat="1" applyFont="1" applyFill="1" applyBorder="1" applyAlignment="1">
      <alignment vertical="top" wrapText="1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wrapText="1"/>
    </xf>
    <xf numFmtId="0" fontId="1" fillId="0" borderId="7" xfId="0" applyFont="1" applyBorder="1" applyAlignment="1">
      <alignment vertical="top" wrapText="1"/>
    </xf>
    <xf numFmtId="3" fontId="1" fillId="2" borderId="7" xfId="0" applyNumberFormat="1" applyFont="1" applyFill="1" applyBorder="1" applyAlignment="1">
      <alignment vertical="top" wrapText="1"/>
    </xf>
    <xf numFmtId="3" fontId="1" fillId="0" borderId="1" xfId="0" applyNumberFormat="1" applyFont="1" applyBorder="1" applyAlignment="1">
      <alignment wrapText="1"/>
    </xf>
    <xf numFmtId="3" fontId="0" fillId="0" borderId="5" xfId="0" applyNumberFormat="1" applyBorder="1" applyAlignment="1">
      <alignment vertical="top" wrapText="1"/>
    </xf>
    <xf numFmtId="0" fontId="7" fillId="0" borderId="2" xfId="0" applyFont="1" applyFill="1" applyBorder="1" applyAlignment="1">
      <alignment horizontal="right" vertical="top" wrapText="1"/>
    </xf>
    <xf numFmtId="3" fontId="7" fillId="0" borderId="0" xfId="0" applyNumberFormat="1" applyFont="1"/>
    <xf numFmtId="0" fontId="7" fillId="0" borderId="2" xfId="0" applyFont="1" applyFill="1" applyBorder="1" applyAlignment="1">
      <alignment vertical="top" wrapText="1"/>
    </xf>
    <xf numFmtId="3" fontId="7" fillId="0" borderId="1" xfId="0" applyNumberFormat="1" applyFont="1" applyFill="1" applyBorder="1" applyAlignment="1">
      <alignment vertical="top" wrapText="1"/>
    </xf>
    <xf numFmtId="3" fontId="6" fillId="0" borderId="1" xfId="0" applyNumberFormat="1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2" xfId="0" applyFont="1" applyFill="1" applyBorder="1" applyAlignment="1">
      <alignment horizontal="left" vertical="top" wrapText="1"/>
    </xf>
    <xf numFmtId="3" fontId="7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3" fontId="6" fillId="0" borderId="1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right" vertical="top" wrapText="1"/>
    </xf>
    <xf numFmtId="3" fontId="8" fillId="0" borderId="1" xfId="0" applyNumberFormat="1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3" fontId="0" fillId="0" borderId="0" xfId="0" applyNumberFormat="1"/>
    <xf numFmtId="0" fontId="0" fillId="0" borderId="1" xfId="0" applyBorder="1"/>
    <xf numFmtId="3" fontId="0" fillId="2" borderId="1" xfId="0" applyNumberFormat="1" applyFill="1" applyBorder="1" applyAlignment="1">
      <alignment wrapText="1"/>
    </xf>
    <xf numFmtId="0" fontId="0" fillId="0" borderId="3" xfId="0" applyBorder="1" applyAlignment="1">
      <alignment vertical="top" wrapText="1"/>
    </xf>
    <xf numFmtId="3" fontId="0" fillId="0" borderId="3" xfId="0" applyNumberFormat="1" applyBorder="1" applyAlignment="1">
      <alignment vertical="top" wrapText="1"/>
    </xf>
    <xf numFmtId="0" fontId="0" fillId="0" borderId="3" xfId="0" applyBorder="1"/>
    <xf numFmtId="0" fontId="0" fillId="0" borderId="4" xfId="0" applyBorder="1" applyAlignment="1">
      <alignment vertical="top" wrapText="1"/>
    </xf>
    <xf numFmtId="3" fontId="0" fillId="0" borderId="4" xfId="0" applyNumberFormat="1" applyBorder="1"/>
    <xf numFmtId="3" fontId="0" fillId="0" borderId="4" xfId="0" applyNumberFormat="1" applyFill="1" applyBorder="1" applyAlignment="1">
      <alignment vertical="top" wrapText="1"/>
    </xf>
    <xf numFmtId="0" fontId="0" fillId="0" borderId="4" xfId="0" applyBorder="1"/>
    <xf numFmtId="3" fontId="0" fillId="0" borderId="1" xfId="0" applyNumberFormat="1" applyFill="1" applyBorder="1" applyAlignment="1">
      <alignment wrapText="1"/>
    </xf>
    <xf numFmtId="3" fontId="0" fillId="0" borderId="1" xfId="0" applyNumberFormat="1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4">
    <cellStyle name="Обычный" xfId="0" builtinId="0"/>
    <cellStyle name="Обычный 2" xfId="1"/>
    <cellStyle name="Финансовый [0] 2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3\&#1086;&#1073;&#1084;&#1077;&#1085;\&#1050;&#1091;&#1072;&#1085;&#1076;&#1099;&#1082;\&#1040;&#1054;&#1040;&#1040;%20&#1050;&#1086;&#1085;&#1089;%20&#1060;&#1054;%20&#1079;&#1072;%209%20&#1084;&#1077;&#1089;%2014%20&#1075;,&#1076;&#1083;&#1103;%20&#1041;&#1080;&#1088;&#1078;&#1080;%20&#1088;&#1072;&#1073;%20&#1092;&#1072;&#108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1 13г"/>
      <sheetName val="Форма 2"/>
      <sheetName val="Форма 3"/>
      <sheetName val="Форма 4"/>
    </sheetNames>
    <sheetDataSet>
      <sheetData sheetId="0">
        <row r="22">
          <cell r="C22">
            <v>9665683</v>
          </cell>
          <cell r="G22">
            <v>6172251</v>
          </cell>
        </row>
        <row r="23">
          <cell r="C23">
            <v>2867412</v>
          </cell>
          <cell r="G23">
            <v>1579860</v>
          </cell>
        </row>
        <row r="24">
          <cell r="C24">
            <v>58127</v>
          </cell>
          <cell r="G24">
            <v>21888</v>
          </cell>
        </row>
        <row r="25">
          <cell r="C25">
            <v>605697</v>
          </cell>
          <cell r="G25">
            <v>128564</v>
          </cell>
        </row>
        <row r="44">
          <cell r="C44">
            <v>6265903</v>
          </cell>
          <cell r="G44">
            <v>6565342</v>
          </cell>
        </row>
        <row r="49">
          <cell r="C49">
            <v>15220628</v>
          </cell>
          <cell r="G49">
            <v>8745695</v>
          </cell>
        </row>
        <row r="50">
          <cell r="C50">
            <v>5314245</v>
          </cell>
          <cell r="G50">
            <v>5651186</v>
          </cell>
        </row>
      </sheetData>
      <sheetData sheetId="1">
        <row r="23">
          <cell r="C23">
            <v>6400104</v>
          </cell>
          <cell r="D23">
            <v>5039279</v>
          </cell>
        </row>
        <row r="24">
          <cell r="C24">
            <v>2891647</v>
          </cell>
          <cell r="D24">
            <v>2321222</v>
          </cell>
        </row>
        <row r="25">
          <cell r="C25">
            <v>34145</v>
          </cell>
          <cell r="D25">
            <v>10275</v>
          </cell>
        </row>
        <row r="27">
          <cell r="C27">
            <v>96328</v>
          </cell>
          <cell r="D27">
            <v>355475</v>
          </cell>
        </row>
        <row r="52">
          <cell r="C52">
            <v>6346823</v>
          </cell>
          <cell r="D52">
            <v>4081464</v>
          </cell>
        </row>
      </sheetData>
      <sheetData sheetId="2">
        <row r="25">
          <cell r="F25">
            <v>1000661</v>
          </cell>
          <cell r="G25">
            <v>2299506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67"/>
  <sheetViews>
    <sheetView tabSelected="1" workbookViewId="0">
      <selection activeCell="K58" sqref="K58"/>
    </sheetView>
  </sheetViews>
  <sheetFormatPr defaultRowHeight="15" x14ac:dyDescent="0.25"/>
  <cols>
    <col min="1" max="1" width="2.5703125" customWidth="1"/>
    <col min="2" max="2" width="60.140625" customWidth="1"/>
    <col min="3" max="3" width="13.7109375" customWidth="1"/>
    <col min="4" max="4" width="13.5703125" customWidth="1"/>
  </cols>
  <sheetData>
    <row r="1" spans="2:5" x14ac:dyDescent="0.25">
      <c r="B1" s="20" t="s">
        <v>43</v>
      </c>
      <c r="C1" s="20"/>
      <c r="D1" s="20"/>
    </row>
    <row r="2" spans="2:5" x14ac:dyDescent="0.25">
      <c r="B2" s="20" t="s">
        <v>23</v>
      </c>
      <c r="C2" s="20"/>
      <c r="D2" s="20"/>
    </row>
    <row r="3" spans="2:5" x14ac:dyDescent="0.25">
      <c r="B3" s="18" t="s">
        <v>111</v>
      </c>
      <c r="C3" s="19"/>
      <c r="D3" s="19"/>
    </row>
    <row r="4" spans="2:5" x14ac:dyDescent="0.25">
      <c r="B4" s="19"/>
      <c r="C4" s="19"/>
      <c r="D4" s="19"/>
    </row>
    <row r="5" spans="2:5" x14ac:dyDescent="0.25">
      <c r="B5" s="19" t="s">
        <v>24</v>
      </c>
      <c r="C5" s="19" t="s">
        <v>25</v>
      </c>
      <c r="D5" s="19"/>
    </row>
    <row r="6" spans="2:5" ht="15" customHeight="1" x14ac:dyDescent="0.25">
      <c r="B6" s="19" t="s">
        <v>26</v>
      </c>
      <c r="C6" s="19" t="s">
        <v>60</v>
      </c>
      <c r="D6" s="19"/>
    </row>
    <row r="7" spans="2:5" x14ac:dyDescent="0.25">
      <c r="B7" s="19"/>
      <c r="C7" s="19" t="s">
        <v>61</v>
      </c>
      <c r="D7" s="19"/>
    </row>
    <row r="9" spans="2:5" s="1" customFormat="1" ht="32.25" customHeight="1" x14ac:dyDescent="0.25">
      <c r="B9" s="31" t="s">
        <v>44</v>
      </c>
      <c r="C9" s="11" t="s">
        <v>107</v>
      </c>
      <c r="D9" s="11" t="s">
        <v>62</v>
      </c>
    </row>
    <row r="10" spans="2:5" s="1" customFormat="1" hidden="1" x14ac:dyDescent="0.25">
      <c r="B10" s="12"/>
      <c r="C10" s="11"/>
      <c r="D10" s="11"/>
    </row>
    <row r="11" spans="2:5" s="3" customFormat="1" x14ac:dyDescent="0.25">
      <c r="B11" s="8" t="s">
        <v>0</v>
      </c>
      <c r="C11" s="7"/>
      <c r="D11" s="7"/>
    </row>
    <row r="12" spans="2:5" s="3" customFormat="1" x14ac:dyDescent="0.25">
      <c r="B12" s="8" t="s">
        <v>1</v>
      </c>
      <c r="C12" s="7"/>
      <c r="D12" s="7"/>
    </row>
    <row r="13" spans="2:5" s="3" customFormat="1" x14ac:dyDescent="0.25">
      <c r="B13" s="7" t="s">
        <v>2</v>
      </c>
      <c r="C13" s="21">
        <v>16379657</v>
      </c>
      <c r="D13" s="10">
        <v>15451491</v>
      </c>
      <c r="E13" s="5" t="s">
        <v>59</v>
      </c>
    </row>
    <row r="14" spans="2:5" s="3" customFormat="1" x14ac:dyDescent="0.25">
      <c r="B14" s="7" t="s">
        <v>3</v>
      </c>
      <c r="C14" s="21">
        <v>27045</v>
      </c>
      <c r="D14" s="10">
        <v>24249</v>
      </c>
    </row>
    <row r="15" spans="2:5" s="3" customFormat="1" x14ac:dyDescent="0.25">
      <c r="B15" s="7" t="s">
        <v>4</v>
      </c>
      <c r="C15" s="21">
        <v>882975</v>
      </c>
      <c r="D15" s="10">
        <v>812647</v>
      </c>
    </row>
    <row r="16" spans="2:5" s="3" customFormat="1" x14ac:dyDescent="0.25">
      <c r="B16" s="7" t="s">
        <v>89</v>
      </c>
      <c r="C16" s="21">
        <v>82881</v>
      </c>
      <c r="D16" s="10">
        <v>82882</v>
      </c>
    </row>
    <row r="17" spans="2:4" s="3" customFormat="1" x14ac:dyDescent="0.25">
      <c r="B17" s="7" t="s">
        <v>5</v>
      </c>
      <c r="C17" s="21">
        <v>105810</v>
      </c>
      <c r="D17" s="10">
        <v>105810</v>
      </c>
    </row>
    <row r="18" spans="2:4" s="3" customFormat="1" x14ac:dyDescent="0.25">
      <c r="B18" s="7" t="s">
        <v>6</v>
      </c>
      <c r="C18" s="21">
        <v>99337</v>
      </c>
      <c r="D18" s="10">
        <v>46542</v>
      </c>
    </row>
    <row r="19" spans="2:4" s="3" customFormat="1" x14ac:dyDescent="0.25">
      <c r="B19" s="8" t="s">
        <v>7</v>
      </c>
      <c r="C19" s="9">
        <f>SUM(C13:C18)</f>
        <v>17577705</v>
      </c>
      <c r="D19" s="9">
        <f>SUM(D13:D18)</f>
        <v>16523621</v>
      </c>
    </row>
    <row r="20" spans="2:4" s="3" customFormat="1" x14ac:dyDescent="0.25">
      <c r="B20" s="7"/>
      <c r="C20" s="10"/>
      <c r="D20" s="10"/>
    </row>
    <row r="21" spans="2:4" s="3" customFormat="1" x14ac:dyDescent="0.25">
      <c r="B21" s="8" t="s">
        <v>8</v>
      </c>
      <c r="C21" s="10"/>
      <c r="D21" s="10"/>
    </row>
    <row r="22" spans="2:4" s="3" customFormat="1" x14ac:dyDescent="0.25">
      <c r="B22" s="7" t="s">
        <v>9</v>
      </c>
      <c r="C22" s="21">
        <v>9665683</v>
      </c>
      <c r="D22" s="10">
        <v>6172251</v>
      </c>
    </row>
    <row r="23" spans="2:4" s="3" customFormat="1" x14ac:dyDescent="0.25">
      <c r="B23" s="7" t="s">
        <v>65</v>
      </c>
      <c r="C23" s="21">
        <v>2867412</v>
      </c>
      <c r="D23" s="10">
        <v>1579860</v>
      </c>
    </row>
    <row r="24" spans="2:4" s="3" customFormat="1" x14ac:dyDescent="0.25">
      <c r="B24" s="7" t="s">
        <v>10</v>
      </c>
      <c r="C24" s="21">
        <v>58127</v>
      </c>
      <c r="D24" s="10">
        <v>21888</v>
      </c>
    </row>
    <row r="25" spans="2:4" s="3" customFormat="1" x14ac:dyDescent="0.25">
      <c r="B25" s="7" t="s">
        <v>11</v>
      </c>
      <c r="C25" s="21">
        <v>605697</v>
      </c>
      <c r="D25" s="10">
        <v>128564</v>
      </c>
    </row>
    <row r="26" spans="2:4" s="3" customFormat="1" x14ac:dyDescent="0.25">
      <c r="B26" s="8" t="s">
        <v>12</v>
      </c>
      <c r="C26" s="9">
        <f>SUM(C22:C25)</f>
        <v>13196919</v>
      </c>
      <c r="D26" s="9">
        <f>SUM(D22:D25)</f>
        <v>7902563</v>
      </c>
    </row>
    <row r="27" spans="2:4" s="3" customFormat="1" x14ac:dyDescent="0.25">
      <c r="B27" s="7"/>
      <c r="C27" s="10"/>
      <c r="D27" s="10"/>
    </row>
    <row r="28" spans="2:4" s="3" customFormat="1" x14ac:dyDescent="0.25">
      <c r="B28" s="8" t="s">
        <v>72</v>
      </c>
      <c r="C28" s="9">
        <f>C19+C26</f>
        <v>30774624</v>
      </c>
      <c r="D28" s="9">
        <f>D19+D26</f>
        <v>24426184</v>
      </c>
    </row>
    <row r="29" spans="2:4" s="3" customFormat="1" x14ac:dyDescent="0.25">
      <c r="B29" s="7"/>
      <c r="C29" s="41"/>
      <c r="D29" s="10"/>
    </row>
    <row r="30" spans="2:4" s="3" customFormat="1" x14ac:dyDescent="0.25">
      <c r="B30" s="8" t="s">
        <v>13</v>
      </c>
      <c r="C30" s="21"/>
      <c r="D30" s="10"/>
    </row>
    <row r="31" spans="2:4" s="3" customFormat="1" x14ac:dyDescent="0.25">
      <c r="B31" s="7" t="s">
        <v>63</v>
      </c>
      <c r="C31" s="21">
        <v>743641</v>
      </c>
      <c r="D31" s="10">
        <v>743642</v>
      </c>
    </row>
    <row r="32" spans="2:4" s="3" customFormat="1" x14ac:dyDescent="0.25">
      <c r="B32" s="7" t="s">
        <v>64</v>
      </c>
      <c r="C32" s="21">
        <v>12875173</v>
      </c>
      <c r="D32" s="10">
        <v>12875173</v>
      </c>
    </row>
    <row r="33" spans="2:5" s="3" customFormat="1" x14ac:dyDescent="0.25">
      <c r="B33" s="7" t="s">
        <v>80</v>
      </c>
      <c r="C33" s="21">
        <v>3686075</v>
      </c>
      <c r="D33" s="10">
        <v>3596591</v>
      </c>
      <c r="E33" s="5" t="s">
        <v>59</v>
      </c>
    </row>
    <row r="34" spans="2:5" s="3" customFormat="1" ht="18" customHeight="1" x14ac:dyDescent="0.25">
      <c r="B34" s="7" t="s">
        <v>15</v>
      </c>
      <c r="C34" s="21">
        <v>-17604771</v>
      </c>
      <c r="D34" s="10">
        <v>-17967998</v>
      </c>
    </row>
    <row r="35" spans="2:5" s="3" customFormat="1" ht="18" customHeight="1" x14ac:dyDescent="0.25">
      <c r="B35" s="8" t="s">
        <v>66</v>
      </c>
      <c r="C35" s="22">
        <f>SUM(C31:C34)</f>
        <v>-299882</v>
      </c>
      <c r="D35" s="9">
        <f>SUM(D31:D34)</f>
        <v>-752592</v>
      </c>
    </row>
    <row r="36" spans="2:5" s="3" customFormat="1" x14ac:dyDescent="0.25">
      <c r="B36" s="7"/>
      <c r="C36" s="21"/>
      <c r="D36" s="10"/>
    </row>
    <row r="37" spans="2:5" s="3" customFormat="1" x14ac:dyDescent="0.25">
      <c r="B37" s="8" t="s">
        <v>67</v>
      </c>
      <c r="C37" s="21">
        <v>-511890</v>
      </c>
      <c r="D37" s="10">
        <v>-641490</v>
      </c>
    </row>
    <row r="38" spans="2:5" s="3" customFormat="1" x14ac:dyDescent="0.25">
      <c r="B38" s="7"/>
      <c r="C38" s="21"/>
      <c r="D38" s="10"/>
    </row>
    <row r="39" spans="2:5" s="3" customFormat="1" x14ac:dyDescent="0.25">
      <c r="B39" s="8" t="s">
        <v>68</v>
      </c>
      <c r="C39" s="22">
        <f>C35+C37</f>
        <v>-811772</v>
      </c>
      <c r="D39" s="9">
        <f>D35+D37</f>
        <v>-1394082</v>
      </c>
    </row>
    <row r="40" spans="2:5" s="3" customFormat="1" x14ac:dyDescent="0.25">
      <c r="B40" s="7"/>
      <c r="C40" s="21"/>
      <c r="D40" s="10"/>
    </row>
    <row r="41" spans="2:5" s="3" customFormat="1" x14ac:dyDescent="0.25">
      <c r="B41" s="8" t="s">
        <v>16</v>
      </c>
      <c r="C41" s="21"/>
      <c r="D41" s="10"/>
    </row>
    <row r="42" spans="2:5" s="3" customFormat="1" x14ac:dyDescent="0.25">
      <c r="B42" s="8" t="s">
        <v>17</v>
      </c>
      <c r="C42" s="21"/>
      <c r="D42" s="10"/>
    </row>
    <row r="43" spans="2:5" s="3" customFormat="1" x14ac:dyDescent="0.25">
      <c r="B43" s="7" t="s">
        <v>69</v>
      </c>
      <c r="C43" s="21">
        <v>4554970</v>
      </c>
      <c r="D43" s="10">
        <v>4554970</v>
      </c>
    </row>
    <row r="44" spans="2:5" s="3" customFormat="1" x14ac:dyDescent="0.25">
      <c r="B44" s="7" t="s">
        <v>70</v>
      </c>
      <c r="C44" s="21">
        <v>6265903</v>
      </c>
      <c r="D44" s="10">
        <v>6565342</v>
      </c>
    </row>
    <row r="45" spans="2:5" s="3" customFormat="1" x14ac:dyDescent="0.25">
      <c r="B45" s="7" t="s">
        <v>18</v>
      </c>
      <c r="C45" s="21">
        <v>303073</v>
      </c>
      <c r="D45" s="10">
        <v>303074</v>
      </c>
    </row>
    <row r="46" spans="2:5" s="3" customFormat="1" x14ac:dyDescent="0.25">
      <c r="B46" s="8" t="s">
        <v>19</v>
      </c>
      <c r="C46" s="22">
        <f>SUM(C43:C45)</f>
        <v>11123946</v>
      </c>
      <c r="D46" s="9">
        <f>SUM(D43:D45)</f>
        <v>11423386</v>
      </c>
    </row>
    <row r="47" spans="2:5" s="3" customFormat="1" x14ac:dyDescent="0.25">
      <c r="B47" s="7"/>
      <c r="C47" s="21"/>
      <c r="D47" s="10"/>
    </row>
    <row r="48" spans="2:5" s="3" customFormat="1" x14ac:dyDescent="0.25">
      <c r="B48" s="8" t="s">
        <v>20</v>
      </c>
      <c r="C48" s="21"/>
      <c r="D48" s="10"/>
    </row>
    <row r="49" spans="2:4" s="3" customFormat="1" x14ac:dyDescent="0.25">
      <c r="B49" s="7" t="s">
        <v>70</v>
      </c>
      <c r="C49" s="21">
        <v>15220628</v>
      </c>
      <c r="D49" s="10">
        <v>8745695</v>
      </c>
    </row>
    <row r="50" spans="2:4" s="3" customFormat="1" x14ac:dyDescent="0.25">
      <c r="B50" s="7" t="s">
        <v>21</v>
      </c>
      <c r="C50" s="21">
        <v>5241822</v>
      </c>
      <c r="D50" s="10">
        <v>5651186</v>
      </c>
    </row>
    <row r="51" spans="2:4" s="4" customFormat="1" x14ac:dyDescent="0.25">
      <c r="B51" s="8" t="s">
        <v>22</v>
      </c>
      <c r="C51" s="9">
        <f>SUM(C49:C50)</f>
        <v>20462450</v>
      </c>
      <c r="D51" s="9">
        <f>SUM(D49:D50)</f>
        <v>14396881</v>
      </c>
    </row>
    <row r="52" spans="2:4" s="3" customFormat="1" x14ac:dyDescent="0.25">
      <c r="B52" s="7"/>
      <c r="C52" s="21"/>
      <c r="D52" s="10"/>
    </row>
    <row r="53" spans="2:4" s="4" customFormat="1" x14ac:dyDescent="0.25">
      <c r="B53" s="8" t="s">
        <v>71</v>
      </c>
      <c r="C53" s="22">
        <f>C46+C51</f>
        <v>31586396</v>
      </c>
      <c r="D53" s="9">
        <f>D46+D51</f>
        <v>25820267</v>
      </c>
    </row>
    <row r="54" spans="2:4" s="4" customFormat="1" x14ac:dyDescent="0.25">
      <c r="B54" s="8"/>
      <c r="C54" s="22"/>
      <c r="D54" s="9"/>
    </row>
    <row r="55" spans="2:4" s="4" customFormat="1" x14ac:dyDescent="0.25">
      <c r="B55" s="8" t="s">
        <v>120</v>
      </c>
      <c r="C55" s="22">
        <f>C39+C53</f>
        <v>30774624</v>
      </c>
      <c r="D55" s="9">
        <f>D39+D53</f>
        <v>24426185</v>
      </c>
    </row>
    <row r="56" spans="2:4" s="4" customFormat="1" x14ac:dyDescent="0.25">
      <c r="B56" s="38"/>
      <c r="C56" s="39"/>
      <c r="D56" s="39" t="s">
        <v>59</v>
      </c>
    </row>
    <row r="57" spans="2:4" s="4" customFormat="1" x14ac:dyDescent="0.25">
      <c r="B57" s="38" t="s">
        <v>98</v>
      </c>
      <c r="C57" s="22">
        <f>700*181.9</f>
        <v>127330</v>
      </c>
      <c r="D57" s="9">
        <v>0</v>
      </c>
    </row>
    <row r="58" spans="2:4" ht="13.5" customHeight="1" x14ac:dyDescent="0.25">
      <c r="B58" s="33"/>
      <c r="C58" s="33"/>
      <c r="D58" s="33"/>
    </row>
    <row r="59" spans="2:4" x14ac:dyDescent="0.25">
      <c r="B59" s="32" t="s">
        <v>73</v>
      </c>
      <c r="C59" s="21">
        <v>-1527</v>
      </c>
      <c r="D59" s="13">
        <v>-1568</v>
      </c>
    </row>
    <row r="60" spans="2:4" ht="30" x14ac:dyDescent="0.25">
      <c r="B60" s="32" t="s">
        <v>74</v>
      </c>
      <c r="C60" s="58">
        <v>12084</v>
      </c>
      <c r="D60" s="13">
        <v>12034</v>
      </c>
    </row>
    <row r="61" spans="2:4" x14ac:dyDescent="0.25">
      <c r="B61" s="34" t="s">
        <v>59</v>
      </c>
      <c r="C61" s="34"/>
      <c r="D61" s="34"/>
    </row>
    <row r="63" spans="2:4" x14ac:dyDescent="0.25">
      <c r="B63" s="2" t="s">
        <v>131</v>
      </c>
      <c r="C63" s="2" t="s">
        <v>130</v>
      </c>
    </row>
    <row r="64" spans="2:4" x14ac:dyDescent="0.25">
      <c r="B64" s="2"/>
      <c r="C64" s="2"/>
    </row>
    <row r="65" spans="2:3" x14ac:dyDescent="0.25">
      <c r="B65" s="2" t="s">
        <v>119</v>
      </c>
      <c r="C65" s="2" t="s">
        <v>110</v>
      </c>
    </row>
    <row r="67" spans="2:3" x14ac:dyDescent="0.25">
      <c r="B67" t="s">
        <v>124</v>
      </c>
    </row>
  </sheetData>
  <pageMargins left="0" right="0" top="0" bottom="0" header="0" footer="0"/>
  <pageSetup paperSize="9" scale="8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13" workbookViewId="0">
      <selection activeCell="H54" sqref="H54"/>
    </sheetView>
  </sheetViews>
  <sheetFormatPr defaultRowHeight="15" x14ac:dyDescent="0.25"/>
  <cols>
    <col min="1" max="1" width="52" customWidth="1"/>
    <col min="2" max="2" width="5.140625" customWidth="1"/>
    <col min="3" max="3" width="11.28515625" customWidth="1"/>
    <col min="4" max="4" width="12" customWidth="1"/>
  </cols>
  <sheetData>
    <row r="1" spans="1:4" x14ac:dyDescent="0.25">
      <c r="A1" s="30" t="s">
        <v>43</v>
      </c>
    </row>
    <row r="2" spans="1:4" x14ac:dyDescent="0.25">
      <c r="A2" s="30" t="s">
        <v>38</v>
      </c>
      <c r="B2" s="30"/>
      <c r="D2" s="30"/>
    </row>
    <row r="3" spans="1:4" x14ac:dyDescent="0.25">
      <c r="A3" s="30" t="s">
        <v>109</v>
      </c>
      <c r="B3" s="30"/>
      <c r="D3" s="30"/>
    </row>
    <row r="4" spans="1:4" x14ac:dyDescent="0.25">
      <c r="A4" s="6"/>
      <c r="B4" s="6"/>
      <c r="D4" s="6"/>
    </row>
    <row r="5" spans="1:4" x14ac:dyDescent="0.25">
      <c r="A5" t="s">
        <v>24</v>
      </c>
      <c r="C5" t="s">
        <v>25</v>
      </c>
      <c r="D5" s="6"/>
    </row>
    <row r="6" spans="1:4" x14ac:dyDescent="0.25">
      <c r="A6" t="s">
        <v>26</v>
      </c>
      <c r="C6" t="s">
        <v>60</v>
      </c>
      <c r="D6" s="6"/>
    </row>
    <row r="7" spans="1:4" x14ac:dyDescent="0.25">
      <c r="A7" s="6"/>
      <c r="C7" s="36" t="s">
        <v>61</v>
      </c>
      <c r="D7" s="6"/>
    </row>
    <row r="9" spans="1:4" ht="32.25" customHeight="1" x14ac:dyDescent="0.25">
      <c r="A9" s="37" t="s">
        <v>44</v>
      </c>
      <c r="B9" s="11"/>
      <c r="C9" s="11" t="s">
        <v>107</v>
      </c>
      <c r="D9" s="11" t="s">
        <v>108</v>
      </c>
    </row>
    <row r="10" spans="1:4" x14ac:dyDescent="0.25">
      <c r="A10" s="7"/>
      <c r="B10" s="7"/>
      <c r="C10" s="57"/>
      <c r="D10" s="7"/>
    </row>
    <row r="11" spans="1:4" x14ac:dyDescent="0.25">
      <c r="A11" s="7" t="s">
        <v>93</v>
      </c>
      <c r="B11" s="7"/>
      <c r="C11" s="13">
        <v>6144700</v>
      </c>
      <c r="D11" s="23">
        <v>3456789</v>
      </c>
    </row>
    <row r="12" spans="1:4" ht="30" x14ac:dyDescent="0.25">
      <c r="A12" s="55" t="s">
        <v>125</v>
      </c>
      <c r="B12" s="7"/>
      <c r="C12" s="13">
        <v>1858071</v>
      </c>
      <c r="D12" s="66">
        <v>334782</v>
      </c>
    </row>
    <row r="13" spans="1:4" x14ac:dyDescent="0.25">
      <c r="A13" s="7" t="s">
        <v>94</v>
      </c>
      <c r="B13" s="7"/>
      <c r="C13" s="13">
        <v>-4406722</v>
      </c>
      <c r="D13" s="23">
        <v>-3152587</v>
      </c>
    </row>
    <row r="14" spans="1:4" x14ac:dyDescent="0.25">
      <c r="A14" s="8" t="s">
        <v>96</v>
      </c>
      <c r="B14" s="8"/>
      <c r="C14" s="9">
        <f>SUM(C11:C13)</f>
        <v>3596049</v>
      </c>
      <c r="D14" s="9">
        <f>SUM(D11:D13)</f>
        <v>638984</v>
      </c>
    </row>
    <row r="15" spans="1:4" x14ac:dyDescent="0.25">
      <c r="A15" s="7"/>
      <c r="B15" s="59"/>
      <c r="C15" s="61"/>
      <c r="D15" s="60"/>
    </row>
    <row r="16" spans="1:4" x14ac:dyDescent="0.25">
      <c r="A16" s="55" t="s">
        <v>123</v>
      </c>
      <c r="B16" s="57"/>
      <c r="C16" s="13">
        <v>776181</v>
      </c>
      <c r="D16" s="57">
        <v>649856</v>
      </c>
    </row>
    <row r="17" spans="1:5" x14ac:dyDescent="0.25">
      <c r="A17" s="7" t="s">
        <v>30</v>
      </c>
      <c r="B17" s="65"/>
      <c r="C17" s="13">
        <v>353370</v>
      </c>
      <c r="D17" s="23">
        <v>280608</v>
      </c>
    </row>
    <row r="18" spans="1:5" x14ac:dyDescent="0.25">
      <c r="A18" s="7" t="s">
        <v>31</v>
      </c>
      <c r="B18" s="62"/>
      <c r="C18" s="63">
        <v>-1535741</v>
      </c>
      <c r="D18" s="64">
        <v>-736451</v>
      </c>
    </row>
    <row r="19" spans="1:5" x14ac:dyDescent="0.25">
      <c r="A19" s="7" t="s">
        <v>95</v>
      </c>
      <c r="B19" s="7"/>
      <c r="C19" s="13">
        <v>-472450</v>
      </c>
      <c r="D19" s="23">
        <v>-179071</v>
      </c>
    </row>
    <row r="20" spans="1:5" x14ac:dyDescent="0.25">
      <c r="A20" s="7" t="s">
        <v>32</v>
      </c>
      <c r="B20" s="7"/>
      <c r="C20" s="13">
        <v>-314008</v>
      </c>
      <c r="D20" s="23">
        <v>-275091</v>
      </c>
    </row>
    <row r="21" spans="1:5" x14ac:dyDescent="0.25">
      <c r="A21" s="8" t="s">
        <v>33</v>
      </c>
      <c r="B21" s="8"/>
      <c r="C21" s="9">
        <f>SUM(C14:C20)</f>
        <v>2403401</v>
      </c>
      <c r="D21" s="9">
        <f>SUM(D14:D20)</f>
        <v>378835</v>
      </c>
    </row>
    <row r="22" spans="1:5" x14ac:dyDescent="0.25">
      <c r="A22" s="7"/>
      <c r="B22" s="7"/>
      <c r="C22" s="57"/>
      <c r="D22" s="10"/>
    </row>
    <row r="23" spans="1:5" x14ac:dyDescent="0.25">
      <c r="A23" s="7" t="s">
        <v>34</v>
      </c>
      <c r="B23" s="7"/>
      <c r="C23" s="13">
        <v>1449</v>
      </c>
      <c r="D23" s="23">
        <v>3679552</v>
      </c>
    </row>
    <row r="24" spans="1:5" x14ac:dyDescent="0.25">
      <c r="A24" s="7" t="s">
        <v>35</v>
      </c>
      <c r="B24" s="7"/>
      <c r="C24" s="13">
        <v>-1404189</v>
      </c>
      <c r="D24" s="23">
        <v>-1758881</v>
      </c>
    </row>
    <row r="25" spans="1:5" x14ac:dyDescent="0.25">
      <c r="A25" s="8" t="s">
        <v>36</v>
      </c>
      <c r="B25" s="8"/>
      <c r="C25" s="9">
        <f>SUM(C21:C24)</f>
        <v>1000661</v>
      </c>
      <c r="D25" s="9">
        <f>SUM(D21:D24)</f>
        <v>2299506</v>
      </c>
    </row>
    <row r="26" spans="1:5" x14ac:dyDescent="0.25">
      <c r="A26" s="7"/>
      <c r="B26" s="7"/>
      <c r="C26" s="57"/>
      <c r="D26" s="10"/>
    </row>
    <row r="27" spans="1:5" x14ac:dyDescent="0.25">
      <c r="A27" s="7" t="s">
        <v>81</v>
      </c>
      <c r="B27" s="7"/>
      <c r="C27" s="13">
        <v>0</v>
      </c>
      <c r="D27" s="10">
        <v>0</v>
      </c>
    </row>
    <row r="28" spans="1:5" x14ac:dyDescent="0.25">
      <c r="A28" s="7"/>
      <c r="B28" s="7"/>
      <c r="C28" s="57"/>
      <c r="D28" s="10"/>
    </row>
    <row r="29" spans="1:5" x14ac:dyDescent="0.25">
      <c r="A29" s="8" t="s">
        <v>37</v>
      </c>
      <c r="B29" s="8"/>
      <c r="C29" s="9">
        <f>C25+C27</f>
        <v>1000661</v>
      </c>
      <c r="D29" s="9">
        <f>D25+D27</f>
        <v>2299506</v>
      </c>
      <c r="E29" s="56"/>
    </row>
    <row r="30" spans="1:5" x14ac:dyDescent="0.25">
      <c r="A30" s="26" t="s">
        <v>82</v>
      </c>
      <c r="B30" s="8"/>
      <c r="C30" s="57"/>
      <c r="D30" s="9"/>
    </row>
    <row r="31" spans="1:5" x14ac:dyDescent="0.25">
      <c r="A31" s="26" t="s">
        <v>83</v>
      </c>
      <c r="B31" s="8"/>
      <c r="C31" s="27">
        <v>932442</v>
      </c>
      <c r="D31" s="35">
        <v>3256051</v>
      </c>
    </row>
    <row r="32" spans="1:5" x14ac:dyDescent="0.25">
      <c r="A32" s="26" t="s">
        <v>84</v>
      </c>
      <c r="B32" s="8"/>
      <c r="C32" s="27">
        <v>68219</v>
      </c>
      <c r="D32" s="35">
        <v>-956544</v>
      </c>
    </row>
    <row r="33" spans="1:4" x14ac:dyDescent="0.25">
      <c r="A33" s="8" t="s">
        <v>85</v>
      </c>
      <c r="B33" s="7"/>
      <c r="C33" s="9">
        <f>C31+C32</f>
        <v>1000661</v>
      </c>
      <c r="D33" s="9">
        <f>D31+D32</f>
        <v>2299507</v>
      </c>
    </row>
    <row r="34" spans="1:4" x14ac:dyDescent="0.25">
      <c r="A34" s="8"/>
      <c r="B34" s="7"/>
      <c r="C34" s="57"/>
      <c r="D34" s="10"/>
    </row>
    <row r="35" spans="1:4" x14ac:dyDescent="0.25">
      <c r="A35" s="7" t="s">
        <v>87</v>
      </c>
      <c r="B35" s="7"/>
      <c r="C35" s="13">
        <v>4116692</v>
      </c>
      <c r="D35" s="23">
        <v>4411299</v>
      </c>
    </row>
    <row r="36" spans="1:4" x14ac:dyDescent="0.25">
      <c r="A36" s="7"/>
      <c r="B36" s="7"/>
      <c r="C36" s="57"/>
      <c r="D36" s="10"/>
    </row>
    <row r="37" spans="1:4" x14ac:dyDescent="0.25">
      <c r="A37" s="8" t="s">
        <v>88</v>
      </c>
      <c r="B37" s="8"/>
      <c r="C37" s="9">
        <f>C33+C35</f>
        <v>5117353</v>
      </c>
      <c r="D37" s="9">
        <f>D33+D35</f>
        <v>6710806</v>
      </c>
    </row>
    <row r="38" spans="1:4" x14ac:dyDescent="0.25">
      <c r="A38" s="26" t="s">
        <v>86</v>
      </c>
      <c r="B38" s="7"/>
      <c r="C38" s="57"/>
      <c r="D38" s="10"/>
    </row>
    <row r="39" spans="1:4" x14ac:dyDescent="0.25">
      <c r="A39" s="26" t="s">
        <v>83</v>
      </c>
      <c r="B39" s="7"/>
      <c r="C39" s="13">
        <f>C37-C40</f>
        <v>4574560</v>
      </c>
      <c r="D39" s="23">
        <v>5838586</v>
      </c>
    </row>
    <row r="40" spans="1:4" x14ac:dyDescent="0.25">
      <c r="A40" s="26" t="s">
        <v>84</v>
      </c>
      <c r="B40" s="7"/>
      <c r="C40" s="13">
        <v>542793</v>
      </c>
      <c r="D40" s="23">
        <v>872219</v>
      </c>
    </row>
    <row r="41" spans="1:4" x14ac:dyDescent="0.25">
      <c r="A41" s="28"/>
      <c r="B41" s="14"/>
      <c r="D41" s="15"/>
    </row>
    <row r="42" spans="1:4" x14ac:dyDescent="0.25">
      <c r="A42" s="2" t="s">
        <v>131</v>
      </c>
      <c r="B42" s="2"/>
      <c r="C42" s="2" t="s">
        <v>130</v>
      </c>
    </row>
    <row r="43" spans="1:4" x14ac:dyDescent="0.25">
      <c r="A43" s="2"/>
      <c r="B43" s="2"/>
    </row>
    <row r="44" spans="1:4" x14ac:dyDescent="0.25">
      <c r="A44" s="2" t="s">
        <v>119</v>
      </c>
      <c r="B44" s="2"/>
      <c r="C44" s="2" t="s">
        <v>110</v>
      </c>
    </row>
    <row r="46" spans="1:4" x14ac:dyDescent="0.25">
      <c r="A46" t="s">
        <v>124</v>
      </c>
    </row>
  </sheetData>
  <pageMargins left="0" right="0" top="0.15748031496062992" bottom="0.15748031496062992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topLeftCell="A28" workbookViewId="0">
      <selection activeCell="G46" sqref="G46"/>
    </sheetView>
  </sheetViews>
  <sheetFormatPr defaultRowHeight="15" x14ac:dyDescent="0.25"/>
  <cols>
    <col min="1" max="1" width="57.42578125" customWidth="1"/>
    <col min="2" max="2" width="4.85546875" customWidth="1"/>
    <col min="3" max="3" width="12.85546875" customWidth="1"/>
    <col min="4" max="4" width="12.28515625" customWidth="1"/>
  </cols>
  <sheetData>
    <row r="1" spans="1:4" x14ac:dyDescent="0.25">
      <c r="A1" s="2" t="s">
        <v>43</v>
      </c>
    </row>
    <row r="2" spans="1:4" x14ac:dyDescent="0.25">
      <c r="A2" s="2" t="s">
        <v>126</v>
      </c>
    </row>
    <row r="3" spans="1:4" x14ac:dyDescent="0.25">
      <c r="A3" s="2" t="s">
        <v>127</v>
      </c>
    </row>
    <row r="4" spans="1:4" ht="10.5" customHeight="1" x14ac:dyDescent="0.25"/>
    <row r="5" spans="1:4" x14ac:dyDescent="0.25">
      <c r="A5" t="s">
        <v>24</v>
      </c>
      <c r="B5" t="s">
        <v>25</v>
      </c>
    </row>
    <row r="6" spans="1:4" x14ac:dyDescent="0.25">
      <c r="A6" t="s">
        <v>26</v>
      </c>
      <c r="B6" t="s">
        <v>29</v>
      </c>
    </row>
    <row r="8" spans="1:4" s="4" customFormat="1" ht="30" x14ac:dyDescent="0.25">
      <c r="A8" s="37" t="s">
        <v>44</v>
      </c>
      <c r="B8" s="8"/>
      <c r="C8" s="11" t="s">
        <v>107</v>
      </c>
      <c r="D8" s="11" t="s">
        <v>108</v>
      </c>
    </row>
    <row r="9" spans="1:4" s="3" customFormat="1" x14ac:dyDescent="0.25">
      <c r="A9" s="8" t="s">
        <v>45</v>
      </c>
      <c r="B9" s="7"/>
      <c r="C9" s="7"/>
      <c r="D9" s="9"/>
    </row>
    <row r="10" spans="1:4" s="4" customFormat="1" x14ac:dyDescent="0.25">
      <c r="A10" s="8" t="s">
        <v>46</v>
      </c>
      <c r="B10" s="8"/>
      <c r="C10" s="9">
        <f>'[1]Форма 2'!F25</f>
        <v>1000661</v>
      </c>
      <c r="D10" s="9">
        <f>'[1]Форма 2'!G25</f>
        <v>2299506</v>
      </c>
    </row>
    <row r="11" spans="1:4" s="3" customFormat="1" x14ac:dyDescent="0.25">
      <c r="A11" s="7" t="s">
        <v>47</v>
      </c>
      <c r="B11" s="7"/>
      <c r="C11" s="10"/>
      <c r="D11" s="10"/>
    </row>
    <row r="12" spans="1:4" s="3" customFormat="1" x14ac:dyDescent="0.25">
      <c r="A12" s="7" t="s">
        <v>48</v>
      </c>
      <c r="B12" s="7"/>
      <c r="C12" s="23">
        <v>864981</v>
      </c>
      <c r="D12" s="10">
        <v>611355</v>
      </c>
    </row>
    <row r="13" spans="1:4" s="3" customFormat="1" x14ac:dyDescent="0.25">
      <c r="A13" s="7" t="s">
        <v>49</v>
      </c>
      <c r="B13" s="7"/>
      <c r="C13" s="23">
        <v>1062</v>
      </c>
      <c r="D13" s="10">
        <v>708</v>
      </c>
    </row>
    <row r="14" spans="1:4" s="3" customFormat="1" ht="30" x14ac:dyDescent="0.25">
      <c r="A14" s="7" t="s">
        <v>128</v>
      </c>
      <c r="B14" s="7"/>
      <c r="C14" s="66">
        <v>0</v>
      </c>
      <c r="D14" s="67">
        <v>-3057897</v>
      </c>
    </row>
    <row r="15" spans="1:4" s="3" customFormat="1" ht="30" x14ac:dyDescent="0.25">
      <c r="A15" s="7" t="s">
        <v>129</v>
      </c>
      <c r="B15" s="7"/>
      <c r="C15" s="66">
        <v>-1858071</v>
      </c>
      <c r="D15" s="67">
        <v>-334782</v>
      </c>
    </row>
    <row r="16" spans="1:4" s="3" customFormat="1" x14ac:dyDescent="0.25">
      <c r="A16" s="7"/>
      <c r="B16" s="7"/>
      <c r="C16" s="10"/>
      <c r="D16" s="9"/>
    </row>
    <row r="17" spans="1:4" s="4" customFormat="1" ht="30" x14ac:dyDescent="0.25">
      <c r="A17" s="8" t="s">
        <v>50</v>
      </c>
      <c r="B17" s="8"/>
      <c r="C17" s="40">
        <f>SUM(C10:C16)</f>
        <v>8633</v>
      </c>
      <c r="D17" s="40">
        <f>SUM(D10:D16)</f>
        <v>-481110</v>
      </c>
    </row>
    <row r="18" spans="1:4" s="3" customFormat="1" x14ac:dyDescent="0.25">
      <c r="A18" s="7" t="s">
        <v>100</v>
      </c>
      <c r="B18" s="7"/>
      <c r="C18" s="10">
        <f>'[1]Форма 1'!G22-'[1]Форма 1'!C22</f>
        <v>-3493432</v>
      </c>
      <c r="D18" s="10">
        <f>'[1]форма1 13г'!D23-'[1]форма1 13г'!C23</f>
        <v>-1360825</v>
      </c>
    </row>
    <row r="19" spans="1:4" s="3" customFormat="1" ht="30" x14ac:dyDescent="0.25">
      <c r="A19" s="7" t="s">
        <v>101</v>
      </c>
      <c r="B19" s="7"/>
      <c r="C19" s="10">
        <f>'[1]Форма 1'!G23-'[1]Форма 1'!C23</f>
        <v>-1287552</v>
      </c>
      <c r="D19" s="10">
        <f>'[1]форма1 13г'!D24-'[1]форма1 13г'!C24</f>
        <v>-570425</v>
      </c>
    </row>
    <row r="20" spans="1:4" s="3" customFormat="1" ht="30" x14ac:dyDescent="0.25">
      <c r="A20" s="7" t="s">
        <v>102</v>
      </c>
      <c r="B20" s="7"/>
      <c r="C20" s="10">
        <f>'[1]Форма 1'!C50-'[1]Форма 1'!G50</f>
        <v>-336941</v>
      </c>
      <c r="D20" s="10">
        <f>-('[1]форма1 13г'!D52-'[1]форма1 13г'!C52)</f>
        <v>2265359</v>
      </c>
    </row>
    <row r="21" spans="1:4" s="3" customFormat="1" x14ac:dyDescent="0.25">
      <c r="A21" s="7" t="s">
        <v>51</v>
      </c>
      <c r="B21" s="7"/>
      <c r="C21" s="10">
        <f>'[1]Форма 1'!G24-'[1]Форма 1'!C24</f>
        <v>-36239</v>
      </c>
      <c r="D21" s="10">
        <f>'[1]форма1 13г'!D25-'[1]форма1 13г'!C25</f>
        <v>-23870</v>
      </c>
    </row>
    <row r="22" spans="1:4" s="4" customFormat="1" ht="30" x14ac:dyDescent="0.25">
      <c r="A22" s="8" t="s">
        <v>105</v>
      </c>
      <c r="B22" s="8"/>
      <c r="C22" s="40">
        <f>SUM(C17:C21)</f>
        <v>-5145531</v>
      </c>
      <c r="D22" s="40">
        <f>SUM(D17:D21)</f>
        <v>-170871</v>
      </c>
    </row>
    <row r="23" spans="1:4" s="3" customFormat="1" x14ac:dyDescent="0.25">
      <c r="A23" s="7"/>
      <c r="B23" s="7"/>
      <c r="C23" s="10"/>
      <c r="D23" s="9"/>
    </row>
    <row r="24" spans="1:4" s="3" customFormat="1" ht="30" x14ac:dyDescent="0.25">
      <c r="A24" s="8" t="s">
        <v>52</v>
      </c>
      <c r="B24" s="7"/>
      <c r="C24" s="10"/>
      <c r="D24" s="9"/>
    </row>
    <row r="25" spans="1:4" s="3" customFormat="1" x14ac:dyDescent="0.25">
      <c r="A25" s="16" t="s">
        <v>58</v>
      </c>
      <c r="B25" s="7"/>
      <c r="C25" s="10">
        <v>0</v>
      </c>
      <c r="D25" s="10">
        <v>-47000</v>
      </c>
    </row>
    <row r="26" spans="1:4" s="3" customFormat="1" x14ac:dyDescent="0.25">
      <c r="A26" s="16" t="s">
        <v>99</v>
      </c>
      <c r="B26" s="7"/>
      <c r="C26" s="10">
        <f>-341866-131774</f>
        <v>-473640</v>
      </c>
      <c r="D26" s="10">
        <f>-333525-302686</f>
        <v>-636211</v>
      </c>
    </row>
    <row r="27" spans="1:4" s="3" customFormat="1" x14ac:dyDescent="0.25">
      <c r="A27" s="16" t="s">
        <v>106</v>
      </c>
      <c r="B27" s="7"/>
      <c r="C27" s="10">
        <v>0</v>
      </c>
      <c r="D27" s="10">
        <v>-12104</v>
      </c>
    </row>
    <row r="28" spans="1:4" s="3" customFormat="1" x14ac:dyDescent="0.25">
      <c r="A28" s="7" t="s">
        <v>53</v>
      </c>
      <c r="B28" s="7"/>
      <c r="C28" s="10">
        <f>-620-47628</f>
        <v>-48248</v>
      </c>
      <c r="D28" s="10">
        <v>0</v>
      </c>
    </row>
    <row r="29" spans="1:4" s="3" customFormat="1" ht="30" x14ac:dyDescent="0.25">
      <c r="A29" s="8" t="s">
        <v>104</v>
      </c>
      <c r="B29" s="8"/>
      <c r="C29" s="40">
        <f>SUM(C25:C28)</f>
        <v>-521888</v>
      </c>
      <c r="D29" s="40">
        <f>SUM(D25:D28)</f>
        <v>-695315</v>
      </c>
    </row>
    <row r="30" spans="1:4" s="3" customFormat="1" x14ac:dyDescent="0.25">
      <c r="A30" s="7"/>
      <c r="B30" s="7"/>
      <c r="C30" s="10"/>
      <c r="D30" s="10"/>
    </row>
    <row r="31" spans="1:4" s="3" customFormat="1" x14ac:dyDescent="0.25">
      <c r="A31" s="8" t="s">
        <v>54</v>
      </c>
      <c r="B31" s="7"/>
      <c r="C31" s="10"/>
      <c r="D31" s="10"/>
    </row>
    <row r="32" spans="1:4" s="3" customFormat="1" x14ac:dyDescent="0.25">
      <c r="A32" s="26" t="s">
        <v>121</v>
      </c>
      <c r="B32" s="7"/>
      <c r="C32" s="10">
        <v>-30942</v>
      </c>
      <c r="D32" s="10">
        <v>-72423</v>
      </c>
    </row>
    <row r="33" spans="1:4" s="3" customFormat="1" x14ac:dyDescent="0.25">
      <c r="A33" s="7" t="s">
        <v>97</v>
      </c>
      <c r="B33" s="7"/>
      <c r="C33" s="10">
        <f>('[1]Форма 1'!C44-'[1]Форма 1'!G44)+('[1]Форма 1'!C49-'[1]Форма 1'!G49)</f>
        <v>6175494</v>
      </c>
      <c r="D33" s="10">
        <v>607039</v>
      </c>
    </row>
    <row r="34" spans="1:4" s="4" customFormat="1" ht="18" customHeight="1" x14ac:dyDescent="0.25">
      <c r="A34" s="8" t="s">
        <v>103</v>
      </c>
      <c r="B34" s="8"/>
      <c r="C34" s="9">
        <f>SUM(C32:C33)</f>
        <v>6144552</v>
      </c>
      <c r="D34" s="9">
        <f>SUM(D33)</f>
        <v>607039</v>
      </c>
    </row>
    <row r="35" spans="1:4" s="3" customFormat="1" x14ac:dyDescent="0.25">
      <c r="A35" s="7"/>
      <c r="B35" s="7"/>
      <c r="C35" s="10"/>
      <c r="D35" s="9"/>
    </row>
    <row r="36" spans="1:4" s="4" customFormat="1" x14ac:dyDescent="0.25">
      <c r="A36" s="8" t="s">
        <v>55</v>
      </c>
      <c r="B36" s="8"/>
      <c r="C36" s="9">
        <f>C22+C29+C34</f>
        <v>477133</v>
      </c>
      <c r="D36" s="9">
        <f>D22+D29+D34</f>
        <v>-259147</v>
      </c>
    </row>
    <row r="37" spans="1:4" s="3" customFormat="1" x14ac:dyDescent="0.25">
      <c r="A37" s="7"/>
      <c r="B37" s="7"/>
      <c r="C37" s="10" t="s">
        <v>59</v>
      </c>
      <c r="D37" s="10" t="s">
        <v>59</v>
      </c>
    </row>
    <row r="38" spans="1:4" s="3" customFormat="1" x14ac:dyDescent="0.25">
      <c r="A38" s="7" t="s">
        <v>56</v>
      </c>
      <c r="B38" s="7"/>
      <c r="C38" s="27">
        <f>'[1]Форма 1'!G25</f>
        <v>128564</v>
      </c>
      <c r="D38" s="27">
        <f>'[1]форма1 13г'!D27</f>
        <v>355475</v>
      </c>
    </row>
    <row r="39" spans="1:4" s="3" customFormat="1" x14ac:dyDescent="0.25">
      <c r="A39" s="7"/>
      <c r="B39" s="7"/>
      <c r="C39" s="9"/>
      <c r="D39" s="9"/>
    </row>
    <row r="40" spans="1:4" s="3" customFormat="1" x14ac:dyDescent="0.25">
      <c r="A40" s="7" t="s">
        <v>57</v>
      </c>
      <c r="B40" s="7"/>
      <c r="C40" s="9">
        <f>'[1]Форма 1'!C25</f>
        <v>605697</v>
      </c>
      <c r="D40" s="9">
        <f>'[1]форма1 13г'!C27</f>
        <v>96328</v>
      </c>
    </row>
    <row r="41" spans="1:4" ht="8.25" customHeight="1" x14ac:dyDescent="0.25">
      <c r="A41" s="29" t="s">
        <v>59</v>
      </c>
      <c r="B41" s="29"/>
      <c r="C41" s="29"/>
      <c r="D41" s="29"/>
    </row>
    <row r="42" spans="1:4" x14ac:dyDescent="0.25">
      <c r="A42" s="2" t="s">
        <v>131</v>
      </c>
      <c r="B42" s="2" t="s">
        <v>130</v>
      </c>
    </row>
    <row r="43" spans="1:4" ht="11.25" customHeight="1" x14ac:dyDescent="0.25">
      <c r="A43" s="2"/>
      <c r="B43" s="2"/>
    </row>
    <row r="44" spans="1:4" x14ac:dyDescent="0.25">
      <c r="A44" s="2" t="s">
        <v>119</v>
      </c>
      <c r="B44" s="2" t="s">
        <v>110</v>
      </c>
    </row>
    <row r="45" spans="1:4" ht="9" customHeight="1" x14ac:dyDescent="0.25"/>
    <row r="46" spans="1:4" x14ac:dyDescent="0.25">
      <c r="A46" t="s">
        <v>124</v>
      </c>
    </row>
  </sheetData>
  <pageMargins left="0" right="0" top="0.55118110236220474" bottom="0.55118110236220474" header="0.31496062992125984" footer="0.31496062992125984"/>
  <pageSetup paperSize="9" scale="9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F32" sqref="F32"/>
    </sheetView>
  </sheetViews>
  <sheetFormatPr defaultRowHeight="15" x14ac:dyDescent="0.25"/>
  <cols>
    <col min="1" max="1" width="35.42578125" customWidth="1"/>
    <col min="2" max="2" width="12.42578125" customWidth="1"/>
    <col min="3" max="3" width="20.42578125" bestFit="1" customWidth="1"/>
    <col min="4" max="4" width="12.28515625" bestFit="1" customWidth="1"/>
    <col min="5" max="5" width="23.5703125" bestFit="1" customWidth="1"/>
    <col min="6" max="6" width="9.5703125" bestFit="1" customWidth="1"/>
    <col min="7" max="7" width="13.42578125" customWidth="1"/>
    <col min="8" max="8" width="11.5703125" customWidth="1"/>
    <col min="9" max="9" width="4.28515625" customWidth="1"/>
  </cols>
  <sheetData>
    <row r="1" spans="1:9" x14ac:dyDescent="0.25">
      <c r="A1" s="2" t="s">
        <v>43</v>
      </c>
    </row>
    <row r="2" spans="1:9" x14ac:dyDescent="0.25">
      <c r="A2" s="2" t="s">
        <v>42</v>
      </c>
    </row>
    <row r="3" spans="1:9" x14ac:dyDescent="0.25">
      <c r="A3" s="2" t="s">
        <v>109</v>
      </c>
    </row>
    <row r="5" spans="1:9" x14ac:dyDescent="0.25">
      <c r="A5" t="s">
        <v>24</v>
      </c>
      <c r="B5" t="s">
        <v>25</v>
      </c>
      <c r="D5" s="6"/>
    </row>
    <row r="6" spans="1:9" x14ac:dyDescent="0.25">
      <c r="A6" t="s">
        <v>27</v>
      </c>
      <c r="B6" t="s">
        <v>28</v>
      </c>
      <c r="D6" s="6"/>
    </row>
    <row r="7" spans="1:9" x14ac:dyDescent="0.25">
      <c r="A7" t="s">
        <v>26</v>
      </c>
      <c r="B7" t="s">
        <v>92</v>
      </c>
      <c r="D7" s="6"/>
    </row>
    <row r="8" spans="1:9" x14ac:dyDescent="0.25">
      <c r="B8" t="s">
        <v>91</v>
      </c>
    </row>
    <row r="10" spans="1:9" x14ac:dyDescent="0.25">
      <c r="A10" s="72" t="s">
        <v>75</v>
      </c>
      <c r="B10" s="71" t="s">
        <v>39</v>
      </c>
      <c r="C10" s="71"/>
      <c r="D10" s="71"/>
      <c r="E10" s="71"/>
      <c r="F10" s="71"/>
      <c r="G10" s="68" t="s">
        <v>40</v>
      </c>
      <c r="H10" s="68" t="s">
        <v>68</v>
      </c>
    </row>
    <row r="11" spans="1:9" ht="15" customHeight="1" x14ac:dyDescent="0.25">
      <c r="A11" s="73"/>
      <c r="B11" s="75" t="s">
        <v>14</v>
      </c>
      <c r="C11" s="76"/>
      <c r="D11" s="17"/>
      <c r="E11" s="17"/>
      <c r="F11" s="68" t="s">
        <v>41</v>
      </c>
      <c r="G11" s="69"/>
      <c r="H11" s="69"/>
    </row>
    <row r="12" spans="1:9" s="3" customFormat="1" ht="45" x14ac:dyDescent="0.25">
      <c r="A12" s="74"/>
      <c r="B12" s="11" t="s">
        <v>76</v>
      </c>
      <c r="C12" s="11" t="s">
        <v>90</v>
      </c>
      <c r="D12" s="11" t="s">
        <v>80</v>
      </c>
      <c r="E12" s="11" t="s">
        <v>77</v>
      </c>
      <c r="F12" s="70"/>
      <c r="G12" s="70"/>
      <c r="H12" s="70"/>
    </row>
    <row r="13" spans="1:9" s="3" customFormat="1" x14ac:dyDescent="0.25">
      <c r="A13" s="8" t="s">
        <v>115</v>
      </c>
      <c r="B13" s="9">
        <v>743641</v>
      </c>
      <c r="C13" s="9">
        <v>12875173</v>
      </c>
      <c r="D13" s="9">
        <v>3596591</v>
      </c>
      <c r="E13" s="9">
        <v>-17967998</v>
      </c>
      <c r="F13" s="9">
        <f>SUM(B13:E13)</f>
        <v>-752593</v>
      </c>
      <c r="G13" s="9">
        <v>-641490</v>
      </c>
      <c r="H13" s="9">
        <f>F13+G13</f>
        <v>-1394083</v>
      </c>
    </row>
    <row r="14" spans="1:9" s="3" customFormat="1" hidden="1" x14ac:dyDescent="0.25">
      <c r="A14" s="44" t="s">
        <v>112</v>
      </c>
      <c r="B14" s="46">
        <f>'Форма 1'!D31</f>
        <v>743642</v>
      </c>
      <c r="C14" s="46">
        <f>'Форма 1'!D32</f>
        <v>12875173</v>
      </c>
      <c r="D14" s="46">
        <f>'Форма 1'!D33</f>
        <v>3596591</v>
      </c>
      <c r="E14" s="46">
        <f>'Форма 1'!D34</f>
        <v>-17967998</v>
      </c>
      <c r="F14" s="46">
        <f>SUM(B14:E14)</f>
        <v>-752592</v>
      </c>
      <c r="G14" s="46">
        <f>'Форма 1'!D37</f>
        <v>-641490</v>
      </c>
      <c r="H14" s="46">
        <f>F14+G14</f>
        <v>-1394082</v>
      </c>
      <c r="I14" s="47"/>
    </row>
    <row r="15" spans="1:9" s="3" customFormat="1" hidden="1" x14ac:dyDescent="0.25">
      <c r="A15" s="42" t="s">
        <v>113</v>
      </c>
      <c r="B15" s="46">
        <f>B14-B13</f>
        <v>1</v>
      </c>
      <c r="C15" s="46">
        <f t="shared" ref="C15:H15" si="0">C14-C13</f>
        <v>0</v>
      </c>
      <c r="D15" s="46">
        <f t="shared" si="0"/>
        <v>0</v>
      </c>
      <c r="E15" s="46">
        <f t="shared" si="0"/>
        <v>0</v>
      </c>
      <c r="F15" s="46">
        <f t="shared" si="0"/>
        <v>1</v>
      </c>
      <c r="G15" s="46">
        <f t="shared" si="0"/>
        <v>0</v>
      </c>
      <c r="H15" s="46">
        <f t="shared" si="0"/>
        <v>1</v>
      </c>
      <c r="I15" s="47"/>
    </row>
    <row r="16" spans="1:9" s="3" customFormat="1" ht="30" x14ac:dyDescent="0.25">
      <c r="A16" s="48" t="s">
        <v>118</v>
      </c>
      <c r="B16" s="46"/>
      <c r="C16" s="46"/>
      <c r="D16" s="53">
        <f>D17+D18</f>
        <v>96444</v>
      </c>
      <c r="E16" s="53">
        <v>-547863</v>
      </c>
      <c r="F16" s="54">
        <f t="shared" ref="F16:F21" si="1">SUM(B16:E16)</f>
        <v>-451419</v>
      </c>
      <c r="G16" s="53">
        <v>64011</v>
      </c>
      <c r="H16" s="54">
        <f t="shared" ref="H16:H21" si="2">F16+G16</f>
        <v>-387408</v>
      </c>
      <c r="I16" s="47"/>
    </row>
    <row r="17" spans="1:9" s="3" customFormat="1" hidden="1" x14ac:dyDescent="0.25">
      <c r="A17" s="50" t="s">
        <v>116</v>
      </c>
      <c r="B17" s="49">
        <v>0</v>
      </c>
      <c r="C17" s="49">
        <v>0</v>
      </c>
      <c r="D17" s="49">
        <v>95965</v>
      </c>
      <c r="E17" s="45">
        <f>-149148-386011</f>
        <v>-535159</v>
      </c>
      <c r="F17" s="51">
        <f t="shared" si="1"/>
        <v>-439194</v>
      </c>
      <c r="G17" s="45" t="e">
        <f>#REF!</f>
        <v>#REF!</v>
      </c>
      <c r="H17" s="46" t="e">
        <f t="shared" si="2"/>
        <v>#REF!</v>
      </c>
    </row>
    <row r="18" spans="1:9" s="3" customFormat="1" hidden="1" x14ac:dyDescent="0.25">
      <c r="A18" s="50" t="s">
        <v>117</v>
      </c>
      <c r="B18" s="10"/>
      <c r="C18" s="10"/>
      <c r="D18" s="49">
        <v>479</v>
      </c>
      <c r="E18" s="45">
        <v>-679</v>
      </c>
      <c r="F18" s="51">
        <f t="shared" si="1"/>
        <v>-200</v>
      </c>
      <c r="G18" s="45">
        <v>182</v>
      </c>
      <c r="H18" s="46">
        <f t="shared" si="2"/>
        <v>-18</v>
      </c>
    </row>
    <row r="19" spans="1:9" s="3" customFormat="1" x14ac:dyDescent="0.25">
      <c r="A19" s="7" t="s">
        <v>78</v>
      </c>
      <c r="B19" s="46"/>
      <c r="C19" s="46"/>
      <c r="D19" s="23">
        <f>-7343+383</f>
        <v>-6960</v>
      </c>
      <c r="E19" s="23">
        <f>7343-383</f>
        <v>6960</v>
      </c>
      <c r="F19" s="35">
        <f t="shared" si="1"/>
        <v>0</v>
      </c>
      <c r="G19" s="10">
        <v>0</v>
      </c>
      <c r="H19" s="27">
        <f t="shared" si="2"/>
        <v>0</v>
      </c>
    </row>
    <row r="20" spans="1:9" s="3" customFormat="1" x14ac:dyDescent="0.25">
      <c r="A20" s="55" t="s">
        <v>122</v>
      </c>
      <c r="B20" s="46"/>
      <c r="C20" s="46"/>
      <c r="D20" s="23"/>
      <c r="E20" s="23">
        <v>-28312</v>
      </c>
      <c r="F20" s="35">
        <f t="shared" si="1"/>
        <v>-28312</v>
      </c>
      <c r="G20" s="10">
        <v>-2630</v>
      </c>
      <c r="H20" s="27">
        <f t="shared" si="2"/>
        <v>-30942</v>
      </c>
    </row>
    <row r="21" spans="1:9" s="3" customFormat="1" ht="30" x14ac:dyDescent="0.25">
      <c r="A21" s="7" t="s">
        <v>79</v>
      </c>
      <c r="B21" s="46"/>
      <c r="C21" s="46"/>
      <c r="D21" s="23">
        <v>0</v>
      </c>
      <c r="E21" s="23">
        <v>932442</v>
      </c>
      <c r="F21" s="35">
        <f t="shared" si="1"/>
        <v>932442</v>
      </c>
      <c r="G21" s="10">
        <v>68219</v>
      </c>
      <c r="H21" s="27">
        <f t="shared" si="2"/>
        <v>1000661</v>
      </c>
      <c r="I21" s="3" t="s">
        <v>59</v>
      </c>
    </row>
    <row r="22" spans="1:9" s="3" customFormat="1" x14ac:dyDescent="0.25">
      <c r="A22" s="8" t="s">
        <v>114</v>
      </c>
      <c r="B22" s="9">
        <f>B13+B16+B19+B21</f>
        <v>743641</v>
      </c>
      <c r="C22" s="9">
        <f>C13+C16+C19+C21</f>
        <v>12875173</v>
      </c>
      <c r="D22" s="9">
        <f>D13+D16+D19</f>
        <v>3686075</v>
      </c>
      <c r="E22" s="9">
        <f>E13+E16+E19+E21+E20</f>
        <v>-17604771</v>
      </c>
      <c r="F22" s="9">
        <f t="shared" ref="F22:G22" si="3">F13+F16+F19+F21+F20</f>
        <v>-299882</v>
      </c>
      <c r="G22" s="9">
        <f t="shared" si="3"/>
        <v>-511890</v>
      </c>
      <c r="H22" s="9">
        <f>H13+H16+H19+H21+H20</f>
        <v>-811772</v>
      </c>
      <c r="I22" s="5" t="s">
        <v>59</v>
      </c>
    </row>
    <row r="23" spans="1:9" hidden="1" x14ac:dyDescent="0.25">
      <c r="A23" s="44" t="s">
        <v>112</v>
      </c>
      <c r="B23" s="43" t="e">
        <f>'Форма 1'!#REF!</f>
        <v>#REF!</v>
      </c>
      <c r="C23" s="43" t="e">
        <f>'Форма 1'!#REF!</f>
        <v>#REF!</v>
      </c>
      <c r="D23" s="43" t="e">
        <f>'Форма 1'!#REF!</f>
        <v>#REF!</v>
      </c>
      <c r="E23" s="43" t="e">
        <f>'Форма 1'!#REF!</f>
        <v>#REF!</v>
      </c>
      <c r="F23" s="45" t="e">
        <f>SUM(B23:E23)</f>
        <v>#REF!</v>
      </c>
      <c r="G23" s="43" t="e">
        <f>'Форма 1'!#REF!</f>
        <v>#REF!</v>
      </c>
      <c r="H23" s="46" t="e">
        <f>F23+G23</f>
        <v>#REF!</v>
      </c>
    </row>
    <row r="24" spans="1:9" hidden="1" x14ac:dyDescent="0.25">
      <c r="A24" s="42" t="s">
        <v>113</v>
      </c>
      <c r="B24" s="43" t="e">
        <f t="shared" ref="B24:H24" si="4">B22-B23</f>
        <v>#REF!</v>
      </c>
      <c r="C24" s="43" t="e">
        <f t="shared" si="4"/>
        <v>#REF!</v>
      </c>
      <c r="D24" s="43" t="e">
        <f t="shared" si="4"/>
        <v>#REF!</v>
      </c>
      <c r="E24" s="43" t="e">
        <f t="shared" si="4"/>
        <v>#REF!</v>
      </c>
      <c r="F24" s="43" t="e">
        <f t="shared" si="4"/>
        <v>#REF!</v>
      </c>
      <c r="G24" s="43" t="e">
        <f t="shared" si="4"/>
        <v>#REF!</v>
      </c>
      <c r="H24" s="43" t="e">
        <f t="shared" si="4"/>
        <v>#REF!</v>
      </c>
    </row>
    <row r="25" spans="1:9" hidden="1" x14ac:dyDescent="0.25">
      <c r="A25" s="52"/>
      <c r="B25" s="43"/>
      <c r="C25" s="43"/>
      <c r="D25" s="43"/>
      <c r="E25" s="43">
        <f>E21-'Форма 2'!C31</f>
        <v>0</v>
      </c>
      <c r="F25" s="43"/>
      <c r="G25" s="43">
        <f>G21-'Форма 2'!C32</f>
        <v>0</v>
      </c>
      <c r="H25" s="43">
        <f>'Форма 2'!C29</f>
        <v>1000661</v>
      </c>
    </row>
    <row r="26" spans="1:9" x14ac:dyDescent="0.25">
      <c r="A26" s="52"/>
      <c r="B26" s="43"/>
      <c r="C26" s="43"/>
      <c r="D26" s="43"/>
      <c r="E26" s="43"/>
      <c r="F26" s="43"/>
      <c r="G26" s="43"/>
      <c r="H26" s="43"/>
    </row>
    <row r="27" spans="1:9" x14ac:dyDescent="0.25">
      <c r="A27" s="2" t="s">
        <v>131</v>
      </c>
      <c r="B27" s="2"/>
      <c r="C27" s="2" t="s">
        <v>130</v>
      </c>
      <c r="D27" t="s">
        <v>59</v>
      </c>
      <c r="H27" s="56"/>
    </row>
    <row r="28" spans="1:9" x14ac:dyDescent="0.25">
      <c r="A28" s="2"/>
      <c r="B28" s="2"/>
      <c r="C28" s="2"/>
      <c r="D28" s="24" t="s">
        <v>59</v>
      </c>
      <c r="G28" s="25" t="s">
        <v>59</v>
      </c>
    </row>
    <row r="29" spans="1:9" x14ac:dyDescent="0.25">
      <c r="A29" s="2" t="s">
        <v>119</v>
      </c>
      <c r="B29" s="2"/>
      <c r="C29" s="2" t="s">
        <v>110</v>
      </c>
      <c r="D29" s="2" t="s">
        <v>59</v>
      </c>
    </row>
    <row r="31" spans="1:9" x14ac:dyDescent="0.25">
      <c r="A31" t="s">
        <v>124</v>
      </c>
    </row>
  </sheetData>
  <mergeCells count="6">
    <mergeCell ref="H10:H12"/>
    <mergeCell ref="B10:F10"/>
    <mergeCell ref="A10:A12"/>
    <mergeCell ref="B11:C11"/>
    <mergeCell ref="F11:F12"/>
    <mergeCell ref="G10:G12"/>
  </mergeCells>
  <pageMargins left="0.19685039370078741" right="0.11811023622047245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 3</vt:lpstr>
      <vt:lpstr>Форма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glbuh1</dc:creator>
  <cp:lastModifiedBy>user</cp:lastModifiedBy>
  <cp:lastPrinted>2015-01-09T12:05:47Z</cp:lastPrinted>
  <dcterms:created xsi:type="dcterms:W3CDTF">2014-10-31T11:25:48Z</dcterms:created>
  <dcterms:modified xsi:type="dcterms:W3CDTF">2015-01-13T10:29:20Z</dcterms:modified>
</cp:coreProperties>
</file>