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C:\Users\zhenisbek_u\Documents\Консолидация\консолидация 2 квартал 2017 года\"/>
    </mc:Choice>
  </mc:AlternateContent>
  <bookViews>
    <workbookView xWindow="0" yWindow="0" windowWidth="24000" windowHeight="9990"/>
  </bookViews>
  <sheets>
    <sheet name="форма 1" sheetId="1" r:id="rId1"/>
    <sheet name="форма 2" sheetId="2" r:id="rId2"/>
    <sheet name="форма 3" sheetId="3" r:id="rId3"/>
    <sheet name="форма 4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2" l="1"/>
  <c r="C51" i="2"/>
  <c r="C48" i="1" l="1"/>
  <c r="F18" i="4" l="1"/>
  <c r="C23" i="3" l="1"/>
  <c r="C17" i="3"/>
  <c r="C56" i="1" l="1"/>
  <c r="C26" i="1"/>
  <c r="C20" i="1"/>
  <c r="D31" i="1" l="1"/>
  <c r="D30" i="1"/>
  <c r="D21" i="1"/>
  <c r="D20" i="1"/>
  <c r="D56" i="1"/>
  <c r="B24" i="3" l="1"/>
  <c r="D34" i="1" l="1"/>
  <c r="C34" i="1"/>
  <c r="H16" i="4" l="1"/>
  <c r="F16" i="4"/>
  <c r="H14" i="4"/>
  <c r="F14" i="4"/>
  <c r="E14" i="4"/>
  <c r="B14" i="4"/>
  <c r="C14" i="4"/>
  <c r="D65" i="2"/>
  <c r="B60" i="3"/>
  <c r="C47" i="2"/>
  <c r="D26" i="1" l="1"/>
  <c r="C21" i="1" l="1"/>
  <c r="C30" i="1"/>
  <c r="C39" i="1"/>
  <c r="C42" i="1" s="1"/>
  <c r="D39" i="1"/>
  <c r="D42" i="1" s="1"/>
  <c r="C51" i="1"/>
  <c r="D51" i="1"/>
  <c r="D57" i="1"/>
  <c r="C57" i="1"/>
  <c r="C58" i="1" l="1"/>
  <c r="C59" i="1" s="1"/>
  <c r="C31" i="1"/>
  <c r="D58" i="1"/>
  <c r="D59" i="1" s="1"/>
  <c r="D64" i="1" l="1"/>
  <c r="D65" i="1" s="1"/>
  <c r="D60" i="1"/>
  <c r="C73" i="1"/>
  <c r="C60" i="1"/>
  <c r="D73" i="1"/>
  <c r="C50" i="3" l="1"/>
  <c r="B42" i="3"/>
  <c r="C24" i="3" l="1"/>
  <c r="C29" i="3" s="1"/>
  <c r="C33" i="3" s="1"/>
  <c r="E22" i="4"/>
  <c r="A22" i="4"/>
  <c r="B58" i="3"/>
  <c r="A58" i="3"/>
  <c r="D63" i="2"/>
  <c r="B63" i="2"/>
  <c r="A60" i="3" l="1"/>
  <c r="E24" i="4" l="1"/>
  <c r="A24" i="4"/>
  <c r="G14" i="4"/>
  <c r="I14" i="4" s="1"/>
  <c r="A27" i="4"/>
  <c r="A63" i="3"/>
  <c r="B68" i="2"/>
  <c r="B65" i="2"/>
  <c r="E19" i="4" l="1"/>
  <c r="H19" i="4"/>
  <c r="H34" i="4" s="1"/>
  <c r="F19" i="4"/>
  <c r="F34" i="4" l="1"/>
  <c r="G18" i="4"/>
  <c r="I18" i="4" s="1"/>
  <c r="G15" i="4" l="1"/>
  <c r="I15" i="4" s="1"/>
  <c r="B29" i="3"/>
  <c r="B33" i="3" s="1"/>
  <c r="B50" i="3" l="1"/>
  <c r="B52" i="3" s="1"/>
  <c r="B55" i="3" s="1"/>
  <c r="D47" i="2" l="1"/>
  <c r="D18" i="2" l="1"/>
  <c r="D26" i="2" s="1"/>
  <c r="D31" i="2" s="1"/>
  <c r="D35" i="2" s="1"/>
  <c r="D41" i="2" l="1"/>
  <c r="D44" i="2" s="1"/>
  <c r="D46" i="2" s="1"/>
  <c r="C18" i="2" l="1"/>
  <c r="C26" i="2" s="1"/>
  <c r="D19" i="4" l="1"/>
  <c r="C19" i="4"/>
  <c r="B19" i="4"/>
  <c r="G16" i="4"/>
  <c r="C42" i="3"/>
  <c r="C52" i="3" s="1"/>
  <c r="D48" i="2"/>
  <c r="C31" i="2"/>
  <c r="G14" i="3" s="1"/>
  <c r="C35" i="2" l="1"/>
  <c r="C41" i="2" s="1"/>
  <c r="C44" i="2" s="1"/>
  <c r="I16" i="4"/>
  <c r="C55" i="3"/>
  <c r="G17" i="4"/>
  <c r="C46" i="2" l="1"/>
  <c r="C48" i="2" s="1"/>
  <c r="K16" i="4" s="1"/>
  <c r="I17" i="4"/>
  <c r="I19" i="4" s="1"/>
  <c r="I34" i="4" s="1"/>
  <c r="G19" i="4"/>
  <c r="G34" i="4" s="1"/>
</calcChain>
</file>

<file path=xl/sharedStrings.xml><?xml version="1.0" encoding="utf-8"?>
<sst xmlns="http://schemas.openxmlformats.org/spreadsheetml/2006/main" count="200" uniqueCount="150">
  <si>
    <t>АО «АТАМЕКЕН-АГРО»</t>
  </si>
  <si>
    <t>Вид деятельности:</t>
  </si>
  <si>
    <t>Производство и реализация с/х продукции</t>
  </si>
  <si>
    <t>Организационно-правовая форма:</t>
  </si>
  <si>
    <t>Акционерное общество</t>
  </si>
  <si>
    <t>Юридический адрес:</t>
  </si>
  <si>
    <t>Акмолинская область, г.Кокшетау,</t>
  </si>
  <si>
    <t xml:space="preserve"> р-н Нового мясокомбината, д/у 30</t>
  </si>
  <si>
    <t>В тысячах казахстанских тенге</t>
  </si>
  <si>
    <t>АКТИВЫ</t>
  </si>
  <si>
    <t>Долгосрочные активы</t>
  </si>
  <si>
    <t>Основные средства</t>
  </si>
  <si>
    <t>Биологические активы</t>
  </si>
  <si>
    <t>Нематериальные активы и права землепользования</t>
  </si>
  <si>
    <t>Инвестиционное имущество</t>
  </si>
  <si>
    <t>Прочие долгосрочные активы</t>
  </si>
  <si>
    <t>Итого долгосрочные активы</t>
  </si>
  <si>
    <t>Краткосрочные активы</t>
  </si>
  <si>
    <t>Запасы</t>
  </si>
  <si>
    <t>Торговая и прочая дебиторская задолженность</t>
  </si>
  <si>
    <t>Предоплата по текущему подоходному налогу</t>
  </si>
  <si>
    <t xml:space="preserve">Ограниченные деньги </t>
  </si>
  <si>
    <t>Денежные средства и их эквиваленты</t>
  </si>
  <si>
    <t>Итого краткосрочные активы</t>
  </si>
  <si>
    <t>ВСЕГО АКТИВЫ</t>
  </si>
  <si>
    <t>КАПИТАЛ</t>
  </si>
  <si>
    <t>Уставный капитал, простые акции</t>
  </si>
  <si>
    <t xml:space="preserve"> </t>
  </si>
  <si>
    <t>Выкупленные собственные простые акции</t>
  </si>
  <si>
    <t>Уставный капитал, привилегированные акции</t>
  </si>
  <si>
    <t>Резерв по переоценке</t>
  </si>
  <si>
    <t>Накопленный убыток</t>
  </si>
  <si>
    <t>Капитал, относимый на собственников Группы</t>
  </si>
  <si>
    <t>Неконтролирующая доля</t>
  </si>
  <si>
    <t>ВСЕГО КАПИТАЛ</t>
  </si>
  <si>
    <t>ОБЯЗАТЕЛЬСТВА</t>
  </si>
  <si>
    <t>Долгосрочные обязательства</t>
  </si>
  <si>
    <t>Обязательство по привилегированным акциям</t>
  </si>
  <si>
    <t>Кредиты и займы</t>
  </si>
  <si>
    <t>Доходы будущих периодов</t>
  </si>
  <si>
    <t>Отложенные налоговые обязательства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</si>
  <si>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</si>
  <si>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</si>
  <si>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</si>
  <si>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Итого краткосрочные обязательства</t>
  </si>
  <si>
    <t>ВСЕГО ОБЯЗАТЕЛЬСТВА</t>
  </si>
  <si>
    <t>ВСЕГО ОБЯЗАТЕЛЬСТВА И КАПИТАЛА</t>
  </si>
  <si>
    <t>проверка</t>
  </si>
  <si>
    <t>Балансовая стоимость одной простой акции (в тенге)</t>
  </si>
  <si>
    <t>Балансовая стоимость одной привилигированной акции 1 группы (в тенге)</t>
  </si>
  <si>
    <t>г. Кокшетау, Акмолинская область</t>
  </si>
  <si>
    <t>Выручка</t>
  </si>
  <si>
    <t>Себестоимость реализации</t>
  </si>
  <si>
    <t xml:space="preserve">Валовая прибыль </t>
  </si>
  <si>
    <t>Государственные субсидии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</si>
  <si>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</si>
  <si>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</si>
  <si>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</si>
  <si>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</si>
  <si>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</si>
  <si>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</si>
  <si>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</si>
  <si>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Прибыль / (убыток) до налогообложения</t>
  </si>
  <si>
    <t>Экономия/(расходы) по подоходному налогу</t>
  </si>
  <si>
    <t xml:space="preserve">Прибыль / (убыток) за год </t>
  </si>
  <si>
    <t>Прибыль/(убыток), относимый на :</t>
  </si>
  <si>
    <t xml:space="preserve"> -собственников Группы</t>
  </si>
  <si>
    <t xml:space="preserve"> - неконтролирующую долю</t>
  </si>
  <si>
    <t>Прибыль/(убыток) за год</t>
  </si>
  <si>
    <t xml:space="preserve">Прочий совокупный доход </t>
  </si>
  <si>
    <t>Всего совокупный доход за период</t>
  </si>
  <si>
    <t>Итого совокупный доход / (убыток), относимый на:</t>
  </si>
  <si>
    <t>Итого совокупный доход / (убыток) за год</t>
  </si>
  <si>
    <t>Средневзвешенное количество обыкновенных акций в обращении</t>
  </si>
  <si>
    <t>Прибыль на акцию, относимая на собственников Группы, базовая и разводненная (в тенге на акцию)</t>
  </si>
  <si>
    <t>По прибыли от продолжающейся деятельности</t>
  </si>
  <si>
    <t>простые акции</t>
  </si>
  <si>
    <t>Потоки денежных средств от операционной деятельности</t>
  </si>
  <si>
    <t>Прибыль/(убыток) до налогообложения</t>
  </si>
  <si>
    <t xml:space="preserve">С корректировкой на: </t>
  </si>
  <si>
    <t xml:space="preserve">Потоки денежных средств от операционной деятельности до изменений оборотного капитала </t>
  </si>
  <si>
    <t>(Увеличение)/уменьшение торговой и прочей дебиторской задолженности</t>
  </si>
  <si>
    <t>Уменьшение запасов</t>
  </si>
  <si>
    <t>Увеличение/(уменьшение) торговой и прочей кредиторской задолженности</t>
  </si>
  <si>
    <t xml:space="preserve">Оттоки денежных средств от операционной деятельности </t>
  </si>
  <si>
    <t xml:space="preserve">Подоходный налог уплаченный </t>
  </si>
  <si>
    <t>Чистая сумма денежных средств, использованных в операционной деятельности</t>
  </si>
  <si>
    <t>Потоки денежных средств от инвестиционной деятельности</t>
  </si>
  <si>
    <t>Приобретение основных средств</t>
  </si>
  <si>
    <t>Поступления от продажи основных средств</t>
  </si>
  <si>
    <t>Приобретение биологических активов</t>
  </si>
  <si>
    <t>Приобритение доли в дочерних предприятиях</t>
  </si>
  <si>
    <t>Чистая сумма денежных средств, использованных в инвестиционной деятельности</t>
  </si>
  <si>
    <t>Потоки денежных средств от финансовой деятельности</t>
  </si>
  <si>
    <t>Чистая сумма денежных средств, от финансовой деятельности</t>
  </si>
  <si>
    <t>Чистое изменение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</si>
  <si>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</si>
  <si>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года</t>
  </si>
  <si>
    <t>АО "Атамекен-Агро"</t>
  </si>
  <si>
    <t>Консолидированный промежуточный сжатый Отчет об изменениях в капитале</t>
  </si>
  <si>
    <t>Контролирующая компания</t>
  </si>
  <si>
    <t xml:space="preserve">Доля меньшинства </t>
  </si>
  <si>
    <t>ВСЕГО КАПИТАЛА</t>
  </si>
  <si>
    <t>Уставный капитал</t>
  </si>
  <si>
    <t>выкупленные</t>
  </si>
  <si>
    <t>Нераспределенная прибыль /(непокрытый убыток)</t>
  </si>
  <si>
    <t>Итого</t>
  </si>
  <si>
    <t>в тыс. тенге</t>
  </si>
  <si>
    <t>привилегированные акции</t>
  </si>
  <si>
    <t>собственные долевые инструменты</t>
  </si>
  <si>
    <t>совокупный доход(убыток) за период</t>
  </si>
  <si>
    <t>Перенос на нераспределеная прибыль</t>
  </si>
  <si>
    <t xml:space="preserve">Прибыль/(убыток) от переоценки с/х продукции </t>
  </si>
  <si>
    <t>Выплата дивидендов</t>
  </si>
  <si>
    <t>(Убыток/прибыль на акцию, относимая на собственников Группы, базовая и разводненная (в тенге на акцию)</t>
  </si>
  <si>
    <t>Простые акции</t>
  </si>
  <si>
    <t>Убытки за вычетом прибылей по курсовой разнице</t>
  </si>
  <si>
    <t xml:space="preserve">Финансовые расходы </t>
  </si>
  <si>
    <t>Доход по НДС по специальному налоговому режиму</t>
  </si>
  <si>
    <t>(Увеличение ) / уменьшение прочих долгосрочных активов</t>
  </si>
  <si>
    <t>Проценты уплаченные, за вычетом полученных субсидий</t>
  </si>
  <si>
    <t>Проценты полученные</t>
  </si>
  <si>
    <t xml:space="preserve">Погашение кредитов и займов </t>
  </si>
  <si>
    <t>Погашение обязательства по финансовой аренде</t>
  </si>
  <si>
    <t>Выпущенные акции / уставной капитал</t>
  </si>
  <si>
    <t>Выпушенные акции</t>
  </si>
  <si>
    <t>Изменение в неконтролирующей доли дочерних предприятий</t>
  </si>
  <si>
    <t>Главный бухгалтер</t>
  </si>
  <si>
    <t>Размещение депозитов</t>
  </si>
  <si>
    <t>Снятие депозитов</t>
  </si>
  <si>
    <t>Прибыль / (убыток) от переоценки биологических активов</t>
  </si>
  <si>
    <t>Амортизацию основных средств и нематериальных активов</t>
  </si>
  <si>
    <t>31 декабря 2016 г.</t>
  </si>
  <si>
    <t>Умешов Ж.Т.</t>
  </si>
  <si>
    <t>Остаток на 31 декабря 2016 года</t>
  </si>
  <si>
    <t>Торговая и прочая кредиторская задолженность-долгосрочная</t>
  </si>
  <si>
    <t>Прочие</t>
  </si>
  <si>
    <t>Поступление кредитов и займов</t>
  </si>
  <si>
    <t>Влияние изменения обменного курса валют на денежные средства и их эквиваленты</t>
  </si>
  <si>
    <t>Заместитель Председателя Правления</t>
  </si>
  <si>
    <t>Саджитова А.Т.</t>
  </si>
  <si>
    <t>30 июня 2017 г.</t>
  </si>
  <si>
    <r>
      <t>Консолидированный промежуточный сжатый Отчет о финансовом положении по состоянию на 30 июня 2017 года</t>
    </r>
    <r>
      <rPr>
        <sz val="10"/>
        <color theme="1"/>
        <rFont val="Book Antiqua"/>
        <family val="1"/>
        <charset val="204"/>
      </rPr>
      <t xml:space="preserve"> (неаудированный)</t>
    </r>
  </si>
  <si>
    <t>14 августа 2017 года</t>
  </si>
  <si>
    <r>
      <t xml:space="preserve">Консолидированный промежуточный сжатый Отчет о прибыли или убытке и прочем совокупном доходе за первое полугодие 2017 года </t>
    </r>
    <r>
      <rPr>
        <sz val="10"/>
        <color theme="1"/>
        <rFont val="Book Antiqua"/>
        <family val="1"/>
        <charset val="204"/>
      </rPr>
      <t>(неаудированный)</t>
    </r>
  </si>
  <si>
    <t>30.06. 2017 год</t>
  </si>
  <si>
    <t>30.06.2016 год</t>
  </si>
  <si>
    <r>
      <t xml:space="preserve">Консолидированный промежуточный сжатый Отчет о движении денежных средств по состоянию на 30 июня 2017 года </t>
    </r>
    <r>
      <rPr>
        <sz val="10"/>
        <color theme="1"/>
        <rFont val="Book Antiqua"/>
        <family val="1"/>
        <charset val="204"/>
      </rPr>
      <t>(неаудированный)</t>
    </r>
  </si>
  <si>
    <t>за 1-полугодие, закончившийся 30 июня 2017 года (неаудированный)</t>
  </si>
  <si>
    <t>Остаток на 30 июня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</si>
</sst>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_(* #,##0_);_(* \(#,##0\);_(* &quot;-&quot;??_);_(@_)"/>
    <numFmt numFmtId="166" formatCode="_(* #,##0_);_(* \(#,##0\);_(* &quot;-&quot;_);_(@_)"/>
    <numFmt numFmtId="167" formatCode="#,##0_ ;\-#,##0\ "/>
    <numFmt numFmtId="168" formatCode="_(* #,##0.00_);_(* \(#,##0.00\);_(* &quot;-&quot;??_);_(@_)"/>
    <numFmt numFmtId="169" formatCode="_(* #,##0.000_);_(* \(#,##0.000\);_(* &quot;-&quot;??_);_(@_)"/>
    <numFmt numFmtId="170" formatCode="_(* #,##0.000000_);_(* \(#,##0.000000\);_(* &quot;-&quot;??_);_(@_)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i/>
      <sz val="10"/>
      <color rgb="FFFF0000"/>
      <name val="Book Antiqua"/>
      <family val="1"/>
      <charset val="204"/>
    </font>
    <font>
      <b/>
      <i/>
      <sz val="10"/>
      <color rgb="FFFF0000"/>
      <name val="Book Antiqua"/>
      <family val="1"/>
      <charset val="204"/>
    </font>
    <font>
      <sz val="10"/>
      <color rgb="FFFF0000"/>
      <name val="Book Antiqu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/>
    <xf numFmtId="3" fontId="3" fillId="0" borderId="0" xfId="0" applyNumberFormat="1" applyFont="1" applyAlignment="1">
      <alignment horizontal="right" vertical="center" wrapText="1"/>
    </xf>
    <xf numFmtId="165" fontId="3" fillId="0" borderId="0" xfId="1" applyNumberFormat="1" applyFont="1" applyAlignment="1">
      <alignment horizontal="right" vertical="center" wrapText="1"/>
    </xf>
    <xf numFmtId="3" fontId="3" fillId="0" borderId="0" xfId="0" applyNumberFormat="1" applyFont="1"/>
    <xf numFmtId="0" fontId="3" fillId="0" borderId="2" xfId="0" applyFont="1" applyBorder="1"/>
    <xf numFmtId="165" fontId="3" fillId="0" borderId="2" xfId="1" applyNumberFormat="1" applyFont="1" applyBorder="1" applyAlignment="1">
      <alignment horizontal="right" vertical="center" wrapText="1"/>
    </xf>
    <xf numFmtId="0" fontId="2" fillId="0" borderId="2" xfId="0" applyFont="1" applyBorder="1"/>
    <xf numFmtId="165" fontId="3" fillId="0" borderId="0" xfId="0" applyNumberFormat="1" applyFont="1"/>
    <xf numFmtId="0" fontId="3" fillId="0" borderId="0" xfId="0" applyFont="1" applyAlignment="1">
      <alignment wrapText="1"/>
    </xf>
    <xf numFmtId="0" fontId="2" fillId="0" borderId="3" xfId="0" applyFont="1" applyBorder="1"/>
    <xf numFmtId="165" fontId="2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top" wrapText="1"/>
    </xf>
    <xf numFmtId="165" fontId="2" fillId="0" borderId="0" xfId="0" applyNumberFormat="1" applyFont="1" applyAlignment="1">
      <alignment horizontal="right" vertical="center" wrapText="1"/>
    </xf>
    <xf numFmtId="0" fontId="5" fillId="0" borderId="0" xfId="0" applyFont="1"/>
    <xf numFmtId="0" fontId="3" fillId="0" borderId="1" xfId="0" applyFont="1" applyBorder="1"/>
    <xf numFmtId="0" fontId="3" fillId="0" borderId="3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3" xfId="0" applyFont="1" applyBorder="1"/>
    <xf numFmtId="3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top" wrapText="1"/>
    </xf>
    <xf numFmtId="165" fontId="3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165" fontId="2" fillId="0" borderId="0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horizontal="right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165" fontId="2" fillId="0" borderId="0" xfId="1" applyNumberFormat="1" applyFont="1" applyAlignment="1">
      <alignment horizontal="right" vertical="center" wrapText="1"/>
    </xf>
    <xf numFmtId="165" fontId="3" fillId="0" borderId="0" xfId="1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wrapText="1"/>
    </xf>
    <xf numFmtId="3" fontId="3" fillId="0" borderId="2" xfId="0" applyNumberFormat="1" applyFont="1" applyBorder="1"/>
    <xf numFmtId="3" fontId="2" fillId="0" borderId="2" xfId="0" applyNumberFormat="1" applyFont="1" applyBorder="1"/>
    <xf numFmtId="165" fontId="2" fillId="0" borderId="4" xfId="1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wrapText="1"/>
    </xf>
    <xf numFmtId="3" fontId="2" fillId="0" borderId="0" xfId="0" applyNumberFormat="1" applyFont="1"/>
    <xf numFmtId="3" fontId="2" fillId="0" borderId="4" xfId="0" applyNumberFormat="1" applyFont="1" applyBorder="1" applyAlignment="1">
      <alignment wrapText="1"/>
    </xf>
    <xf numFmtId="165" fontId="2" fillId="0" borderId="4" xfId="1" applyNumberFormat="1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3" fillId="0" borderId="4" xfId="0" applyFont="1" applyBorder="1"/>
    <xf numFmtId="3" fontId="3" fillId="0" borderId="4" xfId="0" applyNumberFormat="1" applyFont="1" applyBorder="1" applyAlignment="1">
      <alignment horizontal="right"/>
    </xf>
    <xf numFmtId="165" fontId="2" fillId="0" borderId="2" xfId="1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7" fillId="0" borderId="0" xfId="0" applyNumberFormat="1" applyFont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1" xfId="0" applyFont="1" applyBorder="1"/>
    <xf numFmtId="167" fontId="2" fillId="0" borderId="11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167" fontId="2" fillId="0" borderId="6" xfId="0" applyNumberFormat="1" applyFont="1" applyBorder="1" applyAlignment="1">
      <alignment vertical="top" wrapText="1"/>
    </xf>
    <xf numFmtId="165" fontId="2" fillId="0" borderId="6" xfId="1" applyNumberFormat="1" applyFont="1" applyBorder="1" applyAlignment="1">
      <alignment vertical="center" wrapText="1"/>
    </xf>
    <xf numFmtId="0" fontId="3" fillId="0" borderId="6" xfId="0" quotePrefix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3" fontId="3" fillId="0" borderId="1" xfId="0" applyNumberFormat="1" applyFont="1" applyBorder="1"/>
    <xf numFmtId="165" fontId="3" fillId="0" borderId="1" xfId="1" applyNumberFormat="1" applyFont="1" applyBorder="1" applyAlignment="1">
      <alignment horizontal="right" vertical="center" wrapText="1"/>
    </xf>
    <xf numFmtId="3" fontId="3" fillId="0" borderId="0" xfId="0" applyNumberFormat="1" applyFont="1" applyBorder="1"/>
    <xf numFmtId="167" fontId="2" fillId="0" borderId="6" xfId="0" applyNumberFormat="1" applyFont="1" applyFill="1" applyBorder="1" applyAlignment="1">
      <alignment vertical="top" wrapText="1"/>
    </xf>
    <xf numFmtId="165" fontId="2" fillId="0" borderId="6" xfId="1" applyNumberFormat="1" applyFont="1" applyFill="1" applyBorder="1" applyAlignment="1">
      <alignment vertical="center" wrapText="1"/>
    </xf>
    <xf numFmtId="167" fontId="3" fillId="0" borderId="6" xfId="0" applyNumberFormat="1" applyFont="1" applyFill="1" applyBorder="1" applyAlignment="1">
      <alignment vertical="top" wrapText="1"/>
    </xf>
    <xf numFmtId="167" fontId="3" fillId="0" borderId="5" xfId="0" applyNumberFormat="1" applyFont="1" applyFill="1" applyBorder="1" applyAlignment="1">
      <alignment vertical="top" wrapText="1"/>
    </xf>
    <xf numFmtId="165" fontId="3" fillId="0" borderId="6" xfId="1" applyNumberFormat="1" applyFont="1" applyFill="1" applyBorder="1" applyAlignment="1">
      <alignment vertical="center" wrapText="1"/>
    </xf>
    <xf numFmtId="165" fontId="3" fillId="0" borderId="0" xfId="1" applyNumberFormat="1" applyFont="1" applyFill="1" applyAlignment="1">
      <alignment vertical="center" wrapText="1"/>
    </xf>
    <xf numFmtId="0" fontId="3" fillId="0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3" fillId="0" borderId="0" xfId="0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165" fontId="2" fillId="0" borderId="2" xfId="0" applyNumberFormat="1" applyFont="1" applyFill="1" applyBorder="1" applyAlignment="1">
      <alignment horizontal="right" vertical="center" wrapText="1"/>
    </xf>
    <xf numFmtId="165" fontId="2" fillId="0" borderId="3" xfId="0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Alignment="1">
      <alignment horizontal="right" vertical="center" wrapText="1"/>
    </xf>
    <xf numFmtId="165" fontId="3" fillId="0" borderId="2" xfId="1" applyNumberFormat="1" applyFont="1" applyFill="1" applyBorder="1" applyAlignment="1">
      <alignment horizontal="right" vertical="center" wrapText="1"/>
    </xf>
    <xf numFmtId="165" fontId="2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6" fontId="3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165" fontId="2" fillId="0" borderId="3" xfId="0" applyNumberFormat="1" applyFont="1" applyFill="1" applyBorder="1" applyAlignment="1">
      <alignment horizontal="right" wrapText="1"/>
    </xf>
    <xf numFmtId="165" fontId="6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65" fontId="0" fillId="0" borderId="0" xfId="0" applyNumberFormat="1" applyFill="1"/>
    <xf numFmtId="0" fontId="0" fillId="0" borderId="0" xfId="0" applyFill="1"/>
    <xf numFmtId="0" fontId="3" fillId="0" borderId="3" xfId="0" applyFont="1" applyFill="1" applyBorder="1"/>
    <xf numFmtId="0" fontId="3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right" vertical="center" wrapText="1"/>
    </xf>
    <xf numFmtId="165" fontId="3" fillId="0" borderId="2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horizontal="right"/>
    </xf>
    <xf numFmtId="0" fontId="3" fillId="0" borderId="2" xfId="0" applyFont="1" applyFill="1" applyBorder="1"/>
    <xf numFmtId="3" fontId="3" fillId="0" borderId="0" xfId="0" applyNumberFormat="1" applyFont="1" applyFill="1"/>
    <xf numFmtId="165" fontId="2" fillId="0" borderId="0" xfId="1" applyNumberFormat="1" applyFont="1" applyFill="1" applyAlignment="1">
      <alignment horizontal="right" vertical="center" wrapText="1"/>
    </xf>
    <xf numFmtId="4" fontId="3" fillId="0" borderId="0" xfId="0" applyNumberFormat="1" applyFont="1" applyFill="1" applyAlignment="1">
      <alignment horizontal="right"/>
    </xf>
    <xf numFmtId="165" fontId="3" fillId="0" borderId="0" xfId="1" applyNumberFormat="1" applyFont="1" applyFill="1" applyBorder="1" applyAlignment="1">
      <alignment horizontal="right" vertical="center" wrapText="1"/>
    </xf>
    <xf numFmtId="165" fontId="2" fillId="0" borderId="4" xfId="1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5" fontId="2" fillId="0" borderId="4" xfId="1" applyNumberFormat="1" applyFont="1" applyFill="1" applyBorder="1" applyAlignment="1">
      <alignment horizontal="right" wrapText="1"/>
    </xf>
    <xf numFmtId="165" fontId="2" fillId="0" borderId="2" xfId="1" applyNumberFormat="1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0" fontId="2" fillId="0" borderId="0" xfId="0" applyFont="1" applyFill="1" applyAlignment="1"/>
    <xf numFmtId="165" fontId="3" fillId="0" borderId="0" xfId="0" applyNumberFormat="1" applyFont="1" applyFill="1"/>
    <xf numFmtId="166" fontId="3" fillId="0" borderId="0" xfId="0" applyNumberFormat="1" applyFont="1"/>
    <xf numFmtId="2" fontId="0" fillId="0" borderId="0" xfId="0" applyNumberFormat="1" applyFill="1"/>
    <xf numFmtId="165" fontId="2" fillId="0" borderId="11" xfId="1" applyNumberFormat="1" applyFont="1" applyFill="1" applyBorder="1" applyAlignment="1">
      <alignment vertical="center" wrapText="1"/>
    </xf>
    <xf numFmtId="165" fontId="2" fillId="0" borderId="0" xfId="0" applyNumberFormat="1" applyFont="1"/>
    <xf numFmtId="165" fontId="6" fillId="0" borderId="2" xfId="0" applyNumberFormat="1" applyFont="1" applyFill="1" applyBorder="1" applyAlignment="1">
      <alignment horizontal="right"/>
    </xf>
    <xf numFmtId="169" fontId="3" fillId="0" borderId="0" xfId="0" applyNumberFormat="1" applyFont="1"/>
    <xf numFmtId="165" fontId="3" fillId="0" borderId="0" xfId="0" applyNumberFormat="1" applyFont="1" applyFill="1" applyAlignment="1">
      <alignment horizontal="right"/>
    </xf>
    <xf numFmtId="168" fontId="3" fillId="0" borderId="0" xfId="1" applyNumberFormat="1" applyFont="1" applyFill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right"/>
    </xf>
    <xf numFmtId="165" fontId="3" fillId="0" borderId="0" xfId="0" applyNumberFormat="1" applyFont="1" applyAlignment="1">
      <alignment vertical="top" wrapText="1"/>
    </xf>
    <xf numFmtId="167" fontId="2" fillId="0" borderId="11" xfId="0" applyNumberFormat="1" applyFont="1" applyBorder="1" applyAlignment="1">
      <alignment horizontal="center" vertical="top" wrapText="1"/>
    </xf>
    <xf numFmtId="167" fontId="3" fillId="0" borderId="5" xfId="0" applyNumberFormat="1" applyFont="1" applyFill="1" applyBorder="1" applyAlignment="1">
      <alignment vertical="center" wrapText="1"/>
    </xf>
    <xf numFmtId="0" fontId="3" fillId="0" borderId="6" xfId="0" applyFont="1" applyBorder="1"/>
    <xf numFmtId="170" fontId="2" fillId="0" borderId="0" xfId="0" applyNumberFormat="1" applyFont="1" applyBorder="1" applyAlignment="1">
      <alignment horizontal="right" vertical="center" wrapText="1"/>
    </xf>
    <xf numFmtId="0" fontId="3" fillId="0" borderId="0" xfId="0" applyFont="1" applyFill="1" applyAlignment="1">
      <alignment vertical="center" wrapText="1"/>
    </xf>
    <xf numFmtId="165" fontId="3" fillId="0" borderId="3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5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7" fontId="2" fillId="0" borderId="5" xfId="0" applyNumberFormat="1" applyFont="1" applyBorder="1" applyAlignment="1">
      <alignment horizontal="center" vertical="center" wrapText="1"/>
    </xf>
    <xf numFmtId="167" fontId="2" fillId="0" borderId="7" xfId="0" applyNumberFormat="1" applyFont="1" applyBorder="1" applyAlignment="1">
      <alignment horizontal="center" vertical="center" wrapText="1"/>
    </xf>
    <xf numFmtId="167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77"/>
  <sheetViews>
    <sheetView tabSelected="1" topLeftCell="A49" workbookViewId="0">
      <selection activeCell="D63" sqref="D63"/>
    </sheetView>
  </sheetViews>
  <sheetFormatPr defaultRowHeight="15" x14ac:dyDescent="0.25"/>
  <cols>
    <col min="1" max="1" width="4" customWidth="1"/>
    <col min="2" max="2" width="49.140625" customWidth="1"/>
    <col min="3" max="3" width="18.140625" style="96" customWidth="1"/>
    <col min="4" max="4" width="17.28515625" style="96" customWidth="1"/>
    <col min="5" max="5" width="16.140625" customWidth="1"/>
  </cols>
  <sheetData>
    <row r="2" spans="2:5" x14ac:dyDescent="0.25">
      <c r="B2" s="1" t="s">
        <v>0</v>
      </c>
      <c r="C2" s="77"/>
      <c r="D2" s="77"/>
      <c r="E2" s="2"/>
    </row>
    <row r="3" spans="2:5" x14ac:dyDescent="0.25">
      <c r="B3" s="133" t="s">
        <v>142</v>
      </c>
      <c r="C3" s="133"/>
      <c r="D3" s="79"/>
      <c r="E3" s="2"/>
    </row>
    <row r="4" spans="2:5" x14ac:dyDescent="0.25">
      <c r="B4" s="133"/>
      <c r="C4" s="133"/>
      <c r="D4" s="79"/>
      <c r="E4" s="2"/>
    </row>
    <row r="5" spans="2:5" x14ac:dyDescent="0.25">
      <c r="B5" s="4"/>
      <c r="C5" s="78"/>
      <c r="D5" s="79"/>
      <c r="E5" s="2"/>
    </row>
    <row r="6" spans="2:5" x14ac:dyDescent="0.25">
      <c r="B6" s="2" t="s">
        <v>1</v>
      </c>
      <c r="C6" s="77" t="s">
        <v>2</v>
      </c>
      <c r="D6" s="77"/>
      <c r="E6" s="2"/>
    </row>
    <row r="7" spans="2:5" x14ac:dyDescent="0.25">
      <c r="B7" s="2" t="s">
        <v>3</v>
      </c>
      <c r="C7" s="77" t="s">
        <v>4</v>
      </c>
      <c r="D7" s="77"/>
      <c r="E7" s="2"/>
    </row>
    <row r="8" spans="2:5" x14ac:dyDescent="0.25">
      <c r="B8" s="2" t="s">
        <v>5</v>
      </c>
      <c r="C8" s="77" t="s">
        <v>6</v>
      </c>
      <c r="D8" s="77"/>
      <c r="E8" s="2"/>
    </row>
    <row r="9" spans="2:5" x14ac:dyDescent="0.25">
      <c r="B9" s="5"/>
      <c r="C9" s="77" t="s">
        <v>7</v>
      </c>
      <c r="D9" s="77"/>
      <c r="E9" s="2"/>
    </row>
    <row r="10" spans="2:5" x14ac:dyDescent="0.25">
      <c r="B10" s="5"/>
      <c r="C10" s="79"/>
      <c r="D10" s="79"/>
      <c r="E10" s="2"/>
    </row>
    <row r="11" spans="2:5" x14ac:dyDescent="0.25">
      <c r="B11" s="134" t="s">
        <v>8</v>
      </c>
      <c r="C11" s="136" t="s">
        <v>141</v>
      </c>
      <c r="D11" s="136" t="s">
        <v>132</v>
      </c>
      <c r="E11" s="2"/>
    </row>
    <row r="12" spans="2:5" x14ac:dyDescent="0.25">
      <c r="B12" s="135"/>
      <c r="C12" s="137"/>
      <c r="D12" s="137"/>
      <c r="E12" s="2"/>
    </row>
    <row r="13" spans="2:5" x14ac:dyDescent="0.25">
      <c r="B13" s="2"/>
      <c r="C13" s="80"/>
      <c r="D13" s="131"/>
      <c r="E13" s="2"/>
    </row>
    <row r="14" spans="2:5" ht="15.75" x14ac:dyDescent="0.3">
      <c r="B14" s="8" t="s">
        <v>9</v>
      </c>
      <c r="C14" s="80"/>
      <c r="D14" s="131"/>
      <c r="E14" s="2"/>
    </row>
    <row r="15" spans="2:5" ht="15.75" x14ac:dyDescent="0.3">
      <c r="B15" s="8" t="s">
        <v>10</v>
      </c>
      <c r="C15" s="80"/>
      <c r="D15" s="131"/>
      <c r="E15" s="2"/>
    </row>
    <row r="16" spans="2:5" x14ac:dyDescent="0.25">
      <c r="B16" s="2" t="s">
        <v>11</v>
      </c>
      <c r="C16" s="81">
        <v>41554837</v>
      </c>
      <c r="D16" s="85">
        <v>41035444</v>
      </c>
      <c r="E16" s="11"/>
    </row>
    <row r="17" spans="2:5" x14ac:dyDescent="0.25">
      <c r="B17" s="2" t="s">
        <v>12</v>
      </c>
      <c r="C17" s="81">
        <v>1930097</v>
      </c>
      <c r="D17" s="85">
        <v>1678344</v>
      </c>
      <c r="E17" s="11"/>
    </row>
    <row r="18" spans="2:5" x14ac:dyDescent="0.25">
      <c r="B18" s="2" t="s">
        <v>13</v>
      </c>
      <c r="C18" s="81">
        <v>936146</v>
      </c>
      <c r="D18" s="85">
        <v>854412</v>
      </c>
      <c r="E18" s="11"/>
    </row>
    <row r="19" spans="2:5" x14ac:dyDescent="0.25">
      <c r="B19" s="2" t="s">
        <v>14</v>
      </c>
      <c r="C19" s="81">
        <v>20340</v>
      </c>
      <c r="D19" s="85">
        <v>20340</v>
      </c>
      <c r="E19" s="2"/>
    </row>
    <row r="20" spans="2:5" x14ac:dyDescent="0.25">
      <c r="B20" s="12" t="s">
        <v>15</v>
      </c>
      <c r="C20" s="82">
        <f>2729+333728</f>
        <v>336457</v>
      </c>
      <c r="D20" s="86">
        <f>254338</f>
        <v>254338</v>
      </c>
      <c r="E20" s="2"/>
    </row>
    <row r="21" spans="2:5" ht="15.75" x14ac:dyDescent="0.3">
      <c r="B21" s="14" t="s">
        <v>16</v>
      </c>
      <c r="C21" s="83">
        <f>SUM(C16:C20)</f>
        <v>44777877</v>
      </c>
      <c r="D21" s="83">
        <f>SUM(D16:D20)</f>
        <v>43842878</v>
      </c>
      <c r="E21" s="15"/>
    </row>
    <row r="22" spans="2:5" x14ac:dyDescent="0.25">
      <c r="B22" s="2"/>
      <c r="C22" s="80"/>
      <c r="D22" s="80"/>
      <c r="E22" s="2"/>
    </row>
    <row r="23" spans="2:5" ht="15.75" x14ac:dyDescent="0.3">
      <c r="B23" s="8" t="s">
        <v>17</v>
      </c>
      <c r="C23" s="80"/>
      <c r="D23" s="80"/>
      <c r="E23" s="2"/>
    </row>
    <row r="24" spans="2:5" x14ac:dyDescent="0.25">
      <c r="B24" s="2" t="s">
        <v>18</v>
      </c>
      <c r="C24" s="81">
        <v>14215041</v>
      </c>
      <c r="D24" s="85">
        <v>10739859</v>
      </c>
      <c r="E24" s="2"/>
    </row>
    <row r="25" spans="2:5" x14ac:dyDescent="0.25">
      <c r="B25" s="2" t="s">
        <v>12</v>
      </c>
      <c r="C25" s="81"/>
      <c r="D25" s="85">
        <v>175095</v>
      </c>
      <c r="E25" s="2"/>
    </row>
    <row r="26" spans="2:5" x14ac:dyDescent="0.25">
      <c r="B26" s="16" t="s">
        <v>19</v>
      </c>
      <c r="C26" s="81">
        <f>6623577</f>
        <v>6623577</v>
      </c>
      <c r="D26" s="85">
        <f>4661449+34382</f>
        <v>4695831</v>
      </c>
      <c r="E26" s="2"/>
    </row>
    <row r="27" spans="2:5" x14ac:dyDescent="0.25">
      <c r="B27" s="16" t="s">
        <v>20</v>
      </c>
      <c r="C27" s="81">
        <v>197562</v>
      </c>
      <c r="D27" s="85">
        <v>169309</v>
      </c>
      <c r="E27" s="2"/>
    </row>
    <row r="28" spans="2:5" x14ac:dyDescent="0.25">
      <c r="B28" s="2" t="s">
        <v>21</v>
      </c>
      <c r="C28" s="81">
        <v>1303636</v>
      </c>
      <c r="D28" s="85">
        <v>25337</v>
      </c>
      <c r="E28" s="2"/>
    </row>
    <row r="29" spans="2:5" x14ac:dyDescent="0.25">
      <c r="B29" s="12" t="s">
        <v>22</v>
      </c>
      <c r="C29" s="82">
        <v>1208898</v>
      </c>
      <c r="D29" s="86">
        <v>100193</v>
      </c>
      <c r="E29" s="2"/>
    </row>
    <row r="30" spans="2:5" ht="15.75" x14ac:dyDescent="0.3">
      <c r="B30" s="14" t="s">
        <v>23</v>
      </c>
      <c r="C30" s="83">
        <f>SUM(C24:C29)</f>
        <v>23548714</v>
      </c>
      <c r="D30" s="83">
        <f>SUM(D24:D29)</f>
        <v>15905624</v>
      </c>
      <c r="E30" s="2"/>
    </row>
    <row r="31" spans="2:5" ht="16.5" thickBot="1" x14ac:dyDescent="0.35">
      <c r="B31" s="17" t="s">
        <v>24</v>
      </c>
      <c r="C31" s="84">
        <f>C30+C21</f>
        <v>68326591</v>
      </c>
      <c r="D31" s="84">
        <f>D30+D21</f>
        <v>59748502</v>
      </c>
      <c r="E31" s="2"/>
    </row>
    <row r="32" spans="2:5" x14ac:dyDescent="0.25">
      <c r="B32" s="2"/>
      <c r="C32" s="80"/>
      <c r="D32" s="80"/>
      <c r="E32" s="2"/>
    </row>
    <row r="33" spans="2:5" ht="15.75" x14ac:dyDescent="0.3">
      <c r="B33" s="8" t="s">
        <v>25</v>
      </c>
      <c r="C33" s="80"/>
      <c r="D33" s="88"/>
      <c r="E33" s="2"/>
    </row>
    <row r="34" spans="2:5" x14ac:dyDescent="0.25">
      <c r="B34" s="2" t="s">
        <v>26</v>
      </c>
      <c r="C34" s="81">
        <f>14254569-12875173-86</f>
        <v>1379310</v>
      </c>
      <c r="D34" s="81">
        <f>14254569-12875173-86</f>
        <v>1379310</v>
      </c>
      <c r="E34" s="15"/>
    </row>
    <row r="35" spans="2:5" x14ac:dyDescent="0.25">
      <c r="B35" s="2" t="s">
        <v>28</v>
      </c>
      <c r="C35" s="85">
        <v>-35700</v>
      </c>
      <c r="D35" s="85">
        <v>-35700</v>
      </c>
      <c r="E35" s="15"/>
    </row>
    <row r="36" spans="2:5" x14ac:dyDescent="0.25">
      <c r="B36" s="2" t="s">
        <v>29</v>
      </c>
      <c r="C36" s="81">
        <v>12875173</v>
      </c>
      <c r="D36" s="85">
        <v>12875173</v>
      </c>
      <c r="E36" s="2"/>
    </row>
    <row r="37" spans="2:5" x14ac:dyDescent="0.25">
      <c r="B37" s="2" t="s">
        <v>30</v>
      </c>
      <c r="C37" s="81">
        <v>18637659</v>
      </c>
      <c r="D37" s="85">
        <v>19509358</v>
      </c>
      <c r="E37" s="15"/>
    </row>
    <row r="38" spans="2:5" x14ac:dyDescent="0.25">
      <c r="B38" s="12" t="s">
        <v>31</v>
      </c>
      <c r="C38" s="86">
        <v>-30180133</v>
      </c>
      <c r="D38" s="86">
        <v>-26387132</v>
      </c>
      <c r="E38" s="15"/>
    </row>
    <row r="39" spans="2:5" x14ac:dyDescent="0.25">
      <c r="B39" s="20" t="s">
        <v>32</v>
      </c>
      <c r="C39" s="87">
        <f>SUM(C34:C38)</f>
        <v>2676309</v>
      </c>
      <c r="D39" s="87">
        <f>SUM(D34:D38)</f>
        <v>7341009</v>
      </c>
      <c r="E39" s="15"/>
    </row>
    <row r="40" spans="2:5" x14ac:dyDescent="0.25">
      <c r="B40" s="2"/>
      <c r="C40" s="88"/>
      <c r="D40" s="88"/>
      <c r="E40" s="15"/>
    </row>
    <row r="41" spans="2:5" ht="15.75" x14ac:dyDescent="0.3">
      <c r="B41" s="14" t="s">
        <v>33</v>
      </c>
      <c r="C41" s="89">
        <v>1040667</v>
      </c>
      <c r="D41" s="89">
        <v>1047206</v>
      </c>
      <c r="E41" s="117"/>
    </row>
    <row r="42" spans="2:5" ht="16.5" thickBot="1" x14ac:dyDescent="0.35">
      <c r="B42" s="17" t="s">
        <v>34</v>
      </c>
      <c r="C42" s="84">
        <f>SUM(C39:C41)</f>
        <v>3716976</v>
      </c>
      <c r="D42" s="84">
        <f>SUM(D39:D41)</f>
        <v>8388215</v>
      </c>
      <c r="E42" s="15"/>
    </row>
    <row r="43" spans="2:5" x14ac:dyDescent="0.25">
      <c r="B43" s="2"/>
      <c r="C43" s="90"/>
      <c r="D43" s="90"/>
      <c r="E43" s="15"/>
    </row>
    <row r="44" spans="2:5" ht="15.75" x14ac:dyDescent="0.3">
      <c r="B44" s="8" t="s">
        <v>35</v>
      </c>
      <c r="C44" s="80"/>
      <c r="D44" s="80"/>
      <c r="E44" s="2"/>
    </row>
    <row r="45" spans="2:5" ht="15.75" x14ac:dyDescent="0.3">
      <c r="B45" s="8" t="s">
        <v>36</v>
      </c>
      <c r="C45" s="80"/>
      <c r="D45" s="80"/>
      <c r="E45" s="2"/>
    </row>
    <row r="46" spans="2:5" x14ac:dyDescent="0.25">
      <c r="B46" s="2" t="s">
        <v>37</v>
      </c>
      <c r="C46" s="81">
        <v>6328836</v>
      </c>
      <c r="D46" s="85">
        <v>6328836</v>
      </c>
      <c r="E46" s="2"/>
    </row>
    <row r="47" spans="2:5" x14ac:dyDescent="0.25">
      <c r="B47" s="2" t="s">
        <v>38</v>
      </c>
      <c r="C47" s="81">
        <v>23364869</v>
      </c>
      <c r="D47" s="85">
        <v>21567949</v>
      </c>
      <c r="E47" s="2"/>
    </row>
    <row r="48" spans="2:5" x14ac:dyDescent="0.25">
      <c r="B48" s="3" t="s">
        <v>39</v>
      </c>
      <c r="C48" s="91">
        <f>2272247+427196</f>
        <v>2699443</v>
      </c>
      <c r="D48" s="85">
        <v>2272247</v>
      </c>
      <c r="E48" s="2"/>
    </row>
    <row r="49" spans="2:5" x14ac:dyDescent="0.25">
      <c r="B49" s="3" t="s">
        <v>40</v>
      </c>
      <c r="C49" s="91">
        <v>381357</v>
      </c>
      <c r="D49" s="108">
        <v>410577</v>
      </c>
      <c r="E49" s="15"/>
    </row>
    <row r="50" spans="2:5" ht="15" customHeight="1" x14ac:dyDescent="0.25">
      <c r="B50" s="12" t="s">
        <v>135</v>
      </c>
      <c r="C50" s="82">
        <v>22738</v>
      </c>
      <c r="D50" s="86">
        <v>22738</v>
      </c>
      <c r="E50" s="2"/>
    </row>
    <row r="51" spans="2:5" ht="15.75" x14ac:dyDescent="0.3">
      <c r="B51" s="14" t="s">
        <v>41</v>
      </c>
      <c r="C51" s="83">
        <f>SUM(C46:C50)</f>
        <v>32797243</v>
      </c>
      <c r="D51" s="83">
        <f>SUM(D46:D50)</f>
        <v>30602347</v>
      </c>
      <c r="E51" s="2"/>
    </row>
    <row r="52" spans="2:5" ht="15" customHeight="1" x14ac:dyDescent="0.25">
      <c r="B52" s="2"/>
      <c r="C52" s="80"/>
      <c r="D52" s="80"/>
      <c r="E52" s="2"/>
    </row>
    <row r="53" spans="2:5" ht="15.75" x14ac:dyDescent="0.3">
      <c r="B53" s="8" t="s">
        <v>42</v>
      </c>
      <c r="C53" s="80"/>
      <c r="D53" s="80"/>
      <c r="E53" s="2"/>
    </row>
    <row r="54" spans="2:5" x14ac:dyDescent="0.25">
      <c r="B54" s="2" t="s">
        <v>38</v>
      </c>
      <c r="C54" s="81">
        <v>21662502</v>
      </c>
      <c r="D54" s="85">
        <v>13373520</v>
      </c>
      <c r="E54" s="15" t="s">
        <v>27</v>
      </c>
    </row>
    <row r="55" spans="2:5" x14ac:dyDescent="0.25">
      <c r="B55" s="3" t="s">
        <v>39</v>
      </c>
      <c r="C55" s="81">
        <v>0</v>
      </c>
      <c r="D55" s="85">
        <v>458952</v>
      </c>
      <c r="E55" s="15"/>
    </row>
    <row r="56" spans="2:5" x14ac:dyDescent="0.25">
      <c r="B56" s="12" t="s">
        <v>43</v>
      </c>
      <c r="C56" s="82">
        <f>479+10149391</f>
        <v>10149870</v>
      </c>
      <c r="D56" s="86">
        <f>6925468</f>
        <v>6925468</v>
      </c>
      <c r="E56" s="15" t="s">
        <v>27</v>
      </c>
    </row>
    <row r="57" spans="2:5" ht="15.75" x14ac:dyDescent="0.3">
      <c r="B57" s="14" t="s">
        <v>44</v>
      </c>
      <c r="C57" s="83">
        <f>SUM(C54:C56)</f>
        <v>31812372</v>
      </c>
      <c r="D57" s="83">
        <f>SUM(D54:D56)</f>
        <v>20757940</v>
      </c>
      <c r="E57" s="15" t="s">
        <v>27</v>
      </c>
    </row>
    <row r="58" spans="2:5" ht="16.5" thickBot="1" x14ac:dyDescent="0.35">
      <c r="B58" s="17" t="s">
        <v>45</v>
      </c>
      <c r="C58" s="84">
        <f>C57+C51</f>
        <v>64609615</v>
      </c>
      <c r="D58" s="84">
        <f>D57+D51</f>
        <v>51360287</v>
      </c>
      <c r="E58" s="2"/>
    </row>
    <row r="59" spans="2:5" ht="16.5" thickBot="1" x14ac:dyDescent="0.35">
      <c r="B59" s="17" t="s">
        <v>46</v>
      </c>
      <c r="C59" s="92">
        <f>C58+C42</f>
        <v>68326591</v>
      </c>
      <c r="D59" s="92">
        <f>D58+D42</f>
        <v>59748502</v>
      </c>
      <c r="E59" s="2"/>
    </row>
    <row r="60" spans="2:5" ht="32.25" hidden="1" customHeight="1" thickBot="1" x14ac:dyDescent="0.3">
      <c r="B60" s="22" t="s">
        <v>47</v>
      </c>
      <c r="C60" s="93">
        <f>C59-C31</f>
        <v>0</v>
      </c>
      <c r="D60" s="93">
        <f>D59-D31</f>
        <v>0</v>
      </c>
      <c r="E60" s="2"/>
    </row>
    <row r="61" spans="2:5" ht="15.75" x14ac:dyDescent="0.3">
      <c r="B61" s="22"/>
      <c r="C61" s="121"/>
      <c r="D61" s="121"/>
      <c r="E61" s="2"/>
    </row>
    <row r="62" spans="2:5" x14ac:dyDescent="0.25">
      <c r="B62" s="23" t="s">
        <v>48</v>
      </c>
      <c r="C62" s="124">
        <v>-673.92</v>
      </c>
      <c r="D62" s="124">
        <v>-356.6</v>
      </c>
      <c r="E62" s="2"/>
    </row>
    <row r="63" spans="2:5" ht="27.75" thickBot="1" x14ac:dyDescent="0.3">
      <c r="B63" s="24" t="s">
        <v>49</v>
      </c>
      <c r="C63" s="125">
        <v>13090.15</v>
      </c>
      <c r="D63" s="125">
        <v>13090.15</v>
      </c>
      <c r="E63" s="2"/>
    </row>
    <row r="64" spans="2:5" x14ac:dyDescent="0.25">
      <c r="B64" s="2"/>
      <c r="C64" s="94"/>
      <c r="D64" s="116">
        <f>D59-D31</f>
        <v>0</v>
      </c>
      <c r="E64" s="2"/>
    </row>
    <row r="65" spans="2:5" x14ac:dyDescent="0.25">
      <c r="B65" s="2"/>
      <c r="C65" s="123"/>
      <c r="D65" s="116">
        <f>D64/2</f>
        <v>0</v>
      </c>
      <c r="E65" s="2"/>
    </row>
    <row r="66" spans="2:5" ht="15.75" x14ac:dyDescent="0.3">
      <c r="B66" s="25" t="s">
        <v>139</v>
      </c>
      <c r="C66" s="77"/>
      <c r="D66" s="115" t="s">
        <v>140</v>
      </c>
      <c r="E66" s="2"/>
    </row>
    <row r="67" spans="2:5" ht="15.75" x14ac:dyDescent="0.3">
      <c r="B67" s="25"/>
      <c r="C67" s="77"/>
      <c r="D67" s="115"/>
      <c r="E67" s="2"/>
    </row>
    <row r="68" spans="2:5" ht="15.75" customHeight="1" x14ac:dyDescent="0.3">
      <c r="B68" s="25" t="s">
        <v>127</v>
      </c>
      <c r="C68" s="77"/>
      <c r="D68" s="115" t="s">
        <v>133</v>
      </c>
      <c r="E68" s="2"/>
    </row>
    <row r="69" spans="2:5" ht="15.75" customHeight="1" x14ac:dyDescent="0.25">
      <c r="B69" s="2"/>
      <c r="C69" s="77"/>
      <c r="D69" s="77"/>
      <c r="E69" s="2"/>
    </row>
    <row r="70" spans="2:5" ht="15.75" x14ac:dyDescent="0.3">
      <c r="B70" s="8" t="s">
        <v>50</v>
      </c>
      <c r="C70" s="77"/>
      <c r="D70" s="116"/>
      <c r="E70" s="2"/>
    </row>
    <row r="71" spans="2:5" ht="15.75" x14ac:dyDescent="0.3">
      <c r="B71" s="8" t="s">
        <v>143</v>
      </c>
      <c r="C71" s="77"/>
      <c r="D71" s="77"/>
      <c r="E71" s="2"/>
    </row>
    <row r="72" spans="2:5" x14ac:dyDescent="0.25">
      <c r="C72" s="95"/>
    </row>
    <row r="73" spans="2:5" x14ac:dyDescent="0.25">
      <c r="C73" s="95">
        <f>C31-C59</f>
        <v>0</v>
      </c>
      <c r="D73" s="95">
        <f>D31-D59</f>
        <v>0</v>
      </c>
    </row>
    <row r="74" spans="2:5" x14ac:dyDescent="0.25">
      <c r="C74" s="95"/>
    </row>
    <row r="75" spans="2:5" x14ac:dyDescent="0.25">
      <c r="C75" s="95"/>
      <c r="D75" s="95"/>
    </row>
    <row r="76" spans="2:5" x14ac:dyDescent="0.25">
      <c r="C76" s="95"/>
      <c r="D76" s="95"/>
    </row>
    <row r="77" spans="2:5" x14ac:dyDescent="0.25">
      <c r="C77" s="118"/>
      <c r="D77" s="118"/>
    </row>
  </sheetData>
  <mergeCells count="4">
    <mergeCell ref="B3:C4"/>
    <mergeCell ref="B11:B12"/>
    <mergeCell ref="C11:C12"/>
    <mergeCell ref="D11:D12"/>
  </mergeCells>
  <pageMargins left="0" right="0" top="0" bottom="0" header="0" footer="0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72"/>
  <sheetViews>
    <sheetView topLeftCell="A40" workbookViewId="0">
      <selection activeCell="B63" sqref="B63"/>
    </sheetView>
  </sheetViews>
  <sheetFormatPr defaultRowHeight="13.5" x14ac:dyDescent="0.25"/>
  <cols>
    <col min="1" max="1" width="1.28515625" style="2" customWidth="1"/>
    <col min="2" max="2" width="48.42578125" style="2" customWidth="1"/>
    <col min="3" max="3" width="19.140625" style="77" customWidth="1"/>
    <col min="4" max="4" width="19" style="2" customWidth="1"/>
    <col min="5" max="16384" width="9.140625" style="2"/>
  </cols>
  <sheetData>
    <row r="2" spans="2:4" ht="15" x14ac:dyDescent="0.25">
      <c r="B2" s="1" t="s">
        <v>0</v>
      </c>
    </row>
    <row r="3" spans="2:4" ht="15" customHeight="1" x14ac:dyDescent="0.25">
      <c r="B3" s="133" t="s">
        <v>144</v>
      </c>
      <c r="C3" s="133"/>
      <c r="D3" s="133"/>
    </row>
    <row r="4" spans="2:4" ht="15" customHeight="1" x14ac:dyDescent="0.25">
      <c r="B4" s="133"/>
      <c r="C4" s="133"/>
      <c r="D4" s="133"/>
    </row>
    <row r="5" spans="2:4" ht="15" x14ac:dyDescent="0.25">
      <c r="B5" s="1"/>
    </row>
    <row r="6" spans="2:4" x14ac:dyDescent="0.25">
      <c r="B6" s="2" t="s">
        <v>1</v>
      </c>
      <c r="C6" s="77" t="s">
        <v>2</v>
      </c>
    </row>
    <row r="7" spans="2:4" x14ac:dyDescent="0.25">
      <c r="B7" s="2" t="s">
        <v>3</v>
      </c>
      <c r="C7" s="77" t="s">
        <v>4</v>
      </c>
    </row>
    <row r="8" spans="2:4" x14ac:dyDescent="0.25">
      <c r="B8" s="2" t="s">
        <v>5</v>
      </c>
      <c r="C8" s="77" t="s">
        <v>6</v>
      </c>
    </row>
    <row r="9" spans="2:4" ht="15" x14ac:dyDescent="0.25">
      <c r="B9" s="1"/>
      <c r="C9" s="77" t="s">
        <v>7</v>
      </c>
    </row>
    <row r="10" spans="2:4" ht="14.25" thickBot="1" x14ac:dyDescent="0.3">
      <c r="B10" s="27"/>
      <c r="C10" s="97"/>
      <c r="D10" s="27"/>
    </row>
    <row r="11" spans="2:4" ht="13.5" customHeight="1" x14ac:dyDescent="0.25">
      <c r="B11" s="138" t="s">
        <v>8</v>
      </c>
      <c r="C11" s="140" t="s">
        <v>145</v>
      </c>
      <c r="D11" s="142" t="s">
        <v>146</v>
      </c>
    </row>
    <row r="12" spans="2:4" ht="14.25" customHeight="1" thickBot="1" x14ac:dyDescent="0.3">
      <c r="B12" s="139"/>
      <c r="C12" s="141"/>
      <c r="D12" s="143"/>
    </row>
    <row r="13" spans="2:4" x14ac:dyDescent="0.25">
      <c r="C13" s="98"/>
      <c r="D13" s="7"/>
    </row>
    <row r="14" spans="2:4" x14ac:dyDescent="0.25">
      <c r="B14" s="2" t="s">
        <v>51</v>
      </c>
      <c r="C14" s="81">
        <v>5379077</v>
      </c>
      <c r="D14" s="9">
        <v>5745250</v>
      </c>
    </row>
    <row r="15" spans="2:4" x14ac:dyDescent="0.25">
      <c r="B15" s="2" t="s">
        <v>112</v>
      </c>
      <c r="C15" s="85"/>
      <c r="D15" s="10">
        <v>2603</v>
      </c>
    </row>
    <row r="16" spans="2:4" x14ac:dyDescent="0.25">
      <c r="B16" s="12" t="s">
        <v>52</v>
      </c>
      <c r="C16" s="86">
        <v>-8953232</v>
      </c>
      <c r="D16" s="13">
        <v>-4410476</v>
      </c>
    </row>
    <row r="17" spans="2:4" ht="15" x14ac:dyDescent="0.25">
      <c r="C17" s="99"/>
      <c r="D17" s="19"/>
    </row>
    <row r="18" spans="2:4" ht="15.75" thickBot="1" x14ac:dyDescent="0.35">
      <c r="B18" s="17" t="s">
        <v>53</v>
      </c>
      <c r="C18" s="100">
        <f>C14+C16+C15</f>
        <v>-3574155</v>
      </c>
      <c r="D18" s="28">
        <f>D14+D16+D15</f>
        <v>1337377</v>
      </c>
    </row>
    <row r="19" spans="2:4" x14ac:dyDescent="0.25">
      <c r="C19" s="81"/>
      <c r="D19" s="6"/>
    </row>
    <row r="20" spans="2:4" x14ac:dyDescent="0.25">
      <c r="B20" s="2" t="s">
        <v>54</v>
      </c>
      <c r="C20" s="81">
        <v>2442050</v>
      </c>
      <c r="D20" s="9">
        <v>0</v>
      </c>
    </row>
    <row r="21" spans="2:4" x14ac:dyDescent="0.25">
      <c r="B21" s="2" t="s">
        <v>55</v>
      </c>
      <c r="C21" s="81">
        <v>586512</v>
      </c>
      <c r="D21" s="9">
        <v>966086</v>
      </c>
    </row>
    <row r="22" spans="2:4" x14ac:dyDescent="0.25">
      <c r="B22" s="2" t="s">
        <v>56</v>
      </c>
      <c r="C22" s="85">
        <v>-1615128</v>
      </c>
      <c r="D22" s="10">
        <v>-1157878</v>
      </c>
    </row>
    <row r="23" spans="2:4" x14ac:dyDescent="0.25">
      <c r="B23" s="2" t="s">
        <v>57</v>
      </c>
      <c r="C23" s="85">
        <v>-30110</v>
      </c>
      <c r="D23" s="10">
        <v>-28637</v>
      </c>
    </row>
    <row r="24" spans="2:4" x14ac:dyDescent="0.25">
      <c r="B24" s="12" t="s">
        <v>58</v>
      </c>
      <c r="C24" s="86">
        <v>-398151</v>
      </c>
      <c r="D24" s="13">
        <v>-56909</v>
      </c>
    </row>
    <row r="25" spans="2:4" ht="15" x14ac:dyDescent="0.25">
      <c r="C25" s="99"/>
      <c r="D25" s="19"/>
    </row>
    <row r="26" spans="2:4" ht="15" x14ac:dyDescent="0.3">
      <c r="B26" s="8" t="s">
        <v>59</v>
      </c>
      <c r="C26" s="87">
        <f>SUM(C18:C24)</f>
        <v>-2588982</v>
      </c>
      <c r="D26" s="21">
        <f>SUM(D18:D24)</f>
        <v>1060039</v>
      </c>
    </row>
    <row r="27" spans="2:4" x14ac:dyDescent="0.25">
      <c r="C27" s="81"/>
      <c r="D27" s="6"/>
    </row>
    <row r="28" spans="2:4" x14ac:dyDescent="0.25">
      <c r="B28" s="2" t="s">
        <v>60</v>
      </c>
      <c r="C28" s="81">
        <v>23160</v>
      </c>
      <c r="D28" s="9">
        <v>214534</v>
      </c>
    </row>
    <row r="29" spans="2:4" x14ac:dyDescent="0.25">
      <c r="B29" s="12" t="s">
        <v>61</v>
      </c>
      <c r="C29" s="86">
        <v>-2079011</v>
      </c>
      <c r="D29" s="13">
        <v>-2013146</v>
      </c>
    </row>
    <row r="30" spans="2:4" ht="15" x14ac:dyDescent="0.25">
      <c r="C30" s="99"/>
      <c r="D30" s="19"/>
    </row>
    <row r="31" spans="2:4" ht="15" x14ac:dyDescent="0.3">
      <c r="B31" s="8" t="s">
        <v>62</v>
      </c>
      <c r="C31" s="87">
        <f>SUM(C26:C29)</f>
        <v>-4644833</v>
      </c>
      <c r="D31" s="21">
        <f>SUM(D26:D29)</f>
        <v>-738573</v>
      </c>
    </row>
    <row r="32" spans="2:4" x14ac:dyDescent="0.25">
      <c r="C32" s="81"/>
      <c r="D32" s="6"/>
    </row>
    <row r="33" spans="2:4" x14ac:dyDescent="0.25">
      <c r="B33" s="12" t="s">
        <v>63</v>
      </c>
      <c r="C33" s="86">
        <v>-27082</v>
      </c>
      <c r="D33" s="13">
        <v>-4515</v>
      </c>
    </row>
    <row r="34" spans="2:4" x14ac:dyDescent="0.25">
      <c r="C34" s="81"/>
      <c r="D34" s="6"/>
    </row>
    <row r="35" spans="2:4" ht="15.75" thickBot="1" x14ac:dyDescent="0.3">
      <c r="B35" s="29" t="s">
        <v>64</v>
      </c>
      <c r="C35" s="84">
        <f>C31+C33</f>
        <v>-4671915</v>
      </c>
      <c r="D35" s="18">
        <f>D31+D33</f>
        <v>-743088</v>
      </c>
    </row>
    <row r="36" spans="2:4" x14ac:dyDescent="0.25">
      <c r="C36" s="81"/>
      <c r="D36" s="6"/>
    </row>
    <row r="37" spans="2:4" ht="15" x14ac:dyDescent="0.3">
      <c r="B37" s="8" t="s">
        <v>65</v>
      </c>
      <c r="C37" s="99"/>
      <c r="D37" s="19"/>
    </row>
    <row r="38" spans="2:4" x14ac:dyDescent="0.25">
      <c r="B38" s="2" t="s">
        <v>66</v>
      </c>
      <c r="C38" s="85">
        <v>-4665709</v>
      </c>
      <c r="D38" s="10">
        <v>-750734</v>
      </c>
    </row>
    <row r="39" spans="2:4" x14ac:dyDescent="0.25">
      <c r="B39" s="12" t="s">
        <v>67</v>
      </c>
      <c r="C39" s="86">
        <v>-6206</v>
      </c>
      <c r="D39" s="13">
        <v>7646</v>
      </c>
    </row>
    <row r="40" spans="2:4" x14ac:dyDescent="0.25">
      <c r="C40" s="81"/>
      <c r="D40" s="6"/>
    </row>
    <row r="41" spans="2:4" ht="15.75" thickBot="1" x14ac:dyDescent="0.35">
      <c r="B41" s="17" t="s">
        <v>68</v>
      </c>
      <c r="C41" s="84">
        <f>C38+C39</f>
        <v>-4671915</v>
      </c>
      <c r="D41" s="18">
        <f>D38+D39</f>
        <v>-743088</v>
      </c>
    </row>
    <row r="42" spans="2:4" x14ac:dyDescent="0.25">
      <c r="C42" s="81"/>
      <c r="D42" s="6"/>
    </row>
    <row r="43" spans="2:4" x14ac:dyDescent="0.25">
      <c r="B43" s="2" t="s">
        <v>69</v>
      </c>
      <c r="C43" s="81"/>
      <c r="D43" s="9"/>
    </row>
    <row r="44" spans="2:4" ht="15" x14ac:dyDescent="0.3">
      <c r="B44" s="14" t="s">
        <v>70</v>
      </c>
      <c r="C44" s="101">
        <f>C41+C43</f>
        <v>-4671915</v>
      </c>
      <c r="D44" s="30">
        <f>D41+D43</f>
        <v>-743088</v>
      </c>
    </row>
    <row r="45" spans="2:4" ht="21.75" customHeight="1" x14ac:dyDescent="0.3">
      <c r="B45" s="31" t="s">
        <v>71</v>
      </c>
      <c r="C45" s="99"/>
      <c r="D45" s="19"/>
    </row>
    <row r="46" spans="2:4" x14ac:dyDescent="0.25">
      <c r="B46" s="2" t="s">
        <v>66</v>
      </c>
      <c r="C46" s="10">
        <f>C44-C47</f>
        <v>-4665709</v>
      </c>
      <c r="D46" s="10">
        <f>D44-D47</f>
        <v>-750734</v>
      </c>
    </row>
    <row r="47" spans="2:4" x14ac:dyDescent="0.25">
      <c r="B47" s="12" t="s">
        <v>67</v>
      </c>
      <c r="C47" s="13">
        <f>C39</f>
        <v>-6206</v>
      </c>
      <c r="D47" s="13">
        <f>D39</f>
        <v>7646</v>
      </c>
    </row>
    <row r="48" spans="2:4" ht="15.75" thickBot="1" x14ac:dyDescent="0.35">
      <c r="B48" s="32" t="s">
        <v>72</v>
      </c>
      <c r="C48" s="84">
        <f>C46+C47</f>
        <v>-4671915</v>
      </c>
      <c r="D48" s="18">
        <f>D46+D47</f>
        <v>-743088</v>
      </c>
    </row>
    <row r="49" spans="2:4" ht="15" x14ac:dyDescent="0.3">
      <c r="B49" s="33"/>
      <c r="C49" s="102"/>
      <c r="D49" s="34"/>
    </row>
    <row r="50" spans="2:4" ht="45" x14ac:dyDescent="0.3">
      <c r="B50" s="33" t="s">
        <v>114</v>
      </c>
      <c r="C50" s="102"/>
      <c r="D50" s="34"/>
    </row>
    <row r="51" spans="2:4" ht="14.25" thickBot="1" x14ac:dyDescent="0.3">
      <c r="B51" s="24" t="s">
        <v>115</v>
      </c>
      <c r="C51" s="132">
        <f>C46/14978571*1000</f>
        <v>-311.49226451575385</v>
      </c>
      <c r="D51" s="132">
        <f>D46/14978571*1000</f>
        <v>-50.120535530392047</v>
      </c>
    </row>
    <row r="52" spans="2:4" ht="15" x14ac:dyDescent="0.3">
      <c r="B52" s="33"/>
      <c r="C52" s="130"/>
      <c r="D52" s="130"/>
    </row>
    <row r="53" spans="2:4" x14ac:dyDescent="0.25">
      <c r="C53" s="103"/>
    </row>
    <row r="54" spans="2:4" ht="27" hidden="1" x14ac:dyDescent="0.25">
      <c r="B54" s="16" t="s">
        <v>73</v>
      </c>
      <c r="C54" s="81"/>
      <c r="D54" s="9">
        <v>8999327</v>
      </c>
    </row>
    <row r="55" spans="2:4" hidden="1" x14ac:dyDescent="0.25">
      <c r="C55" s="98"/>
      <c r="D55" s="36"/>
    </row>
    <row r="56" spans="2:4" ht="27" hidden="1" x14ac:dyDescent="0.25">
      <c r="B56" s="37" t="s">
        <v>74</v>
      </c>
    </row>
    <row r="57" spans="2:4" hidden="1" x14ac:dyDescent="0.25"/>
    <row r="58" spans="2:4" hidden="1" x14ac:dyDescent="0.25">
      <c r="B58" s="2" t="s">
        <v>75</v>
      </c>
    </row>
    <row r="59" spans="2:4" hidden="1" x14ac:dyDescent="0.25"/>
    <row r="60" spans="2:4" ht="14.25" hidden="1" thickBot="1" x14ac:dyDescent="0.3">
      <c r="B60" s="27" t="s">
        <v>76</v>
      </c>
      <c r="C60" s="97"/>
      <c r="D60" s="27"/>
    </row>
    <row r="61" spans="2:4" hidden="1" x14ac:dyDescent="0.25"/>
    <row r="62" spans="2:4" hidden="1" x14ac:dyDescent="0.25"/>
    <row r="63" spans="2:4" ht="15" x14ac:dyDescent="0.3">
      <c r="B63" s="25" t="str">
        <f>'форма 1'!B66</f>
        <v>Заместитель Председателя Правления</v>
      </c>
      <c r="D63" s="26" t="str">
        <f>'форма 1'!D66</f>
        <v>Саджитова А.Т.</v>
      </c>
    </row>
    <row r="64" spans="2:4" ht="15" x14ac:dyDescent="0.3">
      <c r="B64" s="25"/>
      <c r="D64" s="25"/>
    </row>
    <row r="65" spans="2:4" ht="15" x14ac:dyDescent="0.3">
      <c r="B65" s="25" t="str">
        <f>'форма 1'!B68</f>
        <v>Главный бухгалтер</v>
      </c>
      <c r="D65" s="26" t="str">
        <f>'форма 1'!D68</f>
        <v>Умешов Ж.Т.</v>
      </c>
    </row>
    <row r="66" spans="2:4" x14ac:dyDescent="0.25">
      <c r="D66" s="38"/>
    </row>
    <row r="67" spans="2:4" ht="15" x14ac:dyDescent="0.3">
      <c r="B67" s="8" t="s">
        <v>50</v>
      </c>
    </row>
    <row r="68" spans="2:4" ht="15" x14ac:dyDescent="0.3">
      <c r="B68" s="8" t="str">
        <f>'форма 1'!B71</f>
        <v>14 августа 2017 года</v>
      </c>
    </row>
    <row r="71" spans="2:4" x14ac:dyDescent="0.25">
      <c r="C71" s="116"/>
      <c r="D71" s="15"/>
    </row>
    <row r="72" spans="2:4" x14ac:dyDescent="0.25">
      <c r="D72" s="122"/>
    </row>
  </sheetData>
  <mergeCells count="4">
    <mergeCell ref="B3:D4"/>
    <mergeCell ref="B11:B12"/>
    <mergeCell ref="C11:C12"/>
    <mergeCell ref="D11:D12"/>
  </mergeCells>
  <pageMargins left="0.7" right="0.7" top="0.75" bottom="0.75" header="0.3" footer="0.3"/>
  <pageSetup paperSize="9" scale="8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4"/>
  <sheetViews>
    <sheetView workbookViewId="0">
      <selection activeCell="B58" sqref="B58"/>
    </sheetView>
  </sheetViews>
  <sheetFormatPr defaultRowHeight="13.5" x14ac:dyDescent="0.25"/>
  <cols>
    <col min="1" max="1" width="66.28515625" style="2" customWidth="1"/>
    <col min="2" max="2" width="17.42578125" style="77" customWidth="1"/>
    <col min="3" max="3" width="19.42578125" style="2" customWidth="1"/>
    <col min="4" max="7" width="9.140625" style="2"/>
    <col min="8" max="8" width="9.42578125" style="2" bestFit="1" customWidth="1"/>
    <col min="9" max="16384" width="9.140625" style="2"/>
  </cols>
  <sheetData>
    <row r="2" spans="1:7" ht="15" x14ac:dyDescent="0.25">
      <c r="A2" s="1" t="s">
        <v>0</v>
      </c>
    </row>
    <row r="3" spans="1:7" ht="15" customHeight="1" x14ac:dyDescent="0.25">
      <c r="A3" s="144" t="s">
        <v>147</v>
      </c>
      <c r="B3" s="144"/>
    </row>
    <row r="4" spans="1:7" ht="15" customHeight="1" x14ac:dyDescent="0.25">
      <c r="A4" s="144"/>
      <c r="B4" s="144"/>
    </row>
    <row r="5" spans="1:7" ht="15" x14ac:dyDescent="0.25">
      <c r="A5" s="1"/>
    </row>
    <row r="6" spans="1:7" x14ac:dyDescent="0.25">
      <c r="A6" s="2" t="s">
        <v>1</v>
      </c>
      <c r="B6" s="77" t="s">
        <v>2</v>
      </c>
    </row>
    <row r="7" spans="1:7" x14ac:dyDescent="0.25">
      <c r="A7" s="2" t="s">
        <v>3</v>
      </c>
      <c r="B7" s="77" t="s">
        <v>4</v>
      </c>
    </row>
    <row r="8" spans="1:7" x14ac:dyDescent="0.25">
      <c r="A8" s="2" t="s">
        <v>5</v>
      </c>
      <c r="B8" s="77" t="s">
        <v>6</v>
      </c>
    </row>
    <row r="9" spans="1:7" ht="15" x14ac:dyDescent="0.25">
      <c r="A9" s="1"/>
      <c r="B9" s="77" t="s">
        <v>7</v>
      </c>
    </row>
    <row r="10" spans="1:7" x14ac:dyDescent="0.25">
      <c r="B10" s="104"/>
      <c r="C10" s="12"/>
    </row>
    <row r="11" spans="1:7" ht="15" customHeight="1" x14ac:dyDescent="0.25">
      <c r="A11" s="39"/>
      <c r="B11" s="140" t="s">
        <v>145</v>
      </c>
      <c r="C11" s="142" t="s">
        <v>146</v>
      </c>
    </row>
    <row r="12" spans="1:7" ht="15.75" thickBot="1" x14ac:dyDescent="0.35">
      <c r="A12" s="40" t="s">
        <v>8</v>
      </c>
      <c r="B12" s="141"/>
      <c r="C12" s="143"/>
    </row>
    <row r="13" spans="1:7" ht="15" x14ac:dyDescent="0.3">
      <c r="A13" s="8" t="s">
        <v>77</v>
      </c>
      <c r="B13" s="105"/>
      <c r="C13" s="11"/>
    </row>
    <row r="14" spans="1:7" ht="15" x14ac:dyDescent="0.25">
      <c r="A14" s="2" t="s">
        <v>78</v>
      </c>
      <c r="B14" s="106">
        <v>-4644833</v>
      </c>
      <c r="C14" s="41">
        <v>-738573</v>
      </c>
      <c r="G14" s="15">
        <f>B14-'форма 2'!C31</f>
        <v>0</v>
      </c>
    </row>
    <row r="15" spans="1:7" ht="11.25" customHeight="1" x14ac:dyDescent="0.25">
      <c r="B15" s="107"/>
      <c r="C15" s="35"/>
    </row>
    <row r="16" spans="1:7" x14ac:dyDescent="0.25">
      <c r="A16" s="2" t="s">
        <v>79</v>
      </c>
      <c r="B16" s="107"/>
      <c r="C16" s="35"/>
    </row>
    <row r="17" spans="1:8" x14ac:dyDescent="0.25">
      <c r="A17" s="2" t="s">
        <v>131</v>
      </c>
      <c r="B17" s="85">
        <v>1898716</v>
      </c>
      <c r="C17" s="35">
        <f>973416+1540</f>
        <v>974956</v>
      </c>
      <c r="E17" s="11"/>
      <c r="H17" s="11"/>
    </row>
    <row r="18" spans="1:8" x14ac:dyDescent="0.25">
      <c r="A18" s="2" t="s">
        <v>116</v>
      </c>
      <c r="B18" s="108">
        <v>-141139</v>
      </c>
      <c r="C18" s="42">
        <v>13588</v>
      </c>
    </row>
    <row r="19" spans="1:8" x14ac:dyDescent="0.25">
      <c r="A19" s="3" t="s">
        <v>130</v>
      </c>
      <c r="B19" s="108">
        <v>214511</v>
      </c>
      <c r="C19" s="42"/>
    </row>
    <row r="20" spans="1:8" x14ac:dyDescent="0.25">
      <c r="A20" s="3" t="s">
        <v>60</v>
      </c>
      <c r="B20" s="108">
        <v>-23160</v>
      </c>
      <c r="C20" s="42">
        <v>-214534</v>
      </c>
    </row>
    <row r="21" spans="1:8" x14ac:dyDescent="0.25">
      <c r="A21" s="3" t="s">
        <v>117</v>
      </c>
      <c r="B21" s="108">
        <v>2079011</v>
      </c>
      <c r="C21" s="42">
        <v>2013146</v>
      </c>
    </row>
    <row r="22" spans="1:8" x14ac:dyDescent="0.25">
      <c r="A22" s="3" t="s">
        <v>118</v>
      </c>
      <c r="B22" s="108">
        <v>-214068</v>
      </c>
      <c r="C22" s="42">
        <v>-98377</v>
      </c>
    </row>
    <row r="23" spans="1:8" x14ac:dyDescent="0.25">
      <c r="A23" s="12" t="s">
        <v>136</v>
      </c>
      <c r="B23" s="86">
        <v>-169528</v>
      </c>
      <c r="C23" s="13">
        <f>-400558</f>
        <v>-400558</v>
      </c>
    </row>
    <row r="24" spans="1:8" ht="30" x14ac:dyDescent="0.3">
      <c r="A24" s="43" t="s">
        <v>80</v>
      </c>
      <c r="B24" s="106">
        <f>SUM(B14:B23)</f>
        <v>-1000490</v>
      </c>
      <c r="C24" s="41">
        <f>SUM(C14:C23)</f>
        <v>1549648</v>
      </c>
    </row>
    <row r="25" spans="1:8" x14ac:dyDescent="0.25">
      <c r="A25" s="11" t="s">
        <v>81</v>
      </c>
      <c r="B25" s="85">
        <v>1956012</v>
      </c>
      <c r="C25" s="10">
        <v>15997244</v>
      </c>
    </row>
    <row r="26" spans="1:8" x14ac:dyDescent="0.25">
      <c r="A26" s="11" t="s">
        <v>82</v>
      </c>
      <c r="B26" s="85">
        <v>-3766351</v>
      </c>
      <c r="C26" s="10">
        <v>-4781772</v>
      </c>
    </row>
    <row r="27" spans="1:8" x14ac:dyDescent="0.25">
      <c r="A27" s="70" t="s">
        <v>83</v>
      </c>
      <c r="B27" s="108">
        <v>3215028</v>
      </c>
      <c r="C27" s="10">
        <v>1496783</v>
      </c>
    </row>
    <row r="28" spans="1:8" x14ac:dyDescent="0.25">
      <c r="A28" s="44" t="s">
        <v>119</v>
      </c>
      <c r="B28" s="86">
        <v>-134683</v>
      </c>
      <c r="C28" s="10">
        <v>74079</v>
      </c>
    </row>
    <row r="29" spans="1:8" ht="15" x14ac:dyDescent="0.3">
      <c r="A29" s="45" t="s">
        <v>84</v>
      </c>
      <c r="B29" s="109">
        <f>SUM(B24:B28)</f>
        <v>269516</v>
      </c>
      <c r="C29" s="46">
        <f>SUM(C24:C28)</f>
        <v>14335982</v>
      </c>
    </row>
    <row r="30" spans="1:8" x14ac:dyDescent="0.25">
      <c r="A30" s="68" t="s">
        <v>85</v>
      </c>
      <c r="B30" s="110">
        <v>-93858</v>
      </c>
      <c r="C30" s="69">
        <v>-36929</v>
      </c>
    </row>
    <row r="31" spans="1:8" x14ac:dyDescent="0.25">
      <c r="A31" s="70" t="s">
        <v>120</v>
      </c>
      <c r="B31" s="108">
        <v>-1434987</v>
      </c>
      <c r="C31" s="42">
        <v>-1717908</v>
      </c>
    </row>
    <row r="32" spans="1:8" x14ac:dyDescent="0.25">
      <c r="A32" s="44" t="s">
        <v>121</v>
      </c>
      <c r="B32" s="86">
        <v>613202</v>
      </c>
      <c r="C32" s="13">
        <v>90489</v>
      </c>
    </row>
    <row r="33" spans="1:3" ht="30" x14ac:dyDescent="0.3">
      <c r="A33" s="47" t="s">
        <v>86</v>
      </c>
      <c r="B33" s="109">
        <f>SUM(B29:B32)</f>
        <v>-646127</v>
      </c>
      <c r="C33" s="46">
        <f>SUM(C29:C32)</f>
        <v>12671634</v>
      </c>
    </row>
    <row r="34" spans="1:3" x14ac:dyDescent="0.25">
      <c r="A34" s="11"/>
      <c r="B34" s="107"/>
      <c r="C34" s="35"/>
    </row>
    <row r="35" spans="1:3" ht="15" x14ac:dyDescent="0.3">
      <c r="A35" s="48" t="s">
        <v>87</v>
      </c>
      <c r="B35" s="107"/>
      <c r="C35" s="35"/>
    </row>
    <row r="36" spans="1:3" x14ac:dyDescent="0.25">
      <c r="A36" s="11" t="s">
        <v>88</v>
      </c>
      <c r="B36" s="85">
        <v>-2276517</v>
      </c>
      <c r="C36" s="10">
        <v>-1554725</v>
      </c>
    </row>
    <row r="37" spans="1:3" x14ac:dyDescent="0.25">
      <c r="A37" s="11" t="s">
        <v>89</v>
      </c>
      <c r="B37" s="103">
        <v>69012</v>
      </c>
      <c r="C37" s="35">
        <v>53581</v>
      </c>
    </row>
    <row r="38" spans="1:3" x14ac:dyDescent="0.25">
      <c r="A38" s="11" t="s">
        <v>128</v>
      </c>
      <c r="B38" s="85">
        <v>-3292538</v>
      </c>
      <c r="C38" s="85">
        <v>-3409837</v>
      </c>
    </row>
    <row r="39" spans="1:3" x14ac:dyDescent="0.25">
      <c r="A39" s="11" t="s">
        <v>129</v>
      </c>
      <c r="B39" s="85">
        <v>-2012701</v>
      </c>
      <c r="C39" s="85">
        <v>-10134974</v>
      </c>
    </row>
    <row r="40" spans="1:3" x14ac:dyDescent="0.25">
      <c r="A40" s="11" t="s">
        <v>90</v>
      </c>
      <c r="B40" s="85">
        <v>0</v>
      </c>
      <c r="C40" s="85"/>
    </row>
    <row r="41" spans="1:3" x14ac:dyDescent="0.25">
      <c r="A41" s="11" t="s">
        <v>91</v>
      </c>
      <c r="B41" s="85">
        <v>0</v>
      </c>
      <c r="C41" s="10"/>
    </row>
    <row r="42" spans="1:3" ht="30" x14ac:dyDescent="0.3">
      <c r="A42" s="49" t="s">
        <v>92</v>
      </c>
      <c r="B42" s="111">
        <f>SUM(B36:B41)</f>
        <v>-7512744</v>
      </c>
      <c r="C42" s="50">
        <f>SUM(C36:C41)</f>
        <v>-15045955</v>
      </c>
    </row>
    <row r="43" spans="1:3" x14ac:dyDescent="0.25">
      <c r="A43" s="11"/>
      <c r="B43" s="107"/>
      <c r="C43" s="35"/>
    </row>
    <row r="44" spans="1:3" ht="15" x14ac:dyDescent="0.3">
      <c r="A44" s="48" t="s">
        <v>93</v>
      </c>
      <c r="B44" s="107"/>
      <c r="C44" s="35"/>
    </row>
    <row r="45" spans="1:3" x14ac:dyDescent="0.25">
      <c r="A45" s="11" t="s">
        <v>137</v>
      </c>
      <c r="B45" s="35">
        <v>12264220</v>
      </c>
      <c r="C45" s="35">
        <v>7479592</v>
      </c>
    </row>
    <row r="46" spans="1:3" x14ac:dyDescent="0.25">
      <c r="A46" s="11" t="s">
        <v>122</v>
      </c>
      <c r="B46" s="85">
        <v>-2542014</v>
      </c>
      <c r="C46" s="35">
        <v>-5205016</v>
      </c>
    </row>
    <row r="47" spans="1:3" x14ac:dyDescent="0.25">
      <c r="A47" s="11" t="s">
        <v>123</v>
      </c>
      <c r="B47" s="85">
        <v>-777177</v>
      </c>
      <c r="C47" s="35">
        <v>-110780</v>
      </c>
    </row>
    <row r="48" spans="1:3" x14ac:dyDescent="0.25">
      <c r="A48" s="11" t="s">
        <v>124</v>
      </c>
      <c r="B48" s="85"/>
      <c r="C48" s="35">
        <v>300000</v>
      </c>
    </row>
    <row r="49" spans="1:6" x14ac:dyDescent="0.25">
      <c r="A49" s="11" t="s">
        <v>113</v>
      </c>
      <c r="B49" s="103"/>
      <c r="C49" s="10"/>
    </row>
    <row r="50" spans="1:6" ht="15" x14ac:dyDescent="0.3">
      <c r="A50" s="51" t="s">
        <v>94</v>
      </c>
      <c r="B50" s="111">
        <f>SUM(B44:B49)</f>
        <v>8945029</v>
      </c>
      <c r="C50" s="50">
        <f>SUM(C45:C49)</f>
        <v>2463796</v>
      </c>
    </row>
    <row r="51" spans="1:6" x14ac:dyDescent="0.25">
      <c r="A51" s="52" t="s">
        <v>138</v>
      </c>
      <c r="B51" s="53">
        <v>322547</v>
      </c>
      <c r="C51" s="53">
        <v>-2446</v>
      </c>
    </row>
    <row r="52" spans="1:6" ht="15" x14ac:dyDescent="0.3">
      <c r="A52" s="14" t="s">
        <v>95</v>
      </c>
      <c r="B52" s="112">
        <f>B33+B42+B50+B51</f>
        <v>1108705</v>
      </c>
      <c r="C52" s="54">
        <f>C33+C42+C50+C51</f>
        <v>87029</v>
      </c>
      <c r="E52" s="11"/>
    </row>
    <row r="53" spans="1:6" ht="15" x14ac:dyDescent="0.3">
      <c r="A53" s="14" t="s">
        <v>96</v>
      </c>
      <c r="B53" s="113">
        <v>100193</v>
      </c>
      <c r="C53" s="55">
        <v>100660</v>
      </c>
      <c r="E53" s="11"/>
      <c r="F53" s="11" t="s">
        <v>27</v>
      </c>
    </row>
    <row r="54" spans="1:6" x14ac:dyDescent="0.25">
      <c r="B54" s="103"/>
      <c r="C54" s="35"/>
    </row>
    <row r="55" spans="1:6" ht="15.75" thickBot="1" x14ac:dyDescent="0.35">
      <c r="A55" s="17" t="s">
        <v>97</v>
      </c>
      <c r="B55" s="114">
        <f>B52+B53</f>
        <v>1208898</v>
      </c>
      <c r="C55" s="56">
        <f>C52+C53</f>
        <v>187689</v>
      </c>
    </row>
    <row r="56" spans="1:6" ht="15" x14ac:dyDescent="0.25">
      <c r="A56"/>
      <c r="B56" s="105" t="s">
        <v>27</v>
      </c>
    </row>
    <row r="58" spans="1:6" ht="15" x14ac:dyDescent="0.3">
      <c r="A58" s="25" t="str">
        <f>'форма 1'!B66</f>
        <v>Заместитель Председателя Правления</v>
      </c>
      <c r="B58" s="115" t="str">
        <f>'форма 1'!D66</f>
        <v>Саджитова А.Т.</v>
      </c>
      <c r="C58" s="8"/>
    </row>
    <row r="59" spans="1:6" ht="15" x14ac:dyDescent="0.3">
      <c r="A59" s="25"/>
      <c r="B59" s="115"/>
      <c r="C59" s="8"/>
    </row>
    <row r="60" spans="1:6" ht="15" x14ac:dyDescent="0.3">
      <c r="A60" s="25" t="str">
        <f>'форма 1'!B68</f>
        <v>Главный бухгалтер</v>
      </c>
      <c r="B60" s="26" t="str">
        <f>'форма 1'!D68</f>
        <v>Умешов Ж.Т.</v>
      </c>
    </row>
    <row r="62" spans="1:6" ht="15" x14ac:dyDescent="0.3">
      <c r="A62" s="8" t="s">
        <v>50</v>
      </c>
    </row>
    <row r="63" spans="1:6" ht="15" x14ac:dyDescent="0.3">
      <c r="A63" s="8" t="str">
        <f>'форма 1'!B71</f>
        <v>14 августа 2017 года</v>
      </c>
      <c r="B63" s="116" t="s">
        <v>27</v>
      </c>
      <c r="C63" s="15" t="s">
        <v>27</v>
      </c>
    </row>
    <row r="64" spans="1:6" x14ac:dyDescent="0.25">
      <c r="B64" s="116" t="s">
        <v>27</v>
      </c>
      <c r="C64" s="15" t="s">
        <v>27</v>
      </c>
    </row>
  </sheetData>
  <mergeCells count="3">
    <mergeCell ref="A3:B4"/>
    <mergeCell ref="B11:B12"/>
    <mergeCell ref="C11:C12"/>
  </mergeCells>
  <pageMargins left="0.25" right="0.25" top="0.75" bottom="0.75" header="0.3" footer="0.3"/>
  <pageSetup paperSize="9" scale="7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4"/>
  <sheetViews>
    <sheetView workbookViewId="0">
      <selection activeCell="A20" sqref="A20"/>
    </sheetView>
  </sheetViews>
  <sheetFormatPr defaultRowHeight="15" x14ac:dyDescent="0.3"/>
  <cols>
    <col min="1" max="1" width="36.28515625" style="2" customWidth="1"/>
    <col min="2" max="2" width="12" style="2" customWidth="1"/>
    <col min="3" max="4" width="16.28515625" style="2" customWidth="1"/>
    <col min="5" max="5" width="12.28515625" style="2" bestFit="1" customWidth="1"/>
    <col min="6" max="6" width="22.42578125" style="2" customWidth="1"/>
    <col min="7" max="7" width="10.85546875" style="8" customWidth="1"/>
    <col min="8" max="8" width="14.140625" style="2" customWidth="1"/>
    <col min="9" max="9" width="13" style="2" customWidth="1"/>
    <col min="10" max="16384" width="9.140625" style="2"/>
  </cols>
  <sheetData>
    <row r="2" spans="1:14" x14ac:dyDescent="0.3">
      <c r="A2" s="8" t="s">
        <v>98</v>
      </c>
    </row>
    <row r="3" spans="1:14" x14ac:dyDescent="0.3">
      <c r="A3" s="26" t="s">
        <v>99</v>
      </c>
      <c r="B3" s="26"/>
      <c r="C3" s="26"/>
      <c r="D3" s="26"/>
      <c r="E3" s="26"/>
      <c r="F3" s="26"/>
      <c r="G3" s="26"/>
      <c r="H3" s="26"/>
      <c r="I3" s="26"/>
    </row>
    <row r="4" spans="1:14" x14ac:dyDescent="0.3">
      <c r="A4" s="26" t="s">
        <v>148</v>
      </c>
      <c r="B4" s="26"/>
      <c r="C4" s="26"/>
      <c r="D4" s="26"/>
      <c r="E4" s="26"/>
      <c r="F4" s="26"/>
      <c r="G4" s="26"/>
      <c r="H4" s="26"/>
      <c r="I4" s="26"/>
    </row>
    <row r="6" spans="1:14" x14ac:dyDescent="0.3">
      <c r="A6" s="2" t="s">
        <v>1</v>
      </c>
      <c r="B6" s="2" t="s">
        <v>2</v>
      </c>
    </row>
    <row r="7" spans="1:14" x14ac:dyDescent="0.3">
      <c r="A7" s="2" t="s">
        <v>3</v>
      </c>
      <c r="B7" s="2" t="s">
        <v>4</v>
      </c>
    </row>
    <row r="8" spans="1:14" x14ac:dyDescent="0.3">
      <c r="A8" s="2" t="s">
        <v>5</v>
      </c>
      <c r="B8" s="2" t="s">
        <v>6</v>
      </c>
    </row>
    <row r="9" spans="1:14" x14ac:dyDescent="0.3">
      <c r="B9" s="2" t="s">
        <v>7</v>
      </c>
    </row>
    <row r="11" spans="1:14" ht="15" customHeight="1" x14ac:dyDescent="0.3">
      <c r="A11" s="148" t="s">
        <v>100</v>
      </c>
      <c r="B11" s="149"/>
      <c r="C11" s="149"/>
      <c r="D11" s="149"/>
      <c r="E11" s="149"/>
      <c r="F11" s="149"/>
      <c r="G11" s="150"/>
      <c r="H11" s="145" t="s">
        <v>101</v>
      </c>
      <c r="I11" s="145" t="s">
        <v>102</v>
      </c>
    </row>
    <row r="12" spans="1:14" ht="30" customHeight="1" x14ac:dyDescent="0.3">
      <c r="A12" s="129"/>
      <c r="B12" s="58" t="s">
        <v>103</v>
      </c>
      <c r="C12" s="59"/>
      <c r="D12" s="60" t="s">
        <v>104</v>
      </c>
      <c r="E12" s="145" t="s">
        <v>30</v>
      </c>
      <c r="F12" s="145" t="s">
        <v>105</v>
      </c>
      <c r="G12" s="145" t="s">
        <v>106</v>
      </c>
      <c r="H12" s="146"/>
      <c r="I12" s="146"/>
    </row>
    <row r="13" spans="1:14" ht="45" x14ac:dyDescent="0.25">
      <c r="A13" s="61" t="s">
        <v>107</v>
      </c>
      <c r="B13" s="127" t="s">
        <v>76</v>
      </c>
      <c r="C13" s="127" t="s">
        <v>108</v>
      </c>
      <c r="D13" s="62" t="s">
        <v>109</v>
      </c>
      <c r="E13" s="147"/>
      <c r="F13" s="147"/>
      <c r="G13" s="147"/>
      <c r="H13" s="147"/>
      <c r="I13" s="147"/>
      <c r="N13" s="2" t="s">
        <v>27</v>
      </c>
    </row>
    <row r="14" spans="1:14" s="20" customFormat="1" x14ac:dyDescent="0.25">
      <c r="A14" s="63" t="s">
        <v>134</v>
      </c>
      <c r="B14" s="64">
        <f>'форма 1'!D34</f>
        <v>1379310</v>
      </c>
      <c r="C14" s="64">
        <f>'форма 1'!D36</f>
        <v>12875173</v>
      </c>
      <c r="D14" s="65">
        <v>-35700</v>
      </c>
      <c r="E14" s="64">
        <f>'форма 1'!D37</f>
        <v>19509358</v>
      </c>
      <c r="F14" s="65">
        <f>'форма 1'!D38</f>
        <v>-26387132</v>
      </c>
      <c r="G14" s="65">
        <f>SUM(B14:F14)</f>
        <v>7341009</v>
      </c>
      <c r="H14" s="65">
        <f>'форма 1'!D41</f>
        <v>1047206</v>
      </c>
      <c r="I14" s="65">
        <f>G14+H14</f>
        <v>8388215</v>
      </c>
    </row>
    <row r="15" spans="1:14" s="20" customFormat="1" x14ac:dyDescent="0.25">
      <c r="A15" s="66" t="s">
        <v>125</v>
      </c>
      <c r="B15" s="76"/>
      <c r="C15" s="71"/>
      <c r="D15" s="119"/>
      <c r="E15" s="71"/>
      <c r="F15" s="72"/>
      <c r="G15" s="72">
        <f>SUM(B15:F15)</f>
        <v>0</v>
      </c>
      <c r="H15" s="72"/>
      <c r="I15" s="65">
        <f>SUM(G15:H15)</f>
        <v>0</v>
      </c>
    </row>
    <row r="16" spans="1:14" s="67" customFormat="1" x14ac:dyDescent="0.25">
      <c r="A16" s="66" t="s">
        <v>110</v>
      </c>
      <c r="B16" s="73" t="s">
        <v>27</v>
      </c>
      <c r="C16" s="73" t="s">
        <v>27</v>
      </c>
      <c r="D16" s="74"/>
      <c r="E16" s="73"/>
      <c r="F16" s="75">
        <f>'форма 2'!C38</f>
        <v>-4665709</v>
      </c>
      <c r="G16" s="72">
        <f>SUM(B16:F16)</f>
        <v>-4665709</v>
      </c>
      <c r="H16" s="75">
        <f>'форма 2'!C39</f>
        <v>-6206</v>
      </c>
      <c r="I16" s="72">
        <f>SUM(G16:H16)</f>
        <v>-4671915</v>
      </c>
      <c r="K16" s="126">
        <f>I16-'форма 2'!C48</f>
        <v>0</v>
      </c>
    </row>
    <row r="17" spans="1:9" s="67" customFormat="1" x14ac:dyDescent="0.25">
      <c r="A17" s="66" t="s">
        <v>111</v>
      </c>
      <c r="B17" s="73"/>
      <c r="C17" s="73"/>
      <c r="D17" s="74"/>
      <c r="E17" s="76">
        <v>-872028</v>
      </c>
      <c r="F17" s="75">
        <v>872028</v>
      </c>
      <c r="G17" s="72">
        <f>SUM(B17:F17)</f>
        <v>0</v>
      </c>
      <c r="H17" s="75"/>
      <c r="I17" s="72">
        <f>SUM(G17:H17)</f>
        <v>0</v>
      </c>
    </row>
    <row r="18" spans="1:9" s="67" customFormat="1" ht="27" x14ac:dyDescent="0.25">
      <c r="A18" s="66" t="s">
        <v>126</v>
      </c>
      <c r="B18" s="73"/>
      <c r="C18" s="73"/>
      <c r="D18" s="74"/>
      <c r="E18" s="128">
        <v>329</v>
      </c>
      <c r="F18" s="75">
        <f>174+506</f>
        <v>680</v>
      </c>
      <c r="G18" s="72">
        <f>SUM(B18:F18)</f>
        <v>1009</v>
      </c>
      <c r="H18" s="75">
        <v>-333</v>
      </c>
      <c r="I18" s="72">
        <f>SUM(G18:H18)</f>
        <v>676</v>
      </c>
    </row>
    <row r="19" spans="1:9" s="20" customFormat="1" x14ac:dyDescent="0.25">
      <c r="A19" s="63" t="s">
        <v>149</v>
      </c>
      <c r="B19" s="71">
        <f t="shared" ref="B19:D19" si="0">SUM(B14:B17)</f>
        <v>1379310</v>
      </c>
      <c r="C19" s="71">
        <f t="shared" si="0"/>
        <v>12875173</v>
      </c>
      <c r="D19" s="72">
        <f t="shared" si="0"/>
        <v>-35700</v>
      </c>
      <c r="E19" s="71">
        <f>SUM(E14:E18)</f>
        <v>18637659</v>
      </c>
      <c r="F19" s="72">
        <f>SUM(F14:F18)</f>
        <v>-30180133</v>
      </c>
      <c r="G19" s="72">
        <f t="shared" ref="G19:I19" si="1">SUM(G14:G18)</f>
        <v>2676309</v>
      </c>
      <c r="H19" s="72">
        <f>SUM(H14:H18)</f>
        <v>1040667</v>
      </c>
      <c r="I19" s="72">
        <f t="shared" si="1"/>
        <v>3716976</v>
      </c>
    </row>
    <row r="20" spans="1:9" ht="13.5" x14ac:dyDescent="0.25">
      <c r="B20" s="57"/>
      <c r="C20" s="57"/>
      <c r="D20" s="57"/>
      <c r="E20" s="57"/>
      <c r="F20" s="57"/>
      <c r="G20" s="57"/>
      <c r="H20" s="57"/>
      <c r="I20" s="57"/>
    </row>
    <row r="21" spans="1:9" ht="13.5" x14ac:dyDescent="0.25">
      <c r="B21" s="57"/>
      <c r="C21" s="57"/>
      <c r="D21" s="57"/>
      <c r="E21" s="57"/>
      <c r="F21" s="57"/>
      <c r="G21" s="57"/>
      <c r="H21" s="57"/>
      <c r="I21" s="57"/>
    </row>
    <row r="22" spans="1:9" x14ac:dyDescent="0.3">
      <c r="A22" s="25" t="str">
        <f>'форма 1'!B66</f>
        <v>Заместитель Председателя Правления</v>
      </c>
      <c r="B22" s="8"/>
      <c r="E22" s="26" t="str">
        <f>'форма 1'!D66</f>
        <v>Саджитова А.Т.</v>
      </c>
    </row>
    <row r="23" spans="1:9" x14ac:dyDescent="0.3">
      <c r="A23" s="25"/>
      <c r="B23" s="8"/>
      <c r="F23" s="8"/>
    </row>
    <row r="24" spans="1:9" x14ac:dyDescent="0.3">
      <c r="A24" s="25" t="str">
        <f>'форма 1'!B68</f>
        <v>Главный бухгалтер</v>
      </c>
      <c r="B24" s="77"/>
      <c r="C24" s="26"/>
      <c r="E24" s="26" t="str">
        <f>'форма 1'!D68</f>
        <v>Умешов Ж.Т.</v>
      </c>
      <c r="F24" s="8"/>
    </row>
    <row r="25" spans="1:9" x14ac:dyDescent="0.3">
      <c r="B25" s="8"/>
      <c r="F25" s="8" t="s">
        <v>27</v>
      </c>
    </row>
    <row r="26" spans="1:9" x14ac:dyDescent="0.3">
      <c r="A26" s="8" t="s">
        <v>50</v>
      </c>
    </row>
    <row r="27" spans="1:9" x14ac:dyDescent="0.3">
      <c r="A27" s="8" t="str">
        <f>'форма 1'!B71</f>
        <v>14 августа 2017 года</v>
      </c>
    </row>
    <row r="34" spans="6:9" x14ac:dyDescent="0.3">
      <c r="F34" s="15">
        <f>F19-'форма 1'!C38</f>
        <v>0</v>
      </c>
      <c r="G34" s="120">
        <f>G19-'форма 1'!C39</f>
        <v>0</v>
      </c>
      <c r="H34" s="15">
        <f>H19-'форма 1'!C41</f>
        <v>0</v>
      </c>
      <c r="I34" s="15">
        <f>I19-'форма 1'!C42</f>
        <v>0</v>
      </c>
    </row>
  </sheetData>
  <mergeCells count="6">
    <mergeCell ref="H11:H13"/>
    <mergeCell ref="E12:E13"/>
    <mergeCell ref="F12:F13"/>
    <mergeCell ref="A11:G11"/>
    <mergeCell ref="I11:I13"/>
    <mergeCell ref="G12:G13"/>
  </mergeCells>
  <pageMargins left="0.25" right="0.25" top="0.75" bottom="0.75" header="0.3" footer="0.3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 3</vt:lpstr>
      <vt:lpstr>форма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Crown</dc:creator>
  <cp:lastModifiedBy>Женисбек Умешов</cp:lastModifiedBy>
  <cp:lastPrinted>2017-08-14T05:29:20Z</cp:lastPrinted>
  <dcterms:created xsi:type="dcterms:W3CDTF">2015-08-20T10:00:21Z</dcterms:created>
  <dcterms:modified xsi:type="dcterms:W3CDTF">2017-08-14T05:50:39Z</dcterms:modified>
</cp:coreProperties>
</file>