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030"/>
  <workbookPr/>
  <mc:AlternateContent xmlns:mc="http://schemas.openxmlformats.org/markup-compatibility/2006">
    <mc:Choice Requires="x15">
      <x15ac:absPath xmlns:x15ac="http://schemas.microsoft.com/office/spreadsheetml/2010/11/ac" url="C:\Users\Sadzhitova_a\Desktop\Отчеты биржа_НБ\2016\"/>
    </mc:Choice>
  </mc:AlternateContent>
  <bookViews>
    <workbookView xWindow="0" yWindow="0" windowWidth="20490" windowHeight="6855" activeTab="3"/>
  </bookViews>
  <sheets>
    <sheet name="форма 1" sheetId="1" r:id="rId1"/>
    <sheet name="форма 2" sheetId="2" r:id="rId2"/>
    <sheet name="форма 3" sheetId="3" r:id="rId3"/>
    <sheet name="форма 4" sheetId="4" r:id="rId4"/>
  </sheets>
  <externalReferences>
    <externalReference r:id="rId5"/>
    <externalReference r:id="rId6"/>
    <externalReference r:id="rId7"/>
    <externalReference r:id="rId8"/>
  </externalReferenc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4" l="1"/>
  <c r="A22" i="4"/>
  <c r="B61" i="3"/>
  <c r="A61" i="3"/>
  <c r="D63" i="2"/>
  <c r="B63" i="2"/>
  <c r="C62" i="1"/>
  <c r="B63" i="3" l="1"/>
  <c r="A63" i="3"/>
  <c r="B44" i="3"/>
  <c r="A47" i="3"/>
  <c r="B14" i="3"/>
  <c r="E24" i="4" l="1"/>
  <c r="A24" i="4"/>
  <c r="I14" i="4"/>
  <c r="G14" i="4"/>
  <c r="A27" i="4"/>
  <c r="A66" i="3"/>
  <c r="B68" i="2"/>
  <c r="D65" i="2"/>
  <c r="B65" i="2"/>
  <c r="C73" i="1"/>
  <c r="C21" i="1"/>
  <c r="E19" i="4" l="1"/>
  <c r="H19" i="4"/>
  <c r="H34" i="4" s="1"/>
  <c r="F19" i="4"/>
  <c r="F34" i="4" s="1"/>
  <c r="D73" i="1" l="1"/>
  <c r="D56" i="1"/>
  <c r="G18" i="4" l="1"/>
  <c r="I18" i="4" l="1"/>
  <c r="G15" i="4" l="1"/>
  <c r="I15" i="4" s="1"/>
  <c r="C39" i="1"/>
  <c r="C42" i="1" s="1"/>
  <c r="A54" i="3"/>
  <c r="A25" i="3"/>
  <c r="B26" i="3"/>
  <c r="B31" i="3" s="1"/>
  <c r="B35" i="3" s="1"/>
  <c r="B53" i="3" l="1"/>
  <c r="B55" i="3" s="1"/>
  <c r="C51" i="1"/>
  <c r="D51" i="1"/>
  <c r="B50" i="1"/>
  <c r="D47" i="2" l="1"/>
  <c r="D18" i="2" l="1"/>
  <c r="D26" i="2" s="1"/>
  <c r="D31" i="2" s="1"/>
  <c r="D35" i="2" s="1"/>
  <c r="D41" i="2" s="1"/>
  <c r="D44" i="2" s="1"/>
  <c r="D46" i="2" s="1"/>
  <c r="C53" i="3" l="1"/>
  <c r="D39" i="1" l="1"/>
  <c r="D42" i="1" s="1"/>
  <c r="D30" i="1"/>
  <c r="D21" i="1"/>
  <c r="D31" i="1" l="1"/>
  <c r="C18" i="2"/>
  <c r="D19" i="4" l="1"/>
  <c r="C19" i="4"/>
  <c r="B19" i="4"/>
  <c r="G16" i="4"/>
  <c r="C44" i="3"/>
  <c r="B58" i="3"/>
  <c r="C26" i="3"/>
  <c r="C31" i="3" s="1"/>
  <c r="C35" i="3" s="1"/>
  <c r="D48" i="2"/>
  <c r="C26" i="2"/>
  <c r="C31" i="2" s="1"/>
  <c r="C35" i="2" s="1"/>
  <c r="C41" i="2" s="1"/>
  <c r="D57" i="1"/>
  <c r="C57" i="1"/>
  <c r="C30" i="1"/>
  <c r="C31" i="1" s="1"/>
  <c r="I16" i="4" l="1"/>
  <c r="C44" i="2"/>
  <c r="C48" i="2" s="1"/>
  <c r="D58" i="1"/>
  <c r="C55" i="3"/>
  <c r="C58" i="3" s="1"/>
  <c r="C58" i="1"/>
  <c r="G17" i="4"/>
  <c r="I17" i="4" l="1"/>
  <c r="I19" i="4" s="1"/>
  <c r="I34" i="4" s="1"/>
  <c r="G19" i="4"/>
  <c r="G34" i="4" s="1"/>
  <c r="D59" i="1"/>
  <c r="C59" i="1"/>
  <c r="C60" i="1" l="1"/>
  <c r="D60" i="1"/>
</calcChain>
</file>

<file path=xl/sharedStrings.xml><?xml version="1.0" encoding="utf-8"?>
<sst xmlns="http://schemas.openxmlformats.org/spreadsheetml/2006/main" count="200" uniqueCount="148">
  <si>
    <t>АО «АТАМЕКЕН-АГРО»</t>
  </si>
  <si>
    <t>Вид деятельности:</t>
  </si>
  <si>
    <t>Производство и реализация с/х продукции</t>
  </si>
  <si>
    <t>Организационно-правовая форма:</t>
  </si>
  <si>
    <t>Акционерное общество</t>
  </si>
  <si>
    <t>Юридический адрес:</t>
  </si>
  <si>
    <t>Акмолинская область, г.Кокшетау,</t>
  </si>
  <si>
    <t xml:space="preserve"> р-н Нового мясокомбината, д/у 30</t>
  </si>
  <si>
    <t>В тысячах казахстанских тенге</t>
  </si>
  <si>
    <t>АКТИВЫ</t>
  </si>
  <si>
    <t>Долгосрочные активы</t>
  </si>
  <si>
    <t>Основные средства</t>
  </si>
  <si>
    <t>Биологические активы</t>
  </si>
  <si>
    <t>Нематериальные активы и права землепользования</t>
  </si>
  <si>
    <t>Инвестиционное имущество</t>
  </si>
  <si>
    <t>Прочие долгосрочные активы</t>
  </si>
  <si>
    <t>Итого долгосрочные активы</t>
  </si>
  <si>
    <t>Краткосрочные активы</t>
  </si>
  <si>
    <t>Запасы</t>
  </si>
  <si>
    <t>Торговая и прочая дебиторская задолженность</t>
  </si>
  <si>
    <t>Предоплата по текущему подоходному налогу</t>
  </si>
  <si>
    <t xml:space="preserve">Ограниченные деньги </t>
  </si>
  <si>
    <t>Денежные средства и их эквиваленты</t>
  </si>
  <si>
    <t>Итого краткосрочные активы</t>
  </si>
  <si>
    <t>ВСЕГО АКТИВЫ</t>
  </si>
  <si>
    <t>КАПИТАЛ</t>
  </si>
  <si>
    <t>Уставный капитал, простые акции</t>
  </si>
  <si>
    <t xml:space="preserve"> </t>
  </si>
  <si>
    <t>Выкупленные собственные простые акции</t>
  </si>
  <si>
    <t>Уставный капитал, привилегированные акции</t>
  </si>
  <si>
    <t>Резерв по переоценке</t>
  </si>
  <si>
    <t>Накопленный убыток</t>
  </si>
  <si>
    <t>Капитал, относимый на собственников Группы</t>
  </si>
  <si>
    <t>Неконтролирующая доля</t>
  </si>
  <si>
    <t>ВСЕГО КАПИТАЛ</t>
  </si>
  <si>
    <t>ОБЯЗАТЕЛЬСТВА</t>
  </si>
  <si>
    <t>Долгосрочные обязательства</t>
  </si>
  <si>
    <t>Обязательство по привилегированным акциям</t>
  </si>
  <si>
    <t>Кредиты и займы</t>
  </si>
  <si>
    <t>Доходы будущих периодов</t>
  </si>
  <si>
    <t>Отложенные налоговые обязательства</t>
  </si>
  <si>
    <t>Итого долгосрочные обязательства</t>
  </si>
  <si>
    <t>Краткосрочные обязательства</t>
  </si>
  <si>
    <t>Торговая и прочая кредиторская задолженность</t>
  </si>
  <si>
    <t>Итого краткосрочные обязательства</t>
  </si>
  <si>
    <t>ВСЕГО ОБЯЗАТЕЛЬСТВА</t>
  </si>
  <si>
    <t>ВСЕГО ОБЯЗАТЕЛЬСТВА И КАПИТАЛА</t>
  </si>
  <si>
    <t>проверка</t>
  </si>
  <si>
    <t>Балансовая стоимость одной простой акции (в тенге)</t>
  </si>
  <si>
    <t>Балансовая стоимость одной привилигированной акции 1 группы (в тенге)</t>
  </si>
  <si>
    <t>г. Кокшетау, Акмолинская область</t>
  </si>
  <si>
    <t>Выручка</t>
  </si>
  <si>
    <t>Себестоимость реализации</t>
  </si>
  <si>
    <t xml:space="preserve">Валовая прибыль </t>
  </si>
  <si>
    <t>Государственные субсидии</t>
  </si>
  <si>
    <t>Прочие операционные доходы</t>
  </si>
  <si>
    <t>Общие и административные расходы</t>
  </si>
  <si>
    <t>Расходы по реализации</t>
  </si>
  <si>
    <t>Прочие операционные расходы</t>
  </si>
  <si>
    <t>Операционная прибыль</t>
  </si>
  <si>
    <t>Финансовые доходы</t>
  </si>
  <si>
    <t>Финансовые расходы</t>
  </si>
  <si>
    <t>Прибыль / (убыток) до налогообложения</t>
  </si>
  <si>
    <t>Экономия/(расходы) по подоходному налогу</t>
  </si>
  <si>
    <t xml:space="preserve">Прибыль / (убыток) за год </t>
  </si>
  <si>
    <t>Прибыль/(убыток), относимый на :</t>
  </si>
  <si>
    <t xml:space="preserve"> -собственников Группы</t>
  </si>
  <si>
    <t xml:space="preserve"> - неконтролирующую долю</t>
  </si>
  <si>
    <t>Прибыль/(убыток) за год</t>
  </si>
  <si>
    <t xml:space="preserve">Прочий совокупный доход </t>
  </si>
  <si>
    <t>Всего совокупный доход за период</t>
  </si>
  <si>
    <t>Итого совокупный доход / (убыток), относимый на:</t>
  </si>
  <si>
    <t>Итого совокупный доход / (убыток) за год</t>
  </si>
  <si>
    <t>Средневзвешенное количество обыкновенных акций в обращении</t>
  </si>
  <si>
    <t>Прибыль на акцию, относимая на собственников Группы, базовая и разводненная (в тенге на акцию)</t>
  </si>
  <si>
    <t>По прибыли от продолжающейся деятельности</t>
  </si>
  <si>
    <t>простые акции</t>
  </si>
  <si>
    <t>Потоки денежных средств от операционной деятельности</t>
  </si>
  <si>
    <t>Прибыль/(убыток) до налогообложения</t>
  </si>
  <si>
    <t xml:space="preserve">С корректировкой на: </t>
  </si>
  <si>
    <t xml:space="preserve">Амортизацию основных средств </t>
  </si>
  <si>
    <t>Амортизация нематериальных активов</t>
  </si>
  <si>
    <t xml:space="preserve">Потоки денежных средств от операционной деятельности до изменений оборотного капитала </t>
  </si>
  <si>
    <t>(Увеличение)/уменьшение торговой и прочей дебиторской задолженности</t>
  </si>
  <si>
    <t>Уменьшение запасов</t>
  </si>
  <si>
    <t>Увеличение/(уменьшение) торговой и прочей кредиторской задолженности</t>
  </si>
  <si>
    <t xml:space="preserve">Оттоки денежных средств от операционной деятельности </t>
  </si>
  <si>
    <t xml:space="preserve">Подоходный налог уплаченный </t>
  </si>
  <si>
    <t>Чистая сумма денежных средств, использованных в операционной деятельности</t>
  </si>
  <si>
    <t>Потоки денежных средств от инвестиционной деятельности</t>
  </si>
  <si>
    <t>Приобретение основных средств</t>
  </si>
  <si>
    <t>Поступления от продажи основных средств</t>
  </si>
  <si>
    <t>Приобретение биологических активов</t>
  </si>
  <si>
    <t>Приобритение доли в дочерних предприятиях</t>
  </si>
  <si>
    <t>Чистая сумма денежных средств, использованных в инвестиционной деятельности</t>
  </si>
  <si>
    <t>Потоки денежных средств от финансовой деятельности</t>
  </si>
  <si>
    <t>Поступление кредитов и займов</t>
  </si>
  <si>
    <t>Чистая сумма денежных средств, от финансовой деятельности</t>
  </si>
  <si>
    <t>Чистое изменение денежных средств и их эквивалентов</t>
  </si>
  <si>
    <t>Денежные средства и их эквиваленты на начало года</t>
  </si>
  <si>
    <t>Денежные средства и их эквиваленты на конец года</t>
  </si>
  <si>
    <t>АО "Атамекен-Агро"</t>
  </si>
  <si>
    <t>Консолидированный промежуточный сжатый Отчет об изменениях в капитале</t>
  </si>
  <si>
    <t>Контролирующая компания</t>
  </si>
  <si>
    <t xml:space="preserve">Доля меньшинства </t>
  </si>
  <si>
    <t>ВСЕГО КАПИТАЛА</t>
  </si>
  <si>
    <t>Уставный капитал</t>
  </si>
  <si>
    <t>выкупленные</t>
  </si>
  <si>
    <t>Нераспределенная прибыль /(непокрытый убыток)</t>
  </si>
  <si>
    <t>Итого</t>
  </si>
  <si>
    <t>в тыс. тенге</t>
  </si>
  <si>
    <t>привилегированные акции</t>
  </si>
  <si>
    <t>собственные долевые инструменты</t>
  </si>
  <si>
    <t>совокупный доход(убыток) за период</t>
  </si>
  <si>
    <t>Перенос на нераспределеная прибыль</t>
  </si>
  <si>
    <t xml:space="preserve">Прибыль/(убыток) от переоценки с/х продукции </t>
  </si>
  <si>
    <t>Выплата дивидендов</t>
  </si>
  <si>
    <t>(Убыток/прибыль на акцию, относимая на собственников Группы, базовая и разводненная (в тенге на акцию)</t>
  </si>
  <si>
    <t>Простые акции</t>
  </si>
  <si>
    <t>31 декабря 2015 г.</t>
  </si>
  <si>
    <t>Остаток на 31 декабря 2015 года</t>
  </si>
  <si>
    <t>Убытки за вычетом прибылей по курсовой разнице</t>
  </si>
  <si>
    <t>Убытки за вычетом прибыли от выбытия основных средств</t>
  </si>
  <si>
    <t xml:space="preserve">Финансовые расходы </t>
  </si>
  <si>
    <t>Доход по НДС по специальному налоговому режиму</t>
  </si>
  <si>
    <t>(Увеличение ) / уменьшение прочих долгосрочных активов</t>
  </si>
  <si>
    <t>Проценты уплаченные, за вычетом полученных субсидий</t>
  </si>
  <si>
    <t>Проценты полученные</t>
  </si>
  <si>
    <t xml:space="preserve">Погашение кредитов и займов </t>
  </si>
  <si>
    <t>Погашение обязательства по финансовой аренде</t>
  </si>
  <si>
    <t>Выпущенные акции / уставной капитал</t>
  </si>
  <si>
    <t>Выпушенные акции</t>
  </si>
  <si>
    <t>Изменение в неконтролирующей доли дочерних предприятий</t>
  </si>
  <si>
    <t>30 июня 2016 г.</t>
  </si>
  <si>
    <t>Главный бухгалтер</t>
  </si>
  <si>
    <t>Саджитова А. Т.</t>
  </si>
  <si>
    <r>
      <t>Консолидированный промежуточный сжатый Отчет о финансовом положении по состоянию на 30 июня 2016 года</t>
    </r>
    <r>
      <rPr>
        <sz val="10"/>
        <color theme="1"/>
        <rFont val="Book Antiqua"/>
        <family val="1"/>
        <charset val="204"/>
      </rPr>
      <t xml:space="preserve"> (неаудированный)</t>
    </r>
  </si>
  <si>
    <r>
      <t xml:space="preserve">Консолидированный промежуточный сжатый Отчет о прибыли или убытке и прочем совокупном доходе за 2 квартал 2016 года </t>
    </r>
    <r>
      <rPr>
        <sz val="10"/>
        <color theme="1"/>
        <rFont val="Book Antiqua"/>
        <family val="1"/>
        <charset val="204"/>
      </rPr>
      <t>(неаудированный)</t>
    </r>
  </si>
  <si>
    <r>
      <t xml:space="preserve">Консолидированный промежуточный сжатый Отчет о движении денежных средств по состоянию на 30 июня 2016 года </t>
    </r>
    <r>
      <rPr>
        <sz val="10"/>
        <color theme="1"/>
        <rFont val="Book Antiqua"/>
        <family val="1"/>
        <charset val="204"/>
      </rPr>
      <t>(неаудированный)</t>
    </r>
  </si>
  <si>
    <t>30.06. 2016 год</t>
  </si>
  <si>
    <t>30.06.2015 год</t>
  </si>
  <si>
    <t>15 августа 2016 года</t>
  </si>
  <si>
    <t>за 2 квартал, закончившийся 30 июня 2016 года (неаудированный)</t>
  </si>
  <si>
    <t>Размещение депозитов</t>
  </si>
  <si>
    <t>Снятие депозитов</t>
  </si>
  <si>
    <t>И. о. Председателя Правления</t>
  </si>
  <si>
    <t>Дробышев Г. Д.</t>
  </si>
  <si>
    <t>Остаток на 30 июня 2016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</si>
</sst>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\ _₽_-;\-* #,##0.00\ _₽_-;_-* &quot;-&quot;??\ _₽_-;_-@_-"/>
    <numFmt numFmtId="164" formatCode="_(* #,##0_);_(* \(#,##0\);_(* &quot;-&quot;??_);_(@_)"/>
    <numFmt numFmtId="165" formatCode="_(* #,##0_);_(* \(#,##0\);_(* &quot;-&quot;_);_(@_)"/>
    <numFmt numFmtId="166" formatCode="#,##0_ ;\-#,##0\ "/>
    <numFmt numFmtId="168" formatCode="_(* #,##0.00_);_(* \(#,##0.00\);_(* &quot;-&quot;??_);_(@_)"/>
    <numFmt numFmtId="169" formatCode="_(* #,##0.000_);_(* \(#,##0.000\);_(* &quot;-&quot;??_);_(@_)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Book Antiqua"/>
      <family val="1"/>
      <charset val="204"/>
    </font>
    <font>
      <sz val="10"/>
      <color theme="1"/>
      <name val="Book Antiqua"/>
      <family val="1"/>
      <charset val="204"/>
    </font>
    <font>
      <i/>
      <sz val="10"/>
      <color theme="1"/>
      <name val="Book Antiqua"/>
      <family val="1"/>
      <charset val="204"/>
    </font>
    <font>
      <i/>
      <sz val="10"/>
      <color rgb="FFFF0000"/>
      <name val="Book Antiqua"/>
      <family val="1"/>
      <charset val="204"/>
    </font>
    <font>
      <b/>
      <i/>
      <sz val="10"/>
      <color rgb="FFFF0000"/>
      <name val="Book Antiqua"/>
      <family val="1"/>
      <charset val="204"/>
    </font>
    <font>
      <sz val="10"/>
      <color rgb="FFFF0000"/>
      <name val="Book Antiqua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6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Border="1"/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/>
    <xf numFmtId="3" fontId="3" fillId="0" borderId="0" xfId="0" applyNumberFormat="1" applyFont="1" applyAlignment="1">
      <alignment horizontal="right" vertical="center" wrapText="1"/>
    </xf>
    <xf numFmtId="164" fontId="3" fillId="0" borderId="0" xfId="1" applyNumberFormat="1" applyFont="1" applyAlignment="1">
      <alignment horizontal="right" vertical="center" wrapText="1"/>
    </xf>
    <xf numFmtId="3" fontId="3" fillId="0" borderId="0" xfId="0" applyNumberFormat="1" applyFont="1"/>
    <xf numFmtId="0" fontId="3" fillId="0" borderId="2" xfId="0" applyFont="1" applyBorder="1"/>
    <xf numFmtId="164" fontId="3" fillId="0" borderId="2" xfId="1" applyNumberFormat="1" applyFont="1" applyBorder="1" applyAlignment="1">
      <alignment horizontal="right" vertical="center" wrapText="1"/>
    </xf>
    <xf numFmtId="0" fontId="2" fillId="0" borderId="2" xfId="0" applyFont="1" applyBorder="1"/>
    <xf numFmtId="164" fontId="2" fillId="0" borderId="2" xfId="0" applyNumberFormat="1" applyFont="1" applyBorder="1" applyAlignment="1">
      <alignment horizontal="right" vertical="center" wrapText="1"/>
    </xf>
    <xf numFmtId="164" fontId="3" fillId="0" borderId="0" xfId="0" applyNumberFormat="1" applyFont="1"/>
    <xf numFmtId="0" fontId="3" fillId="0" borderId="0" xfId="0" applyFont="1" applyAlignment="1">
      <alignment wrapText="1"/>
    </xf>
    <xf numFmtId="0" fontId="2" fillId="0" borderId="3" xfId="0" applyFont="1" applyBorder="1"/>
    <xf numFmtId="164" fontId="2" fillId="0" borderId="3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vertical="top" wrapText="1"/>
    </xf>
    <xf numFmtId="164" fontId="2" fillId="0" borderId="0" xfId="0" applyNumberFormat="1" applyFont="1" applyAlignment="1">
      <alignment horizontal="right" vertical="center" wrapText="1"/>
    </xf>
    <xf numFmtId="165" fontId="3" fillId="0" borderId="2" xfId="0" applyNumberFormat="1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164" fontId="2" fillId="0" borderId="3" xfId="0" applyNumberFormat="1" applyFont="1" applyBorder="1" applyAlignment="1">
      <alignment horizontal="right" wrapText="1"/>
    </xf>
    <xf numFmtId="0" fontId="5" fillId="0" borderId="0" xfId="0" applyFont="1"/>
    <xf numFmtId="164" fontId="6" fillId="0" borderId="0" xfId="0" applyNumberFormat="1" applyFont="1" applyAlignment="1">
      <alignment horizontal="right"/>
    </xf>
    <xf numFmtId="0" fontId="3" fillId="0" borderId="1" xfId="0" applyFont="1" applyBorder="1"/>
    <xf numFmtId="0" fontId="3" fillId="0" borderId="3" xfId="0" applyFont="1" applyBorder="1" applyAlignment="1">
      <alignment wrapText="1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3" xfId="0" applyFont="1" applyBorder="1"/>
    <xf numFmtId="3" fontId="2" fillId="0" borderId="3" xfId="0" applyNumberFormat="1" applyFont="1" applyBorder="1" applyAlignment="1">
      <alignment horizontal="right" vertical="center" wrapText="1"/>
    </xf>
    <xf numFmtId="0" fontId="2" fillId="0" borderId="3" xfId="0" applyFont="1" applyBorder="1" applyAlignment="1">
      <alignment vertical="top" wrapText="1"/>
    </xf>
    <xf numFmtId="164" fontId="3" fillId="0" borderId="2" xfId="0" applyNumberFormat="1" applyFont="1" applyBorder="1" applyAlignment="1">
      <alignment horizontal="right" vertical="center" wrapText="1"/>
    </xf>
    <xf numFmtId="0" fontId="2" fillId="0" borderId="0" xfId="0" applyFont="1" applyAlignment="1">
      <alignment wrapText="1"/>
    </xf>
    <xf numFmtId="0" fontId="2" fillId="0" borderId="3" xfId="0" applyFont="1" applyBorder="1" applyAlignment="1">
      <alignment wrapText="1"/>
    </xf>
    <xf numFmtId="0" fontId="2" fillId="0" borderId="0" xfId="0" applyFont="1" applyBorder="1" applyAlignment="1">
      <alignment wrapText="1"/>
    </xf>
    <xf numFmtId="164" fontId="2" fillId="0" borderId="0" xfId="0" applyNumberFormat="1" applyFont="1" applyBorder="1" applyAlignment="1">
      <alignment vertical="center" wrapText="1"/>
    </xf>
    <xf numFmtId="3" fontId="3" fillId="0" borderId="0" xfId="0" applyNumberFormat="1" applyFont="1" applyAlignment="1">
      <alignment horizontal="right"/>
    </xf>
    <xf numFmtId="0" fontId="3" fillId="2" borderId="0" xfId="0" applyFont="1" applyFill="1" applyAlignment="1">
      <alignment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vertical="center" wrapText="1"/>
    </xf>
    <xf numFmtId="0" fontId="4" fillId="0" borderId="2" xfId="0" applyFont="1" applyBorder="1" applyAlignment="1">
      <alignment wrapText="1"/>
    </xf>
    <xf numFmtId="164" fontId="2" fillId="0" borderId="0" xfId="1" applyNumberFormat="1" applyFont="1" applyAlignment="1">
      <alignment horizontal="right" vertical="center" wrapText="1"/>
    </xf>
    <xf numFmtId="3" fontId="3" fillId="0" borderId="0" xfId="1" applyNumberFormat="1" applyFont="1" applyAlignment="1">
      <alignment horizontal="right" vertical="center" wrapText="1"/>
    </xf>
    <xf numFmtId="164" fontId="3" fillId="0" borderId="0" xfId="1" applyNumberFormat="1" applyFont="1" applyBorder="1" applyAlignment="1">
      <alignment horizontal="right" vertical="center" wrapText="1"/>
    </xf>
    <xf numFmtId="3" fontId="2" fillId="0" borderId="0" xfId="0" applyNumberFormat="1" applyFont="1" applyAlignment="1">
      <alignment wrapText="1"/>
    </xf>
    <xf numFmtId="3" fontId="3" fillId="0" borderId="2" xfId="0" applyNumberFormat="1" applyFont="1" applyBorder="1"/>
    <xf numFmtId="3" fontId="2" fillId="0" borderId="2" xfId="0" applyNumberFormat="1" applyFont="1" applyBorder="1"/>
    <xf numFmtId="164" fontId="2" fillId="0" borderId="4" xfId="1" applyNumberFormat="1" applyFont="1" applyBorder="1" applyAlignment="1">
      <alignment horizontal="right" vertical="center" wrapText="1"/>
    </xf>
    <xf numFmtId="3" fontId="2" fillId="0" borderId="2" xfId="0" applyNumberFormat="1" applyFont="1" applyBorder="1" applyAlignment="1">
      <alignment wrapText="1"/>
    </xf>
    <xf numFmtId="3" fontId="2" fillId="0" borderId="0" xfId="0" applyNumberFormat="1" applyFont="1"/>
    <xf numFmtId="3" fontId="2" fillId="0" borderId="4" xfId="0" applyNumberFormat="1" applyFont="1" applyBorder="1" applyAlignment="1">
      <alignment wrapText="1"/>
    </xf>
    <xf numFmtId="164" fontId="2" fillId="0" borderId="4" xfId="1" applyNumberFormat="1" applyFont="1" applyBorder="1" applyAlignment="1">
      <alignment horizontal="right" wrapText="1"/>
    </xf>
    <xf numFmtId="0" fontId="2" fillId="0" borderId="4" xfId="0" applyFont="1" applyBorder="1" applyAlignment="1">
      <alignment wrapText="1"/>
    </xf>
    <xf numFmtId="0" fontId="3" fillId="0" borderId="4" xfId="0" applyFont="1" applyBorder="1"/>
    <xf numFmtId="3" fontId="3" fillId="0" borderId="4" xfId="0" applyNumberFormat="1" applyFont="1" applyBorder="1" applyAlignment="1">
      <alignment horizontal="right"/>
    </xf>
    <xf numFmtId="164" fontId="2" fillId="0" borderId="2" xfId="1" applyNumberFormat="1" applyFont="1" applyBorder="1" applyAlignment="1">
      <alignment horizontal="right" vertical="center" wrapText="1"/>
    </xf>
    <xf numFmtId="3" fontId="3" fillId="0" borderId="2" xfId="0" applyNumberFormat="1" applyFont="1" applyBorder="1" applyAlignment="1">
      <alignment horizontal="right"/>
    </xf>
    <xf numFmtId="3" fontId="2" fillId="0" borderId="3" xfId="0" applyNumberFormat="1" applyFont="1" applyBorder="1" applyAlignment="1">
      <alignment horizontal="right"/>
    </xf>
    <xf numFmtId="3" fontId="7" fillId="0" borderId="0" xfId="0" applyNumberFormat="1" applyFont="1"/>
    <xf numFmtId="0" fontId="3" fillId="0" borderId="5" xfId="0" applyFont="1" applyBorder="1"/>
    <xf numFmtId="0" fontId="2" fillId="0" borderId="6" xfId="0" applyFont="1" applyBorder="1" applyAlignment="1">
      <alignment horizontal="center"/>
    </xf>
    <xf numFmtId="166" fontId="2" fillId="0" borderId="5" xfId="0" applyNumberFormat="1" applyFont="1" applyBorder="1" applyAlignment="1">
      <alignment horizontal="center" vertical="top" wrapText="1"/>
    </xf>
    <xf numFmtId="0" fontId="3" fillId="0" borderId="7" xfId="0" applyFont="1" applyBorder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166" fontId="2" fillId="0" borderId="7" xfId="0" applyNumberFormat="1" applyFont="1" applyBorder="1" applyAlignment="1">
      <alignment horizontal="center" vertical="top" wrapText="1"/>
    </xf>
    <xf numFmtId="0" fontId="3" fillId="0" borderId="11" xfId="0" applyFont="1" applyBorder="1"/>
    <xf numFmtId="166" fontId="2" fillId="0" borderId="6" xfId="0" applyNumberFormat="1" applyFont="1" applyBorder="1" applyAlignment="1">
      <alignment horizontal="center" vertical="top" wrapText="1"/>
    </xf>
    <xf numFmtId="166" fontId="2" fillId="0" borderId="11" xfId="0" applyNumberFormat="1" applyFont="1" applyBorder="1" applyAlignment="1">
      <alignment horizontal="center" vertical="top" wrapText="1"/>
    </xf>
    <xf numFmtId="0" fontId="2" fillId="0" borderId="6" xfId="0" applyFont="1" applyBorder="1" applyAlignment="1">
      <alignment vertical="top" wrapText="1"/>
    </xf>
    <xf numFmtId="166" fontId="2" fillId="0" borderId="6" xfId="0" applyNumberFormat="1" applyFont="1" applyBorder="1" applyAlignment="1">
      <alignment vertical="top" wrapText="1"/>
    </xf>
    <xf numFmtId="164" fontId="2" fillId="0" borderId="6" xfId="1" applyNumberFormat="1" applyFont="1" applyBorder="1" applyAlignment="1">
      <alignment vertical="center" wrapText="1"/>
    </xf>
    <xf numFmtId="0" fontId="3" fillId="0" borderId="6" xfId="0" quotePrefix="1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164" fontId="2" fillId="0" borderId="0" xfId="0" applyNumberFormat="1" applyFont="1" applyBorder="1" applyAlignment="1">
      <alignment horizontal="right" vertical="center" wrapText="1"/>
    </xf>
    <xf numFmtId="3" fontId="3" fillId="0" borderId="1" xfId="0" applyNumberFormat="1" applyFont="1" applyBorder="1"/>
    <xf numFmtId="164" fontId="3" fillId="0" borderId="1" xfId="1" applyNumberFormat="1" applyFont="1" applyBorder="1" applyAlignment="1">
      <alignment horizontal="right" vertical="center" wrapText="1"/>
    </xf>
    <xf numFmtId="3" fontId="3" fillId="0" borderId="0" xfId="0" applyNumberFormat="1" applyFont="1" applyBorder="1"/>
    <xf numFmtId="166" fontId="2" fillId="0" borderId="6" xfId="0" applyNumberFormat="1" applyFont="1" applyFill="1" applyBorder="1" applyAlignment="1">
      <alignment vertical="top" wrapText="1"/>
    </xf>
    <xf numFmtId="164" fontId="2" fillId="0" borderId="6" xfId="1" applyNumberFormat="1" applyFont="1" applyFill="1" applyBorder="1" applyAlignment="1">
      <alignment vertical="center" wrapText="1"/>
    </xf>
    <xf numFmtId="166" fontId="3" fillId="0" borderId="6" xfId="0" applyNumberFormat="1" applyFont="1" applyFill="1" applyBorder="1" applyAlignment="1">
      <alignment vertical="top" wrapText="1"/>
    </xf>
    <xf numFmtId="166" fontId="3" fillId="0" borderId="5" xfId="0" applyNumberFormat="1" applyFont="1" applyFill="1" applyBorder="1" applyAlignment="1">
      <alignment vertical="top" wrapText="1"/>
    </xf>
    <xf numFmtId="164" fontId="3" fillId="0" borderId="6" xfId="1" applyNumberFormat="1" applyFont="1" applyFill="1" applyBorder="1" applyAlignment="1">
      <alignment vertical="center" wrapText="1"/>
    </xf>
    <xf numFmtId="164" fontId="3" fillId="0" borderId="0" xfId="1" applyNumberFormat="1" applyFont="1" applyFill="1" applyAlignment="1">
      <alignment vertical="center" wrapText="1"/>
    </xf>
    <xf numFmtId="0" fontId="3" fillId="0" borderId="0" xfId="0" applyFont="1" applyFill="1"/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/>
    <xf numFmtId="0" fontId="3" fillId="0" borderId="0" xfId="0" applyFont="1" applyFill="1" applyAlignment="1">
      <alignment horizontal="right" vertical="center" wrapText="1"/>
    </xf>
    <xf numFmtId="3" fontId="3" fillId="0" borderId="0" xfId="0" applyNumberFormat="1" applyFont="1" applyFill="1" applyAlignment="1">
      <alignment horizontal="right" vertical="center" wrapText="1"/>
    </xf>
    <xf numFmtId="3" fontId="3" fillId="0" borderId="2" xfId="0" applyNumberFormat="1" applyFont="1" applyFill="1" applyBorder="1" applyAlignment="1">
      <alignment horizontal="right" vertical="center" wrapText="1"/>
    </xf>
    <xf numFmtId="164" fontId="2" fillId="0" borderId="2" xfId="0" applyNumberFormat="1" applyFont="1" applyFill="1" applyBorder="1" applyAlignment="1">
      <alignment horizontal="right" vertical="center" wrapText="1"/>
    </xf>
    <xf numFmtId="164" fontId="2" fillId="0" borderId="3" xfId="0" applyNumberFormat="1" applyFont="1" applyFill="1" applyBorder="1" applyAlignment="1">
      <alignment horizontal="right" vertical="center" wrapText="1"/>
    </xf>
    <xf numFmtId="164" fontId="3" fillId="0" borderId="0" xfId="1" applyNumberFormat="1" applyFont="1" applyFill="1" applyAlignment="1">
      <alignment horizontal="right" vertical="center" wrapText="1"/>
    </xf>
    <xf numFmtId="164" fontId="3" fillId="0" borderId="2" xfId="1" applyNumberFormat="1" applyFont="1" applyFill="1" applyBorder="1" applyAlignment="1">
      <alignment horizontal="right" vertical="center" wrapText="1"/>
    </xf>
    <xf numFmtId="164" fontId="2" fillId="0" borderId="0" xfId="0" applyNumberFormat="1" applyFont="1" applyFill="1" applyAlignment="1">
      <alignment horizontal="right" vertical="center" wrapText="1"/>
    </xf>
    <xf numFmtId="0" fontId="2" fillId="0" borderId="0" xfId="0" applyFont="1" applyFill="1" applyAlignment="1">
      <alignment horizontal="right" vertical="center" wrapText="1"/>
    </xf>
    <xf numFmtId="165" fontId="3" fillId="0" borderId="2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right" vertical="center" wrapText="1"/>
    </xf>
    <xf numFmtId="3" fontId="3" fillId="0" borderId="0" xfId="0" applyNumberFormat="1" applyFont="1" applyFill="1" applyBorder="1" applyAlignment="1">
      <alignment horizontal="right" vertical="center" wrapText="1"/>
    </xf>
    <xf numFmtId="164" fontId="2" fillId="0" borderId="3" xfId="0" applyNumberFormat="1" applyFont="1" applyFill="1" applyBorder="1" applyAlignment="1">
      <alignment horizontal="right" wrapText="1"/>
    </xf>
    <xf numFmtId="164" fontId="6" fillId="0" borderId="0" xfId="0" applyNumberFormat="1" applyFont="1" applyFill="1" applyAlignment="1">
      <alignment horizontal="right"/>
    </xf>
    <xf numFmtId="0" fontId="3" fillId="0" borderId="0" xfId="0" applyFont="1" applyFill="1" applyAlignment="1">
      <alignment horizontal="right"/>
    </xf>
    <xf numFmtId="164" fontId="0" fillId="0" borderId="0" xfId="0" applyNumberFormat="1" applyFill="1"/>
    <xf numFmtId="0" fontId="0" fillId="0" borderId="0" xfId="0" applyFill="1"/>
    <xf numFmtId="0" fontId="3" fillId="0" borderId="3" xfId="0" applyFont="1" applyFill="1" applyBorder="1"/>
    <xf numFmtId="0" fontId="3" fillId="0" borderId="0" xfId="0" applyFont="1" applyFill="1" applyAlignment="1">
      <alignment horizontal="center" vertical="center" wrapText="1"/>
    </xf>
    <xf numFmtId="3" fontId="2" fillId="0" borderId="0" xfId="0" applyNumberFormat="1" applyFont="1" applyFill="1" applyAlignment="1">
      <alignment horizontal="right" vertical="center" wrapText="1"/>
    </xf>
    <xf numFmtId="3" fontId="2" fillId="0" borderId="3" xfId="0" applyNumberFormat="1" applyFont="1" applyFill="1" applyBorder="1" applyAlignment="1">
      <alignment horizontal="right" vertical="center" wrapText="1"/>
    </xf>
    <xf numFmtId="164" fontId="3" fillId="0" borderId="2" xfId="0" applyNumberFormat="1" applyFont="1" applyFill="1" applyBorder="1" applyAlignment="1">
      <alignment horizontal="right" vertical="center" wrapText="1"/>
    </xf>
    <xf numFmtId="3" fontId="2" fillId="0" borderId="0" xfId="0" applyNumberFormat="1" applyFont="1" applyFill="1" applyBorder="1" applyAlignment="1">
      <alignment horizontal="right" vertical="center" wrapText="1"/>
    </xf>
    <xf numFmtId="164" fontId="2" fillId="0" borderId="0" xfId="0" applyNumberFormat="1" applyFont="1" applyFill="1" applyBorder="1" applyAlignment="1">
      <alignment horizontal="right" vertical="center" wrapText="1"/>
    </xf>
    <xf numFmtId="3" fontId="3" fillId="0" borderId="0" xfId="0" applyNumberFormat="1" applyFont="1" applyFill="1" applyAlignment="1">
      <alignment horizontal="right"/>
    </xf>
    <xf numFmtId="0" fontId="3" fillId="0" borderId="2" xfId="0" applyFont="1" applyFill="1" applyBorder="1"/>
    <xf numFmtId="3" fontId="3" fillId="0" borderId="0" xfId="0" applyNumberFormat="1" applyFont="1" applyFill="1"/>
    <xf numFmtId="164" fontId="2" fillId="0" borderId="0" xfId="1" applyNumberFormat="1" applyFont="1" applyFill="1" applyAlignment="1">
      <alignment horizontal="right" vertical="center" wrapText="1"/>
    </xf>
    <xf numFmtId="4" fontId="3" fillId="0" borderId="0" xfId="0" applyNumberFormat="1" applyFont="1" applyFill="1" applyAlignment="1">
      <alignment horizontal="right"/>
    </xf>
    <xf numFmtId="164" fontId="3" fillId="0" borderId="0" xfId="1" applyNumberFormat="1" applyFont="1" applyFill="1" applyBorder="1" applyAlignment="1">
      <alignment horizontal="right" vertical="center" wrapText="1"/>
    </xf>
    <xf numFmtId="164" fontId="2" fillId="0" borderId="4" xfId="1" applyNumberFormat="1" applyFont="1" applyFill="1" applyBorder="1" applyAlignment="1">
      <alignment horizontal="right" vertical="center" wrapText="1"/>
    </xf>
    <xf numFmtId="164" fontId="3" fillId="0" borderId="1" xfId="1" applyNumberFormat="1" applyFont="1" applyFill="1" applyBorder="1" applyAlignment="1">
      <alignment horizontal="right" vertical="center" wrapText="1"/>
    </xf>
    <xf numFmtId="164" fontId="2" fillId="0" borderId="4" xfId="1" applyNumberFormat="1" applyFont="1" applyFill="1" applyBorder="1" applyAlignment="1">
      <alignment horizontal="right" wrapText="1"/>
    </xf>
    <xf numFmtId="164" fontId="2" fillId="0" borderId="2" xfId="1" applyNumberFormat="1" applyFont="1" applyFill="1" applyBorder="1" applyAlignment="1">
      <alignment horizontal="right" vertical="center" wrapText="1"/>
    </xf>
    <xf numFmtId="3" fontId="3" fillId="0" borderId="2" xfId="0" applyNumberFormat="1" applyFont="1" applyFill="1" applyBorder="1" applyAlignment="1">
      <alignment horizontal="right"/>
    </xf>
    <xf numFmtId="3" fontId="2" fillId="0" borderId="3" xfId="0" applyNumberFormat="1" applyFont="1" applyFill="1" applyBorder="1" applyAlignment="1">
      <alignment horizontal="right"/>
    </xf>
    <xf numFmtId="0" fontId="2" fillId="0" borderId="0" xfId="0" applyFont="1" applyFill="1" applyAlignment="1"/>
    <xf numFmtId="164" fontId="3" fillId="0" borderId="0" xfId="0" applyNumberFormat="1" applyFont="1" applyFill="1"/>
    <xf numFmtId="165" fontId="3" fillId="0" borderId="0" xfId="0" applyNumberFormat="1" applyFont="1"/>
    <xf numFmtId="2" fontId="0" fillId="0" borderId="0" xfId="0" applyNumberFormat="1" applyFill="1"/>
    <xf numFmtId="4" fontId="3" fillId="0" borderId="3" xfId="0" applyNumberFormat="1" applyFont="1" applyFill="1" applyBorder="1" applyAlignment="1">
      <alignment horizontal="right"/>
    </xf>
    <xf numFmtId="164" fontId="2" fillId="0" borderId="11" xfId="1" applyNumberFormat="1" applyFont="1" applyFill="1" applyBorder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15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5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64" fontId="2" fillId="0" borderId="0" xfId="0" applyNumberFormat="1" applyFont="1"/>
    <xf numFmtId="164" fontId="6" fillId="0" borderId="2" xfId="0" applyNumberFormat="1" applyFont="1" applyBorder="1" applyAlignment="1">
      <alignment horizontal="right"/>
    </xf>
    <xf numFmtId="164" fontId="6" fillId="0" borderId="2" xfId="0" applyNumberFormat="1" applyFont="1" applyFill="1" applyBorder="1" applyAlignment="1">
      <alignment horizontal="right"/>
    </xf>
    <xf numFmtId="168" fontId="3" fillId="0" borderId="0" xfId="1" applyNumberFormat="1" applyFont="1" applyAlignment="1">
      <alignment horizontal="right" vertical="center" wrapText="1"/>
    </xf>
    <xf numFmtId="169" fontId="3" fillId="0" borderId="0" xfId="0" applyNumberFormat="1" applyFont="1"/>
    <xf numFmtId="164" fontId="3" fillId="0" borderId="3" xfId="0" applyNumberFormat="1" applyFont="1" applyFill="1" applyBorder="1" applyAlignment="1">
      <alignment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Sadzhitova_a\AppData\Local\Microsoft\Windows\INetCache\Content.Outlook\NIGXTSE1\&#1060;&#1054;%20&#1087;&#1088;&#1077;&#1076;&#1074;&#1072;&#1088;&#1080;&#1090;%20%20&#1082;&#1086;&#1085;&#1089;%20%20&#1079;&#1072;%2012%20&#1084;&#1077;&#1089;%202015%20&#1087;&#1086;%20&#1089;&#1086;&#1089;&#1090;&#1086;&#1103;&#1085;&#1080;&#1102;%20&#1085;&#1072;%2025%2004%202016&#1075;%20-%20(005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SADZHI~1\AppData\Local\Temp\Rar$DIa0.551\&#1040;&#1090;&#1072;&#1084;&#1077;&#1082;&#1077;&#1085;-&#1040;&#1075;&#1088;&#1086;_&#1082;&#1086;&#1085;&#1089;&#1086;&#1083;&#1080;&#1076;&#1072;&#1094;&#1080;&#1103;_&#1089;&#1086;&#1082;&#1088;&#1072;&#1097;&#1077;&#1085;&#1085;&#1072;&#1103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dzhitova_a/Desktop/&#1082;&#1086;&#1085;&#1089;&#1086;&#1083;&#1080;&#1076;&#1072;&#1094;&#1080;&#1103;%202%20&#1082;&#1074;&#1072;&#1088;&#1090;&#1072;&#1083;16&#1075;/&#1040;&#1090;&#1072;&#1084;&#1077;&#1082;&#1077;&#1085;-&#1040;&#1075;&#1088;&#1086;_&#1082;&#1086;&#1085;&#1089;&#1086;&#1083;&#1080;&#1076;&#1072;&#1094;&#1080;&#1103;_&#1089;&#1086;&#1082;&#1088;&#1072;&#1097;&#1077;&#1085;&#1085;&#1072;&#1103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6;&#1072;&#1089;&#1095;&#1077;&#1090;%20&#1055;&#1040;%20&#1080;%20&#1055;&#1088;&#1077;&#1092;&#1086;&#107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1дляЦБ"/>
      <sheetName val="ф2для ЦБ"/>
      <sheetName val="ф3 для ЦБ"/>
      <sheetName val="ф4 для ЦБ"/>
    </sheetNames>
    <sheetDataSet>
      <sheetData sheetId="0">
        <row r="47">
          <cell r="C47">
            <v>5795645</v>
          </cell>
        </row>
        <row r="51">
          <cell r="B51" t="str">
            <v>Торговая и прочая кредиторская задолженность-долгосрочная</v>
          </cell>
        </row>
      </sheetData>
      <sheetData sheetId="1"/>
      <sheetData sheetId="2"/>
      <sheetData sheetId="3">
        <row r="19">
          <cell r="B19">
            <v>779342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Содержание"/>
      <sheetName val="Консолидация"/>
      <sheetName val="ДДС"/>
      <sheetName val="Внутригруп."/>
      <sheetName val="Доп.инфо"/>
      <sheetName val="НД"/>
      <sheetName val="Контроль"/>
      <sheetName val="Корректировки"/>
      <sheetName val="Внутригруп. check"/>
      <sheetName val="Маржа"/>
    </sheetNames>
    <sheetDataSet>
      <sheetData sheetId="0"/>
      <sheetData sheetId="1"/>
      <sheetData sheetId="2"/>
      <sheetData sheetId="3">
        <row r="12">
          <cell r="Z12">
            <v>-318986</v>
          </cell>
        </row>
        <row r="20">
          <cell r="B20" t="str">
            <v>Прочие</v>
          </cell>
        </row>
        <row r="66">
          <cell r="B66" t="str">
            <v>Влияние изменения обменного курса валют на денежные средства и их эквиваленты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Содержание"/>
      <sheetName val="Контроль"/>
      <sheetName val="Консолидация"/>
      <sheetName val="ДДС"/>
      <sheetName val="Внутригруп."/>
      <sheetName val="Доп.инфо"/>
      <sheetName val="НД"/>
      <sheetName val="Корректировки"/>
      <sheetName val="Внутригруп. check"/>
      <sheetName val="Маржа"/>
      <sheetName val="2.4"/>
    </sheetNames>
    <sheetDataSet>
      <sheetData sheetId="0"/>
      <sheetData sheetId="1"/>
      <sheetData sheetId="2"/>
      <sheetData sheetId="3"/>
      <sheetData sheetId="4">
        <row r="12">
          <cell r="Z12">
            <v>-738573</v>
          </cell>
        </row>
        <row r="51">
          <cell r="B51" t="str">
            <v>Поступление кредитов и займов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0">
          <cell r="C10">
            <v>-1978.3370848987076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E77"/>
  <sheetViews>
    <sheetView topLeftCell="A49" workbookViewId="0">
      <selection activeCell="E74" sqref="E74"/>
    </sheetView>
  </sheetViews>
  <sheetFormatPr defaultRowHeight="15" x14ac:dyDescent="0.25"/>
  <cols>
    <col min="1" max="1" width="4" customWidth="1"/>
    <col min="2" max="2" width="49.140625" customWidth="1"/>
    <col min="3" max="3" width="17" style="110" customWidth="1"/>
    <col min="4" max="4" width="17.28515625" customWidth="1"/>
    <col min="5" max="5" width="16.140625" customWidth="1"/>
  </cols>
  <sheetData>
    <row r="2" spans="2:5" x14ac:dyDescent="0.25">
      <c r="B2" s="1" t="s">
        <v>0</v>
      </c>
      <c r="C2" s="91"/>
      <c r="D2" s="2"/>
      <c r="E2" s="2"/>
    </row>
    <row r="3" spans="2:5" x14ac:dyDescent="0.25">
      <c r="B3" s="136" t="s">
        <v>136</v>
      </c>
      <c r="C3" s="136"/>
      <c r="D3" s="3"/>
      <c r="E3" s="2"/>
    </row>
    <row r="4" spans="2:5" x14ac:dyDescent="0.25">
      <c r="B4" s="136"/>
      <c r="C4" s="136"/>
      <c r="D4" s="3"/>
      <c r="E4" s="2"/>
    </row>
    <row r="5" spans="2:5" x14ac:dyDescent="0.25">
      <c r="B5" s="4"/>
      <c r="C5" s="92"/>
      <c r="D5" s="3"/>
      <c r="E5" s="2"/>
    </row>
    <row r="6" spans="2:5" x14ac:dyDescent="0.25">
      <c r="B6" s="2" t="s">
        <v>1</v>
      </c>
      <c r="C6" s="91" t="s">
        <v>2</v>
      </c>
      <c r="D6" s="2"/>
      <c r="E6" s="2"/>
    </row>
    <row r="7" spans="2:5" x14ac:dyDescent="0.25">
      <c r="B7" s="2" t="s">
        <v>3</v>
      </c>
      <c r="C7" s="91" t="s">
        <v>4</v>
      </c>
      <c r="D7" s="2"/>
      <c r="E7" s="2"/>
    </row>
    <row r="8" spans="2:5" x14ac:dyDescent="0.25">
      <c r="B8" s="2" t="s">
        <v>5</v>
      </c>
      <c r="C8" s="91" t="s">
        <v>6</v>
      </c>
      <c r="D8" s="2"/>
      <c r="E8" s="2"/>
    </row>
    <row r="9" spans="2:5" x14ac:dyDescent="0.25">
      <c r="B9" s="5"/>
      <c r="C9" s="91" t="s">
        <v>7</v>
      </c>
      <c r="D9" s="2"/>
      <c r="E9" s="2"/>
    </row>
    <row r="10" spans="2:5" x14ac:dyDescent="0.25">
      <c r="B10" s="5"/>
      <c r="C10" s="93"/>
      <c r="D10" s="3"/>
      <c r="E10" s="2"/>
    </row>
    <row r="11" spans="2:5" x14ac:dyDescent="0.25">
      <c r="B11" s="137" t="s">
        <v>8</v>
      </c>
      <c r="C11" s="139" t="s">
        <v>133</v>
      </c>
      <c r="D11" s="141" t="s">
        <v>119</v>
      </c>
      <c r="E11" s="2"/>
    </row>
    <row r="12" spans="2:5" x14ac:dyDescent="0.25">
      <c r="B12" s="138"/>
      <c r="C12" s="140"/>
      <c r="D12" s="142"/>
      <c r="E12" s="2"/>
    </row>
    <row r="13" spans="2:5" x14ac:dyDescent="0.25">
      <c r="B13" s="2"/>
      <c r="C13" s="94"/>
      <c r="D13" s="7"/>
      <c r="E13" s="2"/>
    </row>
    <row r="14" spans="2:5" ht="15.75" x14ac:dyDescent="0.3">
      <c r="B14" s="8" t="s">
        <v>9</v>
      </c>
      <c r="C14" s="94"/>
      <c r="D14" s="7"/>
      <c r="E14" s="2"/>
    </row>
    <row r="15" spans="2:5" ht="15.75" x14ac:dyDescent="0.3">
      <c r="B15" s="8" t="s">
        <v>10</v>
      </c>
      <c r="C15" s="94"/>
      <c r="D15" s="7"/>
      <c r="E15" s="2"/>
    </row>
    <row r="16" spans="2:5" x14ac:dyDescent="0.25">
      <c r="B16" s="2" t="s">
        <v>11</v>
      </c>
      <c r="C16" s="95">
        <v>20849309</v>
      </c>
      <c r="D16" s="10">
        <v>21358066</v>
      </c>
      <c r="E16" s="11"/>
    </row>
    <row r="17" spans="2:5" x14ac:dyDescent="0.25">
      <c r="B17" s="2" t="s">
        <v>12</v>
      </c>
      <c r="C17" s="95">
        <v>1744475</v>
      </c>
      <c r="D17" s="10">
        <v>1471601</v>
      </c>
      <c r="E17" s="11"/>
    </row>
    <row r="18" spans="2:5" x14ac:dyDescent="0.25">
      <c r="B18" s="2" t="s">
        <v>13</v>
      </c>
      <c r="C18" s="95">
        <v>932641</v>
      </c>
      <c r="D18" s="10">
        <v>834077</v>
      </c>
      <c r="E18" s="11"/>
    </row>
    <row r="19" spans="2:5" x14ac:dyDescent="0.25">
      <c r="B19" s="2" t="s">
        <v>14</v>
      </c>
      <c r="C19" s="95">
        <v>75581</v>
      </c>
      <c r="D19" s="10">
        <v>75581</v>
      </c>
      <c r="E19" s="2"/>
    </row>
    <row r="20" spans="2:5" x14ac:dyDescent="0.25">
      <c r="B20" s="12" t="s">
        <v>15</v>
      </c>
      <c r="C20" s="96">
        <v>20649</v>
      </c>
      <c r="D20" s="13">
        <v>189599</v>
      </c>
      <c r="E20" s="2"/>
    </row>
    <row r="21" spans="2:5" ht="15.75" x14ac:dyDescent="0.3">
      <c r="B21" s="14" t="s">
        <v>16</v>
      </c>
      <c r="C21" s="97">
        <f>SUM(C16:C20)</f>
        <v>23622655</v>
      </c>
      <c r="D21" s="15">
        <f>SUM(D16:D20)</f>
        <v>23928924</v>
      </c>
      <c r="E21" s="16"/>
    </row>
    <row r="22" spans="2:5" x14ac:dyDescent="0.25">
      <c r="B22" s="2"/>
      <c r="C22" s="94"/>
      <c r="D22" s="6"/>
      <c r="E22" s="2"/>
    </row>
    <row r="23" spans="2:5" ht="15.75" x14ac:dyDescent="0.3">
      <c r="B23" s="8" t="s">
        <v>17</v>
      </c>
      <c r="C23" s="94"/>
      <c r="D23" s="6"/>
      <c r="E23" s="2"/>
    </row>
    <row r="24" spans="2:5" x14ac:dyDescent="0.25">
      <c r="B24" s="2" t="s">
        <v>18</v>
      </c>
      <c r="C24" s="95">
        <v>11612177</v>
      </c>
      <c r="D24" s="10">
        <v>6794528</v>
      </c>
      <c r="E24" s="2"/>
    </row>
    <row r="25" spans="2:5" x14ac:dyDescent="0.25">
      <c r="B25" s="2" t="s">
        <v>12</v>
      </c>
      <c r="C25" s="95"/>
      <c r="D25" s="10">
        <v>308751</v>
      </c>
      <c r="E25" s="2"/>
    </row>
    <row r="26" spans="2:5" x14ac:dyDescent="0.25">
      <c r="B26" s="17" t="s">
        <v>19</v>
      </c>
      <c r="C26" s="95">
        <v>5723344</v>
      </c>
      <c r="D26" s="10">
        <v>1319780</v>
      </c>
      <c r="E26" s="2"/>
    </row>
    <row r="27" spans="2:5" x14ac:dyDescent="0.25">
      <c r="B27" s="17" t="s">
        <v>20</v>
      </c>
      <c r="C27" s="95">
        <v>183727</v>
      </c>
      <c r="D27" s="10">
        <v>81995</v>
      </c>
      <c r="E27" s="2"/>
    </row>
    <row r="28" spans="2:5" x14ac:dyDescent="0.25">
      <c r="B28" s="2" t="s">
        <v>21</v>
      </c>
      <c r="C28" s="95">
        <v>201670</v>
      </c>
      <c r="D28" s="10">
        <v>6839282</v>
      </c>
      <c r="E28" s="2"/>
    </row>
    <row r="29" spans="2:5" x14ac:dyDescent="0.25">
      <c r="B29" s="12" t="s">
        <v>22</v>
      </c>
      <c r="C29" s="96">
        <v>187689</v>
      </c>
      <c r="D29" s="13">
        <v>100660</v>
      </c>
      <c r="E29" s="2"/>
    </row>
    <row r="30" spans="2:5" ht="15.75" x14ac:dyDescent="0.3">
      <c r="B30" s="14" t="s">
        <v>23</v>
      </c>
      <c r="C30" s="97">
        <f>SUM(C24:C29)</f>
        <v>17908607</v>
      </c>
      <c r="D30" s="15">
        <f>SUM(D24:D29)</f>
        <v>15444996</v>
      </c>
      <c r="E30" s="2"/>
    </row>
    <row r="31" spans="2:5" ht="16.5" thickBot="1" x14ac:dyDescent="0.35">
      <c r="B31" s="18" t="s">
        <v>24</v>
      </c>
      <c r="C31" s="98">
        <f>C30+C21</f>
        <v>41531262</v>
      </c>
      <c r="D31" s="19">
        <f>D30+D21</f>
        <v>39373920</v>
      </c>
      <c r="E31" s="2"/>
    </row>
    <row r="32" spans="2:5" x14ac:dyDescent="0.25">
      <c r="B32" s="2"/>
      <c r="C32" s="94"/>
      <c r="D32" s="6"/>
      <c r="E32" s="2"/>
    </row>
    <row r="33" spans="2:5" ht="15.75" x14ac:dyDescent="0.3">
      <c r="B33" s="8" t="s">
        <v>25</v>
      </c>
      <c r="C33" s="94"/>
      <c r="D33" s="20"/>
      <c r="E33" s="2"/>
    </row>
    <row r="34" spans="2:5" x14ac:dyDescent="0.25">
      <c r="B34" s="2" t="s">
        <v>26</v>
      </c>
      <c r="C34" s="95">
        <v>1079342</v>
      </c>
      <c r="D34" s="10">
        <v>779342</v>
      </c>
      <c r="E34" s="16"/>
    </row>
    <row r="35" spans="2:5" x14ac:dyDescent="0.25">
      <c r="B35" s="2" t="s">
        <v>28</v>
      </c>
      <c r="C35" s="99">
        <v>-35700</v>
      </c>
      <c r="D35" s="10">
        <v>-35700</v>
      </c>
      <c r="E35" s="16"/>
    </row>
    <row r="36" spans="2:5" x14ac:dyDescent="0.25">
      <c r="B36" s="2" t="s">
        <v>29</v>
      </c>
      <c r="C36" s="95">
        <v>12875173</v>
      </c>
      <c r="D36" s="10">
        <v>12875173</v>
      </c>
      <c r="E36" s="2"/>
    </row>
    <row r="37" spans="2:5" x14ac:dyDescent="0.25">
      <c r="B37" s="2" t="s">
        <v>30</v>
      </c>
      <c r="C37" s="95">
        <v>2622585</v>
      </c>
      <c r="D37" s="10">
        <v>2803103</v>
      </c>
      <c r="E37" s="16"/>
    </row>
    <row r="38" spans="2:5" x14ac:dyDescent="0.25">
      <c r="B38" s="12" t="s">
        <v>31</v>
      </c>
      <c r="C38" s="100">
        <v>-25752590</v>
      </c>
      <c r="D38" s="13">
        <v>-25179690</v>
      </c>
      <c r="E38" s="16"/>
    </row>
    <row r="39" spans="2:5" x14ac:dyDescent="0.25">
      <c r="B39" s="21" t="s">
        <v>32</v>
      </c>
      <c r="C39" s="101">
        <f>SUM(C34:C38)</f>
        <v>-9211190</v>
      </c>
      <c r="D39" s="22">
        <f>SUM(D34:D38)</f>
        <v>-8757772</v>
      </c>
      <c r="E39" s="16"/>
    </row>
    <row r="40" spans="2:5" x14ac:dyDescent="0.25">
      <c r="B40" s="2"/>
      <c r="C40" s="102"/>
      <c r="D40" s="20"/>
      <c r="E40" s="16"/>
    </row>
    <row r="41" spans="2:5" ht="15.75" x14ac:dyDescent="0.3">
      <c r="B41" s="14" t="s">
        <v>33</v>
      </c>
      <c r="C41" s="103">
        <v>-721682</v>
      </c>
      <c r="D41" s="23">
        <v>-728317</v>
      </c>
      <c r="E41" s="132"/>
    </row>
    <row r="42" spans="2:5" ht="16.5" thickBot="1" x14ac:dyDescent="0.35">
      <c r="B42" s="18" t="s">
        <v>34</v>
      </c>
      <c r="C42" s="98">
        <f>SUM(C39:C41)</f>
        <v>-9932872</v>
      </c>
      <c r="D42" s="19">
        <f>SUM(D39:D41)</f>
        <v>-9486089</v>
      </c>
      <c r="E42" s="16"/>
    </row>
    <row r="43" spans="2:5" x14ac:dyDescent="0.25">
      <c r="B43" s="2"/>
      <c r="C43" s="104"/>
      <c r="D43" s="24"/>
      <c r="E43" s="16"/>
    </row>
    <row r="44" spans="2:5" ht="15.75" x14ac:dyDescent="0.3">
      <c r="B44" s="8" t="s">
        <v>35</v>
      </c>
      <c r="C44" s="94"/>
      <c r="D44" s="6"/>
      <c r="E44" s="2"/>
    </row>
    <row r="45" spans="2:5" ht="15.75" x14ac:dyDescent="0.3">
      <c r="B45" s="8" t="s">
        <v>36</v>
      </c>
      <c r="C45" s="94"/>
      <c r="D45" s="6"/>
      <c r="E45" s="2"/>
    </row>
    <row r="46" spans="2:5" x14ac:dyDescent="0.25">
      <c r="B46" s="2" t="s">
        <v>37</v>
      </c>
      <c r="C46" s="95">
        <v>5795645</v>
      </c>
      <c r="D46" s="10">
        <v>5795645</v>
      </c>
      <c r="E46" s="2"/>
    </row>
    <row r="47" spans="2:5" x14ac:dyDescent="0.25">
      <c r="B47" s="2" t="s">
        <v>38</v>
      </c>
      <c r="C47" s="95">
        <v>22217839</v>
      </c>
      <c r="D47" s="10">
        <v>21929630</v>
      </c>
      <c r="E47" s="2"/>
    </row>
    <row r="48" spans="2:5" x14ac:dyDescent="0.25">
      <c r="B48" s="3" t="s">
        <v>39</v>
      </c>
      <c r="C48" s="105">
        <v>3583035</v>
      </c>
      <c r="D48" s="10">
        <v>2715511</v>
      </c>
      <c r="E48" s="2"/>
    </row>
    <row r="49" spans="2:5" x14ac:dyDescent="0.25">
      <c r="B49" s="3" t="s">
        <v>40</v>
      </c>
      <c r="C49" s="105">
        <v>337867</v>
      </c>
      <c r="D49" s="49">
        <v>425916</v>
      </c>
      <c r="E49" s="16"/>
    </row>
    <row r="50" spans="2:5" x14ac:dyDescent="0.25">
      <c r="B50" s="12" t="str">
        <f>[1]ф1дляЦБ!$B$51</f>
        <v>Торговая и прочая кредиторская задолженность-долгосрочная</v>
      </c>
      <c r="C50" s="96">
        <v>25826</v>
      </c>
      <c r="D50" s="13">
        <v>25826</v>
      </c>
      <c r="E50" s="2"/>
    </row>
    <row r="51" spans="2:5" ht="15.75" x14ac:dyDescent="0.3">
      <c r="B51" s="14" t="s">
        <v>41</v>
      </c>
      <c r="C51" s="97">
        <f>SUM(C46:C50)</f>
        <v>31960212</v>
      </c>
      <c r="D51" s="15">
        <f>SUM(D46:D50)</f>
        <v>30892528</v>
      </c>
      <c r="E51" s="2"/>
    </row>
    <row r="52" spans="2:5" x14ac:dyDescent="0.25">
      <c r="B52" s="2"/>
      <c r="C52" s="94"/>
      <c r="D52" s="6"/>
      <c r="E52" s="2"/>
    </row>
    <row r="53" spans="2:5" ht="15.75" x14ac:dyDescent="0.3">
      <c r="B53" s="8" t="s">
        <v>42</v>
      </c>
      <c r="C53" s="94"/>
      <c r="D53" s="6"/>
      <c r="E53" s="2"/>
    </row>
    <row r="54" spans="2:5" x14ac:dyDescent="0.25">
      <c r="B54" s="2" t="s">
        <v>38</v>
      </c>
      <c r="C54" s="95">
        <v>13020324</v>
      </c>
      <c r="D54" s="10">
        <v>10937680</v>
      </c>
      <c r="E54" s="16" t="s">
        <v>27</v>
      </c>
    </row>
    <row r="55" spans="2:5" x14ac:dyDescent="0.25">
      <c r="B55" s="3" t="s">
        <v>39</v>
      </c>
      <c r="C55" s="95"/>
      <c r="D55" s="10">
        <v>853514</v>
      </c>
      <c r="E55" s="16"/>
    </row>
    <row r="56" spans="2:5" x14ac:dyDescent="0.25">
      <c r="B56" s="12" t="s">
        <v>43</v>
      </c>
      <c r="C56" s="96">
        <v>6483598</v>
      </c>
      <c r="D56" s="13">
        <f>6106203+70084</f>
        <v>6176287</v>
      </c>
      <c r="E56" s="16" t="s">
        <v>27</v>
      </c>
    </row>
    <row r="57" spans="2:5" ht="15.75" x14ac:dyDescent="0.3">
      <c r="B57" s="14" t="s">
        <v>44</v>
      </c>
      <c r="C57" s="97">
        <f>SUM(C54:C56)</f>
        <v>19503922</v>
      </c>
      <c r="D57" s="15">
        <f>SUM(D54:D56)</f>
        <v>17967481</v>
      </c>
      <c r="E57" s="16" t="s">
        <v>27</v>
      </c>
    </row>
    <row r="58" spans="2:5" ht="16.5" thickBot="1" x14ac:dyDescent="0.35">
      <c r="B58" s="18" t="s">
        <v>45</v>
      </c>
      <c r="C58" s="98">
        <f>C57+C51</f>
        <v>51464134</v>
      </c>
      <c r="D58" s="19">
        <f>D57+D51</f>
        <v>48860009</v>
      </c>
      <c r="E58" s="2"/>
    </row>
    <row r="59" spans="2:5" ht="16.5" thickBot="1" x14ac:dyDescent="0.35">
      <c r="B59" s="18" t="s">
        <v>46</v>
      </c>
      <c r="C59" s="106">
        <f>C58+C42</f>
        <v>41531262</v>
      </c>
      <c r="D59" s="25">
        <f>D58+D42</f>
        <v>39373920</v>
      </c>
      <c r="E59" s="2"/>
    </row>
    <row r="60" spans="2:5" ht="15.75" hidden="1" x14ac:dyDescent="0.3">
      <c r="B60" s="26" t="s">
        <v>47</v>
      </c>
      <c r="C60" s="107">
        <f>C59-C31</f>
        <v>0</v>
      </c>
      <c r="D60" s="27">
        <f>D59-D31</f>
        <v>0</v>
      </c>
      <c r="E60" s="2"/>
    </row>
    <row r="61" spans="2:5" ht="15.75" x14ac:dyDescent="0.3">
      <c r="B61" s="26"/>
      <c r="C61" s="152"/>
      <c r="D61" s="151"/>
      <c r="E61" s="2"/>
    </row>
    <row r="62" spans="2:5" x14ac:dyDescent="0.25">
      <c r="B62" s="28" t="s">
        <v>48</v>
      </c>
      <c r="C62" s="153">
        <f>[4]Лист1!C10</f>
        <v>-1978.3370848987076</v>
      </c>
      <c r="D62" s="153">
        <v>-2583.3200000000002</v>
      </c>
      <c r="E62" s="2"/>
    </row>
    <row r="63" spans="2:5" ht="27.75" thickBot="1" x14ac:dyDescent="0.3">
      <c r="B63" s="29" t="s">
        <v>49</v>
      </c>
      <c r="C63" s="134">
        <v>12940.146652610329</v>
      </c>
      <c r="D63" s="134">
        <v>12940.15</v>
      </c>
      <c r="E63" s="2"/>
    </row>
    <row r="64" spans="2:5" x14ac:dyDescent="0.25">
      <c r="B64" s="2"/>
      <c r="C64" s="108"/>
      <c r="D64" s="2"/>
      <c r="E64" s="2"/>
    </row>
    <row r="65" spans="2:5" x14ac:dyDescent="0.25">
      <c r="B65" s="2"/>
      <c r="C65" s="108"/>
      <c r="D65" s="2"/>
      <c r="E65" s="2"/>
    </row>
    <row r="66" spans="2:5" ht="15.75" x14ac:dyDescent="0.3">
      <c r="B66" s="31" t="s">
        <v>145</v>
      </c>
      <c r="C66" s="91"/>
      <c r="D66" s="32" t="s">
        <v>146</v>
      </c>
      <c r="E66" s="2"/>
    </row>
    <row r="67" spans="2:5" ht="15.75" x14ac:dyDescent="0.3">
      <c r="B67" s="31"/>
      <c r="C67" s="91"/>
      <c r="D67" s="32"/>
      <c r="E67" s="2"/>
    </row>
    <row r="68" spans="2:5" ht="15.75" x14ac:dyDescent="0.3">
      <c r="B68" s="31" t="s">
        <v>134</v>
      </c>
      <c r="C68" s="91"/>
      <c r="D68" s="32" t="s">
        <v>135</v>
      </c>
      <c r="E68" s="2"/>
    </row>
    <row r="69" spans="2:5" x14ac:dyDescent="0.25">
      <c r="B69" s="2"/>
      <c r="C69" s="91"/>
      <c r="D69" s="2"/>
      <c r="E69" s="2"/>
    </row>
    <row r="70" spans="2:5" ht="15.75" x14ac:dyDescent="0.3">
      <c r="B70" s="8" t="s">
        <v>50</v>
      </c>
      <c r="C70" s="91"/>
      <c r="D70" s="16"/>
      <c r="E70" s="2"/>
    </row>
    <row r="71" spans="2:5" ht="15.75" x14ac:dyDescent="0.3">
      <c r="B71" s="8" t="s">
        <v>141</v>
      </c>
      <c r="C71" s="91"/>
      <c r="D71" s="2"/>
      <c r="E71" s="2"/>
    </row>
    <row r="72" spans="2:5" x14ac:dyDescent="0.25">
      <c r="C72" s="109"/>
    </row>
    <row r="73" spans="2:5" x14ac:dyDescent="0.25">
      <c r="C73" s="109">
        <f>C31-C59</f>
        <v>0</v>
      </c>
      <c r="D73" s="109">
        <f>D31-D59</f>
        <v>0</v>
      </c>
    </row>
    <row r="74" spans="2:5" x14ac:dyDescent="0.25">
      <c r="C74" s="109"/>
    </row>
    <row r="75" spans="2:5" x14ac:dyDescent="0.25">
      <c r="C75" s="109"/>
      <c r="D75" s="109"/>
    </row>
    <row r="76" spans="2:5" x14ac:dyDescent="0.25">
      <c r="C76" s="109"/>
      <c r="D76" s="109"/>
    </row>
    <row r="77" spans="2:5" x14ac:dyDescent="0.25">
      <c r="C77" s="133"/>
      <c r="D77" s="133"/>
    </row>
  </sheetData>
  <mergeCells count="4">
    <mergeCell ref="B3:C4"/>
    <mergeCell ref="B11:B12"/>
    <mergeCell ref="C11:C12"/>
    <mergeCell ref="D11:D12"/>
  </mergeCells>
  <pageMargins left="0" right="0" top="0" bottom="0" header="0" footer="0"/>
  <pageSetup paperSize="9" scale="7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D72"/>
  <sheetViews>
    <sheetView topLeftCell="A40" workbookViewId="0">
      <selection activeCell="D64" sqref="D64"/>
    </sheetView>
  </sheetViews>
  <sheetFormatPr defaultRowHeight="13.5" x14ac:dyDescent="0.25"/>
  <cols>
    <col min="1" max="1" width="1.28515625" style="2" customWidth="1"/>
    <col min="2" max="2" width="48.42578125" style="2" customWidth="1"/>
    <col min="3" max="3" width="19.140625" style="91" customWidth="1"/>
    <col min="4" max="4" width="19" style="2" customWidth="1"/>
    <col min="5" max="16384" width="9.140625" style="2"/>
  </cols>
  <sheetData>
    <row r="2" spans="2:4" ht="15" x14ac:dyDescent="0.25">
      <c r="B2" s="1" t="s">
        <v>0</v>
      </c>
    </row>
    <row r="3" spans="2:4" ht="15" customHeight="1" x14ac:dyDescent="0.25">
      <c r="B3" s="136" t="s">
        <v>137</v>
      </c>
      <c r="C3" s="136"/>
      <c r="D3" s="136"/>
    </row>
    <row r="4" spans="2:4" ht="15" customHeight="1" x14ac:dyDescent="0.25">
      <c r="B4" s="136"/>
      <c r="C4" s="136"/>
      <c r="D4" s="136"/>
    </row>
    <row r="5" spans="2:4" ht="15" x14ac:dyDescent="0.25">
      <c r="B5" s="1"/>
    </row>
    <row r="6" spans="2:4" x14ac:dyDescent="0.25">
      <c r="B6" s="2" t="s">
        <v>1</v>
      </c>
      <c r="C6" s="91" t="s">
        <v>2</v>
      </c>
    </row>
    <row r="7" spans="2:4" x14ac:dyDescent="0.25">
      <c r="B7" s="2" t="s">
        <v>3</v>
      </c>
      <c r="C7" s="91" t="s">
        <v>4</v>
      </c>
    </row>
    <row r="8" spans="2:4" x14ac:dyDescent="0.25">
      <c r="B8" s="2" t="s">
        <v>5</v>
      </c>
      <c r="C8" s="91" t="s">
        <v>6</v>
      </c>
    </row>
    <row r="9" spans="2:4" ht="15" x14ac:dyDescent="0.25">
      <c r="B9" s="1"/>
      <c r="C9" s="91" t="s">
        <v>7</v>
      </c>
    </row>
    <row r="10" spans="2:4" ht="14.25" thickBot="1" x14ac:dyDescent="0.3">
      <c r="B10" s="33"/>
      <c r="C10" s="111"/>
      <c r="D10" s="33"/>
    </row>
    <row r="11" spans="2:4" ht="13.5" customHeight="1" x14ac:dyDescent="0.25">
      <c r="B11" s="143" t="s">
        <v>8</v>
      </c>
      <c r="C11" s="145" t="s">
        <v>139</v>
      </c>
      <c r="D11" s="147" t="s">
        <v>140</v>
      </c>
    </row>
    <row r="12" spans="2:4" ht="14.25" customHeight="1" thickBot="1" x14ac:dyDescent="0.3">
      <c r="B12" s="144"/>
      <c r="C12" s="146"/>
      <c r="D12" s="148"/>
    </row>
    <row r="13" spans="2:4" x14ac:dyDescent="0.25">
      <c r="C13" s="112"/>
      <c r="D13" s="7"/>
    </row>
    <row r="14" spans="2:4" x14ac:dyDescent="0.25">
      <c r="B14" s="2" t="s">
        <v>51</v>
      </c>
      <c r="C14" s="95">
        <v>5745250</v>
      </c>
      <c r="D14" s="10">
        <v>4182610</v>
      </c>
    </row>
    <row r="15" spans="2:4" x14ac:dyDescent="0.25">
      <c r="B15" s="2" t="s">
        <v>115</v>
      </c>
      <c r="C15" s="99">
        <v>2603</v>
      </c>
      <c r="D15" s="10">
        <v>-40136</v>
      </c>
    </row>
    <row r="16" spans="2:4" x14ac:dyDescent="0.25">
      <c r="B16" s="12" t="s">
        <v>52</v>
      </c>
      <c r="C16" s="100">
        <v>-4410476</v>
      </c>
      <c r="D16" s="13">
        <v>-4285888</v>
      </c>
    </row>
    <row r="17" spans="2:4" ht="15" x14ac:dyDescent="0.25">
      <c r="C17" s="113"/>
      <c r="D17" s="20"/>
    </row>
    <row r="18" spans="2:4" ht="15.75" thickBot="1" x14ac:dyDescent="0.35">
      <c r="B18" s="18" t="s">
        <v>53</v>
      </c>
      <c r="C18" s="114">
        <f>C14+C16+C15</f>
        <v>1337377</v>
      </c>
      <c r="D18" s="34">
        <f>D14+D16+D15</f>
        <v>-143414</v>
      </c>
    </row>
    <row r="19" spans="2:4" x14ac:dyDescent="0.25">
      <c r="C19" s="95"/>
      <c r="D19" s="6"/>
    </row>
    <row r="20" spans="2:4" x14ac:dyDescent="0.25">
      <c r="B20" s="2" t="s">
        <v>54</v>
      </c>
      <c r="C20" s="95">
        <v>0</v>
      </c>
      <c r="D20" s="10">
        <v>298924</v>
      </c>
    </row>
    <row r="21" spans="2:4" x14ac:dyDescent="0.25">
      <c r="B21" s="2" t="s">
        <v>55</v>
      </c>
      <c r="C21" s="95">
        <v>966086</v>
      </c>
      <c r="D21" s="10">
        <v>276617</v>
      </c>
    </row>
    <row r="22" spans="2:4" x14ac:dyDescent="0.25">
      <c r="B22" s="2" t="s">
        <v>56</v>
      </c>
      <c r="C22" s="99">
        <v>-1157878</v>
      </c>
      <c r="D22" s="10">
        <v>-710349</v>
      </c>
    </row>
    <row r="23" spans="2:4" x14ac:dyDescent="0.25">
      <c r="B23" s="2" t="s">
        <v>57</v>
      </c>
      <c r="C23" s="99">
        <v>-28637</v>
      </c>
      <c r="D23" s="10">
        <v>-82523</v>
      </c>
    </row>
    <row r="24" spans="2:4" x14ac:dyDescent="0.25">
      <c r="B24" s="12" t="s">
        <v>58</v>
      </c>
      <c r="C24" s="100">
        <v>-56909</v>
      </c>
      <c r="D24" s="13">
        <v>-390503</v>
      </c>
    </row>
    <row r="25" spans="2:4" ht="15" x14ac:dyDescent="0.25">
      <c r="C25" s="113"/>
      <c r="D25" s="20"/>
    </row>
    <row r="26" spans="2:4" ht="15" x14ac:dyDescent="0.3">
      <c r="B26" s="8" t="s">
        <v>59</v>
      </c>
      <c r="C26" s="101">
        <f>SUM(C18:C24)</f>
        <v>1060039</v>
      </c>
      <c r="D26" s="22">
        <f>SUM(D18:D24)</f>
        <v>-751248</v>
      </c>
    </row>
    <row r="27" spans="2:4" x14ac:dyDescent="0.25">
      <c r="C27" s="95"/>
      <c r="D27" s="6"/>
    </row>
    <row r="28" spans="2:4" x14ac:dyDescent="0.25">
      <c r="B28" s="2" t="s">
        <v>60</v>
      </c>
      <c r="C28" s="95">
        <v>214534</v>
      </c>
      <c r="D28" s="10">
        <v>600577</v>
      </c>
    </row>
    <row r="29" spans="2:4" x14ac:dyDescent="0.25">
      <c r="B29" s="12" t="s">
        <v>61</v>
      </c>
      <c r="C29" s="100">
        <v>-2013146</v>
      </c>
      <c r="D29" s="13">
        <v>-1310503</v>
      </c>
    </row>
    <row r="30" spans="2:4" ht="15" x14ac:dyDescent="0.25">
      <c r="C30" s="113"/>
      <c r="D30" s="20"/>
    </row>
    <row r="31" spans="2:4" ht="15" x14ac:dyDescent="0.3">
      <c r="B31" s="8" t="s">
        <v>62</v>
      </c>
      <c r="C31" s="101">
        <f>SUM(C26:C29)</f>
        <v>-738573</v>
      </c>
      <c r="D31" s="22">
        <f>SUM(D26:D29)</f>
        <v>-1461174</v>
      </c>
    </row>
    <row r="32" spans="2:4" x14ac:dyDescent="0.25">
      <c r="C32" s="95"/>
      <c r="D32" s="6"/>
    </row>
    <row r="33" spans="2:4" x14ac:dyDescent="0.25">
      <c r="B33" s="12" t="s">
        <v>63</v>
      </c>
      <c r="C33" s="100">
        <v>-4515</v>
      </c>
      <c r="D33" s="13">
        <v>0</v>
      </c>
    </row>
    <row r="34" spans="2:4" x14ac:dyDescent="0.25">
      <c r="C34" s="95"/>
      <c r="D34" s="6"/>
    </row>
    <row r="35" spans="2:4" ht="15.75" thickBot="1" x14ac:dyDescent="0.3">
      <c r="B35" s="35" t="s">
        <v>64</v>
      </c>
      <c r="C35" s="98">
        <f>C31+C33</f>
        <v>-743088</v>
      </c>
      <c r="D35" s="19">
        <f>D31+D33</f>
        <v>-1461174</v>
      </c>
    </row>
    <row r="36" spans="2:4" x14ac:dyDescent="0.25">
      <c r="C36" s="95"/>
      <c r="D36" s="6"/>
    </row>
    <row r="37" spans="2:4" ht="15" x14ac:dyDescent="0.3">
      <c r="B37" s="8" t="s">
        <v>65</v>
      </c>
      <c r="C37" s="113"/>
      <c r="D37" s="20"/>
    </row>
    <row r="38" spans="2:4" x14ac:dyDescent="0.25">
      <c r="B38" s="2" t="s">
        <v>66</v>
      </c>
      <c r="C38" s="99">
        <v>-750734</v>
      </c>
      <c r="D38" s="10">
        <v>-1146577</v>
      </c>
    </row>
    <row r="39" spans="2:4" x14ac:dyDescent="0.25">
      <c r="B39" s="12" t="s">
        <v>67</v>
      </c>
      <c r="C39" s="100">
        <v>7646</v>
      </c>
      <c r="D39" s="13">
        <v>-314597</v>
      </c>
    </row>
    <row r="40" spans="2:4" x14ac:dyDescent="0.25">
      <c r="C40" s="95"/>
      <c r="D40" s="6"/>
    </row>
    <row r="41" spans="2:4" ht="15.75" thickBot="1" x14ac:dyDescent="0.35">
      <c r="B41" s="18" t="s">
        <v>68</v>
      </c>
      <c r="C41" s="98">
        <f>C38+C39</f>
        <v>-743088</v>
      </c>
      <c r="D41" s="19">
        <f>D38+D39</f>
        <v>-1461174</v>
      </c>
    </row>
    <row r="42" spans="2:4" x14ac:dyDescent="0.25">
      <c r="C42" s="95"/>
      <c r="D42" s="6"/>
    </row>
    <row r="43" spans="2:4" x14ac:dyDescent="0.25">
      <c r="B43" s="2" t="s">
        <v>69</v>
      </c>
      <c r="C43" s="95"/>
      <c r="D43" s="9">
        <v>0</v>
      </c>
    </row>
    <row r="44" spans="2:4" ht="15" x14ac:dyDescent="0.3">
      <c r="B44" s="14" t="s">
        <v>70</v>
      </c>
      <c r="C44" s="115">
        <f>C41+C43</f>
        <v>-743088</v>
      </c>
      <c r="D44" s="36">
        <f>D41+D43</f>
        <v>-1461174</v>
      </c>
    </row>
    <row r="45" spans="2:4" ht="21.75" customHeight="1" x14ac:dyDescent="0.3">
      <c r="B45" s="37" t="s">
        <v>71</v>
      </c>
      <c r="C45" s="113"/>
      <c r="D45" s="20"/>
    </row>
    <row r="46" spans="2:4" x14ac:dyDescent="0.25">
      <c r="B46" s="2" t="s">
        <v>66</v>
      </c>
      <c r="C46" s="99">
        <v>-750734</v>
      </c>
      <c r="D46" s="10">
        <f>D44-D47</f>
        <v>-1146577</v>
      </c>
    </row>
    <row r="47" spans="2:4" x14ac:dyDescent="0.25">
      <c r="B47" s="12" t="s">
        <v>67</v>
      </c>
      <c r="C47" s="100">
        <v>7646</v>
      </c>
      <c r="D47" s="13">
        <f>D39</f>
        <v>-314597</v>
      </c>
    </row>
    <row r="48" spans="2:4" ht="15.75" thickBot="1" x14ac:dyDescent="0.35">
      <c r="B48" s="38" t="s">
        <v>72</v>
      </c>
      <c r="C48" s="98">
        <f>C46+C47</f>
        <v>-743088</v>
      </c>
      <c r="D48" s="19">
        <f>D46+D47</f>
        <v>-1461174</v>
      </c>
    </row>
    <row r="49" spans="2:4" ht="15" x14ac:dyDescent="0.3">
      <c r="B49" s="39"/>
      <c r="C49" s="116"/>
      <c r="D49" s="40"/>
    </row>
    <row r="50" spans="2:4" ht="45" x14ac:dyDescent="0.3">
      <c r="B50" s="39" t="s">
        <v>117</v>
      </c>
      <c r="C50" s="116"/>
      <c r="D50" s="40"/>
    </row>
    <row r="51" spans="2:4" ht="14.25" thickBot="1" x14ac:dyDescent="0.3">
      <c r="B51" s="29" t="s">
        <v>118</v>
      </c>
      <c r="C51" s="155">
        <v>-63</v>
      </c>
      <c r="D51" s="155">
        <v>-128</v>
      </c>
    </row>
    <row r="52" spans="2:4" ht="15" x14ac:dyDescent="0.3">
      <c r="B52" s="39"/>
      <c r="C52" s="117"/>
      <c r="D52" s="81"/>
    </row>
    <row r="53" spans="2:4" x14ac:dyDescent="0.25">
      <c r="C53" s="118"/>
    </row>
    <row r="54" spans="2:4" ht="27" hidden="1" x14ac:dyDescent="0.25">
      <c r="B54" s="17" t="s">
        <v>73</v>
      </c>
      <c r="C54" s="95"/>
      <c r="D54" s="9">
        <v>8999327</v>
      </c>
    </row>
    <row r="55" spans="2:4" hidden="1" x14ac:dyDescent="0.25">
      <c r="C55" s="112"/>
      <c r="D55" s="42"/>
    </row>
    <row r="56" spans="2:4" ht="27" hidden="1" x14ac:dyDescent="0.25">
      <c r="B56" s="43" t="s">
        <v>74</v>
      </c>
    </row>
    <row r="57" spans="2:4" hidden="1" x14ac:dyDescent="0.25"/>
    <row r="58" spans="2:4" hidden="1" x14ac:dyDescent="0.25">
      <c r="B58" s="2" t="s">
        <v>75</v>
      </c>
    </row>
    <row r="59" spans="2:4" hidden="1" x14ac:dyDescent="0.25"/>
    <row r="60" spans="2:4" ht="14.25" hidden="1" thickBot="1" x14ac:dyDescent="0.3">
      <c r="B60" s="33" t="s">
        <v>76</v>
      </c>
      <c r="C60" s="111"/>
      <c r="D60" s="33"/>
    </row>
    <row r="61" spans="2:4" hidden="1" x14ac:dyDescent="0.25"/>
    <row r="62" spans="2:4" hidden="1" x14ac:dyDescent="0.25"/>
    <row r="63" spans="2:4" ht="15" x14ac:dyDescent="0.3">
      <c r="B63" s="31" t="str">
        <f>'форма 1'!B66</f>
        <v>И. о. Председателя Правления</v>
      </c>
      <c r="D63" s="32" t="str">
        <f>'форма 1'!D66</f>
        <v>Дробышев Г. Д.</v>
      </c>
    </row>
    <row r="64" spans="2:4" ht="15" x14ac:dyDescent="0.3">
      <c r="B64" s="31"/>
      <c r="D64" s="31"/>
    </row>
    <row r="65" spans="2:4" ht="15" x14ac:dyDescent="0.3">
      <c r="B65" s="31" t="str">
        <f>'форма 1'!B68</f>
        <v>Главный бухгалтер</v>
      </c>
      <c r="D65" s="32" t="str">
        <f>'форма 1'!D68</f>
        <v>Саджитова А. Т.</v>
      </c>
    </row>
    <row r="66" spans="2:4" x14ac:dyDescent="0.25">
      <c r="D66" s="44"/>
    </row>
    <row r="67" spans="2:4" ht="15" x14ac:dyDescent="0.3">
      <c r="B67" s="8" t="s">
        <v>50</v>
      </c>
    </row>
    <row r="68" spans="2:4" ht="15" x14ac:dyDescent="0.3">
      <c r="B68" s="8" t="str">
        <f>'форма 1'!B71</f>
        <v>15 августа 2016 года</v>
      </c>
    </row>
    <row r="71" spans="2:4" x14ac:dyDescent="0.25">
      <c r="C71" s="131"/>
      <c r="D71" s="16"/>
    </row>
    <row r="72" spans="2:4" x14ac:dyDescent="0.25">
      <c r="D72" s="154"/>
    </row>
  </sheetData>
  <mergeCells count="4">
    <mergeCell ref="B3:D4"/>
    <mergeCell ref="B11:B12"/>
    <mergeCell ref="C11:C12"/>
    <mergeCell ref="D11:D12"/>
  </mergeCells>
  <pageMargins left="0.7" right="0.7" top="0.75" bottom="0.75" header="0.3" footer="0.3"/>
  <pageSetup paperSize="9" scale="86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67"/>
  <sheetViews>
    <sheetView workbookViewId="0">
      <selection activeCell="B62" sqref="B62"/>
    </sheetView>
  </sheetViews>
  <sheetFormatPr defaultRowHeight="13.5" x14ac:dyDescent="0.25"/>
  <cols>
    <col min="1" max="1" width="66.28515625" style="2" customWidth="1"/>
    <col min="2" max="2" width="17.42578125" style="91" customWidth="1"/>
    <col min="3" max="3" width="19.42578125" style="2" customWidth="1"/>
    <col min="4" max="7" width="9.140625" style="2"/>
    <col min="8" max="8" width="9.42578125" style="2" bestFit="1" customWidth="1"/>
    <col min="9" max="16384" width="9.140625" style="2"/>
  </cols>
  <sheetData>
    <row r="2" spans="1:3" ht="15" x14ac:dyDescent="0.25">
      <c r="A2" s="1" t="s">
        <v>0</v>
      </c>
    </row>
    <row r="3" spans="1:3" ht="15" customHeight="1" x14ac:dyDescent="0.25">
      <c r="A3" s="149" t="s">
        <v>138</v>
      </c>
      <c r="B3" s="149"/>
    </row>
    <row r="4" spans="1:3" ht="15" customHeight="1" x14ac:dyDescent="0.25">
      <c r="A4" s="149"/>
      <c r="B4" s="149"/>
    </row>
    <row r="5" spans="1:3" ht="15" x14ac:dyDescent="0.25">
      <c r="A5" s="1"/>
    </row>
    <row r="6" spans="1:3" x14ac:dyDescent="0.25">
      <c r="A6" s="2" t="s">
        <v>1</v>
      </c>
      <c r="B6" s="91" t="s">
        <v>2</v>
      </c>
    </row>
    <row r="7" spans="1:3" x14ac:dyDescent="0.25">
      <c r="A7" s="2" t="s">
        <v>3</v>
      </c>
      <c r="B7" s="91" t="s">
        <v>4</v>
      </c>
    </row>
    <row r="8" spans="1:3" x14ac:dyDescent="0.25">
      <c r="A8" s="2" t="s">
        <v>5</v>
      </c>
      <c r="B8" s="91" t="s">
        <v>6</v>
      </c>
    </row>
    <row r="9" spans="1:3" ht="15" x14ac:dyDescent="0.25">
      <c r="A9" s="1"/>
      <c r="B9" s="91" t="s">
        <v>7</v>
      </c>
    </row>
    <row r="10" spans="1:3" x14ac:dyDescent="0.25">
      <c r="B10" s="119"/>
      <c r="C10" s="12"/>
    </row>
    <row r="11" spans="1:3" ht="15" customHeight="1" x14ac:dyDescent="0.25">
      <c r="A11" s="45"/>
      <c r="B11" s="145" t="s">
        <v>139</v>
      </c>
      <c r="C11" s="147" t="s">
        <v>140</v>
      </c>
    </row>
    <row r="12" spans="1:3" ht="15.75" thickBot="1" x14ac:dyDescent="0.35">
      <c r="A12" s="46" t="s">
        <v>8</v>
      </c>
      <c r="B12" s="146"/>
      <c r="C12" s="148"/>
    </row>
    <row r="13" spans="1:3" ht="15" x14ac:dyDescent="0.3">
      <c r="A13" s="8" t="s">
        <v>77</v>
      </c>
      <c r="B13" s="120"/>
      <c r="C13" s="11"/>
    </row>
    <row r="14" spans="1:3" ht="15" x14ac:dyDescent="0.25">
      <c r="A14" s="2" t="s">
        <v>78</v>
      </c>
      <c r="B14" s="121">
        <f>[3]ДДС!$Z$12</f>
        <v>-738573</v>
      </c>
      <c r="C14" s="47">
        <v>-1461174</v>
      </c>
    </row>
    <row r="15" spans="1:3" ht="11.25" customHeight="1" x14ac:dyDescent="0.25">
      <c r="B15" s="122"/>
      <c r="C15" s="41"/>
    </row>
    <row r="16" spans="1:3" x14ac:dyDescent="0.25">
      <c r="A16" s="2" t="s">
        <v>79</v>
      </c>
      <c r="B16" s="122"/>
      <c r="C16" s="41"/>
    </row>
    <row r="17" spans="1:8" x14ac:dyDescent="0.25">
      <c r="A17" s="2" t="s">
        <v>80</v>
      </c>
      <c r="B17" s="99">
        <v>973416</v>
      </c>
      <c r="C17" s="41">
        <v>223793</v>
      </c>
      <c r="E17" s="11"/>
      <c r="H17" s="11"/>
    </row>
    <row r="18" spans="1:8" x14ac:dyDescent="0.25">
      <c r="A18" s="2" t="s">
        <v>81</v>
      </c>
      <c r="B18" s="118">
        <v>1540</v>
      </c>
      <c r="C18" s="48">
        <v>19065</v>
      </c>
    </row>
    <row r="19" spans="1:8" x14ac:dyDescent="0.25">
      <c r="A19" s="2" t="s">
        <v>121</v>
      </c>
      <c r="B19" s="118">
        <v>13588</v>
      </c>
      <c r="C19" s="49">
        <v>40133</v>
      </c>
    </row>
    <row r="20" spans="1:8" x14ac:dyDescent="0.25">
      <c r="A20" s="3" t="s">
        <v>122</v>
      </c>
      <c r="B20" s="123"/>
      <c r="C20" s="49"/>
    </row>
    <row r="21" spans="1:8" x14ac:dyDescent="0.25">
      <c r="A21" s="3" t="s">
        <v>60</v>
      </c>
      <c r="B21" s="123">
        <v>-214534</v>
      </c>
      <c r="C21" s="49">
        <v>-214860</v>
      </c>
    </row>
    <row r="22" spans="1:8" x14ac:dyDescent="0.25">
      <c r="A22" s="3" t="s">
        <v>123</v>
      </c>
      <c r="B22" s="123">
        <v>2013146</v>
      </c>
      <c r="C22" s="49"/>
    </row>
    <row r="23" spans="1:8" x14ac:dyDescent="0.25">
      <c r="A23" s="3" t="s">
        <v>124</v>
      </c>
      <c r="B23" s="123">
        <v>-98377</v>
      </c>
      <c r="C23" s="49"/>
    </row>
    <row r="24" spans="1:8" x14ac:dyDescent="0.25">
      <c r="A24" s="3" t="s">
        <v>54</v>
      </c>
      <c r="B24" s="123"/>
      <c r="C24" s="49"/>
    </row>
    <row r="25" spans="1:8" x14ac:dyDescent="0.25">
      <c r="A25" s="12" t="str">
        <f>[2]ДДС!$B$20</f>
        <v>Прочие</v>
      </c>
      <c r="B25" s="100">
        <v>-400558</v>
      </c>
      <c r="C25" s="13">
        <v>-385718</v>
      </c>
    </row>
    <row r="26" spans="1:8" ht="30" x14ac:dyDescent="0.3">
      <c r="A26" s="50" t="s">
        <v>82</v>
      </c>
      <c r="B26" s="121">
        <f>SUM(B14:B25)</f>
        <v>1549648</v>
      </c>
      <c r="C26" s="47">
        <f>SUM(C14:C25)</f>
        <v>-1778761</v>
      </c>
    </row>
    <row r="27" spans="1:8" x14ac:dyDescent="0.25">
      <c r="A27" s="11" t="s">
        <v>83</v>
      </c>
      <c r="B27" s="99">
        <v>15997244</v>
      </c>
      <c r="C27" s="10">
        <v>-1530477</v>
      </c>
    </row>
    <row r="28" spans="1:8" x14ac:dyDescent="0.25">
      <c r="A28" s="11" t="s">
        <v>84</v>
      </c>
      <c r="B28" s="99">
        <v>-4781772</v>
      </c>
      <c r="C28" s="10">
        <v>-677173</v>
      </c>
    </row>
    <row r="29" spans="1:8" x14ac:dyDescent="0.25">
      <c r="A29" s="84" t="s">
        <v>85</v>
      </c>
      <c r="B29" s="123">
        <v>1496783</v>
      </c>
      <c r="C29" s="10">
        <v>1043961</v>
      </c>
    </row>
    <row r="30" spans="1:8" x14ac:dyDescent="0.25">
      <c r="A30" s="51" t="s">
        <v>125</v>
      </c>
      <c r="B30" s="100">
        <v>74079</v>
      </c>
      <c r="C30" s="10"/>
    </row>
    <row r="31" spans="1:8" ht="15" x14ac:dyDescent="0.3">
      <c r="A31" s="52" t="s">
        <v>86</v>
      </c>
      <c r="B31" s="124">
        <f>SUM(B26:B30)</f>
        <v>14335982</v>
      </c>
      <c r="C31" s="53">
        <f>SUM(C26:C29)</f>
        <v>-2942450</v>
      </c>
    </row>
    <row r="32" spans="1:8" x14ac:dyDescent="0.25">
      <c r="A32" s="82" t="s">
        <v>87</v>
      </c>
      <c r="B32" s="125">
        <v>-36929</v>
      </c>
      <c r="C32" s="83">
        <v>-58720</v>
      </c>
    </row>
    <row r="33" spans="1:3" x14ac:dyDescent="0.25">
      <c r="A33" s="84" t="s">
        <v>126</v>
      </c>
      <c r="B33" s="123">
        <v>-1717908</v>
      </c>
      <c r="C33" s="49"/>
    </row>
    <row r="34" spans="1:3" x14ac:dyDescent="0.25">
      <c r="A34" s="51" t="s">
        <v>127</v>
      </c>
      <c r="B34" s="100">
        <v>90489</v>
      </c>
      <c r="C34" s="13"/>
    </row>
    <row r="35" spans="1:3" ht="30" x14ac:dyDescent="0.3">
      <c r="A35" s="54" t="s">
        <v>88</v>
      </c>
      <c r="B35" s="124">
        <f>SUM(B31:B34)</f>
        <v>12671634</v>
      </c>
      <c r="C35" s="53">
        <f>SUM(C31:C32)</f>
        <v>-3001170</v>
      </c>
    </row>
    <row r="36" spans="1:3" x14ac:dyDescent="0.25">
      <c r="A36" s="11"/>
      <c r="B36" s="122"/>
      <c r="C36" s="41"/>
    </row>
    <row r="37" spans="1:3" ht="15" x14ac:dyDescent="0.3">
      <c r="A37" s="55" t="s">
        <v>89</v>
      </c>
      <c r="B37" s="122"/>
      <c r="C37" s="41"/>
    </row>
    <row r="38" spans="1:3" x14ac:dyDescent="0.25">
      <c r="A38" s="11" t="s">
        <v>90</v>
      </c>
      <c r="B38" s="99">
        <v>-1554725</v>
      </c>
      <c r="C38" s="10">
        <v>-124290</v>
      </c>
    </row>
    <row r="39" spans="1:3" x14ac:dyDescent="0.25">
      <c r="A39" s="11" t="s">
        <v>91</v>
      </c>
      <c r="B39" s="118">
        <v>53581</v>
      </c>
      <c r="C39" s="41">
        <v>39795</v>
      </c>
    </row>
    <row r="40" spans="1:3" x14ac:dyDescent="0.25">
      <c r="A40" s="11" t="s">
        <v>143</v>
      </c>
      <c r="B40" s="99">
        <v>-3409837</v>
      </c>
      <c r="C40" s="41"/>
    </row>
    <row r="41" spans="1:3" x14ac:dyDescent="0.25">
      <c r="A41" s="11" t="s">
        <v>144</v>
      </c>
      <c r="B41" s="99">
        <v>-10134974</v>
      </c>
      <c r="C41" s="41"/>
    </row>
    <row r="42" spans="1:3" x14ac:dyDescent="0.25">
      <c r="A42" s="11" t="s">
        <v>92</v>
      </c>
      <c r="B42" s="99">
        <v>0</v>
      </c>
      <c r="C42" s="30">
        <v>-104206</v>
      </c>
    </row>
    <row r="43" spans="1:3" x14ac:dyDescent="0.25">
      <c r="A43" s="11" t="s">
        <v>93</v>
      </c>
      <c r="B43" s="99">
        <v>0</v>
      </c>
      <c r="C43" s="10"/>
    </row>
    <row r="44" spans="1:3" ht="30" x14ac:dyDescent="0.3">
      <c r="A44" s="56" t="s">
        <v>94</v>
      </c>
      <c r="B44" s="126">
        <f>SUM(B38:B42)</f>
        <v>-15045955</v>
      </c>
      <c r="C44" s="57">
        <f>SUM(C38:C43)</f>
        <v>-188701</v>
      </c>
    </row>
    <row r="45" spans="1:3" x14ac:dyDescent="0.25">
      <c r="A45" s="11"/>
      <c r="B45" s="122"/>
      <c r="C45" s="41"/>
    </row>
    <row r="46" spans="1:3" ht="15" x14ac:dyDescent="0.3">
      <c r="A46" s="55" t="s">
        <v>95</v>
      </c>
      <c r="B46" s="122"/>
      <c r="C46" s="41"/>
    </row>
    <row r="47" spans="1:3" ht="15" x14ac:dyDescent="0.3">
      <c r="A47" s="55" t="str">
        <f>[3]ДДС!$B$51</f>
        <v>Поступление кредитов и займов</v>
      </c>
      <c r="B47" s="122">
        <v>7479592</v>
      </c>
      <c r="C47" s="41"/>
    </row>
    <row r="48" spans="1:3" x14ac:dyDescent="0.25">
      <c r="A48" s="11" t="s">
        <v>128</v>
      </c>
      <c r="B48" s="99">
        <v>-5205016</v>
      </c>
      <c r="C48" s="41"/>
    </row>
    <row r="49" spans="1:6" x14ac:dyDescent="0.25">
      <c r="A49" s="11" t="s">
        <v>129</v>
      </c>
      <c r="B49" s="99">
        <v>-110780</v>
      </c>
      <c r="C49" s="41"/>
    </row>
    <row r="50" spans="1:6" x14ac:dyDescent="0.25">
      <c r="A50" s="11" t="s">
        <v>130</v>
      </c>
      <c r="B50" s="99">
        <v>300000</v>
      </c>
      <c r="C50" s="41"/>
    </row>
    <row r="51" spans="1:6" x14ac:dyDescent="0.25">
      <c r="A51" s="11" t="s">
        <v>116</v>
      </c>
      <c r="B51" s="118"/>
      <c r="C51" s="10"/>
    </row>
    <row r="52" spans="1:6" x14ac:dyDescent="0.25">
      <c r="A52" s="11" t="s">
        <v>96</v>
      </c>
      <c r="B52" s="118"/>
      <c r="C52" s="41">
        <v>3340466</v>
      </c>
    </row>
    <row r="53" spans="1:6" ht="15" x14ac:dyDescent="0.3">
      <c r="A53" s="58" t="s">
        <v>97</v>
      </c>
      <c r="B53" s="126">
        <f>SUM(B46:B52)</f>
        <v>2463796</v>
      </c>
      <c r="C53" s="57">
        <f>SUM(C51:C52)</f>
        <v>3340466</v>
      </c>
    </row>
    <row r="54" spans="1:6" x14ac:dyDescent="0.25">
      <c r="A54" s="59" t="str">
        <f>[2]ДДС!$B$66</f>
        <v>Влияние изменения обменного курса валют на денежные средства и их эквиваленты</v>
      </c>
      <c r="B54" s="99">
        <v>-2446</v>
      </c>
      <c r="C54" s="60"/>
    </row>
    <row r="55" spans="1:6" ht="15" x14ac:dyDescent="0.3">
      <c r="A55" s="14" t="s">
        <v>98</v>
      </c>
      <c r="B55" s="127">
        <f>B35+B44+B53+B54</f>
        <v>87029</v>
      </c>
      <c r="C55" s="61">
        <f>C35+C44+C53</f>
        <v>150595</v>
      </c>
      <c r="E55" s="11"/>
    </row>
    <row r="56" spans="1:6" ht="15" x14ac:dyDescent="0.3">
      <c r="A56" s="14" t="s">
        <v>99</v>
      </c>
      <c r="B56" s="128">
        <v>100660</v>
      </c>
      <c r="C56" s="62">
        <v>117504</v>
      </c>
      <c r="E56" s="11"/>
      <c r="F56" s="11" t="s">
        <v>27</v>
      </c>
    </row>
    <row r="57" spans="1:6" x14ac:dyDescent="0.25">
      <c r="B57" s="118"/>
      <c r="C57" s="41" t="s">
        <v>27</v>
      </c>
    </row>
    <row r="58" spans="1:6" ht="15.75" thickBot="1" x14ac:dyDescent="0.35">
      <c r="A58" s="18" t="s">
        <v>100</v>
      </c>
      <c r="B58" s="129">
        <f>B55+B56</f>
        <v>187689</v>
      </c>
      <c r="C58" s="63">
        <f>C55+C56</f>
        <v>268099</v>
      </c>
    </row>
    <row r="59" spans="1:6" ht="15" x14ac:dyDescent="0.25">
      <c r="A59"/>
      <c r="B59" s="120" t="s">
        <v>27</v>
      </c>
    </row>
    <row r="61" spans="1:6" ht="15" x14ac:dyDescent="0.3">
      <c r="A61" s="31" t="str">
        <f>'форма 1'!B66</f>
        <v>И. о. Председателя Правления</v>
      </c>
      <c r="B61" s="130" t="str">
        <f>'форма 1'!D66</f>
        <v>Дробышев Г. Д.</v>
      </c>
      <c r="C61" s="8"/>
    </row>
    <row r="62" spans="1:6" ht="15" x14ac:dyDescent="0.3">
      <c r="A62" s="31"/>
      <c r="B62" s="130"/>
      <c r="C62" s="8"/>
    </row>
    <row r="63" spans="1:6" ht="15" x14ac:dyDescent="0.3">
      <c r="A63" s="31" t="str">
        <f>'форма 1'!B68</f>
        <v>Главный бухгалтер</v>
      </c>
      <c r="B63" s="32" t="str">
        <f>'форма 1'!D68</f>
        <v>Саджитова А. Т.</v>
      </c>
    </row>
    <row r="65" spans="1:3" ht="15" x14ac:dyDescent="0.3">
      <c r="A65" s="8" t="s">
        <v>50</v>
      </c>
    </row>
    <row r="66" spans="1:3" ht="15" x14ac:dyDescent="0.3">
      <c r="A66" s="8" t="str">
        <f>'форма 1'!B71</f>
        <v>15 августа 2016 года</v>
      </c>
      <c r="B66" s="131" t="s">
        <v>27</v>
      </c>
      <c r="C66" s="16" t="s">
        <v>27</v>
      </c>
    </row>
    <row r="67" spans="1:3" x14ac:dyDescent="0.25">
      <c r="B67" s="131" t="s">
        <v>27</v>
      </c>
      <c r="C67" s="16" t="s">
        <v>27</v>
      </c>
    </row>
  </sheetData>
  <mergeCells count="3">
    <mergeCell ref="A3:B4"/>
    <mergeCell ref="B11:B12"/>
    <mergeCell ref="C11:C12"/>
  </mergeCells>
  <pageMargins left="0.25" right="0.25" top="0.75" bottom="0.75" header="0.3" footer="0.3"/>
  <pageSetup paperSize="9" scale="75" fitToHeight="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34"/>
  <sheetViews>
    <sheetView tabSelected="1" topLeftCell="A7" workbookViewId="0">
      <selection activeCell="A19" sqref="A19"/>
    </sheetView>
  </sheetViews>
  <sheetFormatPr defaultRowHeight="15" x14ac:dyDescent="0.3"/>
  <cols>
    <col min="1" max="1" width="36.28515625" style="2" customWidth="1"/>
    <col min="2" max="2" width="12" style="2" customWidth="1"/>
    <col min="3" max="4" width="16.28515625" style="2" customWidth="1"/>
    <col min="5" max="5" width="12.28515625" style="2" bestFit="1" customWidth="1"/>
    <col min="6" max="6" width="22.42578125" style="2" customWidth="1"/>
    <col min="7" max="7" width="10.85546875" style="8" customWidth="1"/>
    <col min="8" max="8" width="14.140625" style="2" customWidth="1"/>
    <col min="9" max="9" width="13" style="2" customWidth="1"/>
    <col min="10" max="16384" width="9.140625" style="2"/>
  </cols>
  <sheetData>
    <row r="2" spans="1:14" x14ac:dyDescent="0.3">
      <c r="A2" s="8" t="s">
        <v>101</v>
      </c>
    </row>
    <row r="3" spans="1:14" x14ac:dyDescent="0.3">
      <c r="A3" s="32" t="s">
        <v>102</v>
      </c>
      <c r="B3" s="32"/>
      <c r="C3" s="32"/>
      <c r="D3" s="32"/>
      <c r="E3" s="32"/>
      <c r="F3" s="32"/>
      <c r="G3" s="32"/>
      <c r="H3" s="32"/>
      <c r="I3" s="32"/>
    </row>
    <row r="4" spans="1:14" x14ac:dyDescent="0.3">
      <c r="A4" s="32" t="s">
        <v>142</v>
      </c>
      <c r="B4" s="32"/>
      <c r="C4" s="32"/>
      <c r="D4" s="32"/>
      <c r="E4" s="32"/>
      <c r="F4" s="32"/>
      <c r="G4" s="32"/>
      <c r="H4" s="32"/>
      <c r="I4" s="32"/>
    </row>
    <row r="6" spans="1:14" x14ac:dyDescent="0.3">
      <c r="A6" s="2" t="s">
        <v>1</v>
      </c>
      <c r="B6" s="2" t="s">
        <v>2</v>
      </c>
    </row>
    <row r="7" spans="1:14" x14ac:dyDescent="0.3">
      <c r="A7" s="2" t="s">
        <v>3</v>
      </c>
      <c r="B7" s="2" t="s">
        <v>4</v>
      </c>
    </row>
    <row r="8" spans="1:14" x14ac:dyDescent="0.3">
      <c r="A8" s="2" t="s">
        <v>5</v>
      </c>
      <c r="B8" s="2" t="s">
        <v>6</v>
      </c>
    </row>
    <row r="9" spans="1:14" x14ac:dyDescent="0.3">
      <c r="B9" s="2" t="s">
        <v>7</v>
      </c>
    </row>
    <row r="11" spans="1:14" ht="15" customHeight="1" x14ac:dyDescent="0.3">
      <c r="A11" s="65"/>
      <c r="B11" s="66" t="s">
        <v>103</v>
      </c>
      <c r="C11" s="66"/>
      <c r="D11" s="66"/>
      <c r="E11" s="66"/>
      <c r="F11" s="66"/>
      <c r="G11" s="66"/>
      <c r="H11" s="67" t="s">
        <v>104</v>
      </c>
      <c r="I11" s="67" t="s">
        <v>105</v>
      </c>
    </row>
    <row r="12" spans="1:14" ht="30" customHeight="1" x14ac:dyDescent="0.3">
      <c r="A12" s="68"/>
      <c r="B12" s="69" t="s">
        <v>106</v>
      </c>
      <c r="C12" s="70"/>
      <c r="D12" s="71" t="s">
        <v>107</v>
      </c>
      <c r="E12" s="67" t="s">
        <v>30</v>
      </c>
      <c r="F12" s="67" t="s">
        <v>108</v>
      </c>
      <c r="G12" s="67" t="s">
        <v>109</v>
      </c>
      <c r="H12" s="72"/>
      <c r="I12" s="72"/>
    </row>
    <row r="13" spans="1:14" ht="45" x14ac:dyDescent="0.25">
      <c r="A13" s="73" t="s">
        <v>110</v>
      </c>
      <c r="B13" s="74" t="s">
        <v>76</v>
      </c>
      <c r="C13" s="74" t="s">
        <v>111</v>
      </c>
      <c r="D13" s="75" t="s">
        <v>112</v>
      </c>
      <c r="E13" s="75"/>
      <c r="F13" s="75"/>
      <c r="G13" s="75"/>
      <c r="H13" s="75"/>
      <c r="I13" s="75"/>
      <c r="N13" s="2" t="s">
        <v>27</v>
      </c>
    </row>
    <row r="14" spans="1:14" s="21" customFormat="1" x14ac:dyDescent="0.25">
      <c r="A14" s="76" t="s">
        <v>120</v>
      </c>
      <c r="B14" s="77">
        <v>779342</v>
      </c>
      <c r="C14" s="77">
        <v>12875173</v>
      </c>
      <c r="D14" s="78">
        <v>-35700</v>
      </c>
      <c r="E14" s="77">
        <v>2803103</v>
      </c>
      <c r="F14" s="78">
        <v>-25179690</v>
      </c>
      <c r="G14" s="78">
        <f>SUM(B14:F14)</f>
        <v>-8757772</v>
      </c>
      <c r="H14" s="78">
        <v>-728317</v>
      </c>
      <c r="I14" s="78">
        <f>G14+H14</f>
        <v>-9486089</v>
      </c>
    </row>
    <row r="15" spans="1:14" s="21" customFormat="1" x14ac:dyDescent="0.25">
      <c r="A15" s="79" t="s">
        <v>131</v>
      </c>
      <c r="B15" s="90">
        <v>300000</v>
      </c>
      <c r="C15" s="85"/>
      <c r="D15" s="135"/>
      <c r="E15" s="85"/>
      <c r="F15" s="86"/>
      <c r="G15" s="86">
        <f>SUM(B15:F15)</f>
        <v>300000</v>
      </c>
      <c r="H15" s="86"/>
      <c r="I15" s="78">
        <f>SUM(G15:H15)</f>
        <v>300000</v>
      </c>
    </row>
    <row r="16" spans="1:14" s="80" customFormat="1" x14ac:dyDescent="0.25">
      <c r="A16" s="79" t="s">
        <v>113</v>
      </c>
      <c r="B16" s="87" t="s">
        <v>27</v>
      </c>
      <c r="C16" s="87" t="s">
        <v>27</v>
      </c>
      <c r="D16" s="88"/>
      <c r="E16" s="87"/>
      <c r="F16" s="89">
        <v>-750734</v>
      </c>
      <c r="G16" s="86">
        <f>SUM(B16:F16)</f>
        <v>-750734</v>
      </c>
      <c r="H16" s="89">
        <v>7646</v>
      </c>
      <c r="I16" s="86">
        <f>SUM(G16:H16)</f>
        <v>-743088</v>
      </c>
    </row>
    <row r="17" spans="1:9" s="80" customFormat="1" x14ac:dyDescent="0.25">
      <c r="A17" s="79" t="s">
        <v>114</v>
      </c>
      <c r="B17" s="87"/>
      <c r="C17" s="87"/>
      <c r="D17" s="88"/>
      <c r="E17" s="90">
        <v>-181277</v>
      </c>
      <c r="F17" s="89">
        <v>181277</v>
      </c>
      <c r="G17" s="86">
        <f>SUM(B17:F17)</f>
        <v>0</v>
      </c>
      <c r="H17" s="89"/>
      <c r="I17" s="86">
        <f>SUM(G17:H17)</f>
        <v>0</v>
      </c>
    </row>
    <row r="18" spans="1:9" s="80" customFormat="1" ht="27" x14ac:dyDescent="0.25">
      <c r="A18" s="79" t="s">
        <v>132</v>
      </c>
      <c r="B18" s="87"/>
      <c r="C18" s="87"/>
      <c r="D18" s="88"/>
      <c r="E18" s="88">
        <v>759</v>
      </c>
      <c r="F18" s="89">
        <v>-3443</v>
      </c>
      <c r="G18" s="86">
        <f>SUM(B18:F18)</f>
        <v>-2684</v>
      </c>
      <c r="H18" s="89">
        <v>-1011</v>
      </c>
      <c r="I18" s="86">
        <f>SUM(G18:H18)</f>
        <v>-3695</v>
      </c>
    </row>
    <row r="19" spans="1:9" s="21" customFormat="1" x14ac:dyDescent="0.25">
      <c r="A19" s="76" t="s">
        <v>147</v>
      </c>
      <c r="B19" s="85">
        <f t="shared" ref="B19:D19" si="0">SUM(B14:B17)</f>
        <v>1079342</v>
      </c>
      <c r="C19" s="85">
        <f t="shared" si="0"/>
        <v>12875173</v>
      </c>
      <c r="D19" s="86">
        <f t="shared" si="0"/>
        <v>-35700</v>
      </c>
      <c r="E19" s="85">
        <f>SUM(E14:E18)</f>
        <v>2622585</v>
      </c>
      <c r="F19" s="86">
        <f>SUM(F14:F18)</f>
        <v>-25752590</v>
      </c>
      <c r="G19" s="86">
        <f t="shared" ref="G19:I19" si="1">SUM(G14:G18)</f>
        <v>-9211190</v>
      </c>
      <c r="H19" s="86">
        <f>SUM(H14:H18)</f>
        <v>-721682</v>
      </c>
      <c r="I19" s="86">
        <f t="shared" si="1"/>
        <v>-9932872</v>
      </c>
    </row>
    <row r="20" spans="1:9" ht="13.5" x14ac:dyDescent="0.25">
      <c r="B20" s="64"/>
      <c r="C20" s="64"/>
      <c r="D20" s="64"/>
      <c r="E20" s="64"/>
      <c r="F20" s="64"/>
      <c r="G20" s="64"/>
      <c r="H20" s="64"/>
      <c r="I20" s="64"/>
    </row>
    <row r="21" spans="1:9" ht="13.5" x14ac:dyDescent="0.25">
      <c r="B21" s="64"/>
      <c r="C21" s="64"/>
      <c r="D21" s="64"/>
      <c r="E21" s="64"/>
      <c r="F21" s="64"/>
      <c r="G21" s="64"/>
      <c r="H21" s="64"/>
      <c r="I21" s="64"/>
    </row>
    <row r="22" spans="1:9" x14ac:dyDescent="0.3">
      <c r="A22" s="31" t="str">
        <f>'форма 1'!B66</f>
        <v>И. о. Председателя Правления</v>
      </c>
      <c r="B22" s="8"/>
      <c r="E22" s="32" t="str">
        <f>'форма 1'!D66</f>
        <v>Дробышев Г. Д.</v>
      </c>
    </row>
    <row r="23" spans="1:9" x14ac:dyDescent="0.3">
      <c r="A23" s="31"/>
      <c r="B23" s="8"/>
      <c r="F23" s="8"/>
    </row>
    <row r="24" spans="1:9" x14ac:dyDescent="0.3">
      <c r="A24" s="31" t="str">
        <f>'форма 1'!B68</f>
        <v>Главный бухгалтер</v>
      </c>
      <c r="B24" s="91"/>
      <c r="C24" s="32"/>
      <c r="E24" s="32" t="str">
        <f>'форма 1'!D68</f>
        <v>Саджитова А. Т.</v>
      </c>
      <c r="F24" s="8"/>
    </row>
    <row r="25" spans="1:9" x14ac:dyDescent="0.3">
      <c r="B25" s="8"/>
      <c r="F25" s="8" t="s">
        <v>27</v>
      </c>
    </row>
    <row r="26" spans="1:9" x14ac:dyDescent="0.3">
      <c r="A26" s="8" t="s">
        <v>50</v>
      </c>
    </row>
    <row r="27" spans="1:9" x14ac:dyDescent="0.3">
      <c r="A27" s="8" t="str">
        <f>'форма 1'!B71</f>
        <v>15 августа 2016 года</v>
      </c>
    </row>
    <row r="34" spans="6:9" x14ac:dyDescent="0.3">
      <c r="F34" s="16">
        <f>F19-'форма 1'!C38</f>
        <v>0</v>
      </c>
      <c r="G34" s="150">
        <f>G19-'форма 1'!C39</f>
        <v>0</v>
      </c>
      <c r="H34" s="16">
        <f>H19-'форма 1'!C41</f>
        <v>0</v>
      </c>
      <c r="I34" s="16">
        <f>I19-'форма 1'!C42</f>
        <v>0</v>
      </c>
    </row>
  </sheetData>
  <pageMargins left="0.25" right="0.25" top="0.75" bottom="0.75" header="0.3" footer="0.3"/>
  <pageSetup paperSize="9" scale="7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форма 1</vt:lpstr>
      <vt:lpstr>форма 2</vt:lpstr>
      <vt:lpstr>форма 3</vt:lpstr>
      <vt:lpstr>форма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Crown</dc:creator>
  <cp:lastModifiedBy>Амина Саджитова</cp:lastModifiedBy>
  <cp:lastPrinted>2016-08-15T11:16:01Z</cp:lastPrinted>
  <dcterms:created xsi:type="dcterms:W3CDTF">2015-08-20T10:00:21Z</dcterms:created>
  <dcterms:modified xsi:type="dcterms:W3CDTF">2016-08-15T11:16:59Z</dcterms:modified>
</cp:coreProperties>
</file>