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21\06-июнь\KASE\"/>
    </mc:Choice>
  </mc:AlternateContent>
  <xr:revisionPtr revIDLastSave="0" documentId="13_ncr:1_{A90198F0-F3D2-47C4-9026-AEA580829D4C}" xr6:coauthVersionLast="36" xr6:coauthVersionMax="36" xr10:uidLastSave="{00000000-0000-0000-0000-000000000000}"/>
  <bookViews>
    <workbookView xWindow="0" yWindow="0" windowWidth="28800" windowHeight="10275" xr2:uid="{00000000-000D-0000-FFFF-FFFF00000000}"/>
  </bookViews>
  <sheets>
    <sheet name="Ф1 конс" sheetId="6" r:id="rId1"/>
    <sheet name="Ф2 конс" sheetId="2" r:id="rId2"/>
    <sheet name="Ф3 конс" sheetId="4" r:id="rId3"/>
    <sheet name="Ф4 конс" sheetId="5" r:id="rId4"/>
    <sheet name="footing" sheetId="7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91029"/>
</workbook>
</file>

<file path=xl/calcChain.xml><?xml version="1.0" encoding="utf-8"?>
<calcChain xmlns="http://schemas.openxmlformats.org/spreadsheetml/2006/main">
  <c r="F20" i="5" l="1"/>
  <c r="G20" i="5"/>
  <c r="H20" i="5"/>
  <c r="D33" i="6"/>
  <c r="C33" i="6"/>
  <c r="E43" i="4" l="1"/>
  <c r="D43" i="4" l="1"/>
  <c r="H12" i="5" l="1"/>
  <c r="F162" i="7" l="1"/>
  <c r="D162" i="7"/>
  <c r="F161" i="7"/>
  <c r="F160" i="7"/>
  <c r="F159" i="7"/>
  <c r="D161" i="7"/>
  <c r="D160" i="7"/>
  <c r="D159" i="7"/>
  <c r="D137" i="7"/>
  <c r="F137" i="7"/>
  <c r="F136" i="7"/>
  <c r="F135" i="7"/>
  <c r="F134" i="7"/>
  <c r="D136" i="7"/>
  <c r="D135" i="7"/>
  <c r="D134" i="7"/>
  <c r="D115" i="7"/>
  <c r="D110" i="7"/>
  <c r="F110" i="7"/>
  <c r="D111" i="7"/>
  <c r="F111" i="7"/>
  <c r="F115" i="7"/>
  <c r="F114" i="7" l="1"/>
  <c r="F113" i="7"/>
  <c r="F112" i="7"/>
  <c r="D114" i="7"/>
  <c r="D113" i="7"/>
  <c r="D112" i="7"/>
  <c r="L71" i="7"/>
  <c r="L64" i="7"/>
  <c r="I64" i="7"/>
  <c r="I71" i="7"/>
  <c r="F59" i="7"/>
  <c r="F58" i="7"/>
  <c r="F57" i="7"/>
  <c r="D59" i="7"/>
  <c r="D58" i="7"/>
  <c r="D57" i="7"/>
  <c r="F44" i="7"/>
  <c r="F43" i="7"/>
  <c r="D44" i="7"/>
  <c r="D43" i="7"/>
  <c r="F33" i="7"/>
  <c r="D33" i="7"/>
  <c r="F32" i="7"/>
  <c r="D32" i="7"/>
  <c r="F18" i="7"/>
  <c r="D18" i="7"/>
  <c r="F17" i="7"/>
  <c r="D17" i="7"/>
  <c r="H25" i="5" l="1"/>
  <c r="D53" i="4"/>
  <c r="D54" i="4"/>
  <c r="G54" i="4" s="1"/>
  <c r="D56" i="4" l="1"/>
  <c r="G53" i="4"/>
  <c r="I12" i="5"/>
  <c r="D47" i="4" l="1"/>
  <c r="D17" i="4" l="1"/>
  <c r="I17" i="5" l="1"/>
  <c r="I15" i="5"/>
  <c r="I14" i="5"/>
  <c r="I13" i="5"/>
  <c r="I10" i="5"/>
  <c r="I9" i="5"/>
  <c r="G11" i="5"/>
  <c r="G18" i="5" s="1"/>
  <c r="C20" i="2" l="1"/>
  <c r="C11" i="2"/>
  <c r="I5" i="5"/>
  <c r="E6" i="4"/>
  <c r="D6" i="2"/>
  <c r="G24" i="5" l="1"/>
  <c r="F24" i="5"/>
  <c r="E24" i="5"/>
  <c r="D24" i="5"/>
  <c r="C24" i="5"/>
  <c r="F30" i="5" l="1"/>
  <c r="F32" i="5" s="1"/>
  <c r="G30" i="5"/>
  <c r="G32" i="5" s="1"/>
  <c r="F31" i="5" l="1"/>
  <c r="G31" i="5"/>
  <c r="I26" i="5"/>
  <c r="C30" i="5"/>
  <c r="D31" i="4" l="1"/>
  <c r="G37" i="5"/>
  <c r="G34" i="5"/>
  <c r="B37" i="5"/>
  <c r="B34" i="5"/>
  <c r="E60" i="4"/>
  <c r="E57" i="4"/>
  <c r="C60" i="4"/>
  <c r="C57" i="4"/>
  <c r="B37" i="2"/>
  <c r="D41" i="2"/>
  <c r="D37" i="2"/>
  <c r="B41" i="2"/>
  <c r="D42" i="6" l="1"/>
  <c r="C42" i="6"/>
  <c r="I173" i="7"/>
  <c r="D19" i="6"/>
  <c r="C19" i="6"/>
  <c r="H173" i="7" l="1"/>
  <c r="D45" i="6"/>
  <c r="I170" i="7"/>
  <c r="H170" i="7"/>
  <c r="C45" i="6"/>
  <c r="D44" i="6"/>
  <c r="C44" i="6"/>
  <c r="F11" i="5"/>
  <c r="F18" i="5" s="1"/>
  <c r="I28" i="5" l="1"/>
  <c r="I16" i="5" l="1"/>
  <c r="D20" i="2"/>
  <c r="I25" i="5" l="1"/>
  <c r="D11" i="2" l="1"/>
  <c r="E47" i="4"/>
  <c r="E17" i="4"/>
  <c r="E31" i="4" s="1"/>
  <c r="E35" i="4" l="1"/>
  <c r="E51" i="4" s="1"/>
  <c r="D22" i="2"/>
  <c r="E54" i="4" l="1"/>
  <c r="E55" i="4" s="1"/>
  <c r="D25" i="2"/>
  <c r="D29" i="2" s="1"/>
  <c r="I29" i="5"/>
  <c r="I27" i="5"/>
  <c r="D33" i="2" l="1"/>
  <c r="H11" i="5" l="1"/>
  <c r="H18" i="5" s="1"/>
  <c r="E11" i="5"/>
  <c r="D11" i="5"/>
  <c r="D18" i="5" s="1"/>
  <c r="C11" i="5"/>
  <c r="C18" i="5" s="1"/>
  <c r="E20" i="5" l="1"/>
  <c r="I20" i="5" s="1"/>
  <c r="K20" i="5" s="1"/>
  <c r="E18" i="5"/>
  <c r="I11" i="5"/>
  <c r="I18" i="5" s="1"/>
  <c r="C22" i="2"/>
  <c r="C25" i="2" l="1"/>
  <c r="I23" i="5"/>
  <c r="I21" i="5"/>
  <c r="C29" i="2" l="1"/>
  <c r="E30" i="5"/>
  <c r="E32" i="5" s="1"/>
  <c r="D30" i="5"/>
  <c r="C31" i="5" l="1"/>
  <c r="D32" i="5"/>
  <c r="E31" i="5"/>
  <c r="C33" i="2"/>
  <c r="H22" i="5" s="1"/>
  <c r="H24" i="5" l="1"/>
  <c r="H30" i="5" s="1"/>
  <c r="I22" i="5"/>
  <c r="I24" i="5" s="1"/>
  <c r="I30" i="5" s="1"/>
  <c r="D35" i="4"/>
  <c r="H32" i="5" l="1"/>
  <c r="H31" i="5"/>
  <c r="K30" i="5"/>
  <c r="I31" i="5"/>
  <c r="I32" i="5"/>
  <c r="D51" i="4"/>
  <c r="D55" i="4" l="1"/>
</calcChain>
</file>

<file path=xl/sharedStrings.xml><?xml version="1.0" encoding="utf-8"?>
<sst xmlns="http://schemas.openxmlformats.org/spreadsheetml/2006/main" count="272" uniqueCount="202">
  <si>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</si>
  <si>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</si>
  <si>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</si>
  <si>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</si>
  <si>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</si>
  <si>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</si>
  <si>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</si>
  <si>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</si>
  <si>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</si>
  <si>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</si>
  <si>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</si>
  <si>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</si>
  <si>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клиентов</t>
  </si>
  <si>
    <t>Выпущенные долговые ценные бумаги</t>
  </si>
  <si>
    <t>Прочие обязательства</t>
  </si>
  <si>
    <t>ИТОГО ОБЯЗАТЕЛЬСТВА:</t>
  </si>
  <si>
    <t>КАПИТАЛ:</t>
  </si>
  <si>
    <t>Уставный капитал</t>
  </si>
  <si>
    <t>Эмиссионный доход</t>
  </si>
  <si>
    <t>Фонд переоценки основных средств</t>
  </si>
  <si>
    <t>Нераспределенная прибыль</t>
  </si>
  <si>
    <t>ИТОГО КАПИТАЛ:</t>
  </si>
  <si>
    <t>ИТОГО ОБЯЗАТЕЛЬСТВА И КАПИТАЛ:</t>
  </si>
  <si>
    <t>ЧИСТЫЙ ПРОЦЕНТНЫЙ ДОХОД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</si>
  <si>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</si>
  <si>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</si>
  <si>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</si>
  <si>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</si>
  <si>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Расход по налогу на прибыль</t>
  </si>
  <si>
    <t>ЧИСТАЯ ПРИБЫЛЬ</t>
  </si>
  <si>
    <t xml:space="preserve">         Уставный капитал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</si>
  <si>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</si>
  <si>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</si>
  <si>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</si>
  <si>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</si>
  <si>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</si>
  <si>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</si>
  <si>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</si>
  <si>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</si>
  <si>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</si>
  <si>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</si>
  <si>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</si>
  <si>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</si>
  <si>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</si>
  <si>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</si>
  <si>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</si>
  <si>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Налог на прибыль уплаченный</t>
  </si>
  <si>
    <t>ДВИЖЕНИЕ ДЕНЕЖНЫХ СРЕДСТВ ОТ ИНВЕСТИЦИОННОЙ ДЕЯТЕЛЬНОСТИ:</t>
  </si>
  <si>
    <t>ДВИЖЕНИЕ ДЕНЕЖНЫХ СРЕДСТВ ОТ ФИНАНСОВОЙ ДЕЯТЕЛЬНОСТИ: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</si>
  <si>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</si>
  <si>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</si>
  <si>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 АО "Kaspi Bank"</t>
  </si>
  <si>
    <t xml:space="preserve"> </t>
  </si>
  <si>
    <t>Амортизация резерва переоценки основных средств</t>
  </si>
  <si>
    <t>Чистый совокупный доход</t>
  </si>
  <si>
    <t>Выплата дивидендов</t>
  </si>
  <si>
    <t>Выкуп собственных акций</t>
  </si>
  <si>
    <t xml:space="preserve">    простые акции</t>
  </si>
  <si>
    <t xml:space="preserve">    привилегированные акции</t>
  </si>
  <si>
    <t>Миронов П.В.</t>
  </si>
  <si>
    <t>Прочий совокупный доход</t>
  </si>
  <si>
    <t>Главный бухгалтер</t>
  </si>
  <si>
    <t>Уалибекова Н.А.</t>
  </si>
  <si>
    <t>Доходы по услугам и комиссии полученные</t>
  </si>
  <si>
    <t>Расходы по услугам и комиссии уплаченные</t>
  </si>
  <si>
    <t>ЧИСТАЯ ПРИБЫЛЬ ДО НАЛОГООБЛОЖЕНИЯ</t>
  </si>
  <si>
    <t>Консолидированный отчет о прибылях и убытках
 АО "Kaspi Bank"</t>
  </si>
  <si>
    <t>Консолидированный бухгалтерский баланс
АО "Kaspi Bank"</t>
  </si>
  <si>
    <t>Консолидированный отчет об изменениях в капитале АО "Kaspi Bank"</t>
  </si>
  <si>
    <t xml:space="preserve">Консолидированный отчет о движении денежных средств            </t>
  </si>
  <si>
    <t>в млн.тенге</t>
  </si>
  <si>
    <t>Финансовые активы, оцениваемые по справедливой стоимости через прочий совокупный доход</t>
  </si>
  <si>
    <t xml:space="preserve">Чистая прибыль от выбытия финансовых активов, оцениваемых по справедливой стоимости через прочий совокупный доход </t>
  </si>
  <si>
    <t>Проценты, полученные</t>
  </si>
  <si>
    <t>Проценты, уплаченные</t>
  </si>
  <si>
    <t>Расходы, уплаченные по обязательному страхованию депозитов физических лиц</t>
  </si>
  <si>
    <t>Прочие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</si>
  <si>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</si>
  <si>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Увеличение/(уменьшение) операционных обязательств:</t>
  </si>
  <si>
    <t>Процентные расходы</t>
  </si>
  <si>
    <t>Процентные доходы</t>
  </si>
  <si>
    <t>ВАЛОВАЯ ОПЕРАЦИОННАЯ ПРИБЫЛЬ</t>
  </si>
  <si>
    <t>Расходы по созданию резервов</t>
  </si>
  <si>
    <t>Обязательные резервы в НБРК</t>
  </si>
  <si>
    <t>Отложенные налоговые обязательства</t>
  </si>
  <si>
    <t>Резерв переоценки финансовых активов, оцениваемых по справедливой стоимости через прочий совокупный доход</t>
  </si>
  <si>
    <t>Резерв переоценки основных средств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</si>
  <si>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</si>
  <si>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</si>
  <si>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оцениваемых по справедливой стоимости через прочий совокупный доход</t>
  </si>
  <si>
    <t>Приобретение финансовых активов, оцениваемых по справедливой стоимости через прочий совокупный доход</t>
  </si>
  <si>
    <t>Выплаченные дивиденды</t>
  </si>
  <si>
    <t>Влияние изменений курса иностранной валюты на денежные средства и их эквиваленты</t>
  </si>
  <si>
    <t xml:space="preserve">Резерв переоценки финансовых активов, оцениваемых по справедливой стоимости через прочий совокупный доход </t>
  </si>
  <si>
    <t>Амортизация отсроченного налога по фонду переоценки основных средств</t>
  </si>
  <si>
    <t>Председатель Правления</t>
  </si>
  <si>
    <t>31 декабря 2019 г.</t>
  </si>
  <si>
    <t>30 июня 2019 г.</t>
  </si>
  <si>
    <t>30 июня 2020 г.</t>
  </si>
  <si>
    <t>Чистый приток денежных средств от операционной деятельности</t>
  </si>
  <si>
    <t>Приток  денежных средств от операционной деятельности до налогооблажения</t>
  </si>
  <si>
    <t>Чистый отток денежных средств от инвестиционной деятельности</t>
  </si>
  <si>
    <t>Чистый отток денежных средств от финансовой деятельности</t>
  </si>
  <si>
    <t>30 июня</t>
  </si>
  <si>
    <t>Денежные средства и их эквиваленты</t>
  </si>
  <si>
    <t xml:space="preserve">30 июня </t>
  </si>
  <si>
    <t>2020 г.</t>
  </si>
  <si>
    <t>(не аудировано)</t>
  </si>
  <si>
    <t xml:space="preserve">31 декабря </t>
  </si>
  <si>
    <t>2019 г.</t>
  </si>
  <si>
    <t>Наличные средства</t>
  </si>
  <si>
    <t>Текущие счета в других банках</t>
  </si>
  <si>
    <t>Краткосрочные депозиты в других банках</t>
  </si>
  <si>
    <t>Операции обратное «РЕПО»</t>
  </si>
  <si>
    <t>Итого денежные средства и их эквиваленты</t>
  </si>
  <si>
    <r>
      <t>6.</t>
    </r>
    <r>
      <rPr>
        <b/>
        <sz val="7"/>
        <rFont val="Times New Roman"/>
        <family val="1"/>
        <charset val="204"/>
      </rPr>
      <t xml:space="preserve">      </t>
    </r>
    <r>
      <rPr>
        <b/>
        <sz val="11"/>
        <rFont val="Tahoma"/>
        <family val="2"/>
        <charset val="204"/>
      </rPr>
      <t>Инвестиционные ценные бумаги и деривативы</t>
    </r>
  </si>
  <si>
    <t>Итого финансовые активы, оцениваемые по ССЧПСД</t>
  </si>
  <si>
    <t>Итого финансовые активы, оцениваемые по ССЧПУ</t>
  </si>
  <si>
    <t xml:space="preserve">Итого финансовые активы, оцениваемые по ССЧПСД </t>
  </si>
  <si>
    <t>2020 г. (не аудировано)</t>
  </si>
  <si>
    <t>31 декабря  2019 г.</t>
  </si>
  <si>
    <t>Долговые ценные бумаги</t>
  </si>
  <si>
    <t>Долевые ценные бумаги</t>
  </si>
  <si>
    <t>Fintech</t>
  </si>
  <si>
    <t>Итого ссуды, предоставленные клиенту брутто</t>
  </si>
  <si>
    <t xml:space="preserve">За минусом резерва под обесценение </t>
  </si>
  <si>
    <t>Итого ссуды, предоставленные клиентам</t>
  </si>
  <si>
    <t>Неработающие ссуды, брутто</t>
  </si>
  <si>
    <t xml:space="preserve">Резервы под обесценение </t>
  </si>
  <si>
    <t xml:space="preserve">Резервы под обесценение на неработающие ссуды  (брутто) </t>
  </si>
  <si>
    <t>Итого неработающие ссуды, предоставленные клиентам,</t>
  </si>
  <si>
    <t>по состоянию на</t>
  </si>
  <si>
    <t>(не аудировано)г.</t>
  </si>
  <si>
    <t>Расходы по резервам:</t>
  </si>
  <si>
    <t>31 декабря</t>
  </si>
  <si>
    <t>Предоплаты по онлайн-операциям клиентов</t>
  </si>
  <si>
    <t>Расчеты с брокерами</t>
  </si>
  <si>
    <t xml:space="preserve">Требования к VISA и Master Card </t>
  </si>
  <si>
    <t xml:space="preserve">Прочее </t>
  </si>
  <si>
    <t>Итого прочие финансовые активы</t>
  </si>
  <si>
    <t>За минусом резерва под обесценение (Примечание 4)</t>
  </si>
  <si>
    <t>Прочие нефинансовые активы:</t>
  </si>
  <si>
    <t>Инвестиционное имущество</t>
  </si>
  <si>
    <t>Прочее</t>
  </si>
  <si>
    <t>Итого прочие нефинансовые активы</t>
  </si>
  <si>
    <t>Итого прочие активы</t>
  </si>
  <si>
    <t xml:space="preserve"> 2020 г.</t>
  </si>
  <si>
    <t xml:space="preserve"> 2019 г.</t>
  </si>
  <si>
    <t>Физические лица</t>
  </si>
  <si>
    <t>Срочные депозиты</t>
  </si>
  <si>
    <t>Текущие счета и депозиты до востребования</t>
  </si>
  <si>
    <t>Итого средства физических лиц</t>
  </si>
  <si>
    <t>Юридические лица</t>
  </si>
  <si>
    <t>Итого средства юридических лиц</t>
  </si>
  <si>
    <t>Итого средства клиентов</t>
  </si>
  <si>
    <t>Прочие финансовые обязательства:</t>
  </si>
  <si>
    <t>Кредиторы по онлайн-операциям клиентов</t>
  </si>
  <si>
    <t>Начисленные расходы</t>
  </si>
  <si>
    <t>Начисленные дивиденды</t>
  </si>
  <si>
    <t>Задолженность перед VISA и Master Card</t>
  </si>
  <si>
    <t>Итого финансовые обязательства</t>
  </si>
  <si>
    <t>Прочие нефинансовые обязательства:</t>
  </si>
  <si>
    <t>Накопленные вознаграждения работников</t>
  </si>
  <si>
    <t>Резерв по отпускам</t>
  </si>
  <si>
    <t>Предоплаты</t>
  </si>
  <si>
    <t>Текущий налог на прибыль к уплате</t>
  </si>
  <si>
    <t>Налоги к уплате, кроме налога на прибыль</t>
  </si>
  <si>
    <t>Итого нефинансовые обязательства</t>
  </si>
  <si>
    <t>Итого прочие обязательства</t>
  </si>
  <si>
    <t>Чистые активы для простых акций:</t>
  </si>
  <si>
    <t>Активы</t>
  </si>
  <si>
    <t>За минусом:</t>
  </si>
  <si>
    <t>Нематериальные активы</t>
  </si>
  <si>
    <t>Обязательства</t>
  </si>
  <si>
    <t>Cальдо счета "уставный капитал, привилегированные акции"</t>
  </si>
  <si>
    <t>Итого чистые активы для простых акций</t>
  </si>
  <si>
    <t>Количество простых акций</t>
  </si>
  <si>
    <t>Балансовая стоимость одной простой акции (в тенге)</t>
  </si>
  <si>
    <t>Капитал, принадлежащий держателям привилегированных акций:</t>
  </si>
  <si>
    <t>Сумма начисленных, но не выплаченных дивидендов по привилегированным акциям</t>
  </si>
  <si>
    <t>-</t>
  </si>
  <si>
    <t>Итого капитал для привилегированных акций</t>
  </si>
  <si>
    <t>Долговая составляющая привилегированных акций</t>
  </si>
  <si>
    <t>Количество привилегированных акций</t>
  </si>
  <si>
    <t>Балансовая стоимость одной привилегированной акции (в тенге)</t>
  </si>
  <si>
    <t>30 сентября 2020 г. (не аудировано)</t>
  </si>
  <si>
    <t>по состоянию 
на 01.01.2021 г.</t>
  </si>
  <si>
    <t>31 декабря 2020 г.</t>
  </si>
  <si>
    <t>Активы, предназначенные для продажи</t>
  </si>
  <si>
    <t>Поступления от продажи дочерней компании</t>
  </si>
  <si>
    <t>Чистый  (убыток) /доход по операциям с финансовыми инструментами, оцениваемыми по справедливой стоимости через прибыли или убытки</t>
  </si>
  <si>
    <t>Чистый доход/(убыток) по операциям с иностранной валютой</t>
  </si>
  <si>
    <t xml:space="preserve">Обязательства, непосредственно связанные с активами, классифицированными как предназначенные для продажи </t>
  </si>
  <si>
    <t>Субординированный долг</t>
  </si>
  <si>
    <t>по состоянию на 1 июля 2021 года</t>
  </si>
  <si>
    <t>по состоянию 
на 01.07.2021 г.</t>
  </si>
  <si>
    <t>За 6 месяцев, закончившихся 30.06.2021 г.</t>
  </si>
  <si>
    <t>За 6 месяцев, закончившихся 30.06.2020 г.</t>
  </si>
  <si>
    <t>30 июня 2021 г.</t>
  </si>
  <si>
    <t>Средства банков</t>
  </si>
  <si>
    <t>Чистое (уменьшение)/увеличение  денежных средств и их эквивалентов</t>
  </si>
  <si>
    <t>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</si>
</sst>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-* #,##0\ _₽_-;\-* #,##0\ _₽_-;_-* &quot;-&quot;\ _₽_-;_-@_-"/>
    <numFmt numFmtId="164" formatCode="_-* #,##0.00_р_._-;\-* #,##0.00_р_._-;_-* &quot;-&quot;??_р_._-;_-@_-"/>
    <numFmt numFmtId="165" formatCode="0.0;\(0.0\)"/>
    <numFmt numFmtId="166" formatCode="_-* \(#,##0\);_-* #,##0_-;_-* &quot;-     &quot;_-;_-@_-"/>
    <numFmt numFmtId="167" formatCode="_(* #,##0_);_(* \(#,##0\);_(* &quot;-     &quot;_);_(@_)"/>
    <numFmt numFmtId="168" formatCode="_ * #,##0_ ;_ * \-#,##0_ ;_ * &quot;-&quot;_ ;_ @_ "/>
    <numFmt numFmtId="169" formatCode="_._.* #,##0.0_);_._.* \(#,##0.0\);_._.* \-??_.?_);_._.@_)"/>
    <numFmt numFmtId="170" formatCode="_._.* #,##0.00_);_._.* \(#,##0.00\);_._.* \-??_.??_);_._.@_)"/>
    <numFmt numFmtId="171" formatCode="_._.* #,##0.000_);_._.* \(#,##0.000\);_._.* \-??_.???_);_._.@_)"/>
    <numFmt numFmtId="172" formatCode="_ * #,##0.00_ ;_ * \-#,##0.00_ ;_ * &quot;-&quot;??_ ;_ @_ "/>
    <numFmt numFmtId="173" formatCode="_-* \(#,##0.00\);_-* #,##0.00_-;_-* &quot;-     &quot;??_-;_-@_-"/>
    <numFmt numFmtId="174" formatCode="_(* #,##0.00_);_(* \(#,##0.00\);_(* &quot;-     &quot;??_);_(@_)"/>
    <numFmt numFmtId="175" formatCode="* \(#,##0\);* #,##0_);&quot;-&quot;??_);@"/>
    <numFmt numFmtId="176" formatCode="_-&quot;$&quot;* \(#,##0\);_-&quot;$&quot;* #,##0_);_-&quot;$&quot;* &quot;-     &quot;_-;_-@_-"/>
    <numFmt numFmtId="177" formatCode="_(&quot;$&quot;* #,##0.00_);_(&quot;$&quot;* \(#,##0.00\);_(&quot;$&quot;* &quot;-     &quot;??_);_(@_)"/>
    <numFmt numFmtId="178" formatCode="_(&quot;$&quot;* #,##0_);_(&quot;$&quot;* \(#,##0\);_(&quot;$&quot;* &quot;-     &quot;_);_(@_)"/>
    <numFmt numFmtId="179" formatCode="_._.&quot;$&quot;* #,##0.0_);_._.&quot;$&quot;* \(#,##0.0\);_._.&quot;$&quot;* \-??_.?_);_._.@_)"/>
    <numFmt numFmtId="180" formatCode="_._.&quot;$&quot;* #,##0.00_);_._.&quot;$&quot;* \(#,##0.00\);_._.&quot;$&quot;* \-??_.??_);_._.@_)"/>
    <numFmt numFmtId="181" formatCode="_._.&quot;$&quot;* #,##0.000_);_._.&quot;$&quot;* \(#,##0.000\);_._.&quot;$&quot;* \-??_.???_);_._.@_)"/>
    <numFmt numFmtId="182" formatCode="\ \ \ _-* #,##0.00_-;\-* #,##0.00_-;_-* &quot;-&quot;??_-;_-@_-"/>
    <numFmt numFmtId="183" formatCode="\ \ \ _-&quot;$&quot;* #,##0.00_-;\-&quot;$&quot;* #,##0.00_-;_-&quot;$&quot;* &quot;-&quot;??_-;_-@_-"/>
    <numFmt numFmtId="184" formatCode="* #,##0_);* \(#,##0\);&quot;-&quot;??_);@"/>
    <numFmt numFmtId="185" formatCode="mmmm\ d\,\ yyyy"/>
    <numFmt numFmtId="186" formatCode="_._._(0.0%_);_._.\(0.0\)%_)"/>
    <numFmt numFmtId="187" formatCode="0%_);\(0%\)"/>
    <numFmt numFmtId="188" formatCode="_._._(0%_);_._.\(0\)%_)"/>
    <numFmt numFmtId="189" formatCode="_._._(0.00%_);_._.\(0.00\)%_)"/>
    <numFmt numFmtId="190" formatCode="_._._(0.000%_);_._.\(0.000\)%_)"/>
    <numFmt numFmtId="191" formatCode="_._.* ###0_)"/>
    <numFmt numFmtId="192" formatCode="_ * #,##0_ ;_ * \-#,##0_ ;_ * &quot;-&quot;??_ ;_ @_ "/>
    <numFmt numFmtId="193" formatCode="_(* #,##0_);_(* \(#,##0\);_(* &quot;-&quot;_);_(@_)"/>
    <numFmt numFmtId="194" formatCode="_-* #,##0_р_._-;\-* #,##0_р_._-;_-* &quot;-&quot;??_р_._-;_-@_-"/>
    <numFmt numFmtId="195" formatCode="_(* #,##0_);_(* \(#,##0\);_(* &quot;-&quot;??_);_(@_)"/>
  </numFmts>
  <fonts count="50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sz val="10"/>
      <color rgb="FFFF0000"/>
      <name val="Arial"/>
      <family val="2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 Cyr"/>
      <charset val="204"/>
    </font>
    <font>
      <sz val="12"/>
      <name val="Arial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sz val="10"/>
      <color theme="0"/>
      <name val="Arial"/>
      <family val="2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8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rgb="FF99CC33"/>
      <name val="Verdan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sz val="7"/>
      <name val="Times New Roman"/>
      <family val="1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8"/>
      <name val="Verdana"/>
      <family val="2"/>
      <charset val="204"/>
    </font>
    <font>
      <b/>
      <sz val="8"/>
      <color rgb="FF000066"/>
      <name val="Tahoma"/>
      <family val="2"/>
      <charset val="204"/>
    </font>
    <font>
      <sz val="9"/>
      <color rgb="FF000066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ck">
        <color rgb="FF000000"/>
      </bottom>
      <diagonal/>
    </border>
  </borders>
  <cellStyleXfs count="61">
    <xf numFmtId="0" fontId="0" fillId="0" borderId="0"/>
    <xf numFmtId="0" fontId="2" fillId="0" borderId="0"/>
    <xf numFmtId="165" fontId="12" fillId="0" borderId="1"/>
    <xf numFmtId="0" fontId="5" fillId="0" borderId="2">
      <alignment horizontal="center"/>
    </xf>
    <xf numFmtId="166" fontId="13" fillId="0" borderId="0" applyFill="0" applyBorder="0" applyProtection="0"/>
    <xf numFmtId="167" fontId="13" fillId="0" borderId="0" applyFill="0" applyBorder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3" fillId="0" borderId="0" applyFont="0" applyFill="0" applyBorder="0" applyProtection="0"/>
    <xf numFmtId="170" fontId="14" fillId="0" borderId="0" applyFont="0" applyFill="0" applyBorder="0" applyProtection="0"/>
    <xf numFmtId="171" fontId="14" fillId="0" borderId="0" applyFont="0" applyFill="0" applyBorder="0" applyProtection="0"/>
    <xf numFmtId="164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3" fillId="0" borderId="0" applyFont="0" applyFill="0" applyBorder="0" applyProtection="0"/>
    <xf numFmtId="174" fontId="13" fillId="0" borderId="0" applyFont="0" applyFill="0" applyBorder="0" applyProtection="0"/>
    <xf numFmtId="0" fontId="16" fillId="0" borderId="0" applyFill="0" applyProtection="0">
      <protection locked="0"/>
    </xf>
    <xf numFmtId="175" fontId="17" fillId="0" borderId="0" applyFill="0" applyBorder="0" applyProtection="0"/>
    <xf numFmtId="175" fontId="17" fillId="0" borderId="3" applyFill="0" applyProtection="0"/>
    <xf numFmtId="175" fontId="17" fillId="0" borderId="4" applyFill="0" applyProtection="0"/>
    <xf numFmtId="176" fontId="13" fillId="0" borderId="0" applyFill="0" applyBorder="0" applyProtection="0"/>
    <xf numFmtId="177" fontId="13" fillId="0" borderId="0" applyFill="0" applyBorder="0" applyProtection="0"/>
    <xf numFmtId="176" fontId="13" fillId="0" borderId="0" applyFill="0" applyBorder="0" applyProtection="0"/>
    <xf numFmtId="178" fontId="13" fillId="0" borderId="0" applyFill="0" applyBorder="0" applyProtection="0"/>
    <xf numFmtId="179" fontId="14" fillId="0" borderId="0" applyFont="0" applyFill="0" applyBorder="0" applyProtection="0"/>
    <xf numFmtId="180" fontId="14" fillId="0" borderId="0" applyFont="0" applyFill="0" applyBorder="0" applyProtection="0"/>
    <xf numFmtId="181" fontId="14" fillId="0" borderId="0" applyFont="0" applyFill="0" applyBorder="0" applyProtection="0"/>
    <xf numFmtId="182" fontId="12" fillId="0" borderId="0"/>
    <xf numFmtId="183" fontId="12" fillId="0" borderId="0"/>
    <xf numFmtId="184" fontId="17" fillId="0" borderId="0" applyFill="0" applyBorder="0" applyProtection="0"/>
    <xf numFmtId="184" fontId="17" fillId="0" borderId="3" applyFill="0" applyProtection="0"/>
    <xf numFmtId="184" fontId="17" fillId="0" borderId="4" applyFill="0" applyProtection="0"/>
    <xf numFmtId="14" fontId="7" fillId="2" borderId="5">
      <alignment horizontal="center" vertical="center" wrapText="1"/>
    </xf>
    <xf numFmtId="185" fontId="18" fillId="0" borderId="0" applyFill="0" applyProtection="0">
      <alignment horizontal="left"/>
    </xf>
    <xf numFmtId="185" fontId="18" fillId="0" borderId="5" applyFill="0" applyProtection="0">
      <alignment horizontal="left"/>
    </xf>
    <xf numFmtId="0" fontId="15" fillId="0" borderId="0"/>
    <xf numFmtId="0" fontId="2" fillId="0" borderId="0"/>
    <xf numFmtId="37" fontId="2" fillId="0" borderId="0"/>
    <xf numFmtId="0" fontId="15" fillId="0" borderId="0"/>
    <xf numFmtId="0" fontId="1" fillId="0" borderId="0"/>
    <xf numFmtId="186" fontId="14" fillId="0" borderId="0" applyFont="0" applyFill="0" applyBorder="0" applyProtection="0"/>
    <xf numFmtId="187" fontId="19" fillId="0" borderId="0" applyFont="0" applyFill="0" applyBorder="0" applyAlignment="0" applyProtection="0"/>
    <xf numFmtId="188" fontId="13" fillId="0" borderId="0" applyFont="0" applyFill="0" applyBorder="0" applyProtection="0"/>
    <xf numFmtId="186" fontId="14" fillId="0" borderId="0" applyFont="0" applyFill="0" applyBorder="0" applyProtection="0"/>
    <xf numFmtId="189" fontId="14" fillId="0" borderId="0" applyFont="0" applyFill="0" applyBorder="0" applyProtection="0"/>
    <xf numFmtId="190" fontId="14" fillId="0" borderId="0" applyFont="0" applyFill="0" applyBorder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2" fillId="0" borderId="1" applyNumberFormat="0"/>
    <xf numFmtId="0" fontId="20" fillId="0" borderId="0" applyFill="0" applyBorder="0" applyProtection="0">
      <alignment horizontal="left" vertical="top"/>
    </xf>
    <xf numFmtId="191" fontId="21" fillId="0" borderId="0" applyFill="0" applyProtection="0"/>
    <xf numFmtId="0" fontId="15" fillId="0" borderId="0"/>
    <xf numFmtId="0" fontId="15" fillId="0" borderId="0"/>
    <xf numFmtId="0" fontId="2" fillId="0" borderId="0"/>
    <xf numFmtId="0" fontId="22" fillId="0" borderId="0"/>
    <xf numFmtId="0" fontId="2" fillId="0" borderId="0"/>
    <xf numFmtId="0" fontId="1" fillId="0" borderId="0"/>
    <xf numFmtId="164" fontId="15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3" fontId="2" fillId="0" borderId="0" xfId="1" applyNumberFormat="1" applyFill="1" applyBorder="1"/>
    <xf numFmtId="3" fontId="7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3" fontId="2" fillId="0" borderId="6" xfId="1" applyNumberFormat="1" applyFill="1" applyBorder="1"/>
    <xf numFmtId="0" fontId="2" fillId="0" borderId="6" xfId="1" applyNumberFormat="1" applyFont="1" applyFill="1" applyBorder="1" applyAlignment="1" applyProtection="1"/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right"/>
    </xf>
    <xf numFmtId="0" fontId="23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92" fontId="9" fillId="0" borderId="0" xfId="1" applyNumberFormat="1" applyFont="1" applyFill="1" applyBorder="1" applyAlignment="1" applyProtection="1">
      <alignment horizontal="right"/>
    </xf>
    <xf numFmtId="3" fontId="2" fillId="0" borderId="0" xfId="1" applyNumberFormat="1" applyFill="1" applyBorder="1" applyAlignment="1">
      <alignment horizontal="right"/>
    </xf>
    <xf numFmtId="0" fontId="23" fillId="0" borderId="0" xfId="0" applyFont="1" applyFill="1"/>
    <xf numFmtId="3" fontId="0" fillId="0" borderId="0" xfId="0" applyNumberFormat="1" applyFill="1"/>
    <xf numFmtId="0" fontId="0" fillId="0" borderId="0" xfId="0" applyFill="1"/>
    <xf numFmtId="0" fontId="26" fillId="0" borderId="0" xfId="51" applyFont="1" applyFill="1" applyAlignment="1">
      <alignment horizontal="right"/>
    </xf>
    <xf numFmtId="0" fontId="0" fillId="0" borderId="9" xfId="0" applyFill="1" applyBorder="1"/>
    <xf numFmtId="3" fontId="0" fillId="0" borderId="9" xfId="0" applyNumberFormat="1" applyFill="1" applyBorder="1" applyAlignment="1">
      <alignment wrapText="1"/>
    </xf>
    <xf numFmtId="3" fontId="0" fillId="0" borderId="9" xfId="0" applyNumberFormat="1" applyFill="1" applyBorder="1"/>
    <xf numFmtId="3" fontId="7" fillId="0" borderId="9" xfId="0" applyNumberFormat="1" applyFont="1" applyFill="1" applyBorder="1"/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3" fontId="2" fillId="0" borderId="0" xfId="1" applyNumberFormat="1" applyFill="1"/>
    <xf numFmtId="0" fontId="28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29" fillId="0" borderId="6" xfId="0" applyFont="1" applyFill="1" applyBorder="1" applyAlignment="1">
      <alignment wrapText="1"/>
    </xf>
    <xf numFmtId="193" fontId="30" fillId="0" borderId="6" xfId="0" applyNumberFormat="1" applyFont="1" applyFill="1" applyBorder="1" applyAlignment="1">
      <alignment wrapText="1"/>
    </xf>
    <xf numFmtId="193" fontId="29" fillId="0" borderId="6" xfId="0" applyNumberFormat="1" applyFont="1" applyFill="1" applyBorder="1" applyAlignment="1">
      <alignment wrapText="1"/>
    </xf>
    <xf numFmtId="0" fontId="29" fillId="0" borderId="6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193" fontId="28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0" fontId="32" fillId="0" borderId="9" xfId="0" applyFont="1" applyFill="1" applyBorder="1" applyAlignment="1">
      <alignment wrapText="1"/>
    </xf>
    <xf numFmtId="3" fontId="0" fillId="0" borderId="9" xfId="0" applyNumberForma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wrapText="1"/>
    </xf>
    <xf numFmtId="194" fontId="2" fillId="0" borderId="0" xfId="60" applyNumberFormat="1" applyFont="1" applyFill="1" applyBorder="1" applyAlignment="1" applyProtection="1"/>
    <xf numFmtId="3" fontId="7" fillId="0" borderId="0" xfId="1" applyNumberFormat="1" applyFont="1" applyFill="1" applyBorder="1" applyAlignment="1">
      <alignment horizontal="right"/>
    </xf>
    <xf numFmtId="194" fontId="2" fillId="0" borderId="0" xfId="1" applyNumberFormat="1" applyFont="1" applyFill="1" applyBorder="1" applyAlignment="1" applyProtection="1"/>
    <xf numFmtId="0" fontId="24" fillId="0" borderId="6" xfId="0" applyFont="1" applyFill="1" applyBorder="1" applyAlignment="1">
      <alignment horizontal="center" wrapText="1"/>
    </xf>
    <xf numFmtId="0" fontId="33" fillId="0" borderId="9" xfId="0" applyFont="1" applyFill="1" applyBorder="1" applyAlignment="1">
      <alignment wrapText="1"/>
    </xf>
    <xf numFmtId="195" fontId="0" fillId="0" borderId="0" xfId="0" applyNumberFormat="1" applyFill="1"/>
    <xf numFmtId="194" fontId="0" fillId="0" borderId="0" xfId="60" applyNumberFormat="1" applyFont="1" applyFill="1"/>
    <xf numFmtId="0" fontId="0" fillId="0" borderId="6" xfId="0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95" fontId="2" fillId="0" borderId="6" xfId="58" applyNumberFormat="1" applyFont="1" applyFill="1" applyBorder="1" applyAlignment="1">
      <alignment horizontal="right"/>
    </xf>
    <xf numFmtId="195" fontId="24" fillId="0" borderId="6" xfId="58" applyNumberFormat="1" applyFont="1" applyFill="1" applyBorder="1" applyAlignment="1">
      <alignment horizontal="right"/>
    </xf>
    <xf numFmtId="0" fontId="0" fillId="0" borderId="6" xfId="0" applyFill="1" applyBorder="1"/>
    <xf numFmtId="3" fontId="0" fillId="0" borderId="6" xfId="0" applyNumberFormat="1" applyFill="1" applyBorder="1"/>
    <xf numFmtId="0" fontId="0" fillId="0" borderId="1" xfId="0" applyFill="1" applyBorder="1"/>
    <xf numFmtId="195" fontId="0" fillId="0" borderId="6" xfId="58" applyNumberFormat="1" applyFont="1" applyFill="1" applyBorder="1" applyAlignment="1">
      <alignment horizontal="right"/>
    </xf>
    <xf numFmtId="195" fontId="19" fillId="0" borderId="6" xfId="58" applyNumberFormat="1" applyFont="1" applyFill="1" applyBorder="1" applyAlignment="1">
      <alignment horizontal="right"/>
    </xf>
    <xf numFmtId="195" fontId="0" fillId="0" borderId="0" xfId="0" applyNumberFormat="1"/>
    <xf numFmtId="195" fontId="24" fillId="0" borderId="9" xfId="0" applyNumberFormat="1" applyFont="1" applyFill="1" applyBorder="1" applyAlignment="1">
      <alignment wrapText="1"/>
    </xf>
    <xf numFmtId="3" fontId="34" fillId="0" borderId="0" xfId="0" applyNumberFormat="1" applyFont="1"/>
    <xf numFmtId="195" fontId="2" fillId="0" borderId="6" xfId="1" applyNumberFormat="1" applyFill="1" applyBorder="1"/>
    <xf numFmtId="195" fontId="7" fillId="0" borderId="6" xfId="1" applyNumberFormat="1" applyFont="1" applyFill="1" applyBorder="1"/>
    <xf numFmtId="195" fontId="0" fillId="0" borderId="9" xfId="0" applyNumberFormat="1" applyFill="1" applyBorder="1"/>
    <xf numFmtId="0" fontId="24" fillId="0" borderId="0" xfId="0" applyFont="1" applyFill="1"/>
    <xf numFmtId="195" fontId="24" fillId="0" borderId="0" xfId="0" applyNumberFormat="1" applyFont="1" applyFill="1"/>
    <xf numFmtId="195" fontId="7" fillId="0" borderId="0" xfId="1" applyNumberFormat="1" applyFont="1" applyFill="1" applyBorder="1" applyAlignment="1" applyProtection="1"/>
    <xf numFmtId="195" fontId="2" fillId="0" borderId="0" xfId="1" applyNumberFormat="1" applyFont="1" applyFill="1" applyBorder="1" applyAlignment="1" applyProtection="1"/>
    <xf numFmtId="0" fontId="35" fillId="0" borderId="0" xfId="0" applyFont="1" applyFill="1" applyBorder="1" applyAlignment="1">
      <alignment horizontal="right"/>
    </xf>
    <xf numFmtId="0" fontId="0" fillId="0" borderId="6" xfId="0" applyFont="1" applyFill="1" applyBorder="1"/>
    <xf numFmtId="195" fontId="7" fillId="0" borderId="6" xfId="58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0" fontId="0" fillId="0" borderId="1" xfId="0" applyFont="1" applyFill="1" applyBorder="1"/>
    <xf numFmtId="0" fontId="0" fillId="0" borderId="0" xfId="0" applyFont="1" applyFill="1"/>
    <xf numFmtId="0" fontId="36" fillId="0" borderId="0" xfId="1" applyNumberFormat="1" applyFont="1" applyFill="1" applyBorder="1" applyAlignment="1" applyProtection="1"/>
    <xf numFmtId="195" fontId="2" fillId="0" borderId="0" xfId="1" applyNumberFormat="1" applyFill="1" applyBorder="1"/>
    <xf numFmtId="194" fontId="7" fillId="0" borderId="0" xfId="60" applyNumberFormat="1" applyFont="1" applyFill="1" applyBorder="1" applyAlignment="1" applyProtection="1"/>
    <xf numFmtId="3" fontId="37" fillId="0" borderId="0" xfId="0" applyNumberFormat="1" applyFont="1" applyFill="1"/>
    <xf numFmtId="164" fontId="9" fillId="0" borderId="0" xfId="60" applyFont="1" applyFill="1" applyAlignment="1">
      <alignment wrapText="1"/>
    </xf>
    <xf numFmtId="164" fontId="9" fillId="0" borderId="0" xfId="60" applyFont="1" applyFill="1"/>
    <xf numFmtId="164" fontId="38" fillId="0" borderId="0" xfId="60" applyFont="1" applyFill="1" applyBorder="1"/>
    <xf numFmtId="0" fontId="39" fillId="0" borderId="0" xfId="0" applyFont="1" applyAlignment="1">
      <alignment horizontal="right" vertical="center" wrapText="1"/>
    </xf>
    <xf numFmtId="0" fontId="39" fillId="0" borderId="5" xfId="0" applyFont="1" applyBorder="1" applyAlignment="1">
      <alignment horizontal="right" vertical="center" wrapText="1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horizontal="right" vertical="center" wrapText="1"/>
    </xf>
    <xf numFmtId="0" fontId="40" fillId="0" borderId="5" xfId="0" applyFont="1" applyBorder="1" applyAlignment="1">
      <alignment vertical="center" wrapText="1"/>
    </xf>
    <xf numFmtId="0" fontId="40" fillId="0" borderId="5" xfId="0" applyFont="1" applyBorder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39" fillId="0" borderId="5" xfId="0" applyFont="1" applyBorder="1" applyAlignment="1">
      <alignment vertical="center" wrapText="1"/>
    </xf>
    <xf numFmtId="0" fontId="40" fillId="0" borderId="0" xfId="0" applyFont="1" applyAlignment="1">
      <alignment horizontal="left" vertical="center" wrapText="1"/>
    </xf>
    <xf numFmtId="0" fontId="39" fillId="0" borderId="11" xfId="0" applyFont="1" applyBorder="1" applyAlignment="1">
      <alignment horizontal="right" vertical="center" wrapText="1"/>
    </xf>
    <xf numFmtId="0" fontId="41" fillId="0" borderId="0" xfId="0" applyFont="1" applyAlignment="1">
      <alignment horizontal="left" vertical="center" indent="4"/>
    </xf>
    <xf numFmtId="0" fontId="42" fillId="0" borderId="0" xfId="0" applyFont="1" applyAlignment="1">
      <alignment horizontal="left" vertical="center" indent="2"/>
    </xf>
    <xf numFmtId="0" fontId="0" fillId="0" borderId="5" xfId="0" applyBorder="1" applyAlignment="1">
      <alignment vertical="top" wrapText="1"/>
    </xf>
    <xf numFmtId="3" fontId="0" fillId="0" borderId="0" xfId="0" applyNumberFormat="1"/>
    <xf numFmtId="164" fontId="0" fillId="0" borderId="0" xfId="60" applyFont="1"/>
    <xf numFmtId="164" fontId="9" fillId="0" borderId="0" xfId="60" applyFont="1"/>
    <xf numFmtId="0" fontId="43" fillId="0" borderId="0" xfId="0" applyFont="1" applyAlignment="1">
      <alignment horizontal="left" vertical="center" indent="4"/>
    </xf>
    <xf numFmtId="0" fontId="29" fillId="0" borderId="0" xfId="0" applyFont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8" fillId="0" borderId="5" xfId="0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29" fillId="0" borderId="5" xfId="0" applyFont="1" applyBorder="1" applyAlignment="1">
      <alignment horizontal="right" vertical="center" wrapText="1"/>
    </xf>
    <xf numFmtId="0" fontId="28" fillId="0" borderId="11" xfId="0" applyFont="1" applyBorder="1" applyAlignment="1">
      <alignment vertical="center" wrapText="1"/>
    </xf>
    <xf numFmtId="3" fontId="28" fillId="0" borderId="11" xfId="0" applyNumberFormat="1" applyFont="1" applyBorder="1" applyAlignment="1">
      <alignment horizontal="right" vertical="center" wrapText="1"/>
    </xf>
    <xf numFmtId="0" fontId="29" fillId="0" borderId="11" xfId="0" applyFont="1" applyBorder="1" applyAlignment="1">
      <alignment horizontal="right" vertical="center" wrapText="1"/>
    </xf>
    <xf numFmtId="0" fontId="39" fillId="0" borderId="12" xfId="0" applyFont="1" applyBorder="1" applyAlignment="1">
      <alignment vertical="center" wrapText="1"/>
    </xf>
    <xf numFmtId="0" fontId="39" fillId="0" borderId="12" xfId="0" applyFont="1" applyBorder="1" applyAlignment="1">
      <alignment horizontal="left" vertical="center" wrapText="1"/>
    </xf>
    <xf numFmtId="3" fontId="39" fillId="0" borderId="12" xfId="0" applyNumberFormat="1" applyFont="1" applyBorder="1" applyAlignment="1">
      <alignment horizontal="left" vertical="center" wrapText="1"/>
    </xf>
    <xf numFmtId="9" fontId="40" fillId="0" borderId="0" xfId="0" applyNumberFormat="1" applyFont="1" applyAlignment="1">
      <alignment horizontal="left" vertical="center" wrapText="1"/>
    </xf>
    <xf numFmtId="0" fontId="40" fillId="0" borderId="12" xfId="0" applyFont="1" applyBorder="1" applyAlignment="1">
      <alignment vertical="center" wrapText="1"/>
    </xf>
    <xf numFmtId="3" fontId="29" fillId="0" borderId="0" xfId="0" applyNumberFormat="1" applyFont="1" applyAlignment="1">
      <alignment horizontal="left" vertical="center" wrapText="1"/>
    </xf>
    <xf numFmtId="194" fontId="0" fillId="0" borderId="0" xfId="60" applyNumberFormat="1" applyFont="1"/>
    <xf numFmtId="3" fontId="39" fillId="0" borderId="5" xfId="0" applyNumberFormat="1" applyFont="1" applyBorder="1" applyAlignment="1">
      <alignment horizontal="left" vertical="center" wrapText="1"/>
    </xf>
    <xf numFmtId="0" fontId="39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40" fillId="0" borderId="12" xfId="0" applyFont="1" applyBorder="1" applyAlignment="1">
      <alignment horizontal="right" vertical="center"/>
    </xf>
    <xf numFmtId="3" fontId="40" fillId="0" borderId="0" xfId="0" applyNumberFormat="1" applyFont="1" applyAlignment="1">
      <alignment horizontal="right" vertical="center"/>
    </xf>
    <xf numFmtId="3" fontId="40" fillId="0" borderId="5" xfId="0" applyNumberFormat="1" applyFont="1" applyBorder="1" applyAlignment="1">
      <alignment horizontal="right" vertical="center"/>
    </xf>
    <xf numFmtId="3" fontId="39" fillId="0" borderId="5" xfId="0" applyNumberFormat="1" applyFont="1" applyBorder="1" applyAlignment="1">
      <alignment horizontal="right" vertical="center"/>
    </xf>
    <xf numFmtId="3" fontId="39" fillId="0" borderId="5" xfId="0" applyNumberFormat="1" applyFont="1" applyBorder="1" applyAlignment="1">
      <alignment horizontal="right" vertical="center" wrapText="1"/>
    </xf>
    <xf numFmtId="0" fontId="40" fillId="0" borderId="0" xfId="0" applyFont="1" applyAlignment="1">
      <alignment horizontal="right" vertical="center"/>
    </xf>
    <xf numFmtId="0" fontId="39" fillId="0" borderId="14" xfId="0" applyFont="1" applyBorder="1" applyAlignment="1">
      <alignment vertical="center" wrapText="1"/>
    </xf>
    <xf numFmtId="3" fontId="39" fillId="0" borderId="14" xfId="0" applyNumberFormat="1" applyFont="1" applyBorder="1" applyAlignment="1">
      <alignment horizontal="right" vertical="center"/>
    </xf>
    <xf numFmtId="0" fontId="39" fillId="0" borderId="14" xfId="0" applyFont="1" applyBorder="1" applyAlignment="1">
      <alignment horizontal="right" vertical="center" wrapText="1"/>
    </xf>
    <xf numFmtId="3" fontId="39" fillId="0" borderId="14" xfId="0" applyNumberFormat="1" applyFont="1" applyBorder="1" applyAlignment="1">
      <alignment horizontal="right" vertical="center" wrapText="1"/>
    </xf>
    <xf numFmtId="3" fontId="39" fillId="0" borderId="11" xfId="0" applyNumberFormat="1" applyFont="1" applyBorder="1" applyAlignment="1">
      <alignment horizontal="right" vertical="center"/>
    </xf>
    <xf numFmtId="0" fontId="40" fillId="0" borderId="15" xfId="0" applyFont="1" applyBorder="1" applyAlignment="1">
      <alignment vertical="center" wrapText="1"/>
    </xf>
    <xf numFmtId="3" fontId="40" fillId="0" borderId="15" xfId="0" applyNumberFormat="1" applyFont="1" applyBorder="1" applyAlignment="1">
      <alignment horizontal="right" vertical="center" wrapText="1"/>
    </xf>
    <xf numFmtId="0" fontId="40" fillId="0" borderId="15" xfId="0" applyFont="1" applyBorder="1" applyAlignment="1">
      <alignment horizontal="right" vertical="center" wrapText="1"/>
    </xf>
    <xf numFmtId="0" fontId="45" fillId="0" borderId="0" xfId="0" applyFont="1" applyAlignment="1">
      <alignment horizontal="right" vertical="center"/>
    </xf>
    <xf numFmtId="0" fontId="45" fillId="0" borderId="0" xfId="0" applyFont="1" applyAlignment="1">
      <alignment horizontal="right" vertical="center" wrapText="1"/>
    </xf>
    <xf numFmtId="0" fontId="40" fillId="0" borderId="12" xfId="0" applyFont="1" applyBorder="1" applyAlignment="1">
      <alignment horizontal="left" vertical="center"/>
    </xf>
    <xf numFmtId="0" fontId="45" fillId="0" borderId="0" xfId="0" applyFont="1" applyAlignment="1">
      <alignment vertical="center" wrapText="1"/>
    </xf>
    <xf numFmtId="3" fontId="40" fillId="0" borderId="16" xfId="0" applyNumberFormat="1" applyFont="1" applyBorder="1" applyAlignment="1">
      <alignment horizontal="right" vertical="center"/>
    </xf>
    <xf numFmtId="3" fontId="40" fillId="0" borderId="1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justify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right" vertical="center"/>
    </xf>
    <xf numFmtId="0" fontId="40" fillId="0" borderId="16" xfId="0" applyFont="1" applyBorder="1" applyAlignment="1">
      <alignment horizontal="right" vertical="center"/>
    </xf>
    <xf numFmtId="0" fontId="40" fillId="0" borderId="16" xfId="0" applyFont="1" applyBorder="1" applyAlignment="1">
      <alignment horizontal="right" vertical="center" wrapText="1"/>
    </xf>
    <xf numFmtId="0" fontId="37" fillId="0" borderId="0" xfId="0" applyFont="1" applyFill="1" applyAlignment="1">
      <alignment wrapText="1"/>
    </xf>
    <xf numFmtId="41" fontId="37" fillId="0" borderId="0" xfId="0" applyNumberFormat="1" applyFont="1" applyFill="1"/>
    <xf numFmtId="195" fontId="37" fillId="0" borderId="0" xfId="0" applyNumberFormat="1" applyFont="1" applyFill="1"/>
    <xf numFmtId="0" fontId="37" fillId="0" borderId="0" xfId="0" applyFont="1" applyFill="1"/>
    <xf numFmtId="194" fontId="37" fillId="0" borderId="0" xfId="60" applyNumberFormat="1" applyFont="1" applyFill="1"/>
    <xf numFmtId="3" fontId="40" fillId="0" borderId="0" xfId="0" applyNumberFormat="1" applyFont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40" fillId="0" borderId="5" xfId="0" applyFont="1" applyBorder="1" applyAlignment="1">
      <alignment horizontal="right" vertical="center" wrapText="1"/>
    </xf>
    <xf numFmtId="0" fontId="40" fillId="0" borderId="12" xfId="0" applyFont="1" applyBorder="1" applyAlignment="1">
      <alignment horizontal="right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right" vertical="center" wrapText="1"/>
    </xf>
    <xf numFmtId="0" fontId="39" fillId="0" borderId="5" xfId="0" applyFont="1" applyBorder="1" applyAlignment="1">
      <alignment horizontal="right" vertical="center" wrapText="1"/>
    </xf>
    <xf numFmtId="0" fontId="45" fillId="0" borderId="0" xfId="0" applyFont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39" fillId="0" borderId="13" xfId="0" applyFont="1" applyBorder="1" applyAlignment="1">
      <alignment horizontal="left" vertical="center" wrapText="1" indent="3"/>
    </xf>
    <xf numFmtId="0" fontId="40" fillId="0" borderId="12" xfId="0" applyFont="1" applyBorder="1" applyAlignment="1">
      <alignment horizontal="left" vertical="center" wrapText="1"/>
    </xf>
    <xf numFmtId="3" fontId="39" fillId="0" borderId="0" xfId="0" applyNumberFormat="1" applyFont="1" applyAlignment="1">
      <alignment horizontal="left" vertical="center" wrapText="1"/>
    </xf>
    <xf numFmtId="3" fontId="39" fillId="0" borderId="11" xfId="0" applyNumberFormat="1" applyFont="1" applyBorder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39" fillId="0" borderId="11" xfId="0" applyFont="1" applyBorder="1" applyAlignment="1">
      <alignment horizontal="left" vertical="center" wrapText="1"/>
    </xf>
    <xf numFmtId="3" fontId="39" fillId="0" borderId="0" xfId="0" applyNumberFormat="1" applyFont="1" applyAlignment="1">
      <alignment horizontal="right" vertical="center" wrapText="1"/>
    </xf>
    <xf numFmtId="3" fontId="39" fillId="0" borderId="11" xfId="0" applyNumberFormat="1" applyFont="1" applyBorder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40" fillId="0" borderId="5" xfId="0" applyFont="1" applyBorder="1" applyAlignment="1">
      <alignment vertical="center" wrapText="1"/>
    </xf>
    <xf numFmtId="3" fontId="40" fillId="0" borderId="5" xfId="0" applyNumberFormat="1" applyFont="1" applyBorder="1" applyAlignment="1">
      <alignment horizontal="right" vertical="center" wrapText="1"/>
    </xf>
    <xf numFmtId="0" fontId="40" fillId="0" borderId="0" xfId="0" applyFont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3" fontId="40" fillId="0" borderId="0" xfId="0" applyNumberFormat="1" applyFont="1" applyAlignment="1">
      <alignment horizontal="left" vertical="center" wrapText="1"/>
    </xf>
    <xf numFmtId="3" fontId="40" fillId="0" borderId="5" xfId="0" applyNumberFormat="1" applyFont="1" applyBorder="1" applyAlignment="1">
      <alignment horizontal="left" vertical="center" wrapText="1"/>
    </xf>
    <xf numFmtId="3" fontId="40" fillId="0" borderId="12" xfId="0" applyNumberFormat="1" applyFont="1" applyBorder="1" applyAlignment="1">
      <alignment horizontal="left" vertical="center" wrapText="1"/>
    </xf>
    <xf numFmtId="9" fontId="40" fillId="0" borderId="12" xfId="0" applyNumberFormat="1" applyFont="1" applyBorder="1" applyAlignment="1">
      <alignment horizontal="left" vertical="center" wrapText="1"/>
    </xf>
    <xf numFmtId="3" fontId="39" fillId="0" borderId="17" xfId="0" applyNumberFormat="1" applyFont="1" applyBorder="1" applyAlignment="1">
      <alignment horizontal="right" vertical="center" wrapText="1"/>
    </xf>
    <xf numFmtId="0" fontId="40" fillId="0" borderId="17" xfId="0" applyFont="1" applyBorder="1" applyAlignment="1">
      <alignment horizontal="left" vertical="center" wrapText="1"/>
    </xf>
    <xf numFmtId="3" fontId="40" fillId="0" borderId="12" xfId="0" applyNumberFormat="1" applyFont="1" applyBorder="1" applyAlignment="1">
      <alignment horizontal="right" vertical="center" wrapText="1"/>
    </xf>
    <xf numFmtId="0" fontId="31" fillId="0" borderId="0" xfId="0" applyFont="1" applyFill="1"/>
    <xf numFmtId="3" fontId="38" fillId="0" borderId="0" xfId="1" applyNumberFormat="1" applyFont="1" applyFill="1" applyBorder="1"/>
    <xf numFmtId="194" fontId="2" fillId="0" borderId="6" xfId="60" applyNumberFormat="1" applyFill="1" applyBorder="1"/>
    <xf numFmtId="194" fontId="7" fillId="0" borderId="6" xfId="60" applyNumberFormat="1" applyFont="1" applyFill="1" applyBorder="1"/>
    <xf numFmtId="194" fontId="2" fillId="0" borderId="6" xfId="60" applyNumberFormat="1" applyFont="1" applyFill="1" applyBorder="1" applyAlignment="1">
      <alignment horizontal="right"/>
    </xf>
    <xf numFmtId="194" fontId="7" fillId="0" borderId="6" xfId="60" applyNumberFormat="1" applyFont="1" applyFill="1" applyBorder="1" applyAlignment="1">
      <alignment horizontal="right"/>
    </xf>
    <xf numFmtId="194" fontId="24" fillId="0" borderId="6" xfId="60" applyNumberFormat="1" applyFont="1" applyFill="1" applyBorder="1" applyAlignment="1">
      <alignment horizontal="right"/>
    </xf>
    <xf numFmtId="194" fontId="2" fillId="0" borderId="0" xfId="60" applyNumberFormat="1" applyFont="1" applyFill="1" applyBorder="1" applyAlignment="1" applyProtection="1">
      <alignment horizontal="right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" fillId="0" borderId="6" xfId="1" applyNumberFormat="1" applyFont="1" applyFill="1" applyBorder="1" applyAlignment="1" applyProtection="1">
      <alignment wrapText="1"/>
    </xf>
    <xf numFmtId="3" fontId="4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righ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40" fillId="0" borderId="5" xfId="0" applyFont="1" applyBorder="1" applyAlignment="1">
      <alignment horizontal="right" vertical="center" wrapText="1"/>
    </xf>
    <xf numFmtId="0" fontId="40" fillId="0" borderId="12" xfId="0" applyFont="1" applyBorder="1" applyAlignment="1">
      <alignment horizontal="right" vertical="center"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right" vertical="center" wrapText="1"/>
    </xf>
    <xf numFmtId="0" fontId="46" fillId="0" borderId="0" xfId="0" applyFont="1" applyAlignment="1">
      <alignment horizontal="left" vertical="center" wrapText="1"/>
    </xf>
    <xf numFmtId="3" fontId="39" fillId="0" borderId="0" xfId="0" applyNumberFormat="1" applyFont="1" applyAlignment="1">
      <alignment horizontal="left" vertical="center" wrapText="1"/>
    </xf>
    <xf numFmtId="3" fontId="39" fillId="0" borderId="11" xfId="0" applyNumberFormat="1" applyFont="1" applyBorder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39" fillId="0" borderId="11" xfId="0" applyFont="1" applyBorder="1" applyAlignment="1">
      <alignment horizontal="left" vertical="center" wrapText="1"/>
    </xf>
    <xf numFmtId="9" fontId="39" fillId="0" borderId="0" xfId="0" applyNumberFormat="1" applyFont="1" applyAlignment="1">
      <alignment horizontal="left" vertical="center" wrapText="1"/>
    </xf>
    <xf numFmtId="9" fontId="39" fillId="0" borderId="11" xfId="0" applyNumberFormat="1" applyFont="1" applyBorder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40" fillId="0" borderId="5" xfId="0" applyFont="1" applyBorder="1" applyAlignment="1">
      <alignment vertical="center" wrapText="1"/>
    </xf>
    <xf numFmtId="3" fontId="40" fillId="0" borderId="0" xfId="0" applyNumberFormat="1" applyFont="1" applyAlignment="1">
      <alignment horizontal="left" vertical="center" wrapText="1"/>
    </xf>
    <xf numFmtId="3" fontId="40" fillId="0" borderId="5" xfId="0" applyNumberFormat="1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28" fillId="0" borderId="5" xfId="0" applyFont="1" applyBorder="1" applyAlignment="1">
      <alignment horizontal="right" vertical="center" wrapText="1"/>
    </xf>
    <xf numFmtId="195" fontId="37" fillId="0" borderId="0" xfId="1" applyNumberFormat="1" applyFont="1" applyFill="1" applyBorder="1"/>
    <xf numFmtId="0" fontId="24" fillId="0" borderId="2" xfId="1" applyNumberFormat="1" applyFont="1" applyFill="1" applyBorder="1" applyAlignment="1" applyProtection="1">
      <alignment wrapText="1"/>
    </xf>
    <xf numFmtId="0" fontId="24" fillId="0" borderId="10" xfId="0" applyFont="1" applyBorder="1" applyAlignment="1">
      <alignment wrapText="1"/>
    </xf>
  </cellXfs>
  <cellStyles count="61">
    <cellStyle name="%NO SIGN" xfId="2" xr:uid="{00000000-0005-0000-0000-000000000000}"/>
    <cellStyle name="Column_Title" xfId="3" xr:uid="{00000000-0005-0000-0000-000001000000}"/>
    <cellStyle name="Comma [0] - Credits" xfId="4" xr:uid="{00000000-0005-0000-0000-000002000000}"/>
    <cellStyle name="Comma [0] - Debits" xfId="5" xr:uid="{00000000-0005-0000-0000-000003000000}"/>
    <cellStyle name="Comma [0] 2" xfId="6" xr:uid="{00000000-0005-0000-0000-000004000000}"/>
    <cellStyle name="Comma [0] 2 2" xfId="7" xr:uid="{00000000-0005-0000-0000-000005000000}"/>
    <cellStyle name="Comma 0.0" xfId="8" xr:uid="{00000000-0005-0000-0000-000006000000}"/>
    <cellStyle name="Comma 0.00" xfId="9" xr:uid="{00000000-0005-0000-0000-000007000000}"/>
    <cellStyle name="Comma 0.000" xfId="10" xr:uid="{00000000-0005-0000-0000-000008000000}"/>
    <cellStyle name="Comma 2" xfId="11" xr:uid="{00000000-0005-0000-0000-000009000000}"/>
    <cellStyle name="Comma 3" xfId="12" xr:uid="{00000000-0005-0000-0000-00000A000000}"/>
    <cellStyle name="Comma-Credits" xfId="13" xr:uid="{00000000-0005-0000-0000-00000B000000}"/>
    <cellStyle name="Comma-Debits" xfId="14" xr:uid="{00000000-0005-0000-0000-00000C000000}"/>
    <cellStyle name="Company Name" xfId="15" xr:uid="{00000000-0005-0000-0000-00000D000000}"/>
    <cellStyle name="Credit" xfId="16" xr:uid="{00000000-0005-0000-0000-00000E000000}"/>
    <cellStyle name="Credit subtotal" xfId="17" xr:uid="{00000000-0005-0000-0000-00000F000000}"/>
    <cellStyle name="Credit Total" xfId="18" xr:uid="{00000000-0005-0000-0000-000010000000}"/>
    <cellStyle name="Currency - Credits" xfId="19" xr:uid="{00000000-0005-0000-0000-000011000000}"/>
    <cellStyle name="Currency - Debits" xfId="20" xr:uid="{00000000-0005-0000-0000-000012000000}"/>
    <cellStyle name="Currency [0] - Credits" xfId="21" xr:uid="{00000000-0005-0000-0000-000013000000}"/>
    <cellStyle name="Currency [0] - Debits" xfId="22" xr:uid="{00000000-0005-0000-0000-000014000000}"/>
    <cellStyle name="Currency 0.0" xfId="23" xr:uid="{00000000-0005-0000-0000-000015000000}"/>
    <cellStyle name="Currency 0.00" xfId="24" xr:uid="{00000000-0005-0000-0000-000016000000}"/>
    <cellStyle name="Currency 0.000" xfId="25" xr:uid="{00000000-0005-0000-0000-000017000000}"/>
    <cellStyle name="DASH" xfId="26" xr:uid="{00000000-0005-0000-0000-000018000000}"/>
    <cellStyle name="DASH $" xfId="27" xr:uid="{00000000-0005-0000-0000-000019000000}"/>
    <cellStyle name="Debit" xfId="28" xr:uid="{00000000-0005-0000-0000-00001A000000}"/>
    <cellStyle name="Debit subtotal" xfId="29" xr:uid="{00000000-0005-0000-0000-00001B000000}"/>
    <cellStyle name="Debit Total" xfId="30" xr:uid="{00000000-0005-0000-0000-00001C000000}"/>
    <cellStyle name="Heading" xfId="31" xr:uid="{00000000-0005-0000-0000-00001D000000}"/>
    <cellStyle name="Heading No Underline" xfId="32" xr:uid="{00000000-0005-0000-0000-00001E000000}"/>
    <cellStyle name="Heading With Underline" xfId="33" xr:uid="{00000000-0005-0000-0000-00001F000000}"/>
    <cellStyle name="Normal 2" xfId="34" xr:uid="{00000000-0005-0000-0000-000020000000}"/>
    <cellStyle name="Normal 2 2" xfId="35" xr:uid="{00000000-0005-0000-0000-000021000000}"/>
    <cellStyle name="Normal 3" xfId="36" xr:uid="{00000000-0005-0000-0000-000022000000}"/>
    <cellStyle name="Normal 4" xfId="37" xr:uid="{00000000-0005-0000-0000-000023000000}"/>
    <cellStyle name="Normal 5" xfId="38" xr:uid="{00000000-0005-0000-0000-000024000000}"/>
    <cellStyle name="Normal_SHEET" xfId="1" xr:uid="{00000000-0005-0000-0000-000025000000}"/>
    <cellStyle name="Percent %" xfId="39" xr:uid="{00000000-0005-0000-0000-000026000000}"/>
    <cellStyle name="Percent (0)" xfId="40" xr:uid="{00000000-0005-0000-0000-000027000000}"/>
    <cellStyle name="Percent 0%" xfId="41" xr:uid="{00000000-0005-0000-0000-000028000000}"/>
    <cellStyle name="Percent 0.0%" xfId="42" xr:uid="{00000000-0005-0000-0000-000029000000}"/>
    <cellStyle name="Percent 0.00%" xfId="43" xr:uid="{00000000-0005-0000-0000-00002A000000}"/>
    <cellStyle name="Percent 0.000%" xfId="44" xr:uid="{00000000-0005-0000-0000-00002B000000}"/>
    <cellStyle name="Percent 2" xfId="45" xr:uid="{00000000-0005-0000-0000-00002C000000}"/>
    <cellStyle name="Percent 3" xfId="46" xr:uid="{00000000-0005-0000-0000-00002D000000}"/>
    <cellStyle name="Style 1" xfId="47" xr:uid="{00000000-0005-0000-0000-00002E000000}"/>
    <cellStyle name="Thin Line" xfId="48" xr:uid="{00000000-0005-0000-0000-00002F000000}"/>
    <cellStyle name="Tickmark" xfId="49" xr:uid="{00000000-0005-0000-0000-000030000000}"/>
    <cellStyle name="Year Heading" xfId="50" xr:uid="{00000000-0005-0000-0000-000031000000}"/>
    <cellStyle name="КАНДАГАЧ тел3-33-96" xfId="51" xr:uid="{00000000-0005-0000-0000-000032000000}"/>
    <cellStyle name="Обычный" xfId="0" builtinId="0"/>
    <cellStyle name="Обычный 2" xfId="52" xr:uid="{00000000-0005-0000-0000-000034000000}"/>
    <cellStyle name="Обычный 2 2" xfId="53" xr:uid="{00000000-0005-0000-0000-000035000000}"/>
    <cellStyle name="Обычный 3" xfId="54" xr:uid="{00000000-0005-0000-0000-000036000000}"/>
    <cellStyle name="Обычный 3 2" xfId="55" xr:uid="{00000000-0005-0000-0000-000037000000}"/>
    <cellStyle name="Обычный 4" xfId="56" xr:uid="{00000000-0005-0000-0000-000038000000}"/>
    <cellStyle name="Процентный 2" xfId="59" xr:uid="{00000000-0005-0000-0000-000039000000}"/>
    <cellStyle name="Финансовый" xfId="60" builtinId="3"/>
    <cellStyle name="Финансовый 2" xfId="57" xr:uid="{00000000-0005-0000-0000-00003B000000}"/>
    <cellStyle name="Финансовый 3" xfId="58" xr:uid="{00000000-0005-0000-0000-00003C000000}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  <sheetName val="Analy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  <sheetName val="9m2006"/>
      <sheetName val="12m200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59"/>
  <sheetViews>
    <sheetView tabSelected="1" topLeftCell="A22" zoomScale="80" zoomScaleNormal="80" workbookViewId="0">
      <selection activeCell="F10" sqref="F10"/>
    </sheetView>
  </sheetViews>
  <sheetFormatPr defaultColWidth="9.140625" defaultRowHeight="12.75" x14ac:dyDescent="0.2"/>
  <cols>
    <col min="1" max="1" width="55.5703125" style="2" customWidth="1"/>
    <col min="2" max="2" width="7.7109375" style="2" customWidth="1"/>
    <col min="3" max="3" width="20.85546875" style="5" customWidth="1"/>
    <col min="4" max="4" width="23.85546875" style="5" customWidth="1"/>
    <col min="5" max="5" width="9.140625" style="2"/>
    <col min="6" max="6" width="33.5703125" style="2" customWidth="1"/>
    <col min="7" max="7" width="28.5703125" style="2" customWidth="1"/>
    <col min="8" max="8" width="19.5703125" style="2" bestFit="1" customWidth="1"/>
    <col min="9" max="9" width="16.85546875" style="2" bestFit="1" customWidth="1"/>
    <col min="10" max="10" width="16.7109375" style="2" bestFit="1" customWidth="1"/>
    <col min="11" max="16384" width="9.140625" style="2"/>
  </cols>
  <sheetData>
    <row r="1" spans="1:9" x14ac:dyDescent="0.2">
      <c r="A1" s="42" t="s">
        <v>52</v>
      </c>
      <c r="B1" s="42"/>
    </row>
    <row r="2" spans="1:9" ht="39.75" customHeight="1" x14ac:dyDescent="0.3">
      <c r="A2" s="202" t="s">
        <v>67</v>
      </c>
      <c r="B2" s="202"/>
      <c r="C2" s="203"/>
      <c r="D2" s="203"/>
    </row>
    <row r="3" spans="1:9" ht="20.25" x14ac:dyDescent="0.3">
      <c r="A3" s="203" t="s">
        <v>194</v>
      </c>
      <c r="B3" s="203"/>
      <c r="C3" s="203"/>
      <c r="D3" s="203"/>
    </row>
    <row r="4" spans="1:9" ht="20.25" x14ac:dyDescent="0.3">
      <c r="A4" s="198"/>
      <c r="B4" s="198"/>
      <c r="C4" s="198"/>
      <c r="D4" s="1"/>
    </row>
    <row r="5" spans="1:9" ht="20.25" x14ac:dyDescent="0.3">
      <c r="A5" s="1"/>
      <c r="B5" s="1"/>
      <c r="C5" s="3"/>
      <c r="D5" s="3" t="s">
        <v>70</v>
      </c>
    </row>
    <row r="6" spans="1:9" ht="12.75" customHeight="1" x14ac:dyDescent="0.2">
      <c r="A6" s="199"/>
      <c r="B6" s="237" t="s">
        <v>201</v>
      </c>
      <c r="C6" s="200" t="s">
        <v>195</v>
      </c>
      <c r="D6" s="196" t="s">
        <v>186</v>
      </c>
    </row>
    <row r="7" spans="1:9" ht="21" customHeight="1" x14ac:dyDescent="0.2">
      <c r="A7" s="199"/>
      <c r="B7" s="238"/>
      <c r="C7" s="201"/>
      <c r="D7" s="197"/>
    </row>
    <row r="8" spans="1:9" x14ac:dyDescent="0.2">
      <c r="A8" s="10" t="s">
        <v>0</v>
      </c>
      <c r="B8" s="10"/>
      <c r="C8" s="11"/>
      <c r="D8" s="11"/>
    </row>
    <row r="9" spans="1:9" x14ac:dyDescent="0.2">
      <c r="A9" s="13" t="s">
        <v>1</v>
      </c>
      <c r="B9" s="13">
        <v>4</v>
      </c>
      <c r="C9" s="190">
        <v>201530</v>
      </c>
      <c r="D9" s="67">
        <v>329632</v>
      </c>
      <c r="F9" s="43"/>
      <c r="G9" s="43"/>
      <c r="H9" s="47"/>
      <c r="I9" s="47"/>
    </row>
    <row r="10" spans="1:9" x14ac:dyDescent="0.2">
      <c r="A10" s="13" t="s">
        <v>83</v>
      </c>
      <c r="B10" s="13"/>
      <c r="C10" s="190">
        <v>31287</v>
      </c>
      <c r="D10" s="67">
        <v>27659</v>
      </c>
      <c r="F10" s="43"/>
      <c r="G10" s="43"/>
      <c r="H10" s="47"/>
      <c r="I10" s="47"/>
    </row>
    <row r="11" spans="1:9" ht="25.5" x14ac:dyDescent="0.2">
      <c r="A11" s="13" t="s">
        <v>71</v>
      </c>
      <c r="B11" s="13">
        <v>5</v>
      </c>
      <c r="C11" s="190">
        <v>1046584</v>
      </c>
      <c r="D11" s="67">
        <v>865847</v>
      </c>
      <c r="F11" s="43"/>
      <c r="G11" s="43"/>
      <c r="H11" s="47"/>
      <c r="I11" s="47"/>
    </row>
    <row r="12" spans="1:9" x14ac:dyDescent="0.2">
      <c r="A12" s="13" t="s">
        <v>4</v>
      </c>
      <c r="B12" s="13"/>
      <c r="C12" s="190">
        <v>48972</v>
      </c>
      <c r="D12" s="67">
        <v>44259</v>
      </c>
      <c r="F12" s="43"/>
      <c r="G12" s="43"/>
      <c r="H12" s="47"/>
      <c r="I12" s="47"/>
    </row>
    <row r="13" spans="1:9" x14ac:dyDescent="0.2">
      <c r="A13" s="13" t="s">
        <v>5</v>
      </c>
      <c r="B13" s="13">
        <v>6</v>
      </c>
      <c r="C13" s="190">
        <v>1743437</v>
      </c>
      <c r="D13" s="67">
        <v>1404554</v>
      </c>
      <c r="F13" s="43"/>
      <c r="G13" s="43"/>
      <c r="H13" s="47"/>
      <c r="I13" s="47"/>
    </row>
    <row r="14" spans="1:9" ht="25.5" x14ac:dyDescent="0.2">
      <c r="A14" s="13" t="s">
        <v>3</v>
      </c>
      <c r="B14" s="13"/>
      <c r="C14" s="190">
        <v>178</v>
      </c>
      <c r="D14" s="67">
        <v>3725</v>
      </c>
      <c r="F14" s="43"/>
      <c r="G14" s="43"/>
      <c r="H14" s="47"/>
      <c r="I14" s="47"/>
    </row>
    <row r="15" spans="1:9" x14ac:dyDescent="0.2">
      <c r="A15" s="13" t="s">
        <v>6</v>
      </c>
      <c r="B15" s="13"/>
      <c r="C15" s="190">
        <v>55892</v>
      </c>
      <c r="D15" s="67">
        <v>51817</v>
      </c>
      <c r="F15" s="43"/>
      <c r="G15" s="43"/>
      <c r="H15" s="47"/>
      <c r="I15" s="47"/>
    </row>
    <row r="16" spans="1:9" x14ac:dyDescent="0.2">
      <c r="A16" s="13" t="s">
        <v>188</v>
      </c>
      <c r="B16" s="13"/>
      <c r="C16" s="190">
        <v>0</v>
      </c>
      <c r="D16" s="67">
        <v>8628</v>
      </c>
      <c r="F16" s="43"/>
      <c r="G16" s="43"/>
      <c r="H16" s="47"/>
      <c r="I16" s="47"/>
    </row>
    <row r="17" spans="1:9" x14ac:dyDescent="0.2">
      <c r="A17" s="13" t="s">
        <v>7</v>
      </c>
      <c r="B17" s="13"/>
      <c r="C17" s="190">
        <v>55212</v>
      </c>
      <c r="D17" s="67">
        <v>49872</v>
      </c>
      <c r="F17" s="43"/>
      <c r="G17" s="43"/>
      <c r="H17" s="47"/>
      <c r="I17" s="47"/>
    </row>
    <row r="18" spans="1:9" x14ac:dyDescent="0.2">
      <c r="A18" s="14"/>
      <c r="B18" s="14"/>
      <c r="C18" s="190"/>
      <c r="D18" s="67"/>
      <c r="F18" s="43"/>
      <c r="G18" s="43"/>
      <c r="H18" s="47"/>
      <c r="I18" s="47"/>
    </row>
    <row r="19" spans="1:9" s="7" customFormat="1" x14ac:dyDescent="0.2">
      <c r="A19" s="10" t="s">
        <v>8</v>
      </c>
      <c r="B19" s="10"/>
      <c r="C19" s="191">
        <f>SUM(C9:C18)</f>
        <v>3183092</v>
      </c>
      <c r="D19" s="68">
        <f>SUM(D9:D18)</f>
        <v>2785993</v>
      </c>
      <c r="F19" s="43"/>
      <c r="G19" s="43"/>
      <c r="H19" s="47"/>
      <c r="I19" s="47"/>
    </row>
    <row r="20" spans="1:9" x14ac:dyDescent="0.2">
      <c r="A20" s="14"/>
      <c r="B20" s="14"/>
      <c r="C20" s="190"/>
      <c r="D20" s="67"/>
      <c r="F20" s="43"/>
      <c r="G20" s="43"/>
      <c r="H20" s="47"/>
      <c r="I20" s="47"/>
    </row>
    <row r="21" spans="1:9" x14ac:dyDescent="0.2">
      <c r="A21" s="10" t="s">
        <v>9</v>
      </c>
      <c r="B21" s="10"/>
      <c r="C21" s="190"/>
      <c r="D21" s="67"/>
      <c r="F21" s="43"/>
      <c r="G21" s="43"/>
      <c r="H21" s="47"/>
      <c r="I21" s="47"/>
    </row>
    <row r="22" spans="1:9" x14ac:dyDescent="0.2">
      <c r="A22" s="14"/>
      <c r="B22" s="14"/>
      <c r="C22" s="190"/>
      <c r="D22" s="67"/>
      <c r="F22" s="43"/>
      <c r="G22" s="43"/>
      <c r="H22" s="47"/>
      <c r="I22" s="47"/>
    </row>
    <row r="23" spans="1:9" x14ac:dyDescent="0.2">
      <c r="A23" s="10" t="s">
        <v>10</v>
      </c>
      <c r="B23" s="10"/>
      <c r="C23" s="190"/>
      <c r="D23" s="67"/>
      <c r="F23" s="43"/>
      <c r="G23" s="43"/>
      <c r="H23" s="47"/>
      <c r="I23" s="47"/>
    </row>
    <row r="24" spans="1:9" x14ac:dyDescent="0.2">
      <c r="A24" s="13" t="s">
        <v>199</v>
      </c>
      <c r="B24" s="13"/>
      <c r="C24" s="190">
        <v>4000</v>
      </c>
      <c r="D24" s="67">
        <v>0</v>
      </c>
      <c r="F24" s="43"/>
      <c r="G24" s="43"/>
      <c r="H24" s="47"/>
      <c r="I24" s="47"/>
    </row>
    <row r="25" spans="1:9" x14ac:dyDescent="0.2">
      <c r="A25" s="13" t="s">
        <v>12</v>
      </c>
      <c r="B25" s="13">
        <v>7</v>
      </c>
      <c r="C25" s="190">
        <v>2621620</v>
      </c>
      <c r="D25" s="67">
        <v>2270275</v>
      </c>
      <c r="F25" s="43"/>
      <c r="G25" s="5"/>
      <c r="H25" s="47"/>
      <c r="I25" s="47"/>
    </row>
    <row r="26" spans="1:9" ht="25.5" x14ac:dyDescent="0.2">
      <c r="A26" s="13" t="s">
        <v>11</v>
      </c>
      <c r="B26" s="13"/>
      <c r="C26" s="190">
        <v>3212</v>
      </c>
      <c r="D26" s="67">
        <v>2993</v>
      </c>
      <c r="F26" s="43"/>
      <c r="G26" s="5"/>
      <c r="H26" s="47"/>
      <c r="I26" s="47"/>
    </row>
    <row r="27" spans="1:9" x14ac:dyDescent="0.2">
      <c r="A27" s="13" t="s">
        <v>13</v>
      </c>
      <c r="B27" s="13"/>
      <c r="C27" s="190">
        <v>139403</v>
      </c>
      <c r="D27" s="67">
        <v>139111</v>
      </c>
      <c r="F27" s="43"/>
      <c r="G27" s="5"/>
      <c r="H27" s="47"/>
      <c r="I27" s="47"/>
    </row>
    <row r="28" spans="1:9" x14ac:dyDescent="0.2">
      <c r="A28" s="13" t="s">
        <v>84</v>
      </c>
      <c r="B28" s="13"/>
      <c r="C28" s="190">
        <v>1901</v>
      </c>
      <c r="D28" s="67">
        <v>2180</v>
      </c>
      <c r="F28" s="43"/>
      <c r="G28" s="5"/>
      <c r="H28" s="47"/>
      <c r="I28" s="47"/>
    </row>
    <row r="29" spans="1:9" x14ac:dyDescent="0.2">
      <c r="A29" s="13" t="s">
        <v>14</v>
      </c>
      <c r="B29" s="13"/>
      <c r="C29" s="190">
        <v>35400</v>
      </c>
      <c r="D29" s="67">
        <v>31988</v>
      </c>
      <c r="F29" s="43"/>
      <c r="G29" s="5"/>
      <c r="H29" s="47"/>
      <c r="I29" s="47"/>
    </row>
    <row r="30" spans="1:9" x14ac:dyDescent="0.2">
      <c r="A30" s="13" t="s">
        <v>193</v>
      </c>
      <c r="B30" s="13"/>
      <c r="C30" s="190">
        <v>78111</v>
      </c>
      <c r="D30" s="67">
        <v>78080</v>
      </c>
      <c r="F30" s="43"/>
      <c r="G30" s="5"/>
      <c r="H30" s="47"/>
      <c r="I30" s="47"/>
    </row>
    <row r="31" spans="1:9" ht="25.5" x14ac:dyDescent="0.2">
      <c r="A31" s="13" t="s">
        <v>192</v>
      </c>
      <c r="B31" s="13"/>
      <c r="C31" s="190"/>
      <c r="D31" s="67">
        <v>3038</v>
      </c>
      <c r="F31" s="43"/>
      <c r="G31" s="5"/>
      <c r="H31" s="47"/>
      <c r="I31" s="47"/>
    </row>
    <row r="32" spans="1:9" x14ac:dyDescent="0.2">
      <c r="A32" s="14"/>
      <c r="B32" s="14"/>
      <c r="C32" s="190"/>
      <c r="D32" s="67"/>
      <c r="G32" s="47"/>
      <c r="H32" s="47"/>
      <c r="I32" s="47"/>
    </row>
    <row r="33" spans="1:10" s="7" customFormat="1" x14ac:dyDescent="0.2">
      <c r="A33" s="10" t="s">
        <v>15</v>
      </c>
      <c r="B33" s="10"/>
      <c r="C33" s="191">
        <f>SUM(C24:C32)</f>
        <v>2883647</v>
      </c>
      <c r="D33" s="68">
        <f>SUM(D24:D32)</f>
        <v>2527665</v>
      </c>
      <c r="F33" s="2"/>
      <c r="G33" s="47"/>
      <c r="H33" s="47"/>
      <c r="I33" s="47"/>
    </row>
    <row r="34" spans="1:10" x14ac:dyDescent="0.2">
      <c r="A34" s="12"/>
      <c r="B34" s="12"/>
      <c r="C34" s="190"/>
      <c r="D34" s="67"/>
      <c r="G34" s="47"/>
      <c r="H34" s="47"/>
      <c r="I34" s="47"/>
    </row>
    <row r="35" spans="1:10" s="7" customFormat="1" x14ac:dyDescent="0.2">
      <c r="A35" s="10" t="s">
        <v>16</v>
      </c>
      <c r="B35" s="10"/>
      <c r="C35" s="191"/>
      <c r="D35" s="68"/>
      <c r="F35" s="2"/>
      <c r="G35" s="47"/>
      <c r="H35" s="47"/>
      <c r="I35" s="47"/>
    </row>
    <row r="36" spans="1:10" x14ac:dyDescent="0.2">
      <c r="A36" s="13" t="s">
        <v>17</v>
      </c>
      <c r="B36" s="13"/>
      <c r="C36" s="190">
        <v>8509</v>
      </c>
      <c r="D36" s="67">
        <v>8509</v>
      </c>
      <c r="F36" s="43"/>
      <c r="G36" s="47"/>
      <c r="H36" s="47"/>
      <c r="I36" s="47"/>
      <c r="J36" s="49"/>
    </row>
    <row r="37" spans="1:10" x14ac:dyDescent="0.2">
      <c r="A37" s="13" t="s">
        <v>18</v>
      </c>
      <c r="B37" s="13"/>
      <c r="C37" s="190">
        <v>1308</v>
      </c>
      <c r="D37" s="67">
        <v>1308</v>
      </c>
      <c r="F37" s="43"/>
      <c r="G37" s="47"/>
      <c r="H37" s="47"/>
      <c r="I37" s="47"/>
      <c r="J37" s="47"/>
    </row>
    <row r="38" spans="1:10" ht="25.5" x14ac:dyDescent="0.2">
      <c r="A38" s="13" t="s">
        <v>85</v>
      </c>
      <c r="B38" s="13"/>
      <c r="C38" s="190">
        <v>5512</v>
      </c>
      <c r="D38" s="67">
        <v>3746</v>
      </c>
      <c r="F38" s="43"/>
      <c r="G38" s="47"/>
      <c r="H38" s="47"/>
      <c r="I38" s="47"/>
      <c r="J38" s="47"/>
    </row>
    <row r="39" spans="1:10" x14ac:dyDescent="0.2">
      <c r="A39" s="13" t="s">
        <v>86</v>
      </c>
      <c r="B39" s="13"/>
      <c r="C39" s="190">
        <v>1564</v>
      </c>
      <c r="D39" s="67">
        <v>1585</v>
      </c>
      <c r="F39" s="43"/>
      <c r="G39" s="47"/>
      <c r="H39" s="47"/>
      <c r="I39" s="47"/>
    </row>
    <row r="40" spans="1:10" x14ac:dyDescent="0.2">
      <c r="A40" s="13" t="s">
        <v>20</v>
      </c>
      <c r="B40" s="13"/>
      <c r="C40" s="190">
        <v>282552</v>
      </c>
      <c r="D40" s="67">
        <v>243180</v>
      </c>
      <c r="F40" s="43"/>
      <c r="G40" s="43"/>
      <c r="H40" s="47"/>
      <c r="I40" s="47"/>
    </row>
    <row r="41" spans="1:10" x14ac:dyDescent="0.2">
      <c r="A41" s="14"/>
      <c r="B41" s="14"/>
      <c r="C41" s="190"/>
      <c r="D41" s="67"/>
      <c r="H41" s="47"/>
      <c r="I41" s="47"/>
    </row>
    <row r="42" spans="1:10" s="7" customFormat="1" x14ac:dyDescent="0.2">
      <c r="A42" s="10" t="s">
        <v>21</v>
      </c>
      <c r="B42" s="10"/>
      <c r="C42" s="191">
        <f>SUM(C36:C41)</f>
        <v>299445</v>
      </c>
      <c r="D42" s="68">
        <f>SUM(D36:D41)</f>
        <v>258328</v>
      </c>
      <c r="F42" s="2"/>
      <c r="G42" s="2"/>
      <c r="H42" s="47"/>
      <c r="I42" s="47"/>
    </row>
    <row r="43" spans="1:10" x14ac:dyDescent="0.2">
      <c r="A43" s="14"/>
      <c r="B43" s="14"/>
      <c r="C43" s="190"/>
      <c r="D43" s="67"/>
      <c r="H43" s="47"/>
      <c r="I43" s="47"/>
    </row>
    <row r="44" spans="1:10" s="7" customFormat="1" x14ac:dyDescent="0.2">
      <c r="A44" s="10" t="s">
        <v>22</v>
      </c>
      <c r="B44" s="10"/>
      <c r="C44" s="191">
        <f>SUM(C33,C42)</f>
        <v>3183092</v>
      </c>
      <c r="D44" s="68">
        <f>SUM(D33,D42)</f>
        <v>2785993</v>
      </c>
      <c r="F44" s="2"/>
      <c r="G44" s="2"/>
      <c r="H44" s="47"/>
      <c r="I44" s="47"/>
    </row>
    <row r="45" spans="1:10" s="7" customFormat="1" hidden="1" x14ac:dyDescent="0.2">
      <c r="A45" s="4"/>
      <c r="B45" s="4"/>
      <c r="C45" s="86">
        <f>C19-C33-C42</f>
        <v>0</v>
      </c>
      <c r="D45" s="86">
        <f>D19-D33-D42</f>
        <v>0</v>
      </c>
      <c r="F45" s="2"/>
      <c r="G45" s="2"/>
      <c r="H45" s="47"/>
    </row>
    <row r="46" spans="1:10" s="7" customFormat="1" x14ac:dyDescent="0.2">
      <c r="A46" s="4"/>
      <c r="B46" s="4"/>
      <c r="C46" s="189"/>
      <c r="D46" s="189"/>
      <c r="F46" s="2"/>
      <c r="G46" s="2"/>
      <c r="H46" s="47"/>
    </row>
    <row r="47" spans="1:10" s="7" customFormat="1" x14ac:dyDescent="0.2">
      <c r="A47" s="4"/>
      <c r="B47" s="4"/>
      <c r="C47" s="48"/>
      <c r="D47" s="6"/>
      <c r="F47" s="2"/>
      <c r="G47" s="2"/>
      <c r="H47" s="2"/>
      <c r="I47" s="2"/>
    </row>
    <row r="49" spans="1:9" ht="15" x14ac:dyDescent="0.25">
      <c r="A49" s="8" t="s">
        <v>95</v>
      </c>
      <c r="B49" s="8"/>
      <c r="C49" s="8"/>
      <c r="D49" s="8" t="s">
        <v>59</v>
      </c>
    </row>
    <row r="51" spans="1:9" ht="15" x14ac:dyDescent="0.25">
      <c r="C51" s="8"/>
      <c r="D51" s="8"/>
    </row>
    <row r="52" spans="1:9" ht="15" x14ac:dyDescent="0.25">
      <c r="A52" s="8" t="s">
        <v>61</v>
      </c>
      <c r="B52" s="8"/>
      <c r="C52" s="8"/>
      <c r="D52" s="8" t="s">
        <v>62</v>
      </c>
    </row>
    <row r="58" spans="1:9" x14ac:dyDescent="0.2">
      <c r="A58" s="9"/>
      <c r="B58" s="9"/>
      <c r="I58" s="5"/>
    </row>
    <row r="59" spans="1:9" s="5" customFormat="1" x14ac:dyDescent="0.2">
      <c r="A59" s="9"/>
      <c r="B59" s="9"/>
      <c r="E59" s="2"/>
      <c r="F59" s="2"/>
      <c r="G59" s="2"/>
      <c r="H59" s="2"/>
      <c r="I59" s="2"/>
    </row>
  </sheetData>
  <mergeCells count="7">
    <mergeCell ref="D6:D7"/>
    <mergeCell ref="A4:C4"/>
    <mergeCell ref="A6:A7"/>
    <mergeCell ref="C6:C7"/>
    <mergeCell ref="A2:D2"/>
    <mergeCell ref="A3:D3"/>
    <mergeCell ref="B6:B7"/>
  </mergeCells>
  <pageMargins left="1.2598425196850394" right="0.74803149606299213" top="0.98425196850393704" bottom="0.98425196850393704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:H49"/>
  <sheetViews>
    <sheetView topLeftCell="A22" zoomScale="80" zoomScaleNormal="80" workbookViewId="0">
      <selection activeCell="E47" sqref="E47"/>
    </sheetView>
  </sheetViews>
  <sheetFormatPr defaultColWidth="9.140625" defaultRowHeight="12.75" x14ac:dyDescent="0.2"/>
  <cols>
    <col min="1" max="1" width="2.85546875" style="2" customWidth="1"/>
    <col min="2" max="2" width="55.5703125" style="2" customWidth="1"/>
    <col min="3" max="3" width="18" style="15" customWidth="1"/>
    <col min="4" max="4" width="20.28515625" style="15" customWidth="1"/>
    <col min="5" max="6" width="9.140625" style="2"/>
    <col min="7" max="7" width="12.85546875" style="47" bestFit="1" customWidth="1"/>
    <col min="8" max="16384" width="9.140625" style="2"/>
  </cols>
  <sheetData>
    <row r="2" spans="2:8" ht="49.5" customHeight="1" x14ac:dyDescent="0.3">
      <c r="B2" s="202" t="s">
        <v>66</v>
      </c>
      <c r="C2" s="203"/>
      <c r="D2" s="203"/>
    </row>
    <row r="3" spans="2:8" ht="20.25" x14ac:dyDescent="0.3">
      <c r="B3" s="203" t="s">
        <v>194</v>
      </c>
      <c r="C3" s="203"/>
      <c r="D3" s="203"/>
    </row>
    <row r="4" spans="2:8" ht="20.25" x14ac:dyDescent="0.3">
      <c r="B4" s="198"/>
      <c r="C4" s="198"/>
      <c r="D4" s="2"/>
    </row>
    <row r="5" spans="2:8" ht="18" x14ac:dyDescent="0.25">
      <c r="B5" s="16"/>
    </row>
    <row r="6" spans="2:8" x14ac:dyDescent="0.2">
      <c r="C6" s="3"/>
      <c r="D6" s="3" t="str">
        <f>'Ф1 конс'!D5</f>
        <v>в млн.тенге</v>
      </c>
    </row>
    <row r="7" spans="2:8" ht="38.25" x14ac:dyDescent="0.2">
      <c r="B7" s="46"/>
      <c r="C7" s="50" t="s">
        <v>196</v>
      </c>
      <c r="D7" s="50" t="s">
        <v>197</v>
      </c>
    </row>
    <row r="8" spans="2:8" x14ac:dyDescent="0.2">
      <c r="B8" s="17" t="s">
        <v>80</v>
      </c>
      <c r="C8" s="192">
        <v>185602</v>
      </c>
      <c r="D8" s="192">
        <v>156685</v>
      </c>
      <c r="H8" s="73"/>
    </row>
    <row r="9" spans="2:8" x14ac:dyDescent="0.2">
      <c r="B9" s="17" t="s">
        <v>79</v>
      </c>
      <c r="C9" s="192">
        <v>-84801</v>
      </c>
      <c r="D9" s="192">
        <v>-65911</v>
      </c>
      <c r="H9" s="73"/>
    </row>
    <row r="10" spans="2:8" x14ac:dyDescent="0.2">
      <c r="B10" s="17"/>
      <c r="C10" s="192"/>
      <c r="D10" s="192"/>
      <c r="H10" s="73"/>
    </row>
    <row r="11" spans="2:8" s="7" customFormat="1" x14ac:dyDescent="0.2">
      <c r="B11" s="18" t="s">
        <v>23</v>
      </c>
      <c r="C11" s="193">
        <f>SUM(C8:C9)</f>
        <v>100801</v>
      </c>
      <c r="D11" s="193">
        <f>SUM(D8:D9)</f>
        <v>90774</v>
      </c>
      <c r="F11" s="72"/>
      <c r="G11" s="82"/>
      <c r="H11" s="73"/>
    </row>
    <row r="12" spans="2:8" s="7" customFormat="1" x14ac:dyDescent="0.2">
      <c r="B12" s="18"/>
      <c r="C12" s="193"/>
      <c r="D12" s="193"/>
      <c r="G12" s="82"/>
      <c r="H12" s="73"/>
    </row>
    <row r="13" spans="2:8" ht="38.25" x14ac:dyDescent="0.2">
      <c r="B13" s="17" t="s">
        <v>190</v>
      </c>
      <c r="C13" s="192">
        <v>-2956</v>
      </c>
      <c r="D13" s="192">
        <v>8369</v>
      </c>
      <c r="H13" s="73"/>
    </row>
    <row r="14" spans="2:8" x14ac:dyDescent="0.2">
      <c r="B14" s="17" t="s">
        <v>191</v>
      </c>
      <c r="C14" s="192">
        <v>3828</v>
      </c>
      <c r="D14" s="192">
        <v>-6187</v>
      </c>
      <c r="H14" s="73"/>
    </row>
    <row r="15" spans="2:8" x14ac:dyDescent="0.2">
      <c r="B15" s="17" t="s">
        <v>63</v>
      </c>
      <c r="C15" s="192">
        <v>141542</v>
      </c>
      <c r="D15" s="192">
        <v>122465</v>
      </c>
      <c r="H15" s="73"/>
    </row>
    <row r="16" spans="2:8" x14ac:dyDescent="0.2">
      <c r="B16" s="17" t="s">
        <v>64</v>
      </c>
      <c r="C16" s="192">
        <v>-33288</v>
      </c>
      <c r="D16" s="192">
        <v>-22536</v>
      </c>
      <c r="H16" s="73"/>
    </row>
    <row r="17" spans="2:8" ht="41.25" customHeight="1" x14ac:dyDescent="0.2">
      <c r="B17" s="17" t="s">
        <v>72</v>
      </c>
      <c r="C17" s="192">
        <v>246</v>
      </c>
      <c r="D17" s="192">
        <v>276</v>
      </c>
      <c r="H17" s="73"/>
    </row>
    <row r="18" spans="2:8" x14ac:dyDescent="0.2">
      <c r="B18" s="17" t="s">
        <v>24</v>
      </c>
      <c r="C18" s="192">
        <v>230</v>
      </c>
      <c r="D18" s="192">
        <v>355</v>
      </c>
      <c r="H18" s="73"/>
    </row>
    <row r="19" spans="2:8" x14ac:dyDescent="0.2">
      <c r="B19" s="17"/>
      <c r="C19" s="192"/>
      <c r="D19" s="192"/>
      <c r="H19" s="73"/>
    </row>
    <row r="20" spans="2:8" s="7" customFormat="1" x14ac:dyDescent="0.2">
      <c r="B20" s="18" t="s">
        <v>25</v>
      </c>
      <c r="C20" s="193">
        <f>SUM(C13:C19)</f>
        <v>109602</v>
      </c>
      <c r="D20" s="193">
        <f>SUM(D13:D18)</f>
        <v>102742</v>
      </c>
      <c r="F20" s="72"/>
      <c r="G20" s="82"/>
      <c r="H20" s="73"/>
    </row>
    <row r="21" spans="2:8" s="7" customFormat="1" x14ac:dyDescent="0.2">
      <c r="B21" s="18"/>
      <c r="C21" s="193"/>
      <c r="D21" s="193"/>
      <c r="G21" s="82"/>
      <c r="H21" s="73"/>
    </row>
    <row r="22" spans="2:8" s="7" customFormat="1" x14ac:dyDescent="0.2">
      <c r="B22" s="18" t="s">
        <v>26</v>
      </c>
      <c r="C22" s="193">
        <f>SUM(C11,C20)</f>
        <v>210403</v>
      </c>
      <c r="D22" s="193">
        <f>SUM(D11,D20)</f>
        <v>193516</v>
      </c>
      <c r="G22" s="82"/>
      <c r="H22" s="73"/>
    </row>
    <row r="23" spans="2:8" x14ac:dyDescent="0.2">
      <c r="B23" s="17" t="s">
        <v>27</v>
      </c>
      <c r="C23" s="192">
        <v>-46372</v>
      </c>
      <c r="D23" s="192">
        <v>-40508</v>
      </c>
      <c r="H23" s="73"/>
    </row>
    <row r="24" spans="2:8" x14ac:dyDescent="0.2">
      <c r="B24" s="18"/>
      <c r="C24" s="192"/>
      <c r="D24" s="192"/>
      <c r="H24" s="73"/>
    </row>
    <row r="25" spans="2:8" x14ac:dyDescent="0.2">
      <c r="B25" s="10" t="s">
        <v>81</v>
      </c>
      <c r="C25" s="194">
        <f>SUM(C22:C23)</f>
        <v>164031</v>
      </c>
      <c r="D25" s="194">
        <f>SUM(D22:D23)</f>
        <v>153008</v>
      </c>
      <c r="F25" s="73"/>
      <c r="H25" s="73"/>
    </row>
    <row r="26" spans="2:8" x14ac:dyDescent="0.2">
      <c r="B26" s="10"/>
      <c r="C26" s="194"/>
      <c r="D26" s="194"/>
      <c r="H26" s="73"/>
    </row>
    <row r="27" spans="2:8" x14ac:dyDescent="0.2">
      <c r="B27" s="17" t="s">
        <v>82</v>
      </c>
      <c r="C27" s="192">
        <v>-14699</v>
      </c>
      <c r="D27" s="192">
        <v>-30095</v>
      </c>
      <c r="H27" s="73"/>
    </row>
    <row r="28" spans="2:8" x14ac:dyDescent="0.2">
      <c r="B28" s="17"/>
      <c r="C28" s="192"/>
      <c r="D28" s="192"/>
      <c r="H28" s="73"/>
    </row>
    <row r="29" spans="2:8" s="7" customFormat="1" x14ac:dyDescent="0.2">
      <c r="B29" s="18" t="s">
        <v>65</v>
      </c>
      <c r="C29" s="193">
        <f>SUM(C25:C27)</f>
        <v>149332</v>
      </c>
      <c r="D29" s="193">
        <f>SUM(D25:D27)</f>
        <v>122913</v>
      </c>
      <c r="F29" s="72"/>
      <c r="G29" s="82"/>
      <c r="H29" s="73"/>
    </row>
    <row r="30" spans="2:8" s="7" customFormat="1" x14ac:dyDescent="0.2">
      <c r="B30" s="18"/>
      <c r="C30" s="193"/>
      <c r="D30" s="193"/>
      <c r="G30" s="82"/>
      <c r="H30" s="73"/>
    </row>
    <row r="31" spans="2:8" x14ac:dyDescent="0.2">
      <c r="B31" s="17" t="s">
        <v>28</v>
      </c>
      <c r="C31" s="192">
        <v>-21828</v>
      </c>
      <c r="D31" s="192">
        <v>-20331</v>
      </c>
      <c r="H31" s="73"/>
    </row>
    <row r="32" spans="2:8" x14ac:dyDescent="0.2">
      <c r="B32" s="17"/>
      <c r="C32" s="192"/>
      <c r="D32" s="192"/>
      <c r="H32" s="73"/>
    </row>
    <row r="33" spans="2:8" s="7" customFormat="1" x14ac:dyDescent="0.2">
      <c r="B33" s="18" t="s">
        <v>29</v>
      </c>
      <c r="C33" s="194">
        <f>SUM(C29:C31)</f>
        <v>127504</v>
      </c>
      <c r="D33" s="194">
        <f>SUM(D29:D31)</f>
        <v>102582</v>
      </c>
      <c r="F33" s="72"/>
      <c r="G33" s="82"/>
      <c r="H33" s="73"/>
    </row>
    <row r="34" spans="2:8" x14ac:dyDescent="0.2">
      <c r="C34" s="195"/>
      <c r="D34" s="195"/>
    </row>
    <row r="35" spans="2:8" x14ac:dyDescent="0.2">
      <c r="C35" s="19"/>
      <c r="D35" s="19"/>
    </row>
    <row r="37" spans="2:8" ht="15" x14ac:dyDescent="0.25">
      <c r="B37" s="8" t="str">
        <f>'Ф1 конс'!A49</f>
        <v>Председатель Правления</v>
      </c>
      <c r="C37" s="8"/>
      <c r="D37" s="8" t="str">
        <f>'Ф1 конс'!D49</f>
        <v>Миронов П.В.</v>
      </c>
    </row>
    <row r="40" spans="2:8" ht="15" x14ac:dyDescent="0.25">
      <c r="C40" s="8"/>
      <c r="D40" s="8"/>
    </row>
    <row r="41" spans="2:8" ht="15" x14ac:dyDescent="0.25">
      <c r="B41" s="8" t="str">
        <f>'Ф1 конс'!A52</f>
        <v>Главный бухгалтер</v>
      </c>
      <c r="C41" s="8"/>
      <c r="D41" s="8" t="str">
        <f>'Ф1 конс'!D52</f>
        <v>Уалибекова Н.А.</v>
      </c>
    </row>
    <row r="42" spans="2:8" x14ac:dyDescent="0.2">
      <c r="C42" s="2"/>
      <c r="D42" s="2"/>
    </row>
    <row r="43" spans="2:8" x14ac:dyDescent="0.2">
      <c r="C43" s="20"/>
      <c r="D43" s="20"/>
    </row>
    <row r="44" spans="2:8" x14ac:dyDescent="0.2">
      <c r="C44" s="20"/>
      <c r="D44" s="20"/>
    </row>
    <row r="45" spans="2:8" x14ac:dyDescent="0.2">
      <c r="C45" s="20"/>
      <c r="D45" s="20"/>
    </row>
    <row r="46" spans="2:8" x14ac:dyDescent="0.2">
      <c r="C46" s="20"/>
      <c r="D46" s="20"/>
    </row>
    <row r="47" spans="2:8" x14ac:dyDescent="0.2">
      <c r="B47" s="9"/>
      <c r="C47" s="20"/>
      <c r="D47" s="20"/>
    </row>
    <row r="48" spans="2:8" x14ac:dyDescent="0.2">
      <c r="B48" s="9"/>
      <c r="C48" s="20"/>
      <c r="D48" s="20"/>
    </row>
    <row r="49" spans="3:4" x14ac:dyDescent="0.2">
      <c r="C49" s="20"/>
      <c r="D49" s="20"/>
    </row>
  </sheetData>
  <mergeCells count="3">
    <mergeCell ref="B4:C4"/>
    <mergeCell ref="B2:D2"/>
    <mergeCell ref="B3:D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C2:L68"/>
  <sheetViews>
    <sheetView topLeftCell="A37" zoomScale="80" zoomScaleNormal="80" workbookViewId="0">
      <selection activeCell="G58" sqref="G58"/>
    </sheetView>
  </sheetViews>
  <sheetFormatPr defaultRowHeight="12.75" x14ac:dyDescent="0.2"/>
  <cols>
    <col min="1" max="1" width="1.85546875" style="23" customWidth="1"/>
    <col min="2" max="2" width="2" style="23" customWidth="1"/>
    <col min="3" max="3" width="65.85546875" style="31" customWidth="1"/>
    <col min="4" max="4" width="20.140625" style="23" customWidth="1"/>
    <col min="5" max="5" width="20.140625" style="79" customWidth="1"/>
    <col min="6" max="6" width="9.140625" style="23"/>
    <col min="7" max="8" width="17.85546875" style="53" bestFit="1" customWidth="1"/>
    <col min="9" max="9" width="19.5703125" style="53" bestFit="1" customWidth="1"/>
    <col min="10" max="11" width="9.140625" style="23"/>
    <col min="12" max="13" width="15.140625" style="23" bestFit="1" customWidth="1"/>
    <col min="14" max="246" width="9.140625" style="23"/>
    <col min="247" max="247" width="1.85546875" style="23" customWidth="1"/>
    <col min="248" max="248" width="2" style="23" customWidth="1"/>
    <col min="249" max="249" width="65.85546875" style="23" customWidth="1"/>
    <col min="250" max="251" width="14.42578125" style="23" customWidth="1"/>
    <col min="252" max="502" width="9.140625" style="23"/>
    <col min="503" max="503" width="1.85546875" style="23" customWidth="1"/>
    <col min="504" max="504" width="2" style="23" customWidth="1"/>
    <col min="505" max="505" width="65.85546875" style="23" customWidth="1"/>
    <col min="506" max="507" width="14.42578125" style="23" customWidth="1"/>
    <col min="508" max="758" width="9.140625" style="23"/>
    <col min="759" max="759" width="1.85546875" style="23" customWidth="1"/>
    <col min="760" max="760" width="2" style="23" customWidth="1"/>
    <col min="761" max="761" width="65.85546875" style="23" customWidth="1"/>
    <col min="762" max="763" width="14.42578125" style="23" customWidth="1"/>
    <col min="764" max="1014" width="9.140625" style="23"/>
    <col min="1015" max="1015" width="1.85546875" style="23" customWidth="1"/>
    <col min="1016" max="1016" width="2" style="23" customWidth="1"/>
    <col min="1017" max="1017" width="65.85546875" style="23" customWidth="1"/>
    <col min="1018" max="1019" width="14.42578125" style="23" customWidth="1"/>
    <col min="1020" max="1270" width="9.140625" style="23"/>
    <col min="1271" max="1271" width="1.85546875" style="23" customWidth="1"/>
    <col min="1272" max="1272" width="2" style="23" customWidth="1"/>
    <col min="1273" max="1273" width="65.85546875" style="23" customWidth="1"/>
    <col min="1274" max="1275" width="14.42578125" style="23" customWidth="1"/>
    <col min="1276" max="1526" width="9.140625" style="23"/>
    <col min="1527" max="1527" width="1.85546875" style="23" customWidth="1"/>
    <col min="1528" max="1528" width="2" style="23" customWidth="1"/>
    <col min="1529" max="1529" width="65.85546875" style="23" customWidth="1"/>
    <col min="1530" max="1531" width="14.42578125" style="23" customWidth="1"/>
    <col min="1532" max="1782" width="9.140625" style="23"/>
    <col min="1783" max="1783" width="1.85546875" style="23" customWidth="1"/>
    <col min="1784" max="1784" width="2" style="23" customWidth="1"/>
    <col min="1785" max="1785" width="65.85546875" style="23" customWidth="1"/>
    <col min="1786" max="1787" width="14.42578125" style="23" customWidth="1"/>
    <col min="1788" max="2038" width="9.140625" style="23"/>
    <col min="2039" max="2039" width="1.85546875" style="23" customWidth="1"/>
    <col min="2040" max="2040" width="2" style="23" customWidth="1"/>
    <col min="2041" max="2041" width="65.85546875" style="23" customWidth="1"/>
    <col min="2042" max="2043" width="14.42578125" style="23" customWidth="1"/>
    <col min="2044" max="2294" width="9.140625" style="23"/>
    <col min="2295" max="2295" width="1.85546875" style="23" customWidth="1"/>
    <col min="2296" max="2296" width="2" style="23" customWidth="1"/>
    <col min="2297" max="2297" width="65.85546875" style="23" customWidth="1"/>
    <col min="2298" max="2299" width="14.42578125" style="23" customWidth="1"/>
    <col min="2300" max="2550" width="9.140625" style="23"/>
    <col min="2551" max="2551" width="1.85546875" style="23" customWidth="1"/>
    <col min="2552" max="2552" width="2" style="23" customWidth="1"/>
    <col min="2553" max="2553" width="65.85546875" style="23" customWidth="1"/>
    <col min="2554" max="2555" width="14.42578125" style="23" customWidth="1"/>
    <col min="2556" max="2806" width="9.140625" style="23"/>
    <col min="2807" max="2807" width="1.85546875" style="23" customWidth="1"/>
    <col min="2808" max="2808" width="2" style="23" customWidth="1"/>
    <col min="2809" max="2809" width="65.85546875" style="23" customWidth="1"/>
    <col min="2810" max="2811" width="14.42578125" style="23" customWidth="1"/>
    <col min="2812" max="3062" width="9.140625" style="23"/>
    <col min="3063" max="3063" width="1.85546875" style="23" customWidth="1"/>
    <col min="3064" max="3064" width="2" style="23" customWidth="1"/>
    <col min="3065" max="3065" width="65.85546875" style="23" customWidth="1"/>
    <col min="3066" max="3067" width="14.42578125" style="23" customWidth="1"/>
    <col min="3068" max="3318" width="9.140625" style="23"/>
    <col min="3319" max="3319" width="1.85546875" style="23" customWidth="1"/>
    <col min="3320" max="3320" width="2" style="23" customWidth="1"/>
    <col min="3321" max="3321" width="65.85546875" style="23" customWidth="1"/>
    <col min="3322" max="3323" width="14.42578125" style="23" customWidth="1"/>
    <col min="3324" max="3574" width="9.140625" style="23"/>
    <col min="3575" max="3575" width="1.85546875" style="23" customWidth="1"/>
    <col min="3576" max="3576" width="2" style="23" customWidth="1"/>
    <col min="3577" max="3577" width="65.85546875" style="23" customWidth="1"/>
    <col min="3578" max="3579" width="14.42578125" style="23" customWidth="1"/>
    <col min="3580" max="3830" width="9.140625" style="23"/>
    <col min="3831" max="3831" width="1.85546875" style="23" customWidth="1"/>
    <col min="3832" max="3832" width="2" style="23" customWidth="1"/>
    <col min="3833" max="3833" width="65.85546875" style="23" customWidth="1"/>
    <col min="3834" max="3835" width="14.42578125" style="23" customWidth="1"/>
    <col min="3836" max="4086" width="9.140625" style="23"/>
    <col min="4087" max="4087" width="1.85546875" style="23" customWidth="1"/>
    <col min="4088" max="4088" width="2" style="23" customWidth="1"/>
    <col min="4089" max="4089" width="65.85546875" style="23" customWidth="1"/>
    <col min="4090" max="4091" width="14.42578125" style="23" customWidth="1"/>
    <col min="4092" max="4342" width="9.140625" style="23"/>
    <col min="4343" max="4343" width="1.85546875" style="23" customWidth="1"/>
    <col min="4344" max="4344" width="2" style="23" customWidth="1"/>
    <col min="4345" max="4345" width="65.85546875" style="23" customWidth="1"/>
    <col min="4346" max="4347" width="14.42578125" style="23" customWidth="1"/>
    <col min="4348" max="4598" width="9.140625" style="23"/>
    <col min="4599" max="4599" width="1.85546875" style="23" customWidth="1"/>
    <col min="4600" max="4600" width="2" style="23" customWidth="1"/>
    <col min="4601" max="4601" width="65.85546875" style="23" customWidth="1"/>
    <col min="4602" max="4603" width="14.42578125" style="23" customWidth="1"/>
    <col min="4604" max="4854" width="9.140625" style="23"/>
    <col min="4855" max="4855" width="1.85546875" style="23" customWidth="1"/>
    <col min="4856" max="4856" width="2" style="23" customWidth="1"/>
    <col min="4857" max="4857" width="65.85546875" style="23" customWidth="1"/>
    <col min="4858" max="4859" width="14.42578125" style="23" customWidth="1"/>
    <col min="4860" max="5110" width="9.140625" style="23"/>
    <col min="5111" max="5111" width="1.85546875" style="23" customWidth="1"/>
    <col min="5112" max="5112" width="2" style="23" customWidth="1"/>
    <col min="5113" max="5113" width="65.85546875" style="23" customWidth="1"/>
    <col min="5114" max="5115" width="14.42578125" style="23" customWidth="1"/>
    <col min="5116" max="5366" width="9.140625" style="23"/>
    <col min="5367" max="5367" width="1.85546875" style="23" customWidth="1"/>
    <col min="5368" max="5368" width="2" style="23" customWidth="1"/>
    <col min="5369" max="5369" width="65.85546875" style="23" customWidth="1"/>
    <col min="5370" max="5371" width="14.42578125" style="23" customWidth="1"/>
    <col min="5372" max="5622" width="9.140625" style="23"/>
    <col min="5623" max="5623" width="1.85546875" style="23" customWidth="1"/>
    <col min="5624" max="5624" width="2" style="23" customWidth="1"/>
    <col min="5625" max="5625" width="65.85546875" style="23" customWidth="1"/>
    <col min="5626" max="5627" width="14.42578125" style="23" customWidth="1"/>
    <col min="5628" max="5878" width="9.140625" style="23"/>
    <col min="5879" max="5879" width="1.85546875" style="23" customWidth="1"/>
    <col min="5880" max="5880" width="2" style="23" customWidth="1"/>
    <col min="5881" max="5881" width="65.85546875" style="23" customWidth="1"/>
    <col min="5882" max="5883" width="14.42578125" style="23" customWidth="1"/>
    <col min="5884" max="6134" width="9.140625" style="23"/>
    <col min="6135" max="6135" width="1.85546875" style="23" customWidth="1"/>
    <col min="6136" max="6136" width="2" style="23" customWidth="1"/>
    <col min="6137" max="6137" width="65.85546875" style="23" customWidth="1"/>
    <col min="6138" max="6139" width="14.42578125" style="23" customWidth="1"/>
    <col min="6140" max="6390" width="9.140625" style="23"/>
    <col min="6391" max="6391" width="1.85546875" style="23" customWidth="1"/>
    <col min="6392" max="6392" width="2" style="23" customWidth="1"/>
    <col min="6393" max="6393" width="65.85546875" style="23" customWidth="1"/>
    <col min="6394" max="6395" width="14.42578125" style="23" customWidth="1"/>
    <col min="6396" max="6646" width="9.140625" style="23"/>
    <col min="6647" max="6647" width="1.85546875" style="23" customWidth="1"/>
    <col min="6648" max="6648" width="2" style="23" customWidth="1"/>
    <col min="6649" max="6649" width="65.85546875" style="23" customWidth="1"/>
    <col min="6650" max="6651" width="14.42578125" style="23" customWidth="1"/>
    <col min="6652" max="6902" width="9.140625" style="23"/>
    <col min="6903" max="6903" width="1.85546875" style="23" customWidth="1"/>
    <col min="6904" max="6904" width="2" style="23" customWidth="1"/>
    <col min="6905" max="6905" width="65.85546875" style="23" customWidth="1"/>
    <col min="6906" max="6907" width="14.42578125" style="23" customWidth="1"/>
    <col min="6908" max="7158" width="9.140625" style="23"/>
    <col min="7159" max="7159" width="1.85546875" style="23" customWidth="1"/>
    <col min="7160" max="7160" width="2" style="23" customWidth="1"/>
    <col min="7161" max="7161" width="65.85546875" style="23" customWidth="1"/>
    <col min="7162" max="7163" width="14.42578125" style="23" customWidth="1"/>
    <col min="7164" max="7414" width="9.140625" style="23"/>
    <col min="7415" max="7415" width="1.85546875" style="23" customWidth="1"/>
    <col min="7416" max="7416" width="2" style="23" customWidth="1"/>
    <col min="7417" max="7417" width="65.85546875" style="23" customWidth="1"/>
    <col min="7418" max="7419" width="14.42578125" style="23" customWidth="1"/>
    <col min="7420" max="7670" width="9.140625" style="23"/>
    <col min="7671" max="7671" width="1.85546875" style="23" customWidth="1"/>
    <col min="7672" max="7672" width="2" style="23" customWidth="1"/>
    <col min="7673" max="7673" width="65.85546875" style="23" customWidth="1"/>
    <col min="7674" max="7675" width="14.42578125" style="23" customWidth="1"/>
    <col min="7676" max="7926" width="9.140625" style="23"/>
    <col min="7927" max="7927" width="1.85546875" style="23" customWidth="1"/>
    <col min="7928" max="7928" width="2" style="23" customWidth="1"/>
    <col min="7929" max="7929" width="65.85546875" style="23" customWidth="1"/>
    <col min="7930" max="7931" width="14.42578125" style="23" customWidth="1"/>
    <col min="7932" max="8182" width="9.140625" style="23"/>
    <col min="8183" max="8183" width="1.85546875" style="23" customWidth="1"/>
    <col min="8184" max="8184" width="2" style="23" customWidth="1"/>
    <col min="8185" max="8185" width="65.85546875" style="23" customWidth="1"/>
    <col min="8186" max="8187" width="14.42578125" style="23" customWidth="1"/>
    <col min="8188" max="8438" width="9.140625" style="23"/>
    <col min="8439" max="8439" width="1.85546875" style="23" customWidth="1"/>
    <col min="8440" max="8440" width="2" style="23" customWidth="1"/>
    <col min="8441" max="8441" width="65.85546875" style="23" customWidth="1"/>
    <col min="8442" max="8443" width="14.42578125" style="23" customWidth="1"/>
    <col min="8444" max="8694" width="9.140625" style="23"/>
    <col min="8695" max="8695" width="1.85546875" style="23" customWidth="1"/>
    <col min="8696" max="8696" width="2" style="23" customWidth="1"/>
    <col min="8697" max="8697" width="65.85546875" style="23" customWidth="1"/>
    <col min="8698" max="8699" width="14.42578125" style="23" customWidth="1"/>
    <col min="8700" max="8950" width="9.140625" style="23"/>
    <col min="8951" max="8951" width="1.85546875" style="23" customWidth="1"/>
    <col min="8952" max="8952" width="2" style="23" customWidth="1"/>
    <col min="8953" max="8953" width="65.85546875" style="23" customWidth="1"/>
    <col min="8954" max="8955" width="14.42578125" style="23" customWidth="1"/>
    <col min="8956" max="9206" width="9.140625" style="23"/>
    <col min="9207" max="9207" width="1.85546875" style="23" customWidth="1"/>
    <col min="9208" max="9208" width="2" style="23" customWidth="1"/>
    <col min="9209" max="9209" width="65.85546875" style="23" customWidth="1"/>
    <col min="9210" max="9211" width="14.42578125" style="23" customWidth="1"/>
    <col min="9212" max="9462" width="9.140625" style="23"/>
    <col min="9463" max="9463" width="1.85546875" style="23" customWidth="1"/>
    <col min="9464" max="9464" width="2" style="23" customWidth="1"/>
    <col min="9465" max="9465" width="65.85546875" style="23" customWidth="1"/>
    <col min="9466" max="9467" width="14.42578125" style="23" customWidth="1"/>
    <col min="9468" max="9718" width="9.140625" style="23"/>
    <col min="9719" max="9719" width="1.85546875" style="23" customWidth="1"/>
    <col min="9720" max="9720" width="2" style="23" customWidth="1"/>
    <col min="9721" max="9721" width="65.85546875" style="23" customWidth="1"/>
    <col min="9722" max="9723" width="14.42578125" style="23" customWidth="1"/>
    <col min="9724" max="9974" width="9.140625" style="23"/>
    <col min="9975" max="9975" width="1.85546875" style="23" customWidth="1"/>
    <col min="9976" max="9976" width="2" style="23" customWidth="1"/>
    <col min="9977" max="9977" width="65.85546875" style="23" customWidth="1"/>
    <col min="9978" max="9979" width="14.42578125" style="23" customWidth="1"/>
    <col min="9980" max="10230" width="9.140625" style="23"/>
    <col min="10231" max="10231" width="1.85546875" style="23" customWidth="1"/>
    <col min="10232" max="10232" width="2" style="23" customWidth="1"/>
    <col min="10233" max="10233" width="65.85546875" style="23" customWidth="1"/>
    <col min="10234" max="10235" width="14.42578125" style="23" customWidth="1"/>
    <col min="10236" max="10486" width="9.140625" style="23"/>
    <col min="10487" max="10487" width="1.85546875" style="23" customWidth="1"/>
    <col min="10488" max="10488" width="2" style="23" customWidth="1"/>
    <col min="10489" max="10489" width="65.85546875" style="23" customWidth="1"/>
    <col min="10490" max="10491" width="14.42578125" style="23" customWidth="1"/>
    <col min="10492" max="10742" width="9.140625" style="23"/>
    <col min="10743" max="10743" width="1.85546875" style="23" customWidth="1"/>
    <col min="10744" max="10744" width="2" style="23" customWidth="1"/>
    <col min="10745" max="10745" width="65.85546875" style="23" customWidth="1"/>
    <col min="10746" max="10747" width="14.42578125" style="23" customWidth="1"/>
    <col min="10748" max="10998" width="9.140625" style="23"/>
    <col min="10999" max="10999" width="1.85546875" style="23" customWidth="1"/>
    <col min="11000" max="11000" width="2" style="23" customWidth="1"/>
    <col min="11001" max="11001" width="65.85546875" style="23" customWidth="1"/>
    <col min="11002" max="11003" width="14.42578125" style="23" customWidth="1"/>
    <col min="11004" max="11254" width="9.140625" style="23"/>
    <col min="11255" max="11255" width="1.85546875" style="23" customWidth="1"/>
    <col min="11256" max="11256" width="2" style="23" customWidth="1"/>
    <col min="11257" max="11257" width="65.85546875" style="23" customWidth="1"/>
    <col min="11258" max="11259" width="14.42578125" style="23" customWidth="1"/>
    <col min="11260" max="11510" width="9.140625" style="23"/>
    <col min="11511" max="11511" width="1.85546875" style="23" customWidth="1"/>
    <col min="11512" max="11512" width="2" style="23" customWidth="1"/>
    <col min="11513" max="11513" width="65.85546875" style="23" customWidth="1"/>
    <col min="11514" max="11515" width="14.42578125" style="23" customWidth="1"/>
    <col min="11516" max="11766" width="9.140625" style="23"/>
    <col min="11767" max="11767" width="1.85546875" style="23" customWidth="1"/>
    <col min="11768" max="11768" width="2" style="23" customWidth="1"/>
    <col min="11769" max="11769" width="65.85546875" style="23" customWidth="1"/>
    <col min="11770" max="11771" width="14.42578125" style="23" customWidth="1"/>
    <col min="11772" max="12022" width="9.140625" style="23"/>
    <col min="12023" max="12023" width="1.85546875" style="23" customWidth="1"/>
    <col min="12024" max="12024" width="2" style="23" customWidth="1"/>
    <col min="12025" max="12025" width="65.85546875" style="23" customWidth="1"/>
    <col min="12026" max="12027" width="14.42578125" style="23" customWidth="1"/>
    <col min="12028" max="12278" width="9.140625" style="23"/>
    <col min="12279" max="12279" width="1.85546875" style="23" customWidth="1"/>
    <col min="12280" max="12280" width="2" style="23" customWidth="1"/>
    <col min="12281" max="12281" width="65.85546875" style="23" customWidth="1"/>
    <col min="12282" max="12283" width="14.42578125" style="23" customWidth="1"/>
    <col min="12284" max="12534" width="9.140625" style="23"/>
    <col min="12535" max="12535" width="1.85546875" style="23" customWidth="1"/>
    <col min="12536" max="12536" width="2" style="23" customWidth="1"/>
    <col min="12537" max="12537" width="65.85546875" style="23" customWidth="1"/>
    <col min="12538" max="12539" width="14.42578125" style="23" customWidth="1"/>
    <col min="12540" max="12790" width="9.140625" style="23"/>
    <col min="12791" max="12791" width="1.85546875" style="23" customWidth="1"/>
    <col min="12792" max="12792" width="2" style="23" customWidth="1"/>
    <col min="12793" max="12793" width="65.85546875" style="23" customWidth="1"/>
    <col min="12794" max="12795" width="14.42578125" style="23" customWidth="1"/>
    <col min="12796" max="13046" width="9.140625" style="23"/>
    <col min="13047" max="13047" width="1.85546875" style="23" customWidth="1"/>
    <col min="13048" max="13048" width="2" style="23" customWidth="1"/>
    <col min="13049" max="13049" width="65.85546875" style="23" customWidth="1"/>
    <col min="13050" max="13051" width="14.42578125" style="23" customWidth="1"/>
    <col min="13052" max="13302" width="9.140625" style="23"/>
    <col min="13303" max="13303" width="1.85546875" style="23" customWidth="1"/>
    <col min="13304" max="13304" width="2" style="23" customWidth="1"/>
    <col min="13305" max="13305" width="65.85546875" style="23" customWidth="1"/>
    <col min="13306" max="13307" width="14.42578125" style="23" customWidth="1"/>
    <col min="13308" max="13558" width="9.140625" style="23"/>
    <col min="13559" max="13559" width="1.85546875" style="23" customWidth="1"/>
    <col min="13560" max="13560" width="2" style="23" customWidth="1"/>
    <col min="13561" max="13561" width="65.85546875" style="23" customWidth="1"/>
    <col min="13562" max="13563" width="14.42578125" style="23" customWidth="1"/>
    <col min="13564" max="13814" width="9.140625" style="23"/>
    <col min="13815" max="13815" width="1.85546875" style="23" customWidth="1"/>
    <col min="13816" max="13816" width="2" style="23" customWidth="1"/>
    <col min="13817" max="13817" width="65.85546875" style="23" customWidth="1"/>
    <col min="13818" max="13819" width="14.42578125" style="23" customWidth="1"/>
    <col min="13820" max="14070" width="9.140625" style="23"/>
    <col min="14071" max="14071" width="1.85546875" style="23" customWidth="1"/>
    <col min="14072" max="14072" width="2" style="23" customWidth="1"/>
    <col min="14073" max="14073" width="65.85546875" style="23" customWidth="1"/>
    <col min="14074" max="14075" width="14.42578125" style="23" customWidth="1"/>
    <col min="14076" max="14326" width="9.140625" style="23"/>
    <col min="14327" max="14327" width="1.85546875" style="23" customWidth="1"/>
    <col min="14328" max="14328" width="2" style="23" customWidth="1"/>
    <col min="14329" max="14329" width="65.85546875" style="23" customWidth="1"/>
    <col min="14330" max="14331" width="14.42578125" style="23" customWidth="1"/>
    <col min="14332" max="14582" width="9.140625" style="23"/>
    <col min="14583" max="14583" width="1.85546875" style="23" customWidth="1"/>
    <col min="14584" max="14584" width="2" style="23" customWidth="1"/>
    <col min="14585" max="14585" width="65.85546875" style="23" customWidth="1"/>
    <col min="14586" max="14587" width="14.42578125" style="23" customWidth="1"/>
    <col min="14588" max="14838" width="9.140625" style="23"/>
    <col min="14839" max="14839" width="1.85546875" style="23" customWidth="1"/>
    <col min="14840" max="14840" width="2" style="23" customWidth="1"/>
    <col min="14841" max="14841" width="65.85546875" style="23" customWidth="1"/>
    <col min="14842" max="14843" width="14.42578125" style="23" customWidth="1"/>
    <col min="14844" max="15094" width="9.140625" style="23"/>
    <col min="15095" max="15095" width="1.85546875" style="23" customWidth="1"/>
    <col min="15096" max="15096" width="2" style="23" customWidth="1"/>
    <col min="15097" max="15097" width="65.85546875" style="23" customWidth="1"/>
    <col min="15098" max="15099" width="14.42578125" style="23" customWidth="1"/>
    <col min="15100" max="15350" width="9.140625" style="23"/>
    <col min="15351" max="15351" width="1.85546875" style="23" customWidth="1"/>
    <col min="15352" max="15352" width="2" style="23" customWidth="1"/>
    <col min="15353" max="15353" width="65.85546875" style="23" customWidth="1"/>
    <col min="15354" max="15355" width="14.42578125" style="23" customWidth="1"/>
    <col min="15356" max="15606" width="9.140625" style="23"/>
    <col min="15607" max="15607" width="1.85546875" style="23" customWidth="1"/>
    <col min="15608" max="15608" width="2" style="23" customWidth="1"/>
    <col min="15609" max="15609" width="65.85546875" style="23" customWidth="1"/>
    <col min="15610" max="15611" width="14.42578125" style="23" customWidth="1"/>
    <col min="15612" max="15862" width="9.140625" style="23"/>
    <col min="15863" max="15863" width="1.85546875" style="23" customWidth="1"/>
    <col min="15864" max="15864" width="2" style="23" customWidth="1"/>
    <col min="15865" max="15865" width="65.85546875" style="23" customWidth="1"/>
    <col min="15866" max="15867" width="14.42578125" style="23" customWidth="1"/>
    <col min="15868" max="16118" width="9.140625" style="23"/>
    <col min="16119" max="16119" width="1.85546875" style="23" customWidth="1"/>
    <col min="16120" max="16120" width="2" style="23" customWidth="1"/>
    <col min="16121" max="16121" width="65.85546875" style="23" customWidth="1"/>
    <col min="16122" max="16123" width="14.42578125" style="23" customWidth="1"/>
    <col min="16124" max="16384" width="9.140625" style="23"/>
  </cols>
  <sheetData>
    <row r="2" spans="3:12" ht="20.25" customHeight="1" x14ac:dyDescent="0.3">
      <c r="C2" s="203" t="s">
        <v>69</v>
      </c>
      <c r="D2" s="203"/>
      <c r="E2" s="203"/>
    </row>
    <row r="3" spans="3:12" ht="17.25" customHeight="1" x14ac:dyDescent="0.3">
      <c r="C3" s="203" t="s">
        <v>51</v>
      </c>
      <c r="D3" s="203"/>
      <c r="E3" s="203"/>
    </row>
    <row r="4" spans="3:12" ht="20.25" x14ac:dyDescent="0.3">
      <c r="C4" s="203" t="s">
        <v>194</v>
      </c>
      <c r="D4" s="203"/>
      <c r="E4" s="203"/>
    </row>
    <row r="5" spans="3:12" x14ac:dyDescent="0.2">
      <c r="E5" s="74"/>
    </row>
    <row r="6" spans="3:12" x14ac:dyDescent="0.2">
      <c r="E6" s="74" t="str">
        <f>'Ф1 конс'!D5</f>
        <v>в млн.тенге</v>
      </c>
    </row>
    <row r="7" spans="3:12" ht="42.75" customHeight="1" x14ac:dyDescent="0.2">
      <c r="C7" s="54"/>
      <c r="D7" s="50" t="s">
        <v>196</v>
      </c>
      <c r="E7" s="50" t="s">
        <v>197</v>
      </c>
    </row>
    <row r="8" spans="3:12" ht="25.5" x14ac:dyDescent="0.2">
      <c r="C8" s="34" t="s">
        <v>36</v>
      </c>
      <c r="D8" s="59"/>
      <c r="E8" s="75"/>
    </row>
    <row r="9" spans="3:12" x14ac:dyDescent="0.2">
      <c r="C9" s="35" t="s">
        <v>37</v>
      </c>
      <c r="D9" s="59"/>
      <c r="E9" s="75"/>
    </row>
    <row r="10" spans="3:12" x14ac:dyDescent="0.2">
      <c r="C10" s="36" t="s">
        <v>73</v>
      </c>
      <c r="D10" s="57">
        <v>156651</v>
      </c>
      <c r="E10" s="62">
        <v>139744</v>
      </c>
    </row>
    <row r="11" spans="3:12" x14ac:dyDescent="0.2">
      <c r="C11" s="36" t="s">
        <v>74</v>
      </c>
      <c r="D11" s="57">
        <v>-78993</v>
      </c>
      <c r="E11" s="62">
        <v>-61579</v>
      </c>
    </row>
    <row r="12" spans="3:12" ht="25.5" x14ac:dyDescent="0.2">
      <c r="C12" s="36" t="s">
        <v>75</v>
      </c>
      <c r="D12" s="64">
        <v>-3610</v>
      </c>
      <c r="E12" s="62">
        <v>-2597</v>
      </c>
      <c r="L12" s="53"/>
    </row>
    <row r="13" spans="3:12" x14ac:dyDescent="0.2">
      <c r="C13" s="36" t="s">
        <v>63</v>
      </c>
      <c r="D13" s="57">
        <v>142255</v>
      </c>
      <c r="E13" s="62">
        <v>121617</v>
      </c>
    </row>
    <row r="14" spans="3:12" x14ac:dyDescent="0.2">
      <c r="C14" s="36" t="s">
        <v>64</v>
      </c>
      <c r="D14" s="57">
        <v>-7452</v>
      </c>
      <c r="E14" s="62">
        <v>-22516</v>
      </c>
    </row>
    <row r="15" spans="3:12" x14ac:dyDescent="0.2">
      <c r="C15" s="36" t="s">
        <v>38</v>
      </c>
      <c r="D15" s="57">
        <v>6261</v>
      </c>
      <c r="E15" s="62">
        <v>7521</v>
      </c>
    </row>
    <row r="16" spans="3:12" x14ac:dyDescent="0.2">
      <c r="C16" s="36" t="s">
        <v>76</v>
      </c>
      <c r="D16" s="57">
        <v>-66537</v>
      </c>
      <c r="E16" s="62">
        <v>-33654</v>
      </c>
    </row>
    <row r="17" spans="3:10" ht="25.5" x14ac:dyDescent="0.2">
      <c r="C17" s="37" t="s">
        <v>77</v>
      </c>
      <c r="D17" s="58">
        <f>SUM(D10:D16)</f>
        <v>148575</v>
      </c>
      <c r="E17" s="76">
        <f>SUM(E10:E16)</f>
        <v>148536</v>
      </c>
    </row>
    <row r="18" spans="3:10" s="32" customFormat="1" ht="18.75" customHeight="1" x14ac:dyDescent="0.2">
      <c r="C18" s="38"/>
      <c r="D18" s="60"/>
      <c r="E18" s="77"/>
      <c r="G18" s="53"/>
      <c r="H18" s="53"/>
      <c r="I18" s="53"/>
      <c r="J18" s="23"/>
    </row>
    <row r="19" spans="3:10" ht="15" x14ac:dyDescent="0.25">
      <c r="C19" s="55" t="s">
        <v>39</v>
      </c>
      <c r="D19" s="59"/>
      <c r="E19" s="75"/>
    </row>
    <row r="20" spans="3:10" x14ac:dyDescent="0.2">
      <c r="C20" s="37" t="s">
        <v>40</v>
      </c>
      <c r="D20" s="60"/>
      <c r="E20" s="77"/>
    </row>
    <row r="21" spans="3:10" x14ac:dyDescent="0.2">
      <c r="C21" s="39" t="s">
        <v>2</v>
      </c>
      <c r="D21" s="57">
        <v>-3628</v>
      </c>
      <c r="E21" s="62">
        <v>185</v>
      </c>
    </row>
    <row r="22" spans="3:10" ht="25.5" x14ac:dyDescent="0.2">
      <c r="C22" s="39" t="s">
        <v>41</v>
      </c>
      <c r="D22" s="57">
        <v>591</v>
      </c>
      <c r="E22" s="62">
        <v>5136</v>
      </c>
    </row>
    <row r="23" spans="3:10" x14ac:dyDescent="0.2">
      <c r="C23" s="39" t="s">
        <v>4</v>
      </c>
      <c r="D23" s="57">
        <v>-4010</v>
      </c>
      <c r="E23" s="62">
        <v>4101</v>
      </c>
    </row>
    <row r="24" spans="3:10" x14ac:dyDescent="0.2">
      <c r="C24" s="36" t="s">
        <v>42</v>
      </c>
      <c r="D24" s="57">
        <v>-354333</v>
      </c>
      <c r="E24" s="62">
        <v>27727</v>
      </c>
    </row>
    <row r="25" spans="3:10" x14ac:dyDescent="0.2">
      <c r="C25" s="36" t="s">
        <v>7</v>
      </c>
      <c r="D25" s="57">
        <v>-6171</v>
      </c>
      <c r="E25" s="62">
        <v>-2226</v>
      </c>
    </row>
    <row r="26" spans="3:10" x14ac:dyDescent="0.2">
      <c r="C26" s="37" t="s">
        <v>78</v>
      </c>
      <c r="D26" s="57"/>
      <c r="E26" s="62"/>
    </row>
    <row r="27" spans="3:10" x14ac:dyDescent="0.2">
      <c r="C27" s="39" t="s">
        <v>43</v>
      </c>
      <c r="D27" s="57">
        <v>4000</v>
      </c>
      <c r="E27" s="62">
        <v>-3000</v>
      </c>
    </row>
    <row r="28" spans="3:10" x14ac:dyDescent="0.2">
      <c r="C28" s="39" t="s">
        <v>44</v>
      </c>
      <c r="D28" s="57">
        <v>343425</v>
      </c>
      <c r="E28" s="62">
        <v>237784</v>
      </c>
    </row>
    <row r="29" spans="3:10" ht="27.75" customHeight="1" x14ac:dyDescent="0.2">
      <c r="C29" s="39" t="s">
        <v>45</v>
      </c>
      <c r="D29" s="57">
        <v>219</v>
      </c>
      <c r="E29" s="62">
        <v>-7967</v>
      </c>
    </row>
    <row r="30" spans="3:10" x14ac:dyDescent="0.2">
      <c r="C30" s="39" t="s">
        <v>14</v>
      </c>
      <c r="D30" s="62">
        <v>2551</v>
      </c>
      <c r="E30" s="62">
        <v>-770</v>
      </c>
    </row>
    <row r="31" spans="3:10" ht="25.5" x14ac:dyDescent="0.2">
      <c r="C31" s="37" t="s">
        <v>100</v>
      </c>
      <c r="D31" s="58">
        <f>SUM(D17:D30)</f>
        <v>131219</v>
      </c>
      <c r="E31" s="76">
        <f>SUM(E17:E30)</f>
        <v>409506</v>
      </c>
    </row>
    <row r="32" spans="3:10" x14ac:dyDescent="0.2">
      <c r="C32" s="54"/>
      <c r="D32" s="59"/>
      <c r="E32" s="75"/>
    </row>
    <row r="33" spans="3:5" x14ac:dyDescent="0.2">
      <c r="C33" s="39" t="s">
        <v>46</v>
      </c>
      <c r="D33" s="57">
        <v>-21469</v>
      </c>
      <c r="E33" s="62">
        <v>-19055</v>
      </c>
    </row>
    <row r="34" spans="3:5" x14ac:dyDescent="0.2">
      <c r="C34" s="54"/>
      <c r="D34" s="59"/>
      <c r="E34" s="75"/>
    </row>
    <row r="35" spans="3:5" ht="25.5" x14ac:dyDescent="0.2">
      <c r="C35" s="40" t="s">
        <v>99</v>
      </c>
      <c r="D35" s="58">
        <f>SUM(D31:D33)</f>
        <v>109750</v>
      </c>
      <c r="E35" s="76">
        <f>SUM(E31:E33)</f>
        <v>390451</v>
      </c>
    </row>
    <row r="36" spans="3:5" x14ac:dyDescent="0.2">
      <c r="C36" s="56"/>
      <c r="D36" s="61"/>
      <c r="E36" s="78"/>
    </row>
    <row r="37" spans="3:5" ht="25.5" x14ac:dyDescent="0.2">
      <c r="C37" s="34" t="s">
        <v>47</v>
      </c>
      <c r="D37" s="60"/>
      <c r="E37" s="77"/>
    </row>
    <row r="38" spans="3:5" x14ac:dyDescent="0.2">
      <c r="C38" s="39" t="s">
        <v>87</v>
      </c>
      <c r="D38" s="57">
        <v>-8927</v>
      </c>
      <c r="E38" s="62">
        <v>-9413</v>
      </c>
    </row>
    <row r="39" spans="3:5" x14ac:dyDescent="0.2">
      <c r="C39" s="39" t="s">
        <v>88</v>
      </c>
      <c r="D39" s="62">
        <v>231</v>
      </c>
      <c r="E39" s="62">
        <v>558</v>
      </c>
    </row>
    <row r="40" spans="3:5" ht="30" customHeight="1" x14ac:dyDescent="0.2">
      <c r="C40" s="39" t="s">
        <v>89</v>
      </c>
      <c r="D40" s="57">
        <v>537243</v>
      </c>
      <c r="E40" s="62">
        <v>313312</v>
      </c>
    </row>
    <row r="41" spans="3:5" ht="31.5" customHeight="1" x14ac:dyDescent="0.2">
      <c r="C41" s="39" t="s">
        <v>90</v>
      </c>
      <c r="D41" s="57">
        <v>-684609</v>
      </c>
      <c r="E41" s="62">
        <v>-526999</v>
      </c>
    </row>
    <row r="42" spans="3:5" x14ac:dyDescent="0.2">
      <c r="C42" s="39" t="s">
        <v>189</v>
      </c>
      <c r="D42" s="57">
        <v>4500</v>
      </c>
      <c r="E42" s="62">
        <v>0</v>
      </c>
    </row>
    <row r="43" spans="3:5" ht="28.5" customHeight="1" x14ac:dyDescent="0.2">
      <c r="C43" s="40" t="s">
        <v>101</v>
      </c>
      <c r="D43" s="58">
        <f>SUM(D38:D42)</f>
        <v>-151562</v>
      </c>
      <c r="E43" s="76">
        <f>SUM(E38:E42)</f>
        <v>-222542</v>
      </c>
    </row>
    <row r="44" spans="3:5" x14ac:dyDescent="0.2">
      <c r="C44" s="54"/>
      <c r="D44" s="59"/>
      <c r="E44" s="75"/>
    </row>
    <row r="45" spans="3:5" ht="26.25" customHeight="1" x14ac:dyDescent="0.2">
      <c r="C45" s="34" t="s">
        <v>48</v>
      </c>
      <c r="D45" s="59"/>
      <c r="E45" s="75"/>
    </row>
    <row r="46" spans="3:5" x14ac:dyDescent="0.2">
      <c r="C46" s="39" t="s">
        <v>91</v>
      </c>
      <c r="D46" s="57">
        <v>-88188</v>
      </c>
      <c r="E46" s="62">
        <v>-53995</v>
      </c>
    </row>
    <row r="47" spans="3:5" ht="27" customHeight="1" x14ac:dyDescent="0.2">
      <c r="C47" s="40" t="s">
        <v>102</v>
      </c>
      <c r="D47" s="58">
        <f>SUM(D46:D46)</f>
        <v>-88188</v>
      </c>
      <c r="E47" s="76">
        <f>SUM(E46:E46)</f>
        <v>-53995</v>
      </c>
    </row>
    <row r="48" spans="3:5" x14ac:dyDescent="0.2">
      <c r="C48" s="54"/>
      <c r="D48" s="59"/>
      <c r="E48" s="75"/>
    </row>
    <row r="49" spans="3:9" ht="25.5" x14ac:dyDescent="0.2">
      <c r="C49" s="36" t="s">
        <v>92</v>
      </c>
      <c r="D49" s="57">
        <v>1898</v>
      </c>
      <c r="E49" s="62">
        <v>8573</v>
      </c>
    </row>
    <row r="50" spans="3:9" x14ac:dyDescent="0.2">
      <c r="C50" s="54"/>
      <c r="D50" s="59"/>
      <c r="E50" s="75"/>
    </row>
    <row r="51" spans="3:9" ht="25.5" x14ac:dyDescent="0.2">
      <c r="C51" s="41" t="s">
        <v>200</v>
      </c>
      <c r="D51" s="58">
        <f>SUM(D35,D43,D47,D49)</f>
        <v>-128102</v>
      </c>
      <c r="E51" s="76">
        <f>SUM(E35,E43,E47,E49)</f>
        <v>122487</v>
      </c>
    </row>
    <row r="52" spans="3:9" x14ac:dyDescent="0.2">
      <c r="C52" s="54"/>
      <c r="D52" s="58"/>
      <c r="E52" s="76"/>
    </row>
    <row r="53" spans="3:9" x14ac:dyDescent="0.2">
      <c r="C53" s="41" t="s">
        <v>49</v>
      </c>
      <c r="D53" s="58">
        <f>'Ф1 конс'!D9</f>
        <v>329632</v>
      </c>
      <c r="E53" s="76">
        <v>238603</v>
      </c>
      <c r="G53" s="156">
        <f>D53-'Ф1 конс'!D9</f>
        <v>0</v>
      </c>
    </row>
    <row r="54" spans="3:9" x14ac:dyDescent="0.2">
      <c r="C54" s="41" t="s">
        <v>50</v>
      </c>
      <c r="D54" s="58">
        <f>'Ф1 конс'!C9</f>
        <v>201530</v>
      </c>
      <c r="E54" s="76">
        <f>E53+E51</f>
        <v>361090</v>
      </c>
      <c r="F54" s="52"/>
      <c r="G54" s="236">
        <f>D54-'Ф1 конс'!C9</f>
        <v>0</v>
      </c>
      <c r="H54" s="81"/>
    </row>
    <row r="55" spans="3:9" s="155" customFormat="1" x14ac:dyDescent="0.2">
      <c r="C55" s="152"/>
      <c r="D55" s="154">
        <f>D51+D53-D54</f>
        <v>0</v>
      </c>
      <c r="E55" s="154">
        <f>E51+E53-E54</f>
        <v>0</v>
      </c>
      <c r="G55" s="156"/>
      <c r="H55" s="156"/>
      <c r="I55" s="156"/>
    </row>
    <row r="56" spans="3:9" s="155" customFormat="1" x14ac:dyDescent="0.2">
      <c r="C56" s="152"/>
      <c r="D56" s="153">
        <f>D53-'Ф1 конс'!D9</f>
        <v>0</v>
      </c>
      <c r="E56" s="154"/>
      <c r="G56" s="156"/>
      <c r="H56" s="156"/>
      <c r="I56" s="156"/>
    </row>
    <row r="57" spans="3:9" s="155" customFormat="1" ht="15" x14ac:dyDescent="0.25">
      <c r="C57" s="8" t="str">
        <f>'Ф1 конс'!A49</f>
        <v>Председатель Правления</v>
      </c>
      <c r="D57" s="8"/>
      <c r="E57" s="80" t="str">
        <f>'Ф1 конс'!D49</f>
        <v>Миронов П.В.</v>
      </c>
      <c r="G57" s="156"/>
      <c r="H57" s="156"/>
      <c r="I57" s="156"/>
    </row>
    <row r="60" spans="3:9" ht="15" x14ac:dyDescent="0.25">
      <c r="C60" s="8" t="str">
        <f>'Ф1 конс'!A52</f>
        <v>Главный бухгалтер</v>
      </c>
      <c r="D60" s="8"/>
      <c r="E60" s="80" t="str">
        <f>'Ф1 конс'!D52</f>
        <v>Уалибекова Н.А.</v>
      </c>
    </row>
    <row r="62" spans="3:9" x14ac:dyDescent="0.2">
      <c r="C62" s="2"/>
      <c r="D62" s="20"/>
      <c r="E62" s="42"/>
    </row>
    <row r="63" spans="3:9" x14ac:dyDescent="0.2">
      <c r="C63" s="2"/>
      <c r="D63" s="20"/>
      <c r="E63" s="42"/>
    </row>
    <row r="64" spans="3:9" x14ac:dyDescent="0.2">
      <c r="C64" s="2"/>
      <c r="D64" s="20"/>
      <c r="E64" s="42"/>
    </row>
    <row r="65" spans="3:5" x14ac:dyDescent="0.2">
      <c r="C65" s="2"/>
      <c r="D65" s="20"/>
      <c r="E65" s="42"/>
    </row>
    <row r="66" spans="3:5" x14ac:dyDescent="0.2">
      <c r="C66" s="2"/>
      <c r="D66" s="20"/>
      <c r="E66" s="42"/>
    </row>
    <row r="67" spans="3:5" x14ac:dyDescent="0.2">
      <c r="C67" s="9"/>
      <c r="D67" s="20"/>
      <c r="E67" s="42"/>
    </row>
    <row r="68" spans="3:5" x14ac:dyDescent="0.2">
      <c r="C68" s="9"/>
      <c r="D68" s="20"/>
      <c r="E68" s="42"/>
    </row>
  </sheetData>
  <mergeCells count="3">
    <mergeCell ref="C4:E4"/>
    <mergeCell ref="C2:E2"/>
    <mergeCell ref="C3:E3"/>
  </mergeCells>
  <conditionalFormatting sqref="D56:E56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B2:S78"/>
  <sheetViews>
    <sheetView topLeftCell="A13" zoomScale="80" zoomScaleNormal="80" workbookViewId="0">
      <selection activeCell="C36" sqref="C36"/>
    </sheetView>
  </sheetViews>
  <sheetFormatPr defaultColWidth="9.140625" defaultRowHeight="12.75" x14ac:dyDescent="0.2"/>
  <cols>
    <col min="1" max="1" width="9.140625" style="23"/>
    <col min="2" max="2" width="34.7109375" style="23" customWidth="1"/>
    <col min="3" max="3" width="15" style="23" customWidth="1"/>
    <col min="4" max="5" width="17" style="22" customWidth="1"/>
    <col min="6" max="6" width="19.140625" style="22" customWidth="1"/>
    <col min="7" max="7" width="16.7109375" style="22" customWidth="1"/>
    <col min="8" max="8" width="19.140625" style="22" customWidth="1"/>
    <col min="9" max="9" width="17" style="22" customWidth="1"/>
    <col min="10" max="10" width="9.140625" style="23"/>
    <col min="11" max="11" width="9.140625" style="155"/>
    <col min="12" max="12" width="12.28515625" style="23" bestFit="1" customWidth="1"/>
    <col min="13" max="14" width="9.42578125" style="23" bestFit="1" customWidth="1"/>
    <col min="15" max="15" width="11.7109375" style="23" bestFit="1" customWidth="1"/>
    <col min="16" max="16" width="11.140625" style="23" bestFit="1" customWidth="1"/>
    <col min="17" max="17" width="9.28515625" style="23" bestFit="1" customWidth="1"/>
    <col min="18" max="18" width="12.28515625" style="23" bestFit="1" customWidth="1"/>
    <col min="19" max="19" width="13.28515625" style="23" bestFit="1" customWidth="1"/>
    <col min="20" max="16384" width="9.140625" style="23"/>
  </cols>
  <sheetData>
    <row r="2" spans="2:19" ht="18" customHeight="1" x14ac:dyDescent="0.3">
      <c r="B2" s="203" t="s">
        <v>68</v>
      </c>
      <c r="C2" s="203"/>
      <c r="D2" s="203"/>
      <c r="E2" s="203"/>
      <c r="F2" s="203"/>
      <c r="G2" s="203"/>
      <c r="H2" s="203"/>
      <c r="I2" s="203"/>
    </row>
    <row r="3" spans="2:19" ht="18" customHeight="1" x14ac:dyDescent="0.3">
      <c r="B3" s="203" t="s">
        <v>194</v>
      </c>
      <c r="C3" s="203"/>
      <c r="D3" s="203"/>
      <c r="E3" s="203"/>
      <c r="F3" s="203"/>
      <c r="G3" s="203"/>
      <c r="H3" s="203"/>
      <c r="I3" s="203"/>
    </row>
    <row r="4" spans="2:19" ht="18" customHeight="1" x14ac:dyDescent="0.3">
      <c r="B4" s="198"/>
      <c r="C4" s="198"/>
      <c r="D4" s="198"/>
      <c r="E4" s="198"/>
      <c r="F4" s="198"/>
      <c r="G4" s="198"/>
      <c r="H4" s="198"/>
      <c r="I4" s="198"/>
    </row>
    <row r="5" spans="2:19" ht="18" customHeight="1" x14ac:dyDescent="0.25">
      <c r="B5" s="21"/>
      <c r="C5" s="21"/>
      <c r="I5" s="24" t="str">
        <f>'Ф1 конс'!D5</f>
        <v>в млн.тенге</v>
      </c>
    </row>
    <row r="6" spans="2:19" ht="102" x14ac:dyDescent="0.2">
      <c r="B6" s="25"/>
      <c r="C6" s="204" t="s">
        <v>30</v>
      </c>
      <c r="D6" s="205" t="s">
        <v>17</v>
      </c>
      <c r="E6" s="45" t="s">
        <v>18</v>
      </c>
      <c r="F6" s="45" t="s">
        <v>93</v>
      </c>
      <c r="G6" s="45" t="s">
        <v>19</v>
      </c>
      <c r="H6" s="45" t="s">
        <v>31</v>
      </c>
      <c r="I6" s="45" t="s">
        <v>32</v>
      </c>
    </row>
    <row r="7" spans="2:19" ht="31.5" customHeight="1" x14ac:dyDescent="0.2">
      <c r="B7" s="25"/>
      <c r="C7" s="25" t="s">
        <v>33</v>
      </c>
      <c r="D7" s="26" t="s">
        <v>34</v>
      </c>
      <c r="E7" s="27"/>
      <c r="F7" s="27"/>
      <c r="G7" s="27"/>
      <c r="H7" s="27"/>
      <c r="I7" s="27"/>
    </row>
    <row r="8" spans="2:19" s="70" customFormat="1" x14ac:dyDescent="0.2">
      <c r="B8" s="30" t="s">
        <v>96</v>
      </c>
      <c r="C8" s="58">
        <v>8653</v>
      </c>
      <c r="D8" s="58">
        <v>-144</v>
      </c>
      <c r="E8" s="58">
        <v>1308</v>
      </c>
      <c r="F8" s="58">
        <v>-1001</v>
      </c>
      <c r="G8" s="58">
        <v>1623</v>
      </c>
      <c r="H8" s="58">
        <v>252146</v>
      </c>
      <c r="I8" s="58">
        <v>262585</v>
      </c>
      <c r="K8" s="188"/>
      <c r="L8" s="71"/>
      <c r="M8" s="71"/>
      <c r="N8" s="71"/>
      <c r="O8" s="71"/>
      <c r="P8" s="71"/>
      <c r="Q8" s="71"/>
      <c r="R8" s="71"/>
      <c r="S8" s="71"/>
    </row>
    <row r="9" spans="2:19" x14ac:dyDescent="0.2">
      <c r="B9" s="44" t="s">
        <v>35</v>
      </c>
      <c r="C9" s="57"/>
      <c r="D9" s="57"/>
      <c r="E9" s="57"/>
      <c r="F9" s="57"/>
      <c r="G9" s="57"/>
      <c r="H9" s="57">
        <v>102581</v>
      </c>
      <c r="I9" s="58">
        <f>SUM(C9:H9)</f>
        <v>102581</v>
      </c>
      <c r="L9" s="52"/>
      <c r="M9" s="52"/>
      <c r="N9" s="52"/>
      <c r="O9" s="52"/>
      <c r="P9" s="52"/>
      <c r="Q9" s="52"/>
      <c r="R9" s="52"/>
      <c r="S9" s="52"/>
    </row>
    <row r="10" spans="2:19" x14ac:dyDescent="0.2">
      <c r="B10" s="29" t="s">
        <v>60</v>
      </c>
      <c r="C10" s="57"/>
      <c r="D10" s="57"/>
      <c r="E10" s="57"/>
      <c r="F10" s="63">
        <v>-104</v>
      </c>
      <c r="G10" s="57"/>
      <c r="H10" s="57"/>
      <c r="I10" s="58">
        <f>SUM(C10:H10)</f>
        <v>-104</v>
      </c>
      <c r="L10" s="52"/>
      <c r="M10" s="52"/>
      <c r="N10" s="52"/>
      <c r="O10" s="52"/>
      <c r="P10" s="52"/>
      <c r="Q10" s="52"/>
      <c r="R10" s="52"/>
      <c r="S10" s="52"/>
    </row>
    <row r="11" spans="2:19" x14ac:dyDescent="0.2">
      <c r="B11" s="44" t="s">
        <v>54</v>
      </c>
      <c r="C11" s="58">
        <f>SUM(C9:C10)</f>
        <v>0</v>
      </c>
      <c r="D11" s="58">
        <f t="shared" ref="D11:H11" si="0">SUM(D9:D10)</f>
        <v>0</v>
      </c>
      <c r="E11" s="58">
        <f t="shared" si="0"/>
        <v>0</v>
      </c>
      <c r="F11" s="58">
        <f t="shared" ref="F11" si="1">SUM(F9:F10)</f>
        <v>-104</v>
      </c>
      <c r="G11" s="58">
        <f t="shared" si="0"/>
        <v>0</v>
      </c>
      <c r="H11" s="58">
        <f t="shared" si="0"/>
        <v>102581</v>
      </c>
      <c r="I11" s="58">
        <f>SUM(C11:H11)</f>
        <v>102477</v>
      </c>
      <c r="L11" s="52"/>
      <c r="M11" s="52"/>
      <c r="N11" s="52"/>
      <c r="O11" s="52"/>
      <c r="P11" s="52"/>
      <c r="Q11" s="52"/>
      <c r="R11" s="52"/>
      <c r="S11" s="52"/>
    </row>
    <row r="12" spans="2:19" ht="25.5" x14ac:dyDescent="0.2">
      <c r="B12" s="29" t="s">
        <v>53</v>
      </c>
      <c r="C12" s="57"/>
      <c r="D12" s="57"/>
      <c r="E12" s="57"/>
      <c r="F12" s="57"/>
      <c r="G12" s="57">
        <v>-20</v>
      </c>
      <c r="H12" s="57">
        <f>-G12</f>
        <v>20</v>
      </c>
      <c r="I12" s="58">
        <f>ROUND(SUM(C12:H12),0)</f>
        <v>0</v>
      </c>
      <c r="L12" s="52"/>
      <c r="M12" s="52"/>
      <c r="N12" s="52"/>
      <c r="O12" s="52"/>
      <c r="P12" s="52"/>
      <c r="Q12" s="52"/>
      <c r="R12" s="52"/>
      <c r="S12" s="52"/>
    </row>
    <row r="13" spans="2:19" ht="25.5" x14ac:dyDescent="0.2">
      <c r="B13" s="29" t="s">
        <v>94</v>
      </c>
      <c r="C13" s="57"/>
      <c r="D13" s="57"/>
      <c r="E13" s="57"/>
      <c r="F13" s="57"/>
      <c r="G13" s="57"/>
      <c r="H13" s="57"/>
      <c r="I13" s="58">
        <f>ROUND(SUM(C13:H13),0)</f>
        <v>0</v>
      </c>
      <c r="L13" s="52"/>
      <c r="M13" s="52"/>
      <c r="N13" s="52"/>
      <c r="O13" s="52"/>
      <c r="P13" s="52"/>
      <c r="Q13" s="52"/>
      <c r="R13" s="52"/>
      <c r="S13" s="52"/>
    </row>
    <row r="14" spans="2:19" x14ac:dyDescent="0.2">
      <c r="B14" s="29" t="s">
        <v>55</v>
      </c>
      <c r="C14" s="57"/>
      <c r="D14" s="57"/>
      <c r="E14" s="57"/>
      <c r="F14" s="57"/>
      <c r="G14" s="57"/>
      <c r="H14" s="57">
        <v>-53990</v>
      </c>
      <c r="I14" s="58">
        <f>ROUND(SUM(C14:H14),0)</f>
        <v>-53990</v>
      </c>
      <c r="L14" s="52"/>
      <c r="M14" s="52"/>
      <c r="N14" s="52"/>
      <c r="O14" s="52"/>
      <c r="P14" s="52"/>
      <c r="Q14" s="52"/>
      <c r="R14" s="52"/>
      <c r="S14" s="52"/>
    </row>
    <row r="15" spans="2:19" x14ac:dyDescent="0.2">
      <c r="B15" s="29" t="s">
        <v>56</v>
      </c>
      <c r="C15" s="57"/>
      <c r="D15" s="57"/>
      <c r="E15" s="57"/>
      <c r="F15" s="57"/>
      <c r="G15" s="57"/>
      <c r="H15" s="57"/>
      <c r="I15" s="58">
        <f>SUM(C15:H15)</f>
        <v>0</v>
      </c>
      <c r="L15" s="52"/>
      <c r="M15" s="52"/>
      <c r="N15" s="52"/>
      <c r="O15" s="52"/>
      <c r="P15" s="52"/>
      <c r="Q15" s="52"/>
      <c r="R15" s="52"/>
      <c r="S15" s="52"/>
    </row>
    <row r="16" spans="2:19" x14ac:dyDescent="0.2">
      <c r="B16" s="29" t="s">
        <v>57</v>
      </c>
      <c r="C16" s="57"/>
      <c r="D16" s="57"/>
      <c r="E16" s="57"/>
      <c r="F16" s="57"/>
      <c r="G16" s="57"/>
      <c r="H16" s="57"/>
      <c r="I16" s="58">
        <f>SUM(C16:H16)</f>
        <v>0</v>
      </c>
    </row>
    <row r="17" spans="2:11" x14ac:dyDescent="0.2">
      <c r="B17" s="29" t="s">
        <v>58</v>
      </c>
      <c r="C17" s="29"/>
      <c r="D17" s="27"/>
      <c r="E17" s="27"/>
      <c r="F17" s="27"/>
      <c r="G17" s="27"/>
      <c r="H17" s="27"/>
      <c r="I17" s="58">
        <f>SUM(C17:H17)</f>
        <v>0</v>
      </c>
    </row>
    <row r="18" spans="2:11" x14ac:dyDescent="0.2">
      <c r="B18" s="30" t="s">
        <v>98</v>
      </c>
      <c r="C18" s="58">
        <f t="shared" ref="C18:I20" si="2">SUM(C8,C11:C17)</f>
        <v>8653</v>
      </c>
      <c r="D18" s="58">
        <f t="shared" si="2"/>
        <v>-144</v>
      </c>
      <c r="E18" s="58">
        <f t="shared" si="2"/>
        <v>1308</v>
      </c>
      <c r="F18" s="58">
        <f t="shared" si="2"/>
        <v>-1105</v>
      </c>
      <c r="G18" s="58">
        <f t="shared" si="2"/>
        <v>1603</v>
      </c>
      <c r="H18" s="58">
        <f t="shared" si="2"/>
        <v>300757</v>
      </c>
      <c r="I18" s="58">
        <f t="shared" si="2"/>
        <v>311072</v>
      </c>
      <c r="K18" s="83"/>
    </row>
    <row r="19" spans="2:11" x14ac:dyDescent="0.2">
      <c r="B19" s="25"/>
      <c r="C19" s="58"/>
      <c r="D19" s="58"/>
      <c r="E19" s="58"/>
      <c r="F19" s="58"/>
      <c r="G19" s="58"/>
      <c r="H19" s="58"/>
      <c r="I19" s="58"/>
    </row>
    <row r="20" spans="2:11" x14ac:dyDescent="0.2">
      <c r="B20" s="30" t="s">
        <v>187</v>
      </c>
      <c r="C20" s="65">
        <v>8653</v>
      </c>
      <c r="D20" s="65">
        <v>-144</v>
      </c>
      <c r="E20" s="58">
        <f t="shared" si="2"/>
        <v>1308</v>
      </c>
      <c r="F20" s="65">
        <f>'Ф1 конс'!D38</f>
        <v>3746</v>
      </c>
      <c r="G20" s="65">
        <f>'Ф1 конс'!D39</f>
        <v>1585</v>
      </c>
      <c r="H20" s="65">
        <f>'Ф1 конс'!D40</f>
        <v>243180</v>
      </c>
      <c r="I20" s="58">
        <f>SUM(C20:H20)</f>
        <v>258328</v>
      </c>
      <c r="K20" s="154">
        <f>I20-'Ф1 конс'!D42</f>
        <v>0</v>
      </c>
    </row>
    <row r="21" spans="2:11" x14ac:dyDescent="0.2">
      <c r="B21" s="30"/>
      <c r="C21" s="28"/>
      <c r="D21" s="28"/>
      <c r="E21" s="28"/>
      <c r="F21" s="28"/>
      <c r="G21" s="28"/>
      <c r="H21" s="28"/>
      <c r="I21" s="58">
        <f>SUM(C21:H21)</f>
        <v>0</v>
      </c>
    </row>
    <row r="22" spans="2:11" x14ac:dyDescent="0.2">
      <c r="B22" s="44" t="s">
        <v>35</v>
      </c>
      <c r="C22" s="29"/>
      <c r="D22" s="27"/>
      <c r="E22" s="27"/>
      <c r="F22" s="58"/>
      <c r="G22" s="69"/>
      <c r="H22" s="69">
        <f>'Ф2 конс'!C33</f>
        <v>127504</v>
      </c>
      <c r="I22" s="58">
        <f>SUM(C22:H22)</f>
        <v>127504</v>
      </c>
    </row>
    <row r="23" spans="2:11" x14ac:dyDescent="0.2">
      <c r="B23" s="29" t="s">
        <v>60</v>
      </c>
      <c r="C23" s="29"/>
      <c r="D23" s="27"/>
      <c r="E23" s="27"/>
      <c r="F23" s="63">
        <v>1766</v>
      </c>
      <c r="G23" s="69"/>
      <c r="H23" s="69">
        <v>0</v>
      </c>
      <c r="I23" s="58">
        <f>SUM(C23:H23)</f>
        <v>1766</v>
      </c>
    </row>
    <row r="24" spans="2:11" x14ac:dyDescent="0.2">
      <c r="B24" s="44" t="s">
        <v>54</v>
      </c>
      <c r="C24" s="58">
        <f>SUM(C22:C23)</f>
        <v>0</v>
      </c>
      <c r="D24" s="58">
        <f t="shared" ref="D24:I24" si="3">SUM(D22:D23)</f>
        <v>0</v>
      </c>
      <c r="E24" s="58">
        <f t="shared" si="3"/>
        <v>0</v>
      </c>
      <c r="F24" s="58">
        <f t="shared" si="3"/>
        <v>1766</v>
      </c>
      <c r="G24" s="58">
        <f t="shared" si="3"/>
        <v>0</v>
      </c>
      <c r="H24" s="58">
        <f t="shared" si="3"/>
        <v>127504</v>
      </c>
      <c r="I24" s="58">
        <f t="shared" si="3"/>
        <v>129270</v>
      </c>
    </row>
    <row r="25" spans="2:11" ht="25.5" x14ac:dyDescent="0.2">
      <c r="B25" s="29" t="s">
        <v>53</v>
      </c>
      <c r="C25" s="57"/>
      <c r="D25" s="57"/>
      <c r="E25" s="57"/>
      <c r="F25" s="63"/>
      <c r="G25" s="57">
        <v>-21</v>
      </c>
      <c r="H25" s="57">
        <f>-G25</f>
        <v>21</v>
      </c>
      <c r="I25" s="58">
        <f>ROUND(SUM(C25:H25),0)</f>
        <v>0</v>
      </c>
    </row>
    <row r="26" spans="2:11" x14ac:dyDescent="0.2">
      <c r="B26" s="29" t="s">
        <v>55</v>
      </c>
      <c r="C26" s="57"/>
      <c r="D26" s="57"/>
      <c r="E26" s="57"/>
      <c r="F26" s="63"/>
      <c r="G26" s="57"/>
      <c r="H26" s="57">
        <v>-88153</v>
      </c>
      <c r="I26" s="58">
        <f>SUM(C26:H26)</f>
        <v>-88153</v>
      </c>
    </row>
    <row r="27" spans="2:11" x14ac:dyDescent="0.2">
      <c r="B27" s="29" t="s">
        <v>56</v>
      </c>
      <c r="C27" s="57"/>
      <c r="D27" s="57"/>
      <c r="E27" s="57"/>
      <c r="F27" s="57"/>
      <c r="G27" s="57"/>
      <c r="H27" s="57"/>
      <c r="I27" s="58">
        <f>SUM(C27:H27)</f>
        <v>0</v>
      </c>
    </row>
    <row r="28" spans="2:11" x14ac:dyDescent="0.2">
      <c r="B28" s="51" t="s">
        <v>57</v>
      </c>
      <c r="C28" s="57"/>
      <c r="D28" s="57"/>
      <c r="E28" s="57"/>
      <c r="F28" s="57"/>
      <c r="G28" s="57"/>
      <c r="H28" s="57"/>
      <c r="I28" s="58">
        <f>SUM(C28:H28)</f>
        <v>0</v>
      </c>
    </row>
    <row r="29" spans="2:11" x14ac:dyDescent="0.2">
      <c r="B29" s="51" t="s">
        <v>58</v>
      </c>
      <c r="C29" s="57"/>
      <c r="D29" s="57"/>
      <c r="E29" s="57"/>
      <c r="F29" s="57"/>
      <c r="G29" s="57"/>
      <c r="H29" s="57"/>
      <c r="I29" s="58">
        <f>SUM(C29:H29)</f>
        <v>0</v>
      </c>
    </row>
    <row r="30" spans="2:11" x14ac:dyDescent="0.2">
      <c r="B30" s="30" t="s">
        <v>198</v>
      </c>
      <c r="C30" s="58">
        <f>C20+SUM(C24:C29)</f>
        <v>8653</v>
      </c>
      <c r="D30" s="58">
        <f t="shared" ref="D30:G30" si="4">D20+SUM(D24:D29)</f>
        <v>-144</v>
      </c>
      <c r="E30" s="58">
        <f t="shared" si="4"/>
        <v>1308</v>
      </c>
      <c r="F30" s="58">
        <f t="shared" si="4"/>
        <v>5512</v>
      </c>
      <c r="G30" s="58">
        <f t="shared" si="4"/>
        <v>1564</v>
      </c>
      <c r="H30" s="58">
        <f>H20+SUM(H24:H29)</f>
        <v>282552</v>
      </c>
      <c r="I30" s="58">
        <f>I20+SUM(I24:I29)</f>
        <v>299445</v>
      </c>
      <c r="K30" s="154">
        <f>I30-'Ф1 конс'!C42</f>
        <v>0</v>
      </c>
    </row>
    <row r="31" spans="2:11" hidden="1" x14ac:dyDescent="0.2">
      <c r="B31" s="31"/>
      <c r="C31" s="84">
        <f>C30-'Ф1 конс'!C36+D30</f>
        <v>0</v>
      </c>
      <c r="D31" s="84"/>
      <c r="E31" s="84">
        <f>E30-'Ф1 конс'!C37</f>
        <v>0</v>
      </c>
      <c r="F31" s="84">
        <f>F30-'Ф1 конс'!C38</f>
        <v>0</v>
      </c>
      <c r="G31" s="84">
        <f>G30-'Ф1 конс'!C39</f>
        <v>0</v>
      </c>
      <c r="H31" s="84">
        <f>H30-'Ф1 конс'!C40</f>
        <v>0</v>
      </c>
      <c r="I31" s="85">
        <f>I30-'Ф1 конс'!C42</f>
        <v>0</v>
      </c>
    </row>
    <row r="32" spans="2:11" s="155" customFormat="1" x14ac:dyDescent="0.2">
      <c r="C32" s="83"/>
      <c r="D32" s="83">
        <f>C30+D30-'Ф1 конс'!C36</f>
        <v>0</v>
      </c>
      <c r="E32" s="83">
        <f>E30-'Ф1 конс'!C37</f>
        <v>0</v>
      </c>
      <c r="F32" s="83">
        <f>F30-'Ф1 конс'!C38</f>
        <v>0</v>
      </c>
      <c r="G32" s="83">
        <f>G30-'Ф1 конс'!C39</f>
        <v>0</v>
      </c>
      <c r="H32" s="83">
        <f>H30-'Ф1 конс'!C40</f>
        <v>0</v>
      </c>
      <c r="I32" s="83">
        <f>I30-'Ф1 конс'!C42</f>
        <v>0</v>
      </c>
      <c r="J32" s="83"/>
    </row>
    <row r="33" spans="2:11" ht="15" x14ac:dyDescent="0.25">
      <c r="I33" s="66"/>
    </row>
    <row r="34" spans="2:11" ht="15" x14ac:dyDescent="0.25">
      <c r="B34" s="8" t="str">
        <f>'Ф1 конс'!A49</f>
        <v>Председатель Правления</v>
      </c>
      <c r="C34" s="33"/>
      <c r="G34" s="8" t="str">
        <f>'Ф1 конс'!D49</f>
        <v>Миронов П.В.</v>
      </c>
    </row>
    <row r="36" spans="2:11" ht="15" x14ac:dyDescent="0.25">
      <c r="B36" s="2"/>
      <c r="C36" s="33"/>
      <c r="G36" s="8"/>
    </row>
    <row r="37" spans="2:11" s="22" customFormat="1" ht="15" x14ac:dyDescent="0.25">
      <c r="B37" s="8" t="str">
        <f>'Ф1 конс'!A52</f>
        <v>Главный бухгалтер</v>
      </c>
      <c r="C37" s="33"/>
      <c r="G37" s="8" t="str">
        <f>'Ф1 конс'!D52</f>
        <v>Уалибекова Н.А.</v>
      </c>
      <c r="K37" s="83"/>
    </row>
    <row r="38" spans="2:11" s="22" customFormat="1" x14ac:dyDescent="0.2">
      <c r="B38" s="2"/>
      <c r="C38" s="33"/>
      <c r="D38" s="2"/>
      <c r="K38" s="83"/>
    </row>
    <row r="39" spans="2:11" s="22" customFormat="1" x14ac:dyDescent="0.2">
      <c r="B39" s="2"/>
      <c r="C39" s="33"/>
      <c r="D39" s="2"/>
      <c r="K39" s="83"/>
    </row>
    <row r="40" spans="2:11" s="22" customFormat="1" x14ac:dyDescent="0.2">
      <c r="B40" s="2"/>
      <c r="C40" s="33"/>
      <c r="D40" s="2"/>
      <c r="K40" s="83"/>
    </row>
    <row r="41" spans="2:11" s="22" customFormat="1" x14ac:dyDescent="0.2">
      <c r="B41" s="9"/>
      <c r="C41" s="33"/>
      <c r="D41" s="2"/>
      <c r="K41" s="83"/>
    </row>
    <row r="42" spans="2:11" s="22" customFormat="1" x14ac:dyDescent="0.2">
      <c r="B42" s="9"/>
      <c r="C42" s="33"/>
      <c r="D42" s="2"/>
      <c r="K42" s="83"/>
    </row>
    <row r="63" spans="4:9" x14ac:dyDescent="0.2">
      <c r="D63" s="23"/>
      <c r="E63" s="23"/>
      <c r="F63" s="23"/>
      <c r="G63" s="23"/>
      <c r="H63" s="23"/>
      <c r="I63" s="23"/>
    </row>
    <row r="64" spans="4:9" x14ac:dyDescent="0.2">
      <c r="D64" s="23"/>
      <c r="E64" s="23"/>
      <c r="F64" s="23"/>
      <c r="G64" s="23"/>
      <c r="H64" s="23"/>
      <c r="I64" s="23"/>
    </row>
    <row r="65" spans="4:9" x14ac:dyDescent="0.2">
      <c r="D65" s="23"/>
      <c r="E65" s="23"/>
      <c r="F65" s="23"/>
      <c r="G65" s="23"/>
      <c r="H65" s="23"/>
      <c r="I65" s="23"/>
    </row>
    <row r="66" spans="4:9" x14ac:dyDescent="0.2">
      <c r="D66" s="23"/>
      <c r="E66" s="23"/>
      <c r="F66" s="23"/>
      <c r="G66" s="23"/>
      <c r="H66" s="23"/>
      <c r="I66" s="23"/>
    </row>
    <row r="67" spans="4:9" x14ac:dyDescent="0.2">
      <c r="D67" s="23"/>
      <c r="E67" s="23"/>
      <c r="F67" s="23"/>
      <c r="G67" s="23"/>
      <c r="H67" s="23"/>
      <c r="I67" s="23"/>
    </row>
    <row r="68" spans="4:9" x14ac:dyDescent="0.2">
      <c r="D68" s="23"/>
      <c r="E68" s="23"/>
      <c r="F68" s="23"/>
      <c r="G68" s="23"/>
      <c r="H68" s="23"/>
      <c r="I68" s="23"/>
    </row>
    <row r="69" spans="4:9" x14ac:dyDescent="0.2">
      <c r="D69" s="23"/>
      <c r="E69" s="23"/>
      <c r="F69" s="23"/>
      <c r="G69" s="23"/>
      <c r="H69" s="23"/>
      <c r="I69" s="23"/>
    </row>
    <row r="70" spans="4:9" x14ac:dyDescent="0.2">
      <c r="D70" s="23"/>
      <c r="E70" s="23"/>
      <c r="F70" s="23"/>
      <c r="G70" s="23"/>
      <c r="H70" s="23"/>
      <c r="I70" s="23"/>
    </row>
    <row r="71" spans="4:9" x14ac:dyDescent="0.2">
      <c r="D71" s="23"/>
      <c r="E71" s="23"/>
      <c r="F71" s="23"/>
      <c r="G71" s="23"/>
      <c r="H71" s="23"/>
      <c r="I71" s="23"/>
    </row>
    <row r="72" spans="4:9" x14ac:dyDescent="0.2">
      <c r="D72" s="23"/>
      <c r="E72" s="23"/>
      <c r="F72" s="23"/>
      <c r="G72" s="23"/>
      <c r="H72" s="23"/>
      <c r="I72" s="23"/>
    </row>
    <row r="73" spans="4:9" x14ac:dyDescent="0.2">
      <c r="D73" s="23"/>
      <c r="E73" s="23"/>
      <c r="F73" s="23"/>
      <c r="G73" s="23"/>
      <c r="H73" s="23"/>
      <c r="I73" s="23"/>
    </row>
    <row r="74" spans="4:9" x14ac:dyDescent="0.2">
      <c r="D74" s="23"/>
      <c r="E74" s="23"/>
      <c r="F74" s="23"/>
      <c r="G74" s="23"/>
      <c r="H74" s="23"/>
      <c r="I74" s="23"/>
    </row>
    <row r="75" spans="4:9" x14ac:dyDescent="0.2">
      <c r="D75" s="23"/>
      <c r="E75" s="23"/>
      <c r="F75" s="23"/>
      <c r="G75" s="23"/>
      <c r="H75" s="23"/>
      <c r="I75" s="23"/>
    </row>
    <row r="76" spans="4:9" x14ac:dyDescent="0.2">
      <c r="D76" s="23"/>
      <c r="E76" s="23"/>
      <c r="F76" s="23"/>
      <c r="G76" s="23"/>
      <c r="H76" s="23"/>
      <c r="I76" s="23"/>
    </row>
    <row r="77" spans="4:9" x14ac:dyDescent="0.2">
      <c r="D77" s="23"/>
      <c r="E77" s="23"/>
      <c r="F77" s="23"/>
      <c r="G77" s="23"/>
      <c r="H77" s="23"/>
      <c r="I77" s="23"/>
    </row>
    <row r="78" spans="4:9" x14ac:dyDescent="0.2">
      <c r="D78" s="23"/>
      <c r="E78" s="23"/>
      <c r="F78" s="23"/>
      <c r="G78" s="23"/>
      <c r="H78" s="23"/>
      <c r="I78" s="23"/>
    </row>
  </sheetData>
  <mergeCells count="4">
    <mergeCell ref="B2:I2"/>
    <mergeCell ref="B3:I3"/>
    <mergeCell ref="B4:I4"/>
    <mergeCell ref="C6:D6"/>
  </mergeCells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C3:L195"/>
  <sheetViews>
    <sheetView topLeftCell="A136" zoomScale="90" zoomScaleNormal="90" workbookViewId="0">
      <selection activeCell="C185" sqref="C185:H194"/>
    </sheetView>
  </sheetViews>
  <sheetFormatPr defaultRowHeight="12.75" x14ac:dyDescent="0.2"/>
  <cols>
    <col min="3" max="3" width="42.85546875" customWidth="1"/>
    <col min="4" max="5" width="13.85546875" customWidth="1"/>
    <col min="6" max="6" width="14.85546875" customWidth="1"/>
    <col min="8" max="8" width="13.5703125" bestFit="1" customWidth="1"/>
  </cols>
  <sheetData>
    <row r="3" spans="3:6" ht="14.25" x14ac:dyDescent="0.2">
      <c r="C3" s="97" t="s">
        <v>104</v>
      </c>
    </row>
    <row r="4" spans="3:6" ht="14.25" x14ac:dyDescent="0.2">
      <c r="C4" s="98"/>
    </row>
    <row r="5" spans="3:6" x14ac:dyDescent="0.2">
      <c r="C5" s="206"/>
      <c r="D5" s="87" t="s">
        <v>105</v>
      </c>
      <c r="E5" s="207"/>
      <c r="F5" s="87"/>
    </row>
    <row r="6" spans="3:6" x14ac:dyDescent="0.2">
      <c r="C6" s="206"/>
      <c r="D6" s="87" t="s">
        <v>106</v>
      </c>
      <c r="E6" s="207"/>
      <c r="F6" s="87"/>
    </row>
    <row r="7" spans="3:6" ht="22.5" x14ac:dyDescent="0.2">
      <c r="C7" s="206"/>
      <c r="D7" s="87" t="s">
        <v>107</v>
      </c>
      <c r="E7" s="207"/>
      <c r="F7" s="87" t="s">
        <v>108</v>
      </c>
    </row>
    <row r="8" spans="3:6" ht="13.5" thickBot="1" x14ac:dyDescent="0.25">
      <c r="C8" s="208"/>
      <c r="D8" s="99"/>
      <c r="E8" s="209"/>
      <c r="F8" s="88" t="s">
        <v>109</v>
      </c>
    </row>
    <row r="9" spans="3:6" x14ac:dyDescent="0.2">
      <c r="C9" s="93"/>
      <c r="D9" s="90"/>
      <c r="E9" s="90"/>
      <c r="F9" s="90"/>
    </row>
    <row r="10" spans="3:6" x14ac:dyDescent="0.2">
      <c r="C10" s="176" t="s">
        <v>110</v>
      </c>
      <c r="D10" s="157">
        <v>126889</v>
      </c>
      <c r="E10" s="159"/>
      <c r="F10" s="157">
        <v>102138</v>
      </c>
    </row>
    <row r="11" spans="3:6" x14ac:dyDescent="0.2">
      <c r="C11" s="176" t="s">
        <v>112</v>
      </c>
      <c r="D11" s="157">
        <v>97866</v>
      </c>
      <c r="E11" s="159"/>
      <c r="F11" s="157">
        <v>103852</v>
      </c>
    </row>
    <row r="12" spans="3:6" x14ac:dyDescent="0.2">
      <c r="C12" s="176" t="s">
        <v>111</v>
      </c>
      <c r="D12" s="157">
        <v>32977</v>
      </c>
      <c r="E12" s="159"/>
      <c r="F12" s="157">
        <v>15044</v>
      </c>
    </row>
    <row r="13" spans="3:6" ht="13.5" thickBot="1" x14ac:dyDescent="0.25">
      <c r="C13" s="177" t="s">
        <v>113</v>
      </c>
      <c r="D13" s="157">
        <v>11152</v>
      </c>
      <c r="E13" s="160"/>
      <c r="F13" s="178">
        <v>17569</v>
      </c>
    </row>
    <row r="14" spans="3:6" x14ac:dyDescent="0.2">
      <c r="C14" s="171"/>
      <c r="D14" s="161"/>
      <c r="E14" s="159"/>
      <c r="F14" s="159"/>
    </row>
    <row r="15" spans="3:6" ht="13.5" thickBot="1" x14ac:dyDescent="0.25">
      <c r="C15" s="172" t="s">
        <v>114</v>
      </c>
      <c r="D15" s="175">
        <v>268884</v>
      </c>
      <c r="E15" s="96"/>
      <c r="F15" s="175">
        <v>238603</v>
      </c>
    </row>
    <row r="16" spans="3:6" ht="13.5" thickTop="1" x14ac:dyDescent="0.2"/>
    <row r="17" spans="3:6" x14ac:dyDescent="0.2">
      <c r="D17" s="102">
        <f>SUM(D10:D13)-D15</f>
        <v>0</v>
      </c>
      <c r="E17" s="102"/>
      <c r="F17" s="102">
        <f>SUM(F10:F13)-F15</f>
        <v>0</v>
      </c>
    </row>
    <row r="18" spans="3:6" x14ac:dyDescent="0.2">
      <c r="D18" s="102">
        <f>D15-'Ф1 конс'!C9</f>
        <v>67354</v>
      </c>
      <c r="E18" s="102"/>
      <c r="F18" s="102">
        <f>F15-'Ф1 конс'!D9</f>
        <v>-91029</v>
      </c>
    </row>
    <row r="21" spans="3:6" ht="14.25" x14ac:dyDescent="0.2">
      <c r="C21" s="103" t="s">
        <v>115</v>
      </c>
    </row>
    <row r="22" spans="3:6" ht="14.25" x14ac:dyDescent="0.2">
      <c r="C22" s="98"/>
    </row>
    <row r="23" spans="3:6" x14ac:dyDescent="0.2">
      <c r="C23" s="206"/>
      <c r="D23" s="87" t="s">
        <v>105</v>
      </c>
      <c r="E23" s="207"/>
      <c r="F23" s="87"/>
    </row>
    <row r="24" spans="3:6" x14ac:dyDescent="0.2">
      <c r="C24" s="206"/>
      <c r="D24" s="87" t="s">
        <v>106</v>
      </c>
      <c r="E24" s="207"/>
      <c r="F24" s="87"/>
    </row>
    <row r="25" spans="3:6" ht="22.5" x14ac:dyDescent="0.2">
      <c r="C25" s="206"/>
      <c r="D25" s="87" t="s">
        <v>107</v>
      </c>
      <c r="E25" s="207"/>
      <c r="F25" s="87" t="s">
        <v>108</v>
      </c>
    </row>
    <row r="26" spans="3:6" ht="13.5" thickBot="1" x14ac:dyDescent="0.25">
      <c r="C26" s="208"/>
      <c r="D26" s="99"/>
      <c r="E26" s="209"/>
      <c r="F26" s="88" t="s">
        <v>109</v>
      </c>
    </row>
    <row r="27" spans="3:6" x14ac:dyDescent="0.2">
      <c r="C27" s="93"/>
      <c r="D27" s="90"/>
      <c r="E27" s="90"/>
      <c r="F27" s="90"/>
    </row>
    <row r="28" spans="3:6" ht="25.5" x14ac:dyDescent="0.2">
      <c r="C28" s="104" t="s">
        <v>116</v>
      </c>
      <c r="D28" s="181">
        <v>812067</v>
      </c>
      <c r="E28" s="179"/>
      <c r="F28" s="181">
        <v>473255</v>
      </c>
    </row>
    <row r="29" spans="3:6" ht="26.25" thickBot="1" x14ac:dyDescent="0.25">
      <c r="C29" s="105" t="s">
        <v>117</v>
      </c>
      <c r="D29" s="182">
        <v>8941</v>
      </c>
      <c r="E29" s="180"/>
      <c r="F29" s="182">
        <v>1326</v>
      </c>
    </row>
    <row r="30" spans="3:6" x14ac:dyDescent="0.2">
      <c r="C30" s="176"/>
      <c r="D30" s="179"/>
      <c r="E30" s="179"/>
      <c r="F30" s="179"/>
    </row>
    <row r="31" spans="3:6" ht="23.25" thickBot="1" x14ac:dyDescent="0.25">
      <c r="C31" s="172" t="s">
        <v>118</v>
      </c>
      <c r="D31" s="170">
        <v>821008</v>
      </c>
      <c r="E31" s="173"/>
      <c r="F31" s="170">
        <v>474581</v>
      </c>
    </row>
    <row r="32" spans="3:6" ht="13.5" thickTop="1" x14ac:dyDescent="0.2">
      <c r="D32" s="100">
        <f>SUM(D28:D29)-D31</f>
        <v>0</v>
      </c>
      <c r="F32" s="100">
        <f>SUM(F28:F29)-F31</f>
        <v>0</v>
      </c>
    </row>
    <row r="33" spans="3:6" x14ac:dyDescent="0.2">
      <c r="D33" s="100">
        <f>D31-'Ф1 конс'!C14-'Ф1 конс'!C11</f>
        <v>-225754</v>
      </c>
      <c r="F33" s="100">
        <f>F31-'Ф1 конс'!D14-'Ф1 конс'!D11</f>
        <v>-394991</v>
      </c>
    </row>
    <row r="36" spans="3:6" x14ac:dyDescent="0.2">
      <c r="C36" s="232"/>
      <c r="D36" s="106" t="s">
        <v>105</v>
      </c>
      <c r="E36" s="234"/>
      <c r="F36" s="234" t="s">
        <v>120</v>
      </c>
    </row>
    <row r="37" spans="3:6" ht="26.25" thickBot="1" x14ac:dyDescent="0.25">
      <c r="C37" s="233"/>
      <c r="D37" s="107" t="s">
        <v>119</v>
      </c>
      <c r="E37" s="235"/>
      <c r="F37" s="235"/>
    </row>
    <row r="38" spans="3:6" x14ac:dyDescent="0.2">
      <c r="C38" s="104"/>
      <c r="D38" s="108"/>
      <c r="E38" s="108"/>
      <c r="F38" s="108"/>
    </row>
    <row r="39" spans="3:6" x14ac:dyDescent="0.2">
      <c r="C39" s="104" t="s">
        <v>121</v>
      </c>
      <c r="D39" s="109">
        <v>811772</v>
      </c>
      <c r="E39" s="108"/>
      <c r="F39" s="109">
        <v>472943</v>
      </c>
    </row>
    <row r="40" spans="3:6" ht="13.5" thickBot="1" x14ac:dyDescent="0.25">
      <c r="C40" s="105" t="s">
        <v>122</v>
      </c>
      <c r="D40" s="110">
        <v>295</v>
      </c>
      <c r="E40" s="110"/>
      <c r="F40" s="110">
        <v>312</v>
      </c>
    </row>
    <row r="41" spans="3:6" x14ac:dyDescent="0.2">
      <c r="C41" s="104"/>
      <c r="D41" s="108"/>
      <c r="E41" s="108"/>
      <c r="F41" s="108"/>
    </row>
    <row r="42" spans="3:6" ht="26.25" thickBot="1" x14ac:dyDescent="0.25">
      <c r="C42" s="111" t="s">
        <v>116</v>
      </c>
      <c r="D42" s="112">
        <v>812067</v>
      </c>
      <c r="E42" s="113"/>
      <c r="F42" s="112">
        <v>473255</v>
      </c>
    </row>
    <row r="43" spans="3:6" ht="13.5" thickTop="1" x14ac:dyDescent="0.2">
      <c r="D43" s="100">
        <f>SUM(D39:D40)-D42</f>
        <v>0</v>
      </c>
      <c r="F43" s="100">
        <f>SUM(F39:F40)-F42</f>
        <v>0</v>
      </c>
    </row>
    <row r="44" spans="3:6" x14ac:dyDescent="0.2">
      <c r="D44" s="100">
        <f>D42-D28</f>
        <v>0</v>
      </c>
      <c r="F44" s="100">
        <f>F42-F28</f>
        <v>0</v>
      </c>
    </row>
    <row r="48" spans="3:6" x14ac:dyDescent="0.2">
      <c r="C48" s="206"/>
      <c r="D48" s="87" t="s">
        <v>105</v>
      </c>
      <c r="E48" s="207"/>
      <c r="F48" s="87"/>
    </row>
    <row r="49" spans="3:12" x14ac:dyDescent="0.2">
      <c r="C49" s="206"/>
      <c r="D49" s="87" t="s">
        <v>106</v>
      </c>
      <c r="E49" s="207"/>
      <c r="F49" s="87" t="s">
        <v>108</v>
      </c>
    </row>
    <row r="50" spans="3:12" ht="23.25" thickBot="1" x14ac:dyDescent="0.25">
      <c r="C50" s="208"/>
      <c r="D50" s="88" t="s">
        <v>107</v>
      </c>
      <c r="E50" s="209"/>
      <c r="F50" s="88" t="s">
        <v>109</v>
      </c>
    </row>
    <row r="51" spans="3:12" ht="13.5" thickBot="1" x14ac:dyDescent="0.25">
      <c r="C51" s="168" t="s">
        <v>123</v>
      </c>
      <c r="D51" s="183">
        <v>1387808</v>
      </c>
      <c r="E51" s="115"/>
      <c r="F51" s="183">
        <v>1399517</v>
      </c>
    </row>
    <row r="52" spans="3:12" ht="22.5" x14ac:dyDescent="0.2">
      <c r="C52" s="114" t="s">
        <v>124</v>
      </c>
      <c r="D52" s="116">
        <v>1387808</v>
      </c>
      <c r="E52" s="115"/>
      <c r="F52" s="116">
        <v>1399517</v>
      </c>
    </row>
    <row r="53" spans="3:12" x14ac:dyDescent="0.2">
      <c r="C53" s="226" t="s">
        <v>125</v>
      </c>
      <c r="D53" s="228">
        <v>-134109</v>
      </c>
      <c r="E53" s="230"/>
      <c r="F53" s="228">
        <v>-107413</v>
      </c>
    </row>
    <row r="54" spans="3:12" ht="13.5" thickBot="1" x14ac:dyDescent="0.25">
      <c r="C54" s="227"/>
      <c r="D54" s="229"/>
      <c r="E54" s="231"/>
      <c r="F54" s="229"/>
    </row>
    <row r="55" spans="3:12" x14ac:dyDescent="0.2">
      <c r="C55" s="176"/>
      <c r="D55" s="179"/>
      <c r="E55" s="179"/>
      <c r="F55" s="179"/>
    </row>
    <row r="56" spans="3:12" ht="13.5" thickBot="1" x14ac:dyDescent="0.25">
      <c r="C56" s="172" t="s">
        <v>126</v>
      </c>
      <c r="D56" s="170">
        <v>1253699</v>
      </c>
      <c r="E56" s="173"/>
      <c r="F56" s="170">
        <v>1292104</v>
      </c>
    </row>
    <row r="57" spans="3:12" ht="13.5" thickTop="1" x14ac:dyDescent="0.2">
      <c r="D57" s="100">
        <f>D52-D51</f>
        <v>0</v>
      </c>
      <c r="F57" s="100">
        <f>F52-F51</f>
        <v>0</v>
      </c>
    </row>
    <row r="58" spans="3:12" x14ac:dyDescent="0.2">
      <c r="D58" s="100">
        <f>D52+D53-D56</f>
        <v>0</v>
      </c>
      <c r="F58" s="100">
        <f>F52+F53-F56</f>
        <v>0</v>
      </c>
    </row>
    <row r="59" spans="3:12" x14ac:dyDescent="0.2">
      <c r="D59" s="100">
        <f>D56-'Ф1 конс'!C13</f>
        <v>-489738</v>
      </c>
      <c r="F59" s="100">
        <f>F56-'Ф1 конс'!D13</f>
        <v>-112450</v>
      </c>
    </row>
    <row r="63" spans="3:12" ht="68.25" thickBot="1" x14ac:dyDescent="0.25">
      <c r="C63" s="91"/>
      <c r="D63" s="88" t="s">
        <v>127</v>
      </c>
      <c r="E63" s="92"/>
      <c r="F63" s="88" t="s">
        <v>128</v>
      </c>
      <c r="G63" s="92"/>
      <c r="H63" s="88" t="s">
        <v>129</v>
      </c>
    </row>
    <row r="64" spans="3:12" ht="13.5" thickBot="1" x14ac:dyDescent="0.25">
      <c r="C64" s="118" t="s">
        <v>123</v>
      </c>
      <c r="D64" s="183">
        <v>110205</v>
      </c>
      <c r="E64" s="168"/>
      <c r="F64" s="183">
        <v>134109</v>
      </c>
      <c r="G64" s="168"/>
      <c r="H64" s="184">
        <v>1.22</v>
      </c>
      <c r="I64" s="100">
        <f>F64+D53</f>
        <v>0</v>
      </c>
      <c r="L64" s="120">
        <f>F64/D64*100</f>
        <v>121.69048591261739</v>
      </c>
    </row>
    <row r="65" spans="3:12" x14ac:dyDescent="0.2">
      <c r="C65" s="118"/>
      <c r="D65" s="168"/>
      <c r="E65" s="168"/>
      <c r="F65" s="168"/>
      <c r="G65" s="168"/>
      <c r="H65" s="168"/>
    </row>
    <row r="66" spans="3:12" ht="22.5" x14ac:dyDescent="0.2">
      <c r="C66" s="171" t="s">
        <v>130</v>
      </c>
      <c r="D66" s="219">
        <v>110205</v>
      </c>
      <c r="E66" s="221"/>
      <c r="F66" s="219">
        <v>134109</v>
      </c>
      <c r="G66" s="206"/>
      <c r="H66" s="224">
        <v>1.22</v>
      </c>
    </row>
    <row r="67" spans="3:12" x14ac:dyDescent="0.2">
      <c r="C67" s="171" t="s">
        <v>131</v>
      </c>
      <c r="D67" s="219"/>
      <c r="E67" s="221"/>
      <c r="F67" s="219"/>
      <c r="G67" s="206"/>
      <c r="H67" s="224"/>
    </row>
    <row r="68" spans="3:12" ht="13.5" thickBot="1" x14ac:dyDescent="0.25">
      <c r="C68" s="172" t="s">
        <v>185</v>
      </c>
      <c r="D68" s="220"/>
      <c r="E68" s="222"/>
      <c r="F68" s="220"/>
      <c r="G68" s="223"/>
      <c r="H68" s="225"/>
    </row>
    <row r="69" spans="3:12" ht="15" thickTop="1" x14ac:dyDescent="0.2">
      <c r="C69" s="98"/>
    </row>
    <row r="70" spans="3:12" ht="68.25" thickBot="1" x14ac:dyDescent="0.25">
      <c r="C70" s="91"/>
      <c r="D70" s="88" t="s">
        <v>127</v>
      </c>
      <c r="E70" s="92"/>
      <c r="F70" s="88" t="s">
        <v>128</v>
      </c>
      <c r="G70" s="92"/>
      <c r="H70" s="88" t="s">
        <v>129</v>
      </c>
    </row>
    <row r="71" spans="3:12" ht="13.5" thickBot="1" x14ac:dyDescent="0.25">
      <c r="C71" s="118" t="s">
        <v>123</v>
      </c>
      <c r="D71" s="119">
        <v>115817</v>
      </c>
      <c r="E71" s="179"/>
      <c r="F71" s="181">
        <v>107413</v>
      </c>
      <c r="G71" s="179"/>
      <c r="H71" s="117">
        <v>0.93</v>
      </c>
      <c r="I71" s="100">
        <f>F71+F53</f>
        <v>0</v>
      </c>
      <c r="L71" s="120">
        <f>F71/D71*100</f>
        <v>92.74372501446247</v>
      </c>
    </row>
    <row r="72" spans="3:12" x14ac:dyDescent="0.2">
      <c r="C72" s="118"/>
      <c r="D72" s="168"/>
      <c r="E72" s="168"/>
      <c r="F72" s="168"/>
      <c r="G72" s="168"/>
      <c r="H72" s="168"/>
    </row>
    <row r="73" spans="3:12" ht="22.5" x14ac:dyDescent="0.2">
      <c r="C73" s="171" t="s">
        <v>130</v>
      </c>
      <c r="D73" s="219">
        <v>115817</v>
      </c>
      <c r="E73" s="221"/>
      <c r="F73" s="219">
        <v>107413</v>
      </c>
      <c r="G73" s="206"/>
      <c r="H73" s="224">
        <v>0.93</v>
      </c>
    </row>
    <row r="74" spans="3:12" x14ac:dyDescent="0.2">
      <c r="C74" s="171" t="s">
        <v>131</v>
      </c>
      <c r="D74" s="219"/>
      <c r="E74" s="221"/>
      <c r="F74" s="219"/>
      <c r="G74" s="206"/>
      <c r="H74" s="224"/>
    </row>
    <row r="75" spans="3:12" ht="13.5" thickBot="1" x14ac:dyDescent="0.25">
      <c r="C75" s="172" t="s">
        <v>96</v>
      </c>
      <c r="D75" s="220"/>
      <c r="E75" s="222"/>
      <c r="F75" s="220"/>
      <c r="G75" s="223"/>
      <c r="H75" s="225"/>
    </row>
    <row r="76" spans="3:12" ht="13.5" thickTop="1" x14ac:dyDescent="0.2"/>
    <row r="81" spans="3:6" ht="22.5" x14ac:dyDescent="0.2">
      <c r="C81" s="206"/>
      <c r="D81" s="87" t="s">
        <v>98</v>
      </c>
      <c r="E81" s="207"/>
      <c r="F81" s="87" t="s">
        <v>97</v>
      </c>
    </row>
    <row r="82" spans="3:6" ht="23.25" thickBot="1" x14ac:dyDescent="0.25">
      <c r="C82" s="208"/>
      <c r="D82" s="88" t="s">
        <v>107</v>
      </c>
      <c r="E82" s="209"/>
      <c r="F82" s="88" t="s">
        <v>132</v>
      </c>
    </row>
    <row r="83" spans="3:6" x14ac:dyDescent="0.2">
      <c r="C83" s="89" t="s">
        <v>133</v>
      </c>
      <c r="D83" s="95"/>
      <c r="E83" s="95"/>
      <c r="F83" s="95"/>
    </row>
    <row r="84" spans="3:6" ht="13.5" thickBot="1" x14ac:dyDescent="0.25">
      <c r="C84" s="93" t="s">
        <v>123</v>
      </c>
      <c r="D84" s="157">
        <v>-32357</v>
      </c>
      <c r="E84" s="179"/>
      <c r="F84" s="157">
        <v>-30624</v>
      </c>
    </row>
    <row r="85" spans="3:6" ht="13.5" thickBot="1" x14ac:dyDescent="0.25">
      <c r="C85" s="167"/>
      <c r="D85" s="185">
        <v>-32357</v>
      </c>
      <c r="E85" s="186"/>
      <c r="F85" s="185">
        <v>-30624</v>
      </c>
    </row>
    <row r="86" spans="3:6" ht="13.5" thickTop="1" x14ac:dyDescent="0.2"/>
    <row r="91" spans="3:6" x14ac:dyDescent="0.2">
      <c r="C91" s="206"/>
      <c r="D91" s="87" t="s">
        <v>103</v>
      </c>
      <c r="E91" s="207"/>
      <c r="F91" s="87" t="s">
        <v>134</v>
      </c>
    </row>
    <row r="92" spans="3:6" ht="13.5" thickBot="1" x14ac:dyDescent="0.25">
      <c r="C92" s="208"/>
      <c r="D92" s="88" t="s">
        <v>106</v>
      </c>
      <c r="E92" s="209"/>
      <c r="F92" s="88" t="s">
        <v>109</v>
      </c>
    </row>
    <row r="93" spans="3:6" x14ac:dyDescent="0.2">
      <c r="C93" s="118" t="s">
        <v>135</v>
      </c>
      <c r="D93" s="187">
        <v>9324</v>
      </c>
      <c r="E93" s="168"/>
      <c r="F93" s="183">
        <v>8902</v>
      </c>
    </row>
    <row r="94" spans="3:6" x14ac:dyDescent="0.2">
      <c r="C94" s="176" t="s">
        <v>136</v>
      </c>
      <c r="D94" s="181">
        <v>6627</v>
      </c>
      <c r="E94" s="179"/>
      <c r="F94" s="181">
        <v>1880</v>
      </c>
    </row>
    <row r="95" spans="3:6" x14ac:dyDescent="0.2">
      <c r="C95" s="176" t="s">
        <v>137</v>
      </c>
      <c r="D95" s="181">
        <v>4493</v>
      </c>
      <c r="E95" s="179"/>
      <c r="F95" s="181">
        <v>1810</v>
      </c>
    </row>
    <row r="96" spans="3:6" ht="13.5" thickBot="1" x14ac:dyDescent="0.25">
      <c r="C96" s="177" t="s">
        <v>138</v>
      </c>
      <c r="D96" s="182">
        <v>3770</v>
      </c>
      <c r="E96" s="180"/>
      <c r="F96" s="182">
        <v>2258</v>
      </c>
    </row>
    <row r="97" spans="3:6" x14ac:dyDescent="0.2">
      <c r="C97" s="176" t="s">
        <v>139</v>
      </c>
      <c r="D97" s="174">
        <v>24214</v>
      </c>
      <c r="E97" s="162"/>
      <c r="F97" s="169">
        <v>14850</v>
      </c>
    </row>
    <row r="98" spans="3:6" ht="23.25" thickBot="1" x14ac:dyDescent="0.25">
      <c r="C98" s="177" t="s">
        <v>140</v>
      </c>
      <c r="D98" s="182">
        <v>-2471</v>
      </c>
      <c r="E98" s="180"/>
      <c r="F98" s="182">
        <v>-2243</v>
      </c>
    </row>
    <row r="99" spans="3:6" x14ac:dyDescent="0.2">
      <c r="C99" s="176"/>
      <c r="D99" s="179"/>
      <c r="E99" s="179"/>
      <c r="F99" s="179"/>
    </row>
    <row r="100" spans="3:6" ht="13.5" thickBot="1" x14ac:dyDescent="0.25">
      <c r="C100" s="177" t="s">
        <v>139</v>
      </c>
      <c r="D100" s="128">
        <v>21743</v>
      </c>
      <c r="E100" s="180"/>
      <c r="F100" s="121">
        <v>12607</v>
      </c>
    </row>
    <row r="101" spans="3:6" x14ac:dyDescent="0.2">
      <c r="C101" s="176"/>
      <c r="D101" s="179"/>
      <c r="E101" s="179"/>
      <c r="F101" s="179"/>
    </row>
    <row r="102" spans="3:6" x14ac:dyDescent="0.2">
      <c r="C102" s="171" t="s">
        <v>141</v>
      </c>
      <c r="D102" s="162"/>
      <c r="E102" s="162"/>
      <c r="F102" s="162"/>
    </row>
    <row r="103" spans="3:6" x14ac:dyDescent="0.2">
      <c r="C103" s="176" t="s">
        <v>142</v>
      </c>
      <c r="D103" s="181">
        <v>28163</v>
      </c>
      <c r="E103" s="162"/>
      <c r="F103" s="181">
        <v>29804</v>
      </c>
    </row>
    <row r="104" spans="3:6" x14ac:dyDescent="0.2">
      <c r="C104" s="176" t="s">
        <v>143</v>
      </c>
      <c r="D104" s="181">
        <v>11148</v>
      </c>
      <c r="E104" s="162"/>
      <c r="F104" s="181">
        <v>9170</v>
      </c>
    </row>
    <row r="105" spans="3:6" x14ac:dyDescent="0.2">
      <c r="C105" s="171" t="s">
        <v>144</v>
      </c>
      <c r="D105" s="169">
        <v>39311</v>
      </c>
      <c r="E105" s="162"/>
      <c r="F105" s="169">
        <v>38974</v>
      </c>
    </row>
    <row r="106" spans="3:6" ht="23.25" thickBot="1" x14ac:dyDescent="0.25">
      <c r="C106" s="177" t="s">
        <v>140</v>
      </c>
      <c r="D106" s="180">
        <v>-175</v>
      </c>
      <c r="E106" s="180"/>
      <c r="F106" s="180">
        <v>-135</v>
      </c>
    </row>
    <row r="107" spans="3:6" ht="13.5" thickBot="1" x14ac:dyDescent="0.25">
      <c r="C107" s="177" t="s">
        <v>144</v>
      </c>
      <c r="D107" s="121">
        <v>39136</v>
      </c>
      <c r="E107" s="180"/>
      <c r="F107" s="121">
        <v>38839</v>
      </c>
    </row>
    <row r="108" spans="3:6" x14ac:dyDescent="0.2">
      <c r="C108" s="176"/>
      <c r="D108" s="179"/>
      <c r="E108" s="179"/>
      <c r="F108" s="179"/>
    </row>
    <row r="109" spans="3:6" ht="13.5" thickBot="1" x14ac:dyDescent="0.25">
      <c r="C109" s="172" t="s">
        <v>145</v>
      </c>
      <c r="D109" s="170">
        <v>60879</v>
      </c>
      <c r="E109" s="173"/>
      <c r="F109" s="170">
        <v>51446</v>
      </c>
    </row>
    <row r="110" spans="3:6" ht="13.5" thickTop="1" x14ac:dyDescent="0.2">
      <c r="D110" s="101">
        <f>SUM(D93:D96)-D97</f>
        <v>0</v>
      </c>
      <c r="E110" s="101"/>
      <c r="F110" s="101">
        <f>SUM(F93:F96)-F97</f>
        <v>0</v>
      </c>
    </row>
    <row r="111" spans="3:6" x14ac:dyDescent="0.2">
      <c r="D111" s="101">
        <f>D97+D98-D100</f>
        <v>0</v>
      </c>
      <c r="E111" s="101"/>
      <c r="F111" s="101">
        <f>F97+F98-F100</f>
        <v>0</v>
      </c>
    </row>
    <row r="112" spans="3:6" x14ac:dyDescent="0.2">
      <c r="D112" s="101">
        <f>SUM(D103:D104)-D105</f>
        <v>0</v>
      </c>
      <c r="E112" s="101"/>
      <c r="F112" s="101">
        <f>SUM(F103:F104)-F105</f>
        <v>0</v>
      </c>
    </row>
    <row r="113" spans="3:6" x14ac:dyDescent="0.2">
      <c r="D113" s="101">
        <f>SUM(D105:D106)-D107</f>
        <v>0</v>
      </c>
      <c r="E113" s="101"/>
      <c r="F113" s="101">
        <f>SUM(F105:F106)-F107</f>
        <v>0</v>
      </c>
    </row>
    <row r="114" spans="3:6" x14ac:dyDescent="0.2">
      <c r="D114" s="101">
        <f>SUM(D107,D100)-D109</f>
        <v>0</v>
      </c>
      <c r="E114" s="101"/>
      <c r="F114" s="101">
        <f>SUM(F107,F100)-F109</f>
        <v>0</v>
      </c>
    </row>
    <row r="115" spans="3:6" x14ac:dyDescent="0.2">
      <c r="D115" s="101">
        <f>D109-'Ф1 конс'!C17-'Ф1 конс'!C16</f>
        <v>5667</v>
      </c>
      <c r="E115" s="101"/>
      <c r="F115" s="101">
        <f>F109-'Ф1 конс'!D17-'Ф1 конс'!D16</f>
        <v>-7054</v>
      </c>
    </row>
    <row r="118" spans="3:6" x14ac:dyDescent="0.2">
      <c r="C118" s="206"/>
      <c r="D118" s="122" t="s">
        <v>103</v>
      </c>
      <c r="E118" s="207"/>
      <c r="F118" s="87" t="s">
        <v>134</v>
      </c>
    </row>
    <row r="119" spans="3:6" x14ac:dyDescent="0.2">
      <c r="C119" s="206"/>
      <c r="D119" s="122" t="s">
        <v>146</v>
      </c>
      <c r="E119" s="207"/>
      <c r="F119" s="87" t="s">
        <v>147</v>
      </c>
    </row>
    <row r="120" spans="3:6" ht="13.5" thickBot="1" x14ac:dyDescent="0.25">
      <c r="C120" s="208"/>
      <c r="D120" s="122" t="s">
        <v>107</v>
      </c>
      <c r="E120" s="209"/>
      <c r="F120" s="123"/>
    </row>
    <row r="121" spans="3:6" x14ac:dyDescent="0.2">
      <c r="C121" s="114" t="s">
        <v>148</v>
      </c>
      <c r="D121" s="124"/>
      <c r="E121" s="161"/>
      <c r="F121" s="161"/>
    </row>
    <row r="122" spans="3:6" x14ac:dyDescent="0.2">
      <c r="C122" s="176" t="s">
        <v>149</v>
      </c>
      <c r="D122" s="125">
        <v>1528663</v>
      </c>
      <c r="E122" s="159"/>
      <c r="F122" s="157">
        <v>1298772</v>
      </c>
    </row>
    <row r="123" spans="3:6" ht="13.5" thickBot="1" x14ac:dyDescent="0.25">
      <c r="C123" s="177" t="s">
        <v>150</v>
      </c>
      <c r="D123" s="126">
        <v>350788</v>
      </c>
      <c r="E123" s="160"/>
      <c r="F123" s="178">
        <v>242206</v>
      </c>
    </row>
    <row r="124" spans="3:6" ht="13.5" thickBot="1" x14ac:dyDescent="0.25">
      <c r="C124" s="94" t="s">
        <v>151</v>
      </c>
      <c r="D124" s="127">
        <v>1879451</v>
      </c>
      <c r="E124" s="164"/>
      <c r="F124" s="128">
        <v>1540978</v>
      </c>
    </row>
    <row r="125" spans="3:6" x14ac:dyDescent="0.2">
      <c r="C125" s="176"/>
      <c r="D125" s="129"/>
      <c r="E125" s="159"/>
      <c r="F125" s="159"/>
    </row>
    <row r="126" spans="3:6" x14ac:dyDescent="0.2">
      <c r="C126" s="171" t="s">
        <v>152</v>
      </c>
      <c r="D126" s="129"/>
      <c r="E126" s="159"/>
      <c r="F126" s="159"/>
    </row>
    <row r="127" spans="3:6" x14ac:dyDescent="0.2">
      <c r="C127" s="171"/>
      <c r="D127" s="129"/>
      <c r="E127" s="159"/>
      <c r="F127" s="159"/>
    </row>
    <row r="128" spans="3:6" x14ac:dyDescent="0.2">
      <c r="C128" s="176" t="s">
        <v>149</v>
      </c>
      <c r="D128" s="125">
        <v>80523</v>
      </c>
      <c r="E128" s="159"/>
      <c r="F128" s="157">
        <v>44118</v>
      </c>
    </row>
    <row r="129" spans="3:6" x14ac:dyDescent="0.2">
      <c r="C129" s="176" t="s">
        <v>150</v>
      </c>
      <c r="D129" s="125">
        <v>59983</v>
      </c>
      <c r="E129" s="159"/>
      <c r="F129" s="157">
        <v>58843</v>
      </c>
    </row>
    <row r="130" spans="3:6" ht="13.5" thickBot="1" x14ac:dyDescent="0.25">
      <c r="C130" s="176"/>
      <c r="D130" s="129"/>
      <c r="E130" s="159"/>
      <c r="F130" s="159"/>
    </row>
    <row r="131" spans="3:6" ht="13.5" thickBot="1" x14ac:dyDescent="0.25">
      <c r="C131" s="130" t="s">
        <v>153</v>
      </c>
      <c r="D131" s="131">
        <v>140506</v>
      </c>
      <c r="E131" s="132"/>
      <c r="F131" s="133">
        <v>102961</v>
      </c>
    </row>
    <row r="132" spans="3:6" x14ac:dyDescent="0.2">
      <c r="C132" s="176"/>
      <c r="D132" s="122"/>
      <c r="E132" s="163"/>
      <c r="F132" s="163"/>
    </row>
    <row r="133" spans="3:6" ht="13.5" thickBot="1" x14ac:dyDescent="0.25">
      <c r="C133" s="172" t="s">
        <v>154</v>
      </c>
      <c r="D133" s="134">
        <v>2019957</v>
      </c>
      <c r="E133" s="96"/>
      <c r="F133" s="175">
        <v>1643939</v>
      </c>
    </row>
    <row r="134" spans="3:6" ht="13.5" thickTop="1" x14ac:dyDescent="0.2">
      <c r="D134" s="101">
        <f>SUM(D122:D123)-D124</f>
        <v>0</v>
      </c>
      <c r="E134" s="101"/>
      <c r="F134" s="101">
        <f>SUM(F122:F123)-F124</f>
        <v>0</v>
      </c>
    </row>
    <row r="135" spans="3:6" x14ac:dyDescent="0.2">
      <c r="D135" s="101">
        <f>SUM(D128:D129)-D131</f>
        <v>0</v>
      </c>
      <c r="E135" s="101"/>
      <c r="F135" s="101">
        <f>SUM(F128:F129)-F131</f>
        <v>0</v>
      </c>
    </row>
    <row r="136" spans="3:6" x14ac:dyDescent="0.2">
      <c r="D136" s="101">
        <f>D131+D124-D133</f>
        <v>0</v>
      </c>
      <c r="E136" s="101"/>
      <c r="F136" s="101">
        <f>F131+F124-F133</f>
        <v>0</v>
      </c>
    </row>
    <row r="137" spans="3:6" x14ac:dyDescent="0.2">
      <c r="D137" s="101">
        <f>D133-'Ф1 конс'!C25</f>
        <v>-601663</v>
      </c>
      <c r="E137" s="101"/>
      <c r="F137" s="101">
        <f>F133-'Ф1 конс'!D25</f>
        <v>-626336</v>
      </c>
    </row>
    <row r="140" spans="3:6" x14ac:dyDescent="0.2">
      <c r="C140" s="206"/>
      <c r="D140" s="87" t="s">
        <v>103</v>
      </c>
      <c r="E140" s="207"/>
      <c r="F140" s="87" t="s">
        <v>134</v>
      </c>
    </row>
    <row r="141" spans="3:6" ht="13.5" thickBot="1" x14ac:dyDescent="0.25">
      <c r="C141" s="208"/>
      <c r="D141" s="88" t="s">
        <v>146</v>
      </c>
      <c r="E141" s="209"/>
      <c r="F141" s="88" t="s">
        <v>147</v>
      </c>
    </row>
    <row r="142" spans="3:6" x14ac:dyDescent="0.2">
      <c r="C142" s="114" t="s">
        <v>155</v>
      </c>
      <c r="D142" s="161"/>
      <c r="E142" s="161"/>
      <c r="F142" s="161"/>
    </row>
    <row r="143" spans="3:6" x14ac:dyDescent="0.2">
      <c r="C143" s="176" t="s">
        <v>156</v>
      </c>
      <c r="D143" s="157">
        <v>10211</v>
      </c>
      <c r="E143" s="159"/>
      <c r="F143" s="157">
        <v>11703</v>
      </c>
    </row>
    <row r="144" spans="3:6" x14ac:dyDescent="0.2">
      <c r="C144" s="176" t="s">
        <v>159</v>
      </c>
      <c r="D144" s="157">
        <v>6121</v>
      </c>
      <c r="E144" s="159"/>
      <c r="F144" s="159">
        <v>482</v>
      </c>
    </row>
    <row r="145" spans="3:6" x14ac:dyDescent="0.2">
      <c r="C145" s="176" t="s">
        <v>157</v>
      </c>
      <c r="D145" s="157">
        <v>2197</v>
      </c>
      <c r="E145" s="159"/>
      <c r="F145" s="157">
        <v>1918</v>
      </c>
    </row>
    <row r="146" spans="3:6" x14ac:dyDescent="0.2">
      <c r="C146" s="176" t="s">
        <v>158</v>
      </c>
      <c r="D146" s="157">
        <v>1889</v>
      </c>
      <c r="E146" s="159"/>
      <c r="F146" s="157">
        <v>1028</v>
      </c>
    </row>
    <row r="147" spans="3:6" ht="13.5" thickBot="1" x14ac:dyDescent="0.25">
      <c r="C147" s="177" t="s">
        <v>143</v>
      </c>
      <c r="D147" s="178">
        <v>1675</v>
      </c>
      <c r="E147" s="160"/>
      <c r="F147" s="160">
        <v>174</v>
      </c>
    </row>
    <row r="148" spans="3:6" ht="13.5" thickBot="1" x14ac:dyDescent="0.25">
      <c r="C148" s="172" t="s">
        <v>160</v>
      </c>
      <c r="D148" s="175">
        <v>22093</v>
      </c>
      <c r="E148" s="96"/>
      <c r="F148" s="175">
        <v>15305</v>
      </c>
    </row>
    <row r="149" spans="3:6" ht="14.25" thickTop="1" thickBot="1" x14ac:dyDescent="0.25">
      <c r="C149" s="171" t="s">
        <v>161</v>
      </c>
      <c r="D149" s="159"/>
      <c r="E149" s="159"/>
      <c r="F149" s="159"/>
    </row>
    <row r="150" spans="3:6" ht="13.5" thickTop="1" x14ac:dyDescent="0.2">
      <c r="C150" s="135" t="s">
        <v>164</v>
      </c>
      <c r="D150" s="136">
        <v>5202</v>
      </c>
      <c r="E150" s="137"/>
      <c r="F150" s="136">
        <v>4779</v>
      </c>
    </row>
    <row r="151" spans="3:6" x14ac:dyDescent="0.2">
      <c r="C151" s="176" t="s">
        <v>165</v>
      </c>
      <c r="D151" s="157">
        <v>4320</v>
      </c>
      <c r="E151" s="159"/>
      <c r="F151" s="159">
        <v>705</v>
      </c>
    </row>
    <row r="152" spans="3:6" x14ac:dyDescent="0.2">
      <c r="C152" s="176" t="s">
        <v>162</v>
      </c>
      <c r="D152" s="157">
        <v>2703</v>
      </c>
      <c r="E152" s="159"/>
      <c r="F152" s="157">
        <v>1733</v>
      </c>
    </row>
    <row r="153" spans="3:6" x14ac:dyDescent="0.2">
      <c r="C153" s="176" t="s">
        <v>163</v>
      </c>
      <c r="D153" s="157">
        <v>1511</v>
      </c>
      <c r="E153" s="159"/>
      <c r="F153" s="157">
        <v>1338</v>
      </c>
    </row>
    <row r="154" spans="3:6" x14ac:dyDescent="0.2">
      <c r="C154" s="176" t="s">
        <v>166</v>
      </c>
      <c r="D154" s="159">
        <v>487</v>
      </c>
      <c r="E154" s="163"/>
      <c r="F154" s="159">
        <v>222</v>
      </c>
    </row>
    <row r="155" spans="3:6" ht="13.5" thickBot="1" x14ac:dyDescent="0.25">
      <c r="C155" s="176" t="s">
        <v>143</v>
      </c>
      <c r="D155" s="181">
        <v>8324</v>
      </c>
      <c r="E155" s="179"/>
      <c r="F155" s="181">
        <v>4071</v>
      </c>
    </row>
    <row r="156" spans="3:6" ht="13.5" thickBot="1" x14ac:dyDescent="0.25">
      <c r="C156" s="130" t="s">
        <v>167</v>
      </c>
      <c r="D156" s="133">
        <v>22547</v>
      </c>
      <c r="E156" s="132"/>
      <c r="F156" s="133">
        <v>12848</v>
      </c>
    </row>
    <row r="157" spans="3:6" x14ac:dyDescent="0.2">
      <c r="C157" s="176"/>
      <c r="D157" s="159"/>
      <c r="E157" s="159"/>
      <c r="F157" s="159"/>
    </row>
    <row r="158" spans="3:6" ht="13.5" thickBot="1" x14ac:dyDescent="0.25">
      <c r="C158" s="172" t="s">
        <v>168</v>
      </c>
      <c r="D158" s="175">
        <v>44640</v>
      </c>
      <c r="E158" s="96"/>
      <c r="F158" s="175">
        <v>28153</v>
      </c>
    </row>
    <row r="159" spans="3:6" ht="13.5" thickTop="1" x14ac:dyDescent="0.2">
      <c r="D159" s="101">
        <f>SUM(D143:D147)-D148</f>
        <v>0</v>
      </c>
      <c r="E159" s="101"/>
      <c r="F159" s="101">
        <f>SUM(F143:F147)-F148</f>
        <v>0</v>
      </c>
    </row>
    <row r="160" spans="3:6" x14ac:dyDescent="0.2">
      <c r="D160" s="101">
        <f>SUM(D150:D155)-D156</f>
        <v>0</v>
      </c>
      <c r="E160" s="101"/>
      <c r="F160" s="101">
        <f>SUM(F150:F155)-F156</f>
        <v>0</v>
      </c>
    </row>
    <row r="161" spans="3:9" x14ac:dyDescent="0.2">
      <c r="D161" s="101">
        <f>D156+D148-D158</f>
        <v>0</v>
      </c>
      <c r="E161" s="101"/>
      <c r="F161" s="101">
        <f>F156+F148-F158</f>
        <v>0</v>
      </c>
    </row>
    <row r="162" spans="3:9" x14ac:dyDescent="0.2">
      <c r="D162" s="101">
        <f>D158-'Ф1 конс'!C30-'Ф1 конс'!C28</f>
        <v>-35372</v>
      </c>
      <c r="E162" s="101"/>
      <c r="F162" s="101">
        <f>F158-'Ф1 конс'!D28-'Ф1 конс'!D30</f>
        <v>-52107</v>
      </c>
    </row>
    <row r="167" spans="3:9" x14ac:dyDescent="0.2">
      <c r="C167" s="216"/>
      <c r="D167" s="138" t="s">
        <v>103</v>
      </c>
      <c r="E167" s="217"/>
      <c r="F167" s="165" t="s">
        <v>134</v>
      </c>
    </row>
    <row r="168" spans="3:9" x14ac:dyDescent="0.2">
      <c r="C168" s="216"/>
      <c r="D168" s="138" t="s">
        <v>106</v>
      </c>
      <c r="E168" s="217"/>
      <c r="F168" s="165" t="s">
        <v>109</v>
      </c>
    </row>
    <row r="169" spans="3:9" ht="15" x14ac:dyDescent="0.2">
      <c r="C169" s="171" t="s">
        <v>169</v>
      </c>
      <c r="D169" s="210"/>
      <c r="E169" s="210"/>
      <c r="F169" s="210"/>
    </row>
    <row r="170" spans="3:9" x14ac:dyDescent="0.2">
      <c r="C170" s="176" t="s">
        <v>170</v>
      </c>
      <c r="D170" s="125">
        <v>2525068608</v>
      </c>
      <c r="E170" s="159"/>
      <c r="F170" s="157">
        <v>2168905594</v>
      </c>
      <c r="H170" s="120">
        <f>D170/1000-'Ф1 конс'!C19</f>
        <v>-658023.39199999999</v>
      </c>
      <c r="I170" s="120">
        <f>F170/1000-'Ф1 конс'!D19</f>
        <v>-617087.40599999996</v>
      </c>
    </row>
    <row r="171" spans="3:9" x14ac:dyDescent="0.2">
      <c r="C171" s="176" t="s">
        <v>171</v>
      </c>
      <c r="D171" s="129"/>
      <c r="E171" s="159"/>
      <c r="F171" s="159"/>
      <c r="H171" s="120"/>
      <c r="I171" s="120"/>
    </row>
    <row r="172" spans="3:9" x14ac:dyDescent="0.2">
      <c r="C172" s="176" t="s">
        <v>172</v>
      </c>
      <c r="D172" s="125">
        <v>-8255007</v>
      </c>
      <c r="E172" s="159"/>
      <c r="F172" s="157">
        <v>-7638422</v>
      </c>
      <c r="H172" s="120"/>
      <c r="I172" s="120"/>
    </row>
    <row r="173" spans="3:9" x14ac:dyDescent="0.2">
      <c r="C173" s="176" t="s">
        <v>173</v>
      </c>
      <c r="D173" s="125">
        <v>-2282971680</v>
      </c>
      <c r="E173" s="159"/>
      <c r="F173" s="157">
        <v>-1906320387</v>
      </c>
      <c r="H173" s="120">
        <f>D173/1000+'Ф1 конс'!C33</f>
        <v>600675.31999999983</v>
      </c>
      <c r="I173" s="120">
        <f>F173/1000+'Ф1 конс'!D33</f>
        <v>621344.6129999999</v>
      </c>
    </row>
    <row r="174" spans="3:9" ht="23.25" thickBot="1" x14ac:dyDescent="0.25">
      <c r="C174" s="176" t="s">
        <v>174</v>
      </c>
      <c r="D174" s="125">
        <v>143562</v>
      </c>
      <c r="E174" s="159"/>
      <c r="F174" s="157">
        <v>143562</v>
      </c>
    </row>
    <row r="175" spans="3:9" x14ac:dyDescent="0.2">
      <c r="C175" s="176"/>
      <c r="D175" s="140"/>
      <c r="E175" s="179"/>
      <c r="F175" s="168"/>
    </row>
    <row r="176" spans="3:9" x14ac:dyDescent="0.2">
      <c r="C176" s="171" t="s">
        <v>175</v>
      </c>
      <c r="D176" s="125">
        <v>233985483</v>
      </c>
      <c r="E176" s="159"/>
      <c r="F176" s="157">
        <v>255090347</v>
      </c>
    </row>
    <row r="177" spans="3:8" x14ac:dyDescent="0.2">
      <c r="C177" s="141"/>
      <c r="D177" s="129"/>
      <c r="E177" s="159"/>
      <c r="F177" s="159"/>
    </row>
    <row r="178" spans="3:8" x14ac:dyDescent="0.2">
      <c r="C178" s="176" t="s">
        <v>176</v>
      </c>
      <c r="D178" s="125">
        <v>18345540</v>
      </c>
      <c r="E178" s="159"/>
      <c r="F178" s="157">
        <v>18345540</v>
      </c>
    </row>
    <row r="179" spans="3:8" x14ac:dyDescent="0.2">
      <c r="C179" s="141"/>
      <c r="D179" s="129"/>
      <c r="E179" s="159"/>
      <c r="F179" s="159"/>
    </row>
    <row r="180" spans="3:8" ht="23.25" thickBot="1" x14ac:dyDescent="0.25">
      <c r="C180" s="171" t="s">
        <v>177</v>
      </c>
      <c r="D180" s="142">
        <v>12754</v>
      </c>
      <c r="E180" s="159"/>
      <c r="F180" s="143">
        <v>13905</v>
      </c>
    </row>
    <row r="181" spans="3:8" ht="13.5" thickTop="1" x14ac:dyDescent="0.2">
      <c r="C181" s="144"/>
    </row>
    <row r="182" spans="3:8" ht="21" x14ac:dyDescent="0.2">
      <c r="C182" s="216"/>
      <c r="D182" s="138" t="s">
        <v>103</v>
      </c>
      <c r="E182" s="217"/>
      <c r="F182" s="217"/>
      <c r="G182" s="139" t="s">
        <v>134</v>
      </c>
      <c r="H182" s="210"/>
    </row>
    <row r="183" spans="3:8" x14ac:dyDescent="0.2">
      <c r="C183" s="216"/>
      <c r="D183" s="138" t="s">
        <v>106</v>
      </c>
      <c r="E183" s="217"/>
      <c r="F183" s="217"/>
      <c r="G183" s="139" t="s">
        <v>109</v>
      </c>
      <c r="H183" s="210"/>
    </row>
    <row r="184" spans="3:8" ht="22.5" x14ac:dyDescent="0.2">
      <c r="C184" s="89" t="s">
        <v>178</v>
      </c>
      <c r="D184" s="145"/>
      <c r="E184" s="146"/>
      <c r="F184" s="218"/>
      <c r="G184" s="218"/>
      <c r="H184" s="218"/>
    </row>
    <row r="185" spans="3:8" ht="22.5" x14ac:dyDescent="0.2">
      <c r="C185" s="176" t="s">
        <v>174</v>
      </c>
      <c r="D185" s="125">
        <v>-143562</v>
      </c>
      <c r="E185" s="159"/>
      <c r="F185" s="211">
        <v>-143562</v>
      </c>
      <c r="G185" s="211"/>
      <c r="H185" s="211"/>
    </row>
    <row r="186" spans="3:8" ht="23.25" thickBot="1" x14ac:dyDescent="0.25">
      <c r="C186" s="176" t="s">
        <v>179</v>
      </c>
      <c r="D186" s="129" t="s">
        <v>180</v>
      </c>
      <c r="E186" s="159"/>
      <c r="F186" s="214" t="s">
        <v>180</v>
      </c>
      <c r="G186" s="214"/>
      <c r="H186" s="214"/>
    </row>
    <row r="187" spans="3:8" x14ac:dyDescent="0.2">
      <c r="C187" s="147"/>
      <c r="D187" s="124"/>
      <c r="E187" s="159"/>
      <c r="F187" s="215"/>
      <c r="G187" s="215"/>
      <c r="H187" s="215"/>
    </row>
    <row r="188" spans="3:8" ht="22.5" x14ac:dyDescent="0.2">
      <c r="C188" s="171" t="s">
        <v>181</v>
      </c>
      <c r="D188" s="125">
        <v>-143562</v>
      </c>
      <c r="E188" s="159"/>
      <c r="F188" s="211">
        <v>-143562</v>
      </c>
      <c r="G188" s="211"/>
      <c r="H188" s="211"/>
    </row>
    <row r="189" spans="3:8" x14ac:dyDescent="0.2">
      <c r="C189" s="171"/>
      <c r="D189" s="129"/>
      <c r="E189" s="159"/>
      <c r="F189" s="213"/>
      <c r="G189" s="213"/>
      <c r="H189" s="213"/>
    </row>
    <row r="190" spans="3:8" ht="22.5" x14ac:dyDescent="0.2">
      <c r="C190" s="171" t="s">
        <v>182</v>
      </c>
      <c r="D190" s="129"/>
      <c r="E190" s="159"/>
      <c r="F190" s="213" t="s">
        <v>180</v>
      </c>
      <c r="G190" s="213"/>
      <c r="H190" s="213"/>
    </row>
    <row r="191" spans="3:8" ht="15" x14ac:dyDescent="0.2">
      <c r="C191" s="141"/>
      <c r="D191" s="129"/>
      <c r="E191" s="159"/>
      <c r="F191" s="213"/>
      <c r="G191" s="213"/>
      <c r="H191" s="166"/>
    </row>
    <row r="192" spans="3:8" ht="15" x14ac:dyDescent="0.2">
      <c r="C192" s="176" t="s">
        <v>183</v>
      </c>
      <c r="D192" s="125">
        <v>372484</v>
      </c>
      <c r="E192" s="159"/>
      <c r="F192" s="211">
        <v>372484</v>
      </c>
      <c r="G192" s="211"/>
      <c r="H192" s="166"/>
    </row>
    <row r="193" spans="3:8" ht="15" x14ac:dyDescent="0.2">
      <c r="C193" s="148"/>
      <c r="D193" s="149"/>
      <c r="E193" s="212"/>
      <c r="F193" s="212"/>
      <c r="G193" s="158"/>
      <c r="H193" s="166"/>
    </row>
    <row r="194" spans="3:8" ht="23.25" thickBot="1" x14ac:dyDescent="0.25">
      <c r="C194" s="171" t="s">
        <v>184</v>
      </c>
      <c r="D194" s="150">
        <v>-385</v>
      </c>
      <c r="E194" s="213"/>
      <c r="F194" s="213"/>
      <c r="G194" s="151">
        <v>-385</v>
      </c>
      <c r="H194" s="166"/>
    </row>
    <row r="195" spans="3:8" ht="13.5" thickTop="1" x14ac:dyDescent="0.2"/>
  </sheetData>
  <mergeCells count="48">
    <mergeCell ref="C53:C54"/>
    <mergeCell ref="D53:D54"/>
    <mergeCell ref="E53:E54"/>
    <mergeCell ref="F53:F54"/>
    <mergeCell ref="C5:C8"/>
    <mergeCell ref="E5:E8"/>
    <mergeCell ref="C23:C26"/>
    <mergeCell ref="E23:E26"/>
    <mergeCell ref="C36:C37"/>
    <mergeCell ref="E36:E37"/>
    <mergeCell ref="F36:F37"/>
    <mergeCell ref="C48:C50"/>
    <mergeCell ref="E48:E50"/>
    <mergeCell ref="F66:F68"/>
    <mergeCell ref="G66:G68"/>
    <mergeCell ref="H66:H68"/>
    <mergeCell ref="D73:D75"/>
    <mergeCell ref="E73:E75"/>
    <mergeCell ref="F73:F75"/>
    <mergeCell ref="G73:G75"/>
    <mergeCell ref="H73:H75"/>
    <mergeCell ref="C81:C82"/>
    <mergeCell ref="E81:E82"/>
    <mergeCell ref="C91:C92"/>
    <mergeCell ref="E91:E92"/>
    <mergeCell ref="D66:D68"/>
    <mergeCell ref="E66:E68"/>
    <mergeCell ref="F185:H185"/>
    <mergeCell ref="C118:C120"/>
    <mergeCell ref="E118:E120"/>
    <mergeCell ref="C140:C141"/>
    <mergeCell ref="E140:E141"/>
    <mergeCell ref="C167:C168"/>
    <mergeCell ref="E167:E168"/>
    <mergeCell ref="D169:F169"/>
    <mergeCell ref="C182:C183"/>
    <mergeCell ref="E182:F183"/>
    <mergeCell ref="H182:H183"/>
    <mergeCell ref="F184:H184"/>
    <mergeCell ref="F192:G192"/>
    <mergeCell ref="E193:F193"/>
    <mergeCell ref="E194:F194"/>
    <mergeCell ref="F186:H186"/>
    <mergeCell ref="F187:H187"/>
    <mergeCell ref="F188:H188"/>
    <mergeCell ref="F189:H189"/>
    <mergeCell ref="F190:H190"/>
    <mergeCell ref="F191:G1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Ф1 конс</vt:lpstr>
      <vt:lpstr>Ф2 конс</vt:lpstr>
      <vt:lpstr>Ф3 конс</vt:lpstr>
      <vt:lpstr>Ф4 конс</vt:lpstr>
      <vt:lpstr>footing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Автор</cp:lastModifiedBy>
  <cp:lastPrinted>2020-05-27T04:39:58Z</cp:lastPrinted>
  <dcterms:created xsi:type="dcterms:W3CDTF">2009-10-26T09:06:41Z</dcterms:created>
  <dcterms:modified xsi:type="dcterms:W3CDTF">2021-09-03T04:19:31Z</dcterms:modified>
</cp:coreProperties>
</file>