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Joint resourses\ФО\2023 г\9 месяцев 2023 года\"/>
    </mc:Choice>
  </mc:AlternateContent>
  <xr:revisionPtr revIDLastSave="0" documentId="13_ncr:1_{7E008D79-2B95-4F85-A92F-9F6CB6C3AD8F}" xr6:coauthVersionLast="45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Ф1" sheetId="1" r:id="rId1"/>
    <sheet name="Ф2" sheetId="2" r:id="rId2"/>
    <sheet name="Лист1" sheetId="5" state="hidden" r:id="rId3"/>
    <sheet name="Ф4" sheetId="3" r:id="rId4"/>
    <sheet name="Ф3" sheetId="4" r:id="rId5"/>
  </sheets>
  <definedNames>
    <definedName name="_Hlk144731180" localSheetId="0">Ф1!$A$92</definedName>
    <definedName name="_Toc414363594" localSheetId="0">Ф2!$A$59</definedName>
    <definedName name="OLE_LINK2" localSheetId="0">Ф2!$A$46</definedName>
    <definedName name="OLE_LINK46" localSheetId="0">Ф3!#REF!</definedName>
    <definedName name="OLE_LINK55" localSheetId="0">Ф1!$A$4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6" i="4" l="1"/>
  <c r="E25" i="3" l="1"/>
  <c r="C25" i="3"/>
  <c r="G26" i="3"/>
  <c r="I26" i="3" s="1"/>
  <c r="I16" i="3" l="1"/>
  <c r="G8" i="3"/>
  <c r="I8" i="3" s="1"/>
  <c r="H33" i="3" l="1"/>
  <c r="D35" i="3"/>
  <c r="L26" i="3" l="1"/>
  <c r="G33" i="3"/>
  <c r="K16" i="3"/>
  <c r="K14" i="3"/>
  <c r="K13" i="3"/>
  <c r="K11" i="3"/>
  <c r="K9" i="3"/>
  <c r="C17" i="3"/>
  <c r="K8" i="3" l="1"/>
  <c r="I33" i="3"/>
  <c r="C35" i="3"/>
  <c r="D17" i="3"/>
  <c r="I32" i="3" l="1"/>
  <c r="G15" i="3" l="1"/>
  <c r="I15" i="3" l="1"/>
  <c r="K15" i="3" s="1"/>
  <c r="G4" i="5"/>
  <c r="I4" i="5" l="1"/>
  <c r="J4" i="5" s="1"/>
  <c r="G5" i="5"/>
  <c r="I5" i="5" s="1"/>
  <c r="J5" i="5" s="1"/>
  <c r="J7" i="5" s="1"/>
  <c r="F30" i="3"/>
  <c r="H12" i="3"/>
  <c r="H17" i="3" s="1"/>
  <c r="F12" i="3"/>
  <c r="F17" i="3" s="1"/>
  <c r="D52" i="4"/>
  <c r="D63" i="4"/>
  <c r="D55" i="2"/>
  <c r="D11" i="2"/>
  <c r="D19" i="2" s="1"/>
  <c r="D26" i="2" s="1"/>
  <c r="D31" i="2" s="1"/>
  <c r="D36" i="2" s="1"/>
  <c r="D7" i="4" l="1"/>
  <c r="D22" i="4" s="1"/>
  <c r="E10" i="3"/>
  <c r="D42" i="2"/>
  <c r="D46" i="2" s="1"/>
  <c r="D54" i="2" s="1"/>
  <c r="D58" i="2" s="1"/>
  <c r="D38" i="4" l="1"/>
  <c r="D44" i="4" s="1"/>
  <c r="D67" i="4" s="1"/>
  <c r="D74" i="4" s="1"/>
  <c r="D50" i="2"/>
  <c r="G10" i="3"/>
  <c r="E12" i="3"/>
  <c r="E17" i="3" s="1"/>
  <c r="D63" i="2"/>
  <c r="C70" i="4"/>
  <c r="I10" i="3" l="1"/>
  <c r="K10" i="3" s="1"/>
  <c r="G12" i="3"/>
  <c r="G17" i="3" s="1"/>
  <c r="I12" i="3" l="1"/>
  <c r="I17" i="3" s="1"/>
  <c r="J10" i="3"/>
  <c r="K17" i="3" l="1"/>
  <c r="K12" i="3"/>
  <c r="D48" i="1" l="1"/>
  <c r="D36" i="3"/>
  <c r="D25" i="3" l="1"/>
  <c r="G34" i="3" l="1"/>
  <c r="I34" i="3" s="1"/>
  <c r="F35" i="3"/>
  <c r="D52" i="1" l="1"/>
  <c r="D82" i="1" l="1"/>
  <c r="D71" i="1"/>
  <c r="D24" i="1"/>
  <c r="D38" i="1"/>
  <c r="D85" i="1" l="1"/>
  <c r="D42" i="1"/>
  <c r="D57" i="1" l="1"/>
  <c r="D88" i="1" s="1"/>
  <c r="D91" i="1" s="1"/>
  <c r="C55" i="2" l="1"/>
  <c r="H28" i="3" s="1"/>
  <c r="H30" i="3" l="1"/>
  <c r="H35" i="3" s="1"/>
  <c r="H36" i="3" l="1"/>
  <c r="C11" i="2" l="1"/>
  <c r="C71" i="1" l="1"/>
  <c r="C24" i="1" l="1"/>
  <c r="C82" i="1"/>
  <c r="C85" i="1" s="1"/>
  <c r="C19" i="2" l="1"/>
  <c r="C26" i="2" s="1"/>
  <c r="F36" i="3"/>
  <c r="C36" i="3" l="1"/>
  <c r="C7" i="4"/>
  <c r="C31" i="2"/>
  <c r="C38" i="1"/>
  <c r="C42" i="1" s="1"/>
  <c r="C36" i="2" l="1"/>
  <c r="C42" i="2" s="1"/>
  <c r="C46" i="2" l="1"/>
  <c r="C50" i="2"/>
  <c r="C52" i="1" l="1"/>
  <c r="E28" i="3"/>
  <c r="C54" i="2"/>
  <c r="C63" i="2" l="1"/>
  <c r="C58" i="2"/>
  <c r="G28" i="3"/>
  <c r="E30" i="3"/>
  <c r="E35" i="3" s="1"/>
  <c r="E36" i="3" s="1"/>
  <c r="C57" i="1"/>
  <c r="C88" i="1" l="1"/>
  <c r="C91" i="1" s="1"/>
  <c r="G30" i="3"/>
  <c r="G35" i="3" s="1"/>
  <c r="G36" i="3" s="1"/>
  <c r="I28" i="3"/>
  <c r="I30" i="3" l="1"/>
  <c r="I35" i="3" s="1"/>
  <c r="J35" i="3" s="1"/>
  <c r="J28" i="3"/>
  <c r="C22" i="4" l="1"/>
  <c r="C63" i="4" l="1"/>
  <c r="C52" i="4" l="1"/>
  <c r="C38" i="4" l="1"/>
  <c r="C44" i="4" s="1"/>
  <c r="C67" i="4" s="1"/>
  <c r="C74" i="4" s="1"/>
  <c r="C76" i="4" s="1"/>
</calcChain>
</file>

<file path=xl/sharedStrings.xml><?xml version="1.0" encoding="utf-8"?>
<sst xmlns="http://schemas.openxmlformats.org/spreadsheetml/2006/main" count="210" uniqueCount="157">
  <si>
    <t>В тысячах казахстанских тенге</t>
  </si>
  <si>
    <t>Прим.</t>
  </si>
  <si>
    <t>АКТИВЫ</t>
  </si>
  <si>
    <t>Долгосрочные активы</t>
  </si>
  <si>
    <t>Основные средства</t>
  </si>
  <si>
    <t>Горнорудные активы</t>
  </si>
  <si>
    <t>Активы по разведке и оценке</t>
  </si>
  <si>
    <t>Авансы, выданные за долгосрочные активы</t>
  </si>
  <si>
    <t>Активы по отсроченному подоходному налогу</t>
  </si>
  <si>
    <t>Долгосрочный НДС к возмещению</t>
  </si>
  <si>
    <t>Прочие долгосрочные активы</t>
  </si>
  <si>
    <t xml:space="preserve">Итого долгосрочные активы </t>
  </si>
  <si>
    <t>Краткосрочные активы</t>
  </si>
  <si>
    <t>Товарно-материальные запасы</t>
  </si>
  <si>
    <t>Торговая и прочая дебиторская задолженность</t>
  </si>
  <si>
    <t>НДС к возмещению</t>
  </si>
  <si>
    <t>Предоплата по подоходному налогу</t>
  </si>
  <si>
    <t>Прочие краткосрочные активы</t>
  </si>
  <si>
    <t>Денежные средства и их эквиваленты</t>
  </si>
  <si>
    <t xml:space="preserve">Итого краткосрочные активы </t>
  </si>
  <si>
    <t>ИТОГО АКТИВЫ</t>
  </si>
  <si>
    <t>КАПИТАЛ</t>
  </si>
  <si>
    <t>Акционерный капитал</t>
  </si>
  <si>
    <t>Прочий резервный капитал</t>
  </si>
  <si>
    <t>Непокрытый убыток</t>
  </si>
  <si>
    <t>Капитал, причитающийся участникам Группы</t>
  </si>
  <si>
    <t>Доля неконтролирующих участников</t>
  </si>
  <si>
    <t>ИТОГО КАПИТАЛ</t>
  </si>
  <si>
    <t>ОБЯЗАТЕЛЬСТВА</t>
  </si>
  <si>
    <t>Долгосрочные обязательства</t>
  </si>
  <si>
    <t>Долгосрочные резервы</t>
  </si>
  <si>
    <t>Займы</t>
  </si>
  <si>
    <t>Торговая кредиторская задолженность</t>
  </si>
  <si>
    <t>Вознаграждения работникам</t>
  </si>
  <si>
    <t xml:space="preserve">Прочие долгосрочные обязательства </t>
  </si>
  <si>
    <t xml:space="preserve">Итого долгосрочные обязательства </t>
  </si>
  <si>
    <t>Краткосрочные обязательства</t>
  </si>
  <si>
    <t>Торговая и прочая кредиторская задолженность</t>
  </si>
  <si>
    <t>Подоходный налог к уплате</t>
  </si>
  <si>
    <t>Прочие налоги к уплате</t>
  </si>
  <si>
    <t>Прочие текущие обязательства</t>
  </si>
  <si>
    <t>Итого краткосрочные обязательства</t>
  </si>
  <si>
    <t>ИТОГО ОБЯЗАТЕЛЬСТВА</t>
  </si>
  <si>
    <t>ИТОГО ОБЯЗАТЕЛЬСТВА И КАПИТАЛ</t>
  </si>
  <si>
    <t>Балансовая стоимость простой акции, тенге</t>
  </si>
  <si>
    <t xml:space="preserve">Генеральный директор </t>
  </si>
  <si>
    <t>Выручка</t>
  </si>
  <si>
    <t>Себестоимость продаж</t>
  </si>
  <si>
    <t>Валовая прибыль</t>
  </si>
  <si>
    <t>Прочие операционные доходы</t>
  </si>
  <si>
    <t>Общие и административные расходы</t>
  </si>
  <si>
    <t>Расходы по реализации</t>
  </si>
  <si>
    <t>Прочие операционные расходы</t>
  </si>
  <si>
    <t>Операционная прибыль</t>
  </si>
  <si>
    <t>Финансовые доходы</t>
  </si>
  <si>
    <t>Финансовые расходы</t>
  </si>
  <si>
    <t>Расход по подоходному налогу</t>
  </si>
  <si>
    <t>Прочий совокупный доход (убыток)</t>
  </si>
  <si>
    <t>Участникам Группы</t>
  </si>
  <si>
    <t>Неконтролирующим участникам</t>
  </si>
  <si>
    <t>Итого</t>
  </si>
  <si>
    <t>Всего капитал</t>
  </si>
  <si>
    <t>Убыток за период</t>
  </si>
  <si>
    <t>Эмиссия акций</t>
  </si>
  <si>
    <t>Денежные потоки от операционной деятельности</t>
  </si>
  <si>
    <t>Корректировки на:</t>
  </si>
  <si>
    <t>Износ и амортизацию</t>
  </si>
  <si>
    <t>Резерв по сомнительной торговой и прочей дебиторской задолженности и запасам</t>
  </si>
  <si>
    <t>Нереализованную курсовую разницу</t>
  </si>
  <si>
    <t>Убыток от выбытия основных средств</t>
  </si>
  <si>
    <t>Финансовые затраты</t>
  </si>
  <si>
    <t>Прочее</t>
  </si>
  <si>
    <t>Денежные потоки от операционной деятельности до изменений в оборотном капитале</t>
  </si>
  <si>
    <t>(Увеличение)/уменьшение операционных активов:</t>
  </si>
  <si>
    <t>Авансы выданные</t>
  </si>
  <si>
    <t>Предоплата по налогам, помимо подоходного налога и НДС к возмещению</t>
  </si>
  <si>
    <t>Увеличение/(уменьшение) операционных обязательств:</t>
  </si>
  <si>
    <t>Авансы полученные</t>
  </si>
  <si>
    <t>Налоги к уплате</t>
  </si>
  <si>
    <t>Денежные средства, полученные от (использованные в) операционной деятельности</t>
  </si>
  <si>
    <t>Проценты полученные</t>
  </si>
  <si>
    <t>Подоходный налог уплаченный</t>
  </si>
  <si>
    <t>Проценты уплаченные</t>
  </si>
  <si>
    <t xml:space="preserve">Чистые денежные средства, полученные от  операционной деятельности </t>
  </si>
  <si>
    <t>Денежные потоки от инвестиционной деятельности</t>
  </si>
  <si>
    <t>Приобретение основных средств, нематериальных активов, горнорудных активов и авансы, выплаченные за долгосрочные активы</t>
  </si>
  <si>
    <t xml:space="preserve">Денежные потоки от финансовой деятельности </t>
  </si>
  <si>
    <t>Погашение займов</t>
  </si>
  <si>
    <t xml:space="preserve">Получение займов </t>
  </si>
  <si>
    <t>Прочие взносы собственников по компаниям, находящимся под общим контролем</t>
  </si>
  <si>
    <t xml:space="preserve">Чистое уменьшение денежных средств </t>
  </si>
  <si>
    <t>Чистая курсовая разница</t>
  </si>
  <si>
    <t xml:space="preserve">Денежные средства и их эквиваленты на начало года </t>
  </si>
  <si>
    <t>Денежные средства и их эквиваленты на конец периода</t>
  </si>
  <si>
    <t>Промежуточный сокращенный консолидированный отчет о финансовом положении</t>
  </si>
  <si>
    <t>Промежуточный сокращенный консолидированный отчет о прибылях и убытках и прочем совокупном доходе</t>
  </si>
  <si>
    <t>Промежуточный сокращенный консолидированный отчет об изменениях капитала</t>
  </si>
  <si>
    <t>Промежуточный сокращенный консолидированный отчет о движении денежных средств</t>
  </si>
  <si>
    <t>Убыток (доход)  от курсовой разницы, нетто</t>
  </si>
  <si>
    <t>Итого совокупный убыток  за период</t>
  </si>
  <si>
    <t>Убыток, причитающийся:</t>
  </si>
  <si>
    <t>Итого совокупный убыток, причитающийся:</t>
  </si>
  <si>
    <t>Итого совокупный убыток за период</t>
  </si>
  <si>
    <t>Инвестиции в долевые инструменты</t>
  </si>
  <si>
    <t>Чистые денежные средства, использованные в инвестиционной</t>
  </si>
  <si>
    <t xml:space="preserve"> деятельности </t>
  </si>
  <si>
    <t>Чистые денежные средства, полученные от финансовой</t>
  </si>
  <si>
    <t xml:space="preserve">деятельности </t>
  </si>
  <si>
    <t xml:space="preserve">Долгосрочные активы, предназначенные для продажи </t>
  </si>
  <si>
    <t>Средне-взвешенное кол-во простых акций для расчета базовой прибыли на 1 акцию</t>
  </si>
  <si>
    <t>Расчет средневзвешешного кол-ва акций</t>
  </si>
  <si>
    <t xml:space="preserve">Дата </t>
  </si>
  <si>
    <t xml:space="preserve">Кол-во акций на дату </t>
  </si>
  <si>
    <t xml:space="preserve">Период </t>
  </si>
  <si>
    <t>Кол-во дней</t>
  </si>
  <si>
    <t xml:space="preserve">Кол-во дней в году </t>
  </si>
  <si>
    <t>Период</t>
  </si>
  <si>
    <t>01/01/2018 - 12/03/2018</t>
  </si>
  <si>
    <t>12/03/2018 - 31/12/2018</t>
  </si>
  <si>
    <t xml:space="preserve">Долгосрочные займы выданные </t>
  </si>
  <si>
    <t>Займы выданные компаниям</t>
  </si>
  <si>
    <t>Займы, долгосрочные</t>
  </si>
  <si>
    <t>Обязательства по отсроченному подоходному налогу</t>
  </si>
  <si>
    <t xml:space="preserve">Прочие долгосрочные активы </t>
  </si>
  <si>
    <t>Галочкина Ольга Владимировна</t>
  </si>
  <si>
    <t>Главный бухгалтер</t>
  </si>
  <si>
    <t>Прочие операции с собственниками</t>
  </si>
  <si>
    <t>Инвестиционная недвижимость</t>
  </si>
  <si>
    <t>Нематериальные активы</t>
  </si>
  <si>
    <t>Списание доли НКА</t>
  </si>
  <si>
    <t>Инвестиции</t>
  </si>
  <si>
    <t>Найзабекова Света Мырзахановна</t>
  </si>
  <si>
    <t>Прекращенная деятельность:</t>
  </si>
  <si>
    <t>Прибыль (убыток) за год после налогообложения от прекращенной деятельности</t>
  </si>
  <si>
    <t>Выбытие дочерней компании</t>
  </si>
  <si>
    <t>Предоставление займов</t>
  </si>
  <si>
    <t>Возврат ранее предоставленных займов</t>
  </si>
  <si>
    <t>Нераспределенная прибыль</t>
  </si>
  <si>
    <t>Прочий  капитал</t>
  </si>
  <si>
    <t>Прочий капитал</t>
  </si>
  <si>
    <t>Дивиденды полученные</t>
  </si>
  <si>
    <t>Дивиденды</t>
  </si>
  <si>
    <t>Вознаграждение по займам</t>
  </si>
  <si>
    <t>Прибыль / (Убыток) на одну акцию (тенге)</t>
  </si>
  <si>
    <t>Дивиденды к получению</t>
  </si>
  <si>
    <t>Прибыль / (Убыток) до налогообложения</t>
  </si>
  <si>
    <t>Резервы / (сторнирование ранее начисленных резервов)</t>
  </si>
  <si>
    <t>АО "Joint Resources"</t>
  </si>
  <si>
    <t>31 декабря 2022 года</t>
  </si>
  <si>
    <t>Остаток на 1 января 2022г.</t>
  </si>
  <si>
    <t xml:space="preserve">Остаток на 1 января 2023 г. </t>
  </si>
  <si>
    <t xml:space="preserve">9 месяцев, завершившихся </t>
  </si>
  <si>
    <t>30 сентября  2023 года</t>
  </si>
  <si>
    <t>30 сентября 2023 г.</t>
  </si>
  <si>
    <t>30 сентября 2022 г.</t>
  </si>
  <si>
    <t>Остаток на 30 сентября 2022 г.</t>
  </si>
  <si>
    <t xml:space="preserve">Остаток на  30 сентября 2023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</si>
</sst>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_);_(* \(#,##0\);_(* &quot;-&quot;_);_(@_)"/>
    <numFmt numFmtId="165" formatCode="_-* #,##0_-;\-* #,##0_-;_-* &quot;-&quot;??_-;_-@_-"/>
    <numFmt numFmtId="166" formatCode="_(* #,##0.00_);_(* \(#,##0.00\);_(* &quot;-&quot;_);_(@_)"/>
    <numFmt numFmtId="167" formatCode="_-* #,##0\ _₽_-;\-* #,##0\ _₽_-;_-* &quot;-&quot;??\ _₽_-;_-@_-"/>
  </numFmts>
  <fonts count="20" x14ac:knownFonts="1">
    <font>
      <sz val="11"/>
      <color theme="1"/>
      <name val="Calibri"/>
      <family val="2"/>
      <charset val="204"/>
      <scheme val="minor"/>
    </font>
    <font>
      <i/>
      <sz val="8"/>
      <color theme="1"/>
      <name val="Arial"/>
      <family val="2"/>
      <charset val="204"/>
    </font>
    <font>
      <i/>
      <sz val="7.5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Georgia"/>
      <family val="1"/>
      <charset val="204"/>
    </font>
    <font>
      <sz val="7"/>
      <color theme="1"/>
      <name val="Arial"/>
      <family val="2"/>
      <charset val="204"/>
    </font>
    <font>
      <b/>
      <i/>
      <sz val="8"/>
      <color theme="1"/>
      <name val="Arial"/>
      <family val="2"/>
      <charset val="204"/>
    </font>
    <font>
      <sz val="7"/>
      <color rgb="FFFF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9"/>
      <color theme="1"/>
      <name val="Arial"/>
      <family val="2"/>
      <charset val="204"/>
    </font>
    <font>
      <sz val="10"/>
      <color theme="1"/>
      <name val="Georgia"/>
      <family val="1"/>
      <charset val="204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color rgb="FFFF0000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156">
    <xf numFmtId="0" fontId="0" fillId="0" borderId="0" xfId="0"/>
    <xf numFmtId="0" fontId="0" fillId="0" borderId="1" xfId="0" applyBorder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4" fillId="0" borderId="0" xfId="0" applyFont="1"/>
    <xf numFmtId="0" fontId="5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 indent="1"/>
    </xf>
    <xf numFmtId="3" fontId="5" fillId="0" borderId="0" xfId="0" applyNumberFormat="1" applyFont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 inden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3" fontId="3" fillId="0" borderId="0" xfId="0" applyNumberFormat="1" applyFont="1" applyAlignment="1">
      <alignment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3" fillId="0" borderId="2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/>
    </xf>
    <xf numFmtId="3" fontId="5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2" xfId="0" applyFont="1" applyBorder="1" applyAlignment="1">
      <alignment vertical="center" wrapText="1"/>
    </xf>
    <xf numFmtId="3" fontId="3" fillId="0" borderId="2" xfId="0" applyNumberFormat="1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1"/>
    </xf>
    <xf numFmtId="0" fontId="5" fillId="0" borderId="2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11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5" fillId="0" borderId="4" xfId="0" applyFont="1" applyBorder="1" applyAlignment="1">
      <alignment horizontal="left" vertical="center" wrapText="1" indent="1"/>
    </xf>
    <xf numFmtId="0" fontId="3" fillId="0" borderId="4" xfId="0" applyFont="1" applyBorder="1" applyAlignment="1">
      <alignment horizontal="left" vertical="center" wrapText="1" indent="1"/>
    </xf>
    <xf numFmtId="0" fontId="3" fillId="0" borderId="0" xfId="0" applyFont="1"/>
    <xf numFmtId="0" fontId="4" fillId="0" borderId="0" xfId="0" applyFont="1" applyAlignment="1">
      <alignment horizontal="left" vertical="center" indent="4"/>
    </xf>
    <xf numFmtId="0" fontId="12" fillId="0" borderId="0" xfId="0" applyFont="1"/>
    <xf numFmtId="0" fontId="12" fillId="0" borderId="0" xfId="0" applyFont="1" applyAlignment="1">
      <alignment horizontal="left" vertical="center" indent="4"/>
    </xf>
    <xf numFmtId="164" fontId="5" fillId="0" borderId="0" xfId="0" applyNumberFormat="1" applyFont="1" applyFill="1" applyBorder="1" applyAlignment="1">
      <alignment horizontal="right" vertical="center" wrapText="1"/>
    </xf>
    <xf numFmtId="164" fontId="5" fillId="0" borderId="1" xfId="0" applyNumberFormat="1" applyFont="1" applyFill="1" applyBorder="1" applyAlignment="1">
      <alignment horizontal="right" vertical="center" wrapText="1"/>
    </xf>
    <xf numFmtId="164" fontId="3" fillId="0" borderId="0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 indent="1"/>
    </xf>
    <xf numFmtId="3" fontId="0" fillId="0" borderId="0" xfId="0" applyNumberFormat="1"/>
    <xf numFmtId="0" fontId="3" fillId="0" borderId="0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11" fillId="0" borderId="1" xfId="0" applyFont="1" applyBorder="1" applyAlignment="1">
      <alignment horizontal="right" vertical="center" wrapText="1"/>
    </xf>
    <xf numFmtId="0" fontId="13" fillId="0" borderId="0" xfId="0" applyFont="1" applyAlignment="1">
      <alignment horizontal="right" vertical="center" wrapText="1"/>
    </xf>
    <xf numFmtId="0" fontId="5" fillId="0" borderId="4" xfId="0" applyFont="1" applyBorder="1" applyAlignment="1">
      <alignment horizontal="right" vertical="center" wrapText="1"/>
    </xf>
    <xf numFmtId="0" fontId="13" fillId="0" borderId="4" xfId="0" applyFont="1" applyBorder="1" applyAlignment="1">
      <alignment horizontal="right" vertical="center" wrapText="1"/>
    </xf>
    <xf numFmtId="0" fontId="10" fillId="0" borderId="4" xfId="0" applyFont="1" applyBorder="1" applyAlignment="1">
      <alignment horizontal="right" vertical="center" wrapText="1"/>
    </xf>
    <xf numFmtId="3" fontId="11" fillId="0" borderId="0" xfId="0" applyNumberFormat="1" applyFont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5" fillId="0" borderId="0" xfId="0" applyFont="1"/>
    <xf numFmtId="3" fontId="10" fillId="0" borderId="0" xfId="0" applyNumberFormat="1" applyFont="1" applyAlignment="1">
      <alignment horizontal="right" vertical="center" wrapText="1"/>
    </xf>
    <xf numFmtId="164" fontId="5" fillId="0" borderId="6" xfId="0" applyNumberFormat="1" applyFont="1" applyFill="1" applyBorder="1" applyAlignment="1">
      <alignment horizontal="right" vertical="center" wrapText="1"/>
    </xf>
    <xf numFmtId="164" fontId="3" fillId="0" borderId="1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 indent="1"/>
    </xf>
    <xf numFmtId="3" fontId="10" fillId="0" borderId="0" xfId="0" applyNumberFormat="1" applyFont="1" applyAlignment="1">
      <alignment horizontal="right" vertical="center" wrapText="1"/>
    </xf>
    <xf numFmtId="164" fontId="3" fillId="0" borderId="0" xfId="0" applyNumberFormat="1" applyFont="1" applyBorder="1" applyAlignment="1">
      <alignment vertical="center" wrapText="1"/>
    </xf>
    <xf numFmtId="164" fontId="10" fillId="0" borderId="0" xfId="0" applyNumberFormat="1" applyFont="1" applyBorder="1" applyAlignment="1">
      <alignment vertical="center" wrapText="1"/>
    </xf>
    <xf numFmtId="164" fontId="0" fillId="0" borderId="0" xfId="0" applyNumberFormat="1"/>
    <xf numFmtId="164" fontId="3" fillId="0" borderId="0" xfId="0" applyNumberFormat="1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right" vertical="center" wrapText="1"/>
    </xf>
    <xf numFmtId="164" fontId="5" fillId="0" borderId="0" xfId="0" applyNumberFormat="1" applyFont="1" applyBorder="1" applyAlignment="1">
      <alignment horizontal="right" vertical="center" wrapText="1"/>
    </xf>
    <xf numFmtId="164" fontId="11" fillId="0" borderId="0" xfId="0" applyNumberFormat="1" applyFont="1" applyBorder="1" applyAlignment="1">
      <alignment horizontal="right" vertical="center" wrapText="1"/>
    </xf>
    <xf numFmtId="164" fontId="5" fillId="0" borderId="6" xfId="0" applyNumberFormat="1" applyFont="1" applyBorder="1" applyAlignment="1">
      <alignment vertical="center" wrapText="1"/>
    </xf>
    <xf numFmtId="164" fontId="11" fillId="0" borderId="6" xfId="0" applyNumberFormat="1" applyFont="1" applyBorder="1" applyAlignment="1">
      <alignment vertical="center" wrapText="1"/>
    </xf>
    <xf numFmtId="164" fontId="5" fillId="0" borderId="0" xfId="0" applyNumberFormat="1" applyFont="1" applyBorder="1" applyAlignment="1">
      <alignment vertical="center" wrapText="1"/>
    </xf>
    <xf numFmtId="164" fontId="11" fillId="0" borderId="0" xfId="0" applyNumberFormat="1" applyFont="1" applyBorder="1" applyAlignment="1">
      <alignment vertical="center" wrapText="1"/>
    </xf>
    <xf numFmtId="164" fontId="5" fillId="0" borderId="0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vertical="center" wrapText="1"/>
    </xf>
    <xf numFmtId="164" fontId="10" fillId="0" borderId="1" xfId="0" applyNumberFormat="1" applyFont="1" applyBorder="1" applyAlignment="1">
      <alignment vertical="center" wrapText="1"/>
    </xf>
    <xf numFmtId="164" fontId="3" fillId="0" borderId="5" xfId="0" applyNumberFormat="1" applyFont="1" applyBorder="1" applyAlignment="1">
      <alignment horizontal="right" vertical="center" wrapText="1"/>
    </xf>
    <xf numFmtId="164" fontId="5" fillId="0" borderId="5" xfId="0" applyNumberFormat="1" applyFont="1" applyBorder="1" applyAlignment="1">
      <alignment horizontal="right" vertical="center" wrapText="1"/>
    </xf>
    <xf numFmtId="164" fontId="10" fillId="0" borderId="5" xfId="0" applyNumberFormat="1" applyFont="1" applyBorder="1" applyAlignment="1">
      <alignment vertical="center" wrapText="1"/>
    </xf>
    <xf numFmtId="164" fontId="5" fillId="0" borderId="6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vertical="center" wrapText="1"/>
    </xf>
    <xf numFmtId="14" fontId="0" fillId="0" borderId="0" xfId="0" applyNumberFormat="1"/>
    <xf numFmtId="165" fontId="0" fillId="0" borderId="0" xfId="1" applyNumberFormat="1" applyFont="1"/>
    <xf numFmtId="165" fontId="0" fillId="0" borderId="0" xfId="0" applyNumberFormat="1"/>
    <xf numFmtId="166" fontId="5" fillId="0" borderId="0" xfId="0" applyNumberFormat="1" applyFont="1" applyFill="1" applyBorder="1" applyAlignment="1">
      <alignment horizontal="right" vertical="center" wrapText="1"/>
    </xf>
    <xf numFmtId="9" fontId="0" fillId="0" borderId="0" xfId="2" applyFont="1"/>
    <xf numFmtId="0" fontId="5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/>
    <xf numFmtId="3" fontId="0" fillId="0" borderId="0" xfId="0" applyNumberFormat="1" applyAlignment="1"/>
    <xf numFmtId="0" fontId="3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indent="1"/>
    </xf>
    <xf numFmtId="43" fontId="16" fillId="0" borderId="0" xfId="1" applyFont="1" applyAlignment="1">
      <alignment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3" fontId="17" fillId="0" borderId="0" xfId="0" applyNumberFormat="1" applyFont="1"/>
    <xf numFmtId="0" fontId="5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/>
    </xf>
    <xf numFmtId="3" fontId="5" fillId="0" borderId="1" xfId="0" applyNumberFormat="1" applyFont="1" applyBorder="1" applyAlignment="1">
      <alignment horizontal="right" vertical="center" wrapText="1"/>
    </xf>
    <xf numFmtId="0" fontId="1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center" vertical="center" wrapText="1"/>
    </xf>
    <xf numFmtId="0" fontId="18" fillId="0" borderId="7" xfId="0" applyFont="1" applyBorder="1" applyAlignment="1">
      <alignment horizontal="left" vertical="center" wrapText="1"/>
    </xf>
    <xf numFmtId="167" fontId="3" fillId="0" borderId="0" xfId="1" applyNumberFormat="1" applyFont="1" applyBorder="1" applyAlignment="1">
      <alignment horizontal="right" vertical="center"/>
    </xf>
    <xf numFmtId="164" fontId="5" fillId="0" borderId="1" xfId="0" applyNumberFormat="1" applyFont="1" applyBorder="1" applyAlignment="1">
      <alignment horizontal="right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164" fontId="3" fillId="0" borderId="8" xfId="0" applyNumberFormat="1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9" fillId="0" borderId="0" xfId="0" applyFont="1"/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3" fillId="0" borderId="0" xfId="0" applyFont="1" applyAlignment="1">
      <alignment horizontal="left" vertical="center" wrapText="1" indent="1"/>
    </xf>
    <xf numFmtId="0" fontId="1" fillId="0" borderId="4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00"/>
  <sheetViews>
    <sheetView tabSelected="1" workbookViewId="0">
      <selection activeCell="B77" sqref="B77"/>
    </sheetView>
  </sheetViews>
  <sheetFormatPr defaultRowHeight="14.4" x14ac:dyDescent="0.3"/>
  <cols>
    <col min="1" max="1" width="50.88671875" customWidth="1"/>
    <col min="3" max="3" width="19.44140625" customWidth="1"/>
    <col min="4" max="4" width="18.6640625" customWidth="1"/>
    <col min="6" max="6" width="10.109375" bestFit="1" customWidth="1"/>
  </cols>
  <sheetData>
    <row r="1" spans="1:4" x14ac:dyDescent="0.3">
      <c r="A1" s="133" t="s">
        <v>147</v>
      </c>
    </row>
    <row r="2" spans="1:4" x14ac:dyDescent="0.3">
      <c r="A2" s="115" t="s">
        <v>94</v>
      </c>
    </row>
    <row r="4" spans="1:4" x14ac:dyDescent="0.3">
      <c r="A4" s="139" t="s">
        <v>0</v>
      </c>
      <c r="B4" s="141" t="s">
        <v>1</v>
      </c>
      <c r="C4" s="141" t="s">
        <v>152</v>
      </c>
      <c r="D4" s="143" t="s">
        <v>148</v>
      </c>
    </row>
    <row r="5" spans="1:4" ht="15" thickBot="1" x14ac:dyDescent="0.35">
      <c r="A5" s="140"/>
      <c r="B5" s="142"/>
      <c r="C5" s="142"/>
      <c r="D5" s="144"/>
    </row>
    <row r="6" spans="1:4" x14ac:dyDescent="0.3">
      <c r="A6" s="6"/>
      <c r="B6" s="7"/>
      <c r="C6" s="46"/>
      <c r="D6" s="8"/>
    </row>
    <row r="7" spans="1:4" x14ac:dyDescent="0.3">
      <c r="A7" s="9" t="s">
        <v>2</v>
      </c>
      <c r="B7" s="7"/>
      <c r="C7" s="46"/>
      <c r="D7" s="8"/>
    </row>
    <row r="8" spans="1:4" x14ac:dyDescent="0.3">
      <c r="A8" s="9"/>
      <c r="B8" s="7"/>
      <c r="C8" s="46"/>
      <c r="D8" s="8"/>
    </row>
    <row r="9" spans="1:4" x14ac:dyDescent="0.3">
      <c r="A9" s="9" t="s">
        <v>3</v>
      </c>
      <c r="B9" s="7"/>
      <c r="C9" s="46"/>
      <c r="D9" s="8"/>
    </row>
    <row r="10" spans="1:4" x14ac:dyDescent="0.3">
      <c r="A10" s="6" t="s">
        <v>4</v>
      </c>
      <c r="B10" s="7"/>
      <c r="C10" s="10">
        <v>2466</v>
      </c>
      <c r="D10" s="10">
        <v>392</v>
      </c>
    </row>
    <row r="11" spans="1:4" hidden="1" x14ac:dyDescent="0.3">
      <c r="A11" s="6" t="s">
        <v>5</v>
      </c>
      <c r="B11" s="7">
        <v>6</v>
      </c>
      <c r="C11" s="10">
        <v>0</v>
      </c>
      <c r="D11" s="10">
        <v>0</v>
      </c>
    </row>
    <row r="12" spans="1:4" hidden="1" x14ac:dyDescent="0.3">
      <c r="A12" s="6" t="s">
        <v>6</v>
      </c>
      <c r="B12" s="7">
        <v>7</v>
      </c>
      <c r="C12" s="10">
        <v>0</v>
      </c>
      <c r="D12" s="10">
        <v>0</v>
      </c>
    </row>
    <row r="13" spans="1:4" hidden="1" x14ac:dyDescent="0.3">
      <c r="A13" s="6" t="s">
        <v>127</v>
      </c>
      <c r="B13" s="114"/>
      <c r="C13" s="10">
        <v>0</v>
      </c>
      <c r="D13" s="10">
        <v>0</v>
      </c>
    </row>
    <row r="14" spans="1:4" x14ac:dyDescent="0.3">
      <c r="A14" s="6" t="s">
        <v>128</v>
      </c>
      <c r="B14" s="7"/>
      <c r="C14" s="10">
        <v>970</v>
      </c>
      <c r="D14" s="10">
        <v>212</v>
      </c>
    </row>
    <row r="15" spans="1:4" hidden="1" x14ac:dyDescent="0.3">
      <c r="A15" s="6" t="s">
        <v>130</v>
      </c>
      <c r="B15" s="118"/>
      <c r="C15" s="10">
        <v>0</v>
      </c>
      <c r="D15" s="10">
        <v>0</v>
      </c>
    </row>
    <row r="16" spans="1:4" x14ac:dyDescent="0.3">
      <c r="A16" s="6" t="s">
        <v>103</v>
      </c>
      <c r="B16" s="7">
        <v>4</v>
      </c>
      <c r="C16" s="10">
        <v>209990585</v>
      </c>
      <c r="D16" s="10">
        <v>209990585</v>
      </c>
    </row>
    <row r="17" spans="1:4" hidden="1" x14ac:dyDescent="0.3">
      <c r="A17" s="6" t="s">
        <v>7</v>
      </c>
      <c r="B17" s="7"/>
      <c r="C17" s="10">
        <v>0</v>
      </c>
      <c r="D17" s="10">
        <v>0</v>
      </c>
    </row>
    <row r="18" spans="1:4" hidden="1" x14ac:dyDescent="0.3">
      <c r="A18" s="6" t="s">
        <v>119</v>
      </c>
      <c r="B18" s="102"/>
      <c r="C18" s="10">
        <v>0</v>
      </c>
      <c r="D18" s="10">
        <v>0</v>
      </c>
    </row>
    <row r="19" spans="1:4" hidden="1" x14ac:dyDescent="0.3">
      <c r="A19" s="6" t="s">
        <v>8</v>
      </c>
      <c r="B19" s="7"/>
      <c r="C19" s="10">
        <v>0</v>
      </c>
      <c r="D19" s="10">
        <v>0</v>
      </c>
    </row>
    <row r="20" spans="1:4" hidden="1" x14ac:dyDescent="0.3">
      <c r="A20" s="6" t="s">
        <v>9</v>
      </c>
      <c r="B20" s="7"/>
      <c r="C20" s="10">
        <v>0</v>
      </c>
      <c r="D20" s="10">
        <v>0</v>
      </c>
    </row>
    <row r="21" spans="1:4" hidden="1" x14ac:dyDescent="0.3">
      <c r="A21" s="6" t="s">
        <v>10</v>
      </c>
      <c r="B21" s="7"/>
      <c r="C21" s="10">
        <v>0</v>
      </c>
      <c r="D21" s="10">
        <v>0</v>
      </c>
    </row>
    <row r="22" spans="1:4" ht="15" thickBot="1" x14ac:dyDescent="0.35">
      <c r="A22" s="11"/>
      <c r="B22" s="12"/>
      <c r="C22" s="13"/>
      <c r="D22" s="13"/>
    </row>
    <row r="23" spans="1:4" x14ac:dyDescent="0.3">
      <c r="A23" s="9"/>
      <c r="B23" s="2"/>
      <c r="C23" s="48"/>
      <c r="D23" s="3"/>
    </row>
    <row r="24" spans="1:4" x14ac:dyDescent="0.3">
      <c r="A24" s="9" t="s">
        <v>11</v>
      </c>
      <c r="B24" s="2"/>
      <c r="C24" s="14">
        <f>SUM(C10:C23)</f>
        <v>209994021</v>
      </c>
      <c r="D24" s="14">
        <f>SUM(D10:D23)</f>
        <v>209991189</v>
      </c>
    </row>
    <row r="25" spans="1:4" ht="15" thickBot="1" x14ac:dyDescent="0.35">
      <c r="A25" s="15"/>
      <c r="B25" s="16"/>
      <c r="C25" s="49"/>
      <c r="D25" s="4"/>
    </row>
    <row r="26" spans="1:4" x14ac:dyDescent="0.3">
      <c r="A26" s="6"/>
      <c r="B26" s="7"/>
      <c r="C26" s="17"/>
      <c r="D26" s="17"/>
    </row>
    <row r="27" spans="1:4" x14ac:dyDescent="0.3">
      <c r="A27" s="9" t="s">
        <v>12</v>
      </c>
      <c r="B27" s="7"/>
      <c r="C27" s="17"/>
      <c r="D27" s="17"/>
    </row>
    <row r="28" spans="1:4" x14ac:dyDescent="0.3">
      <c r="A28" s="6" t="s">
        <v>13</v>
      </c>
      <c r="B28" s="7"/>
      <c r="C28" s="10">
        <v>278</v>
      </c>
      <c r="D28" s="10">
        <v>5</v>
      </c>
    </row>
    <row r="29" spans="1:4" x14ac:dyDescent="0.3">
      <c r="A29" s="6" t="s">
        <v>14</v>
      </c>
      <c r="B29" s="7"/>
      <c r="C29" s="10">
        <v>0</v>
      </c>
      <c r="D29" s="10">
        <v>70872</v>
      </c>
    </row>
    <row r="30" spans="1:4" x14ac:dyDescent="0.3">
      <c r="A30" s="6" t="s">
        <v>15</v>
      </c>
      <c r="B30" s="7"/>
      <c r="C30" s="10">
        <v>4836</v>
      </c>
      <c r="D30" s="10">
        <v>4836</v>
      </c>
    </row>
    <row r="31" spans="1:4" x14ac:dyDescent="0.3">
      <c r="A31" s="108" t="s">
        <v>120</v>
      </c>
      <c r="B31" s="102">
        <v>5</v>
      </c>
      <c r="C31" s="10">
        <v>154785226</v>
      </c>
      <c r="D31" s="10">
        <v>146299006</v>
      </c>
    </row>
    <row r="32" spans="1:4" x14ac:dyDescent="0.3">
      <c r="A32" s="6" t="s">
        <v>16</v>
      </c>
      <c r="B32" s="7"/>
      <c r="C32" s="10">
        <v>2108599</v>
      </c>
      <c r="D32" s="10">
        <v>72</v>
      </c>
    </row>
    <row r="33" spans="1:4" x14ac:dyDescent="0.3">
      <c r="A33" s="6" t="s">
        <v>17</v>
      </c>
      <c r="B33" s="7"/>
      <c r="C33" s="10">
        <v>70</v>
      </c>
      <c r="D33" s="10">
        <v>122</v>
      </c>
    </row>
    <row r="34" spans="1:4" x14ac:dyDescent="0.3">
      <c r="A34" s="6" t="s">
        <v>144</v>
      </c>
      <c r="B34" s="7"/>
      <c r="C34" s="10">
        <v>3350000</v>
      </c>
      <c r="D34" s="10">
        <v>3032405</v>
      </c>
    </row>
    <row r="35" spans="1:4" x14ac:dyDescent="0.3">
      <c r="A35" s="6" t="s">
        <v>18</v>
      </c>
      <c r="B35" s="7">
        <v>6</v>
      </c>
      <c r="C35" s="10">
        <v>482</v>
      </c>
      <c r="D35" s="10">
        <v>10950</v>
      </c>
    </row>
    <row r="36" spans="1:4" ht="15" thickBot="1" x14ac:dyDescent="0.35">
      <c r="A36" s="11"/>
      <c r="B36" s="12"/>
      <c r="C36" s="13"/>
      <c r="D36" s="13"/>
    </row>
    <row r="37" spans="1:4" x14ac:dyDescent="0.3">
      <c r="A37" s="6"/>
      <c r="B37" s="7"/>
      <c r="C37" s="17"/>
      <c r="D37" s="17"/>
    </row>
    <row r="38" spans="1:4" x14ac:dyDescent="0.3">
      <c r="A38" s="9" t="s">
        <v>19</v>
      </c>
      <c r="B38" s="2"/>
      <c r="C38" s="14">
        <f>SUM(C28:C35)</f>
        <v>160249491</v>
      </c>
      <c r="D38" s="14">
        <f>SUM(D28:D35)</f>
        <v>149418268</v>
      </c>
    </row>
    <row r="39" spans="1:4" x14ac:dyDescent="0.3">
      <c r="A39" s="73" t="s">
        <v>108</v>
      </c>
      <c r="B39" s="72"/>
      <c r="C39" s="10">
        <v>0</v>
      </c>
      <c r="D39" s="10">
        <v>0</v>
      </c>
    </row>
    <row r="40" spans="1:4" ht="15" thickBot="1" x14ac:dyDescent="0.35">
      <c r="A40" s="15"/>
      <c r="B40" s="16"/>
      <c r="C40" s="4"/>
      <c r="D40" s="4"/>
    </row>
    <row r="41" spans="1:4" x14ac:dyDescent="0.3">
      <c r="A41" s="9"/>
      <c r="B41" s="2"/>
      <c r="C41" s="3"/>
      <c r="D41" s="3"/>
    </row>
    <row r="42" spans="1:4" x14ac:dyDescent="0.3">
      <c r="A42" s="9" t="s">
        <v>20</v>
      </c>
      <c r="B42" s="2"/>
      <c r="C42" s="14">
        <f>C38+C24+C39</f>
        <v>370243512</v>
      </c>
      <c r="D42" s="14">
        <f>D38+D24+D39</f>
        <v>359409457</v>
      </c>
    </row>
    <row r="43" spans="1:4" ht="15" thickBot="1" x14ac:dyDescent="0.35">
      <c r="A43" s="18"/>
      <c r="B43" s="19"/>
      <c r="C43" s="20"/>
      <c r="D43" s="20"/>
    </row>
    <row r="44" spans="1:4" ht="15" thickTop="1" x14ac:dyDescent="0.3">
      <c r="A44" s="6"/>
      <c r="B44" s="7"/>
      <c r="C44" s="17"/>
      <c r="D44" s="17"/>
    </row>
    <row r="45" spans="1:4" x14ac:dyDescent="0.3">
      <c r="A45" s="9" t="s">
        <v>21</v>
      </c>
      <c r="B45" s="7"/>
      <c r="C45" s="3"/>
      <c r="D45" s="3"/>
    </row>
    <row r="46" spans="1:4" x14ac:dyDescent="0.3">
      <c r="A46" s="9"/>
      <c r="B46" s="7"/>
      <c r="C46" s="21"/>
      <c r="D46" s="17"/>
    </row>
    <row r="47" spans="1:4" x14ac:dyDescent="0.3">
      <c r="A47" s="6" t="s">
        <v>22</v>
      </c>
      <c r="B47" s="7">
        <v>7</v>
      </c>
      <c r="C47" s="10">
        <v>20753586</v>
      </c>
      <c r="D47" s="10">
        <v>20753586</v>
      </c>
    </row>
    <row r="48" spans="1:4" x14ac:dyDescent="0.3">
      <c r="A48" s="6" t="s">
        <v>138</v>
      </c>
      <c r="B48" s="129"/>
      <c r="C48" s="10">
        <v>1058765</v>
      </c>
      <c r="D48" s="10">
        <f>C48</f>
        <v>1058765</v>
      </c>
    </row>
    <row r="49" spans="1:4" x14ac:dyDescent="0.3">
      <c r="A49" s="6" t="s">
        <v>23</v>
      </c>
      <c r="B49" s="7"/>
      <c r="C49" s="10">
        <v>136513565</v>
      </c>
      <c r="D49" s="10">
        <v>136513565</v>
      </c>
    </row>
    <row r="50" spans="1:4" x14ac:dyDescent="0.3">
      <c r="A50" s="6" t="s">
        <v>24</v>
      </c>
      <c r="B50" s="7"/>
      <c r="C50" s="42">
        <v>210011001</v>
      </c>
      <c r="D50" s="42">
        <v>198838019</v>
      </c>
    </row>
    <row r="51" spans="1:4" ht="15" thickBot="1" x14ac:dyDescent="0.35">
      <c r="A51" s="11"/>
      <c r="B51" s="12"/>
      <c r="C51" s="13"/>
      <c r="D51" s="13"/>
    </row>
    <row r="52" spans="1:4" x14ac:dyDescent="0.3">
      <c r="A52" s="9" t="s">
        <v>25</v>
      </c>
      <c r="B52" s="2"/>
      <c r="C52" s="44">
        <f>SUM(C47:C51)</f>
        <v>368336917</v>
      </c>
      <c r="D52" s="44">
        <f>SUM(D47:D51)</f>
        <v>357163935</v>
      </c>
    </row>
    <row r="53" spans="1:4" x14ac:dyDescent="0.3">
      <c r="A53" s="6"/>
      <c r="B53" s="7"/>
      <c r="C53" s="22"/>
      <c r="D53" s="17"/>
    </row>
    <row r="54" spans="1:4" x14ac:dyDescent="0.3">
      <c r="A54" s="6" t="s">
        <v>26</v>
      </c>
      <c r="B54" s="7"/>
      <c r="C54" s="10">
        <v>0</v>
      </c>
      <c r="D54" s="10">
        <v>0</v>
      </c>
    </row>
    <row r="55" spans="1:4" ht="15" thickBot="1" x14ac:dyDescent="0.35">
      <c r="A55" s="11"/>
      <c r="B55" s="12"/>
      <c r="C55" s="13"/>
      <c r="D55" s="13"/>
    </row>
    <row r="56" spans="1:4" x14ac:dyDescent="0.3">
      <c r="A56" s="6"/>
      <c r="B56" s="7"/>
      <c r="C56" s="48"/>
      <c r="D56" s="3"/>
    </row>
    <row r="57" spans="1:4" x14ac:dyDescent="0.3">
      <c r="A57" s="9" t="s">
        <v>27</v>
      </c>
      <c r="B57" s="2"/>
      <c r="C57" s="14">
        <f>C52+C54</f>
        <v>368336917</v>
      </c>
      <c r="D57" s="14">
        <f>D52+D54</f>
        <v>357163935</v>
      </c>
    </row>
    <row r="58" spans="1:4" ht="15" thickBot="1" x14ac:dyDescent="0.35">
      <c r="A58" s="18"/>
      <c r="B58" s="19"/>
      <c r="C58" s="20"/>
      <c r="D58" s="20"/>
    </row>
    <row r="59" spans="1:4" ht="15" thickTop="1" x14ac:dyDescent="0.3">
      <c r="A59" s="6"/>
      <c r="B59" s="7"/>
      <c r="C59" s="17"/>
      <c r="D59" s="17"/>
    </row>
    <row r="60" spans="1:4" x14ac:dyDescent="0.3">
      <c r="A60" s="9" t="s">
        <v>28</v>
      </c>
      <c r="B60" s="7"/>
      <c r="C60" s="17"/>
      <c r="D60" s="17"/>
    </row>
    <row r="61" spans="1:4" x14ac:dyDescent="0.3">
      <c r="A61" s="9"/>
      <c r="B61" s="7"/>
      <c r="C61" s="17"/>
      <c r="D61" s="17"/>
    </row>
    <row r="62" spans="1:4" x14ac:dyDescent="0.3">
      <c r="A62" s="9" t="s">
        <v>29</v>
      </c>
      <c r="B62" s="7"/>
      <c r="C62" s="17"/>
      <c r="D62" s="17"/>
    </row>
    <row r="63" spans="1:4" hidden="1" x14ac:dyDescent="0.3">
      <c r="A63" s="6" t="s">
        <v>30</v>
      </c>
      <c r="B63" s="7">
        <v>18</v>
      </c>
      <c r="C63" s="10">
        <v>0</v>
      </c>
      <c r="D63" s="10">
        <v>0</v>
      </c>
    </row>
    <row r="64" spans="1:4" hidden="1" x14ac:dyDescent="0.3">
      <c r="A64" s="6" t="s">
        <v>121</v>
      </c>
      <c r="B64" s="7">
        <v>17</v>
      </c>
      <c r="C64" s="10">
        <v>0</v>
      </c>
      <c r="D64" s="10">
        <v>0</v>
      </c>
    </row>
    <row r="65" spans="1:4" hidden="1" x14ac:dyDescent="0.3">
      <c r="A65" s="6" t="s">
        <v>32</v>
      </c>
      <c r="B65" s="7"/>
      <c r="C65" s="10">
        <v>0</v>
      </c>
      <c r="D65" s="10">
        <v>0</v>
      </c>
    </row>
    <row r="66" spans="1:4" hidden="1" x14ac:dyDescent="0.3">
      <c r="A66" s="6" t="s">
        <v>33</v>
      </c>
      <c r="B66" s="7"/>
      <c r="C66" s="10">
        <v>0</v>
      </c>
      <c r="D66" s="10">
        <v>0</v>
      </c>
    </row>
    <row r="67" spans="1:4" x14ac:dyDescent="0.3">
      <c r="A67" s="6" t="s">
        <v>122</v>
      </c>
      <c r="B67" s="102"/>
      <c r="C67" s="10">
        <v>1906536</v>
      </c>
      <c r="D67" s="10">
        <v>1906536</v>
      </c>
    </row>
    <row r="68" spans="1:4" hidden="1" x14ac:dyDescent="0.3">
      <c r="A68" s="6" t="s">
        <v>34</v>
      </c>
      <c r="B68" s="7"/>
      <c r="C68" s="10">
        <v>0</v>
      </c>
      <c r="D68" s="10">
        <v>0</v>
      </c>
    </row>
    <row r="69" spans="1:4" ht="15" thickBot="1" x14ac:dyDescent="0.35">
      <c r="A69" s="11"/>
      <c r="B69" s="12"/>
      <c r="C69" s="13"/>
      <c r="D69" s="13"/>
    </row>
    <row r="70" spans="1:4" x14ac:dyDescent="0.3">
      <c r="A70" s="9"/>
      <c r="B70" s="7"/>
      <c r="C70" s="48"/>
      <c r="D70" s="3"/>
    </row>
    <row r="71" spans="1:4" x14ac:dyDescent="0.3">
      <c r="A71" s="9" t="s">
        <v>35</v>
      </c>
      <c r="B71" s="17"/>
      <c r="C71" s="14">
        <f>SUM(C63:C70)</f>
        <v>1906536</v>
      </c>
      <c r="D71" s="14">
        <f>SUM(D63:D70)</f>
        <v>1906536</v>
      </c>
    </row>
    <row r="72" spans="1:4" ht="15" thickBot="1" x14ac:dyDescent="0.35">
      <c r="A72" s="15"/>
      <c r="B72" s="12"/>
      <c r="C72" s="49"/>
      <c r="D72" s="4"/>
    </row>
    <row r="73" spans="1:4" x14ac:dyDescent="0.3">
      <c r="A73" s="6"/>
      <c r="B73" s="7"/>
      <c r="C73" s="17"/>
      <c r="D73" s="17"/>
    </row>
    <row r="74" spans="1:4" x14ac:dyDescent="0.3">
      <c r="A74" s="9" t="s">
        <v>36</v>
      </c>
      <c r="B74" s="7"/>
      <c r="C74" s="17"/>
      <c r="D74" s="17"/>
    </row>
    <row r="75" spans="1:4" hidden="1" x14ac:dyDescent="0.3">
      <c r="A75" s="6" t="s">
        <v>31</v>
      </c>
      <c r="B75" s="7"/>
      <c r="C75" s="10">
        <v>0</v>
      </c>
      <c r="D75" s="10">
        <v>0</v>
      </c>
    </row>
    <row r="76" spans="1:4" x14ac:dyDescent="0.3">
      <c r="A76" s="6" t="s">
        <v>37</v>
      </c>
      <c r="B76" s="7">
        <v>8</v>
      </c>
      <c r="C76" s="10">
        <v>59</v>
      </c>
      <c r="D76" s="10">
        <v>60008</v>
      </c>
    </row>
    <row r="77" spans="1:4" x14ac:dyDescent="0.3">
      <c r="A77" s="6" t="s">
        <v>38</v>
      </c>
      <c r="B77" s="7"/>
      <c r="C77" s="10">
        <v>0</v>
      </c>
      <c r="D77" s="10">
        <v>278978</v>
      </c>
    </row>
    <row r="78" spans="1:4" hidden="1" x14ac:dyDescent="0.3">
      <c r="A78" s="6" t="s">
        <v>39</v>
      </c>
      <c r="B78" s="7"/>
      <c r="C78" s="10">
        <v>0</v>
      </c>
      <c r="D78" s="10">
        <v>0</v>
      </c>
    </row>
    <row r="79" spans="1:4" hidden="1" x14ac:dyDescent="0.3">
      <c r="A79" s="6" t="s">
        <v>40</v>
      </c>
      <c r="B79" s="7"/>
      <c r="C79" s="10">
        <v>0</v>
      </c>
      <c r="D79" s="10">
        <v>0</v>
      </c>
    </row>
    <row r="80" spans="1:4" ht="15" thickBot="1" x14ac:dyDescent="0.35">
      <c r="A80" s="11"/>
      <c r="B80" s="12"/>
      <c r="C80" s="13"/>
      <c r="D80" s="116"/>
    </row>
    <row r="81" spans="1:7" x14ac:dyDescent="0.3">
      <c r="A81" s="6"/>
      <c r="B81" s="7"/>
      <c r="C81" s="48"/>
      <c r="D81" s="3"/>
    </row>
    <row r="82" spans="1:7" x14ac:dyDescent="0.3">
      <c r="A82" s="9" t="s">
        <v>41</v>
      </c>
      <c r="B82" s="7"/>
      <c r="C82" s="14">
        <f>SUM(C75:C80)</f>
        <v>59</v>
      </c>
      <c r="D82" s="14">
        <f>SUM(D75:D80)</f>
        <v>338986</v>
      </c>
    </row>
    <row r="83" spans="1:7" ht="15" thickBot="1" x14ac:dyDescent="0.35">
      <c r="A83" s="15"/>
      <c r="B83" s="12"/>
      <c r="C83" s="23"/>
      <c r="D83" s="4"/>
    </row>
    <row r="84" spans="1:7" x14ac:dyDescent="0.3">
      <c r="A84" s="6"/>
      <c r="B84" s="2"/>
      <c r="C84" s="24"/>
      <c r="D84" s="3"/>
    </row>
    <row r="85" spans="1:7" x14ac:dyDescent="0.3">
      <c r="A85" s="9" t="s">
        <v>42</v>
      </c>
      <c r="B85" s="2"/>
      <c r="C85" s="14">
        <f>C82+C71</f>
        <v>1906595</v>
      </c>
      <c r="D85" s="14">
        <f>D82+D71</f>
        <v>2245522</v>
      </c>
      <c r="F85" s="52"/>
    </row>
    <row r="86" spans="1:7" ht="15" thickBot="1" x14ac:dyDescent="0.35">
      <c r="A86" s="18"/>
      <c r="B86" s="19"/>
      <c r="C86" s="25"/>
      <c r="D86" s="25"/>
    </row>
    <row r="87" spans="1:7" ht="15" thickTop="1" x14ac:dyDescent="0.3">
      <c r="A87" s="9"/>
      <c r="B87" s="2"/>
      <c r="C87" s="24"/>
      <c r="D87" s="24"/>
    </row>
    <row r="88" spans="1:7" ht="15" thickBot="1" x14ac:dyDescent="0.35">
      <c r="A88" s="18" t="s">
        <v>43</v>
      </c>
      <c r="B88" s="19"/>
      <c r="C88" s="26">
        <f>C85+C57</f>
        <v>370243512</v>
      </c>
      <c r="D88" s="26">
        <f>D85+D57</f>
        <v>359409457</v>
      </c>
      <c r="F88" s="52"/>
      <c r="G88" s="52"/>
    </row>
    <row r="89" spans="1:7" s="105" customFormat="1" ht="20.25" customHeight="1" thickTop="1" x14ac:dyDescent="0.3">
      <c r="A89" s="104"/>
      <c r="B89" s="100"/>
      <c r="C89" s="101"/>
      <c r="D89" s="101"/>
      <c r="F89" s="106"/>
      <c r="G89" s="106"/>
    </row>
    <row r="90" spans="1:7" s="105" customFormat="1" ht="15" thickBot="1" x14ac:dyDescent="0.35">
      <c r="A90" s="107" t="s">
        <v>44</v>
      </c>
      <c r="B90" s="12"/>
      <c r="C90" s="110">
        <v>365101.51269899955</v>
      </c>
      <c r="D90" s="110">
        <v>354027.39431377425</v>
      </c>
      <c r="F90" s="106"/>
      <c r="G90" s="106"/>
    </row>
    <row r="91" spans="1:7" x14ac:dyDescent="0.3">
      <c r="A91" s="9"/>
      <c r="B91" s="2"/>
      <c r="C91" s="109">
        <f>C88-C42</f>
        <v>0</v>
      </c>
      <c r="D91" s="109">
        <f>D88-D42</f>
        <v>0</v>
      </c>
    </row>
    <row r="92" spans="1:7" x14ac:dyDescent="0.3">
      <c r="A92" s="27"/>
      <c r="B92" s="2"/>
      <c r="C92" s="24"/>
      <c r="D92" s="24"/>
    </row>
    <row r="93" spans="1:7" x14ac:dyDescent="0.3">
      <c r="A93" s="27"/>
      <c r="B93" s="2"/>
      <c r="C93" s="24"/>
      <c r="D93" s="24"/>
    </row>
    <row r="94" spans="1:7" ht="15" thickBot="1" x14ac:dyDescent="0.35"/>
    <row r="95" spans="1:7" x14ac:dyDescent="0.3">
      <c r="A95" s="28" t="s">
        <v>131</v>
      </c>
      <c r="B95" s="138"/>
    </row>
    <row r="96" spans="1:7" x14ac:dyDescent="0.3">
      <c r="A96" s="99" t="s">
        <v>45</v>
      </c>
      <c r="B96" s="138"/>
    </row>
    <row r="97" spans="1:1" x14ac:dyDescent="0.3">
      <c r="A97" s="5"/>
    </row>
    <row r="98" spans="1:1" ht="15" thickBot="1" x14ac:dyDescent="0.35"/>
    <row r="99" spans="1:1" x14ac:dyDescent="0.3">
      <c r="A99" s="28" t="s">
        <v>124</v>
      </c>
    </row>
    <row r="100" spans="1:1" x14ac:dyDescent="0.3">
      <c r="A100" s="111" t="s">
        <v>125</v>
      </c>
    </row>
  </sheetData>
  <mergeCells count="5">
    <mergeCell ref="B95:B96"/>
    <mergeCell ref="A4:A5"/>
    <mergeCell ref="B4:B5"/>
    <mergeCell ref="C4:C5"/>
    <mergeCell ref="D4:D5"/>
  </mergeCells>
  <pageMargins left="0.7" right="0.7" top="0.75" bottom="0.75" header="0.3" footer="0.3"/>
  <pageSetup paperSize="9" scale="62" orientation="portrait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74"/>
  <sheetViews>
    <sheetView topLeftCell="A22" workbookViewId="0">
      <selection activeCell="A17" sqref="A17"/>
    </sheetView>
  </sheetViews>
  <sheetFormatPr defaultRowHeight="14.4" x14ac:dyDescent="0.3"/>
  <cols>
    <col min="1" max="1" width="44.109375" customWidth="1"/>
    <col min="3" max="3" width="21.109375" customWidth="1"/>
    <col min="4" max="4" width="21" customWidth="1"/>
  </cols>
  <sheetData>
    <row r="1" spans="1:4" x14ac:dyDescent="0.3">
      <c r="A1" s="133" t="s">
        <v>147</v>
      </c>
    </row>
    <row r="2" spans="1:4" x14ac:dyDescent="0.3">
      <c r="A2" s="41" t="s">
        <v>95</v>
      </c>
    </row>
    <row r="4" spans="1:4" ht="20.399999999999999" x14ac:dyDescent="0.3">
      <c r="A4" s="146" t="s">
        <v>0</v>
      </c>
      <c r="B4" s="141" t="s">
        <v>1</v>
      </c>
      <c r="C4" s="48" t="s">
        <v>151</v>
      </c>
      <c r="D4" s="135" t="s">
        <v>151</v>
      </c>
    </row>
    <row r="5" spans="1:4" ht="15" thickBot="1" x14ac:dyDescent="0.35">
      <c r="A5" s="147"/>
      <c r="B5" s="142"/>
      <c r="C5" s="120" t="s">
        <v>153</v>
      </c>
      <c r="D5" s="136" t="s">
        <v>154</v>
      </c>
    </row>
    <row r="6" spans="1:4" x14ac:dyDescent="0.3">
      <c r="A6" s="6"/>
      <c r="B6" s="45"/>
      <c r="C6" s="48"/>
      <c r="D6" s="130"/>
    </row>
    <row r="7" spans="1:4" x14ac:dyDescent="0.3">
      <c r="A7" s="6" t="s">
        <v>46</v>
      </c>
      <c r="B7" s="45"/>
      <c r="C7" s="42">
        <v>0</v>
      </c>
      <c r="D7" s="42">
        <v>0</v>
      </c>
    </row>
    <row r="8" spans="1:4" x14ac:dyDescent="0.3">
      <c r="A8" s="6" t="s">
        <v>47</v>
      </c>
      <c r="B8" s="45"/>
      <c r="C8" s="42">
        <v>0</v>
      </c>
      <c r="D8" s="42">
        <v>0</v>
      </c>
    </row>
    <row r="9" spans="1:4" ht="15" thickBot="1" x14ac:dyDescent="0.35">
      <c r="A9" s="11"/>
      <c r="B9" s="12"/>
      <c r="C9" s="49"/>
      <c r="D9" s="49"/>
    </row>
    <row r="10" spans="1:4" x14ac:dyDescent="0.3">
      <c r="A10" s="51"/>
      <c r="B10" s="47"/>
      <c r="C10" s="48"/>
      <c r="D10" s="48"/>
    </row>
    <row r="11" spans="1:4" x14ac:dyDescent="0.3">
      <c r="A11" s="148" t="s">
        <v>48</v>
      </c>
      <c r="B11" s="141"/>
      <c r="C11" s="145">
        <f>SUM(C7:C10)</f>
        <v>0</v>
      </c>
      <c r="D11" s="145">
        <f>SUM(D7:D10)</f>
        <v>0</v>
      </c>
    </row>
    <row r="12" spans="1:4" x14ac:dyDescent="0.3">
      <c r="A12" s="148"/>
      <c r="B12" s="141"/>
      <c r="C12" s="145"/>
      <c r="D12" s="145"/>
    </row>
    <row r="13" spans="1:4" x14ac:dyDescent="0.3">
      <c r="A13" s="6" t="s">
        <v>49</v>
      </c>
      <c r="B13" s="45"/>
      <c r="C13" s="42">
        <v>168215</v>
      </c>
      <c r="D13" s="42">
        <v>511139</v>
      </c>
    </row>
    <row r="14" spans="1:4" x14ac:dyDescent="0.3">
      <c r="A14" s="6" t="s">
        <v>50</v>
      </c>
      <c r="B14" s="45">
        <v>9</v>
      </c>
      <c r="C14" s="42">
        <v>-152221</v>
      </c>
      <c r="D14" s="42">
        <v>-200311</v>
      </c>
    </row>
    <row r="15" spans="1:4" x14ac:dyDescent="0.3">
      <c r="A15" s="6" t="s">
        <v>51</v>
      </c>
      <c r="B15" s="45"/>
      <c r="C15" s="42">
        <v>0</v>
      </c>
      <c r="D15" s="42">
        <v>2.3283064365386963E-10</v>
      </c>
    </row>
    <row r="16" spans="1:4" x14ac:dyDescent="0.3">
      <c r="A16" s="6" t="s">
        <v>52</v>
      </c>
      <c r="B16" s="45"/>
      <c r="C16" s="42">
        <v>-2152231</v>
      </c>
      <c r="D16" s="42">
        <v>-11843977</v>
      </c>
    </row>
    <row r="17" spans="1:4" ht="15" thickBot="1" x14ac:dyDescent="0.35">
      <c r="A17" s="11"/>
      <c r="B17" s="12"/>
      <c r="C17" s="49"/>
      <c r="D17" s="49"/>
    </row>
    <row r="18" spans="1:4" x14ac:dyDescent="0.3">
      <c r="A18" s="51"/>
      <c r="B18" s="47"/>
      <c r="C18" s="48"/>
      <c r="D18" s="48"/>
    </row>
    <row r="19" spans="1:4" x14ac:dyDescent="0.3">
      <c r="A19" s="51" t="s">
        <v>53</v>
      </c>
      <c r="B19" s="47"/>
      <c r="C19" s="44">
        <f>SUM(C11:C18)</f>
        <v>-2136237</v>
      </c>
      <c r="D19" s="44">
        <f t="shared" ref="D19" si="0">SUM(D11:D18)</f>
        <v>-11533149</v>
      </c>
    </row>
    <row r="20" spans="1:4" x14ac:dyDescent="0.3">
      <c r="A20" s="6"/>
      <c r="B20" s="45"/>
      <c r="C20" s="48"/>
      <c r="D20" s="48"/>
    </row>
    <row r="21" spans="1:4" x14ac:dyDescent="0.3">
      <c r="A21" s="6" t="s">
        <v>54</v>
      </c>
      <c r="B21" s="45">
        <v>10</v>
      </c>
      <c r="C21" s="42">
        <v>33896114</v>
      </c>
      <c r="D21" s="42">
        <v>133067692</v>
      </c>
    </row>
    <row r="22" spans="1:4" x14ac:dyDescent="0.3">
      <c r="A22" s="6" t="s">
        <v>55</v>
      </c>
      <c r="B22" s="45">
        <v>11</v>
      </c>
      <c r="C22" s="42">
        <v>-20421158</v>
      </c>
      <c r="D22" s="42">
        <v>-16199970</v>
      </c>
    </row>
    <row r="23" spans="1:4" x14ac:dyDescent="0.3">
      <c r="A23" s="6" t="s">
        <v>98</v>
      </c>
      <c r="B23" s="45"/>
      <c r="C23" s="42">
        <v>0</v>
      </c>
      <c r="D23" s="42">
        <v>0</v>
      </c>
    </row>
    <row r="24" spans="1:4" ht="15" thickBot="1" x14ac:dyDescent="0.35">
      <c r="A24" s="11"/>
      <c r="B24" s="12"/>
      <c r="C24" s="49"/>
      <c r="D24" s="49"/>
    </row>
    <row r="25" spans="1:4" x14ac:dyDescent="0.3">
      <c r="A25" s="51"/>
      <c r="B25" s="47"/>
      <c r="C25" s="48"/>
      <c r="D25" s="48"/>
    </row>
    <row r="26" spans="1:4" x14ac:dyDescent="0.3">
      <c r="A26" s="51" t="s">
        <v>145</v>
      </c>
      <c r="B26" s="47"/>
      <c r="C26" s="44">
        <f>SUM(C19:C24)</f>
        <v>11338719</v>
      </c>
      <c r="D26" s="44">
        <f>SUM(D19:D24)</f>
        <v>105334573</v>
      </c>
    </row>
    <row r="27" spans="1:4" x14ac:dyDescent="0.3">
      <c r="A27" s="6"/>
      <c r="B27" s="45"/>
      <c r="C27" s="48"/>
      <c r="D27" s="48"/>
    </row>
    <row r="28" spans="1:4" x14ac:dyDescent="0.3">
      <c r="A28" s="46" t="s">
        <v>56</v>
      </c>
      <c r="B28" s="45"/>
      <c r="C28" s="42">
        <v>-165737.30669</v>
      </c>
      <c r="D28" s="42">
        <v>0</v>
      </c>
    </row>
    <row r="29" spans="1:4" ht="15" thickBot="1" x14ac:dyDescent="0.35">
      <c r="A29" s="11"/>
      <c r="B29" s="12"/>
      <c r="C29" s="49"/>
      <c r="D29" s="49"/>
    </row>
    <row r="30" spans="1:4" x14ac:dyDescent="0.3">
      <c r="A30" s="6"/>
      <c r="B30" s="45"/>
      <c r="C30" s="48"/>
      <c r="D30" s="48"/>
    </row>
    <row r="31" spans="1:4" x14ac:dyDescent="0.3">
      <c r="A31" s="51" t="s">
        <v>62</v>
      </c>
      <c r="B31" s="47"/>
      <c r="C31" s="44">
        <f>C28+C26</f>
        <v>11172981.69331</v>
      </c>
      <c r="D31" s="44">
        <f>D28+D26</f>
        <v>105334573</v>
      </c>
    </row>
    <row r="32" spans="1:4" x14ac:dyDescent="0.3">
      <c r="A32" s="121"/>
      <c r="B32" s="119"/>
      <c r="C32" s="44"/>
      <c r="D32" s="44"/>
    </row>
    <row r="33" spans="1:4" x14ac:dyDescent="0.3">
      <c r="A33" s="121" t="s">
        <v>132</v>
      </c>
      <c r="B33" s="119"/>
      <c r="C33" s="44"/>
      <c r="D33" s="44"/>
    </row>
    <row r="34" spans="1:4" ht="26.4" x14ac:dyDescent="0.3">
      <c r="A34" s="123" t="s">
        <v>133</v>
      </c>
      <c r="B34" s="119"/>
      <c r="C34" s="42">
        <v>0</v>
      </c>
      <c r="D34" s="42">
        <v>0</v>
      </c>
    </row>
    <row r="35" spans="1:4" x14ac:dyDescent="0.3">
      <c r="A35" s="121"/>
      <c r="B35" s="119"/>
      <c r="C35" s="44"/>
      <c r="D35" s="44"/>
    </row>
    <row r="36" spans="1:4" x14ac:dyDescent="0.3">
      <c r="A36" s="121" t="s">
        <v>62</v>
      </c>
      <c r="B36" s="119"/>
      <c r="C36" s="44">
        <f>C31+C34</f>
        <v>11172981.69331</v>
      </c>
      <c r="D36" s="44">
        <f>D31+D34</f>
        <v>105334573</v>
      </c>
    </row>
    <row r="37" spans="1:4" ht="15" thickBot="1" x14ac:dyDescent="0.35">
      <c r="A37" s="29"/>
      <c r="B37" s="50"/>
      <c r="C37" s="20"/>
      <c r="D37" s="20"/>
    </row>
    <row r="38" spans="1:4" ht="15" thickTop="1" x14ac:dyDescent="0.3">
      <c r="A38" s="6"/>
      <c r="B38" s="45"/>
      <c r="C38" s="48"/>
      <c r="D38" s="48"/>
    </row>
    <row r="39" spans="1:4" x14ac:dyDescent="0.3">
      <c r="A39" s="30" t="s">
        <v>57</v>
      </c>
      <c r="B39" s="45"/>
      <c r="C39" s="48"/>
      <c r="D39" s="48"/>
    </row>
    <row r="40" spans="1:4" ht="15" thickBot="1" x14ac:dyDescent="0.35">
      <c r="A40" s="11"/>
      <c r="B40" s="12"/>
      <c r="C40" s="49"/>
      <c r="D40" s="49"/>
    </row>
    <row r="41" spans="1:4" x14ac:dyDescent="0.3">
      <c r="A41" s="6"/>
      <c r="B41" s="45"/>
      <c r="C41" s="48"/>
      <c r="D41" s="48"/>
    </row>
    <row r="42" spans="1:4" x14ac:dyDescent="0.3">
      <c r="A42" s="51" t="s">
        <v>99</v>
      </c>
      <c r="B42" s="47"/>
      <c r="C42" s="44">
        <f>C36</f>
        <v>11172981.69331</v>
      </c>
      <c r="D42" s="44">
        <f>D36</f>
        <v>105334573</v>
      </c>
    </row>
    <row r="43" spans="1:4" ht="15" thickBot="1" x14ac:dyDescent="0.35">
      <c r="A43" s="29"/>
      <c r="B43" s="50"/>
      <c r="C43" s="20"/>
      <c r="D43" s="20"/>
    </row>
    <row r="44" spans="1:4" ht="15" thickTop="1" x14ac:dyDescent="0.3">
      <c r="A44" s="6"/>
      <c r="B44" s="45"/>
      <c r="C44" s="48"/>
      <c r="D44" s="48"/>
    </row>
    <row r="45" spans="1:4" x14ac:dyDescent="0.3">
      <c r="A45" s="51" t="s">
        <v>100</v>
      </c>
      <c r="B45" s="47"/>
      <c r="C45" s="48"/>
      <c r="D45" s="48"/>
    </row>
    <row r="46" spans="1:4" x14ac:dyDescent="0.3">
      <c r="A46" s="6" t="s">
        <v>58</v>
      </c>
      <c r="B46" s="45"/>
      <c r="C46" s="42">
        <f>C42-C47</f>
        <v>11172981.69331</v>
      </c>
      <c r="D46" s="42">
        <f>D42-D47</f>
        <v>105334573</v>
      </c>
    </row>
    <row r="47" spans="1:4" x14ac:dyDescent="0.3">
      <c r="A47" s="6" t="s">
        <v>59</v>
      </c>
      <c r="B47" s="45"/>
      <c r="C47" s="42">
        <v>0</v>
      </c>
      <c r="D47" s="42">
        <v>0</v>
      </c>
    </row>
    <row r="48" spans="1:4" ht="15" thickBot="1" x14ac:dyDescent="0.35">
      <c r="A48" s="11"/>
      <c r="B48" s="12"/>
      <c r="C48" s="49"/>
      <c r="D48" s="49"/>
    </row>
    <row r="49" spans="1:4" x14ac:dyDescent="0.3">
      <c r="A49" s="6"/>
      <c r="B49" s="45"/>
      <c r="C49" s="48"/>
      <c r="D49" s="48"/>
    </row>
    <row r="50" spans="1:4" x14ac:dyDescent="0.3">
      <c r="A50" s="51" t="s">
        <v>62</v>
      </c>
      <c r="B50" s="47"/>
      <c r="C50" s="44">
        <f>C42</f>
        <v>11172981.69331</v>
      </c>
      <c r="D50" s="44">
        <f>D42</f>
        <v>105334573</v>
      </c>
    </row>
    <row r="51" spans="1:4" ht="15" thickBot="1" x14ac:dyDescent="0.35">
      <c r="A51" s="29"/>
      <c r="B51" s="50"/>
      <c r="C51" s="20"/>
      <c r="D51" s="20"/>
    </row>
    <row r="52" spans="1:4" ht="15" thickTop="1" x14ac:dyDescent="0.3">
      <c r="A52" s="6"/>
      <c r="B52" s="45"/>
      <c r="C52" s="48"/>
      <c r="D52" s="48"/>
    </row>
    <row r="53" spans="1:4" x14ac:dyDescent="0.3">
      <c r="A53" s="51" t="s">
        <v>101</v>
      </c>
      <c r="B53" s="47"/>
      <c r="C53" s="48"/>
      <c r="D53" s="48"/>
    </row>
    <row r="54" spans="1:4" x14ac:dyDescent="0.3">
      <c r="A54" s="6" t="s">
        <v>58</v>
      </c>
      <c r="B54" s="45"/>
      <c r="C54" s="42">
        <f>C46</f>
        <v>11172981.69331</v>
      </c>
      <c r="D54" s="42">
        <f t="shared" ref="D54:D55" si="1">D46</f>
        <v>105334573</v>
      </c>
    </row>
    <row r="55" spans="1:4" x14ac:dyDescent="0.3">
      <c r="A55" s="6" t="s">
        <v>59</v>
      </c>
      <c r="B55" s="45"/>
      <c r="C55" s="42">
        <f t="shared" ref="C55" si="2">C47</f>
        <v>0</v>
      </c>
      <c r="D55" s="42">
        <f t="shared" si="1"/>
        <v>0</v>
      </c>
    </row>
    <row r="56" spans="1:4" ht="15" thickBot="1" x14ac:dyDescent="0.35">
      <c r="A56" s="11"/>
      <c r="B56" s="12"/>
      <c r="C56" s="13"/>
      <c r="D56" s="13"/>
    </row>
    <row r="57" spans="1:4" x14ac:dyDescent="0.3">
      <c r="A57" s="6"/>
      <c r="B57" s="45"/>
      <c r="C57" s="17"/>
      <c r="D57" s="48"/>
    </row>
    <row r="58" spans="1:4" x14ac:dyDescent="0.3">
      <c r="A58" s="51" t="s">
        <v>102</v>
      </c>
      <c r="B58" s="47"/>
      <c r="C58" s="44">
        <f>C54+C55</f>
        <v>11172981.69331</v>
      </c>
      <c r="D58" s="44">
        <f>D54+D55</f>
        <v>105334573</v>
      </c>
    </row>
    <row r="59" spans="1:4" ht="15" thickBot="1" x14ac:dyDescent="0.35">
      <c r="A59" s="54"/>
      <c r="B59" s="1"/>
      <c r="C59" s="1"/>
      <c r="D59" s="1"/>
    </row>
    <row r="60" spans="1:4" x14ac:dyDescent="0.3">
      <c r="A60" s="27"/>
    </row>
    <row r="61" spans="1:4" ht="20.399999999999999" x14ac:dyDescent="0.3">
      <c r="A61" s="6" t="s">
        <v>109</v>
      </c>
      <c r="C61" s="42">
        <v>1008859</v>
      </c>
      <c r="D61" s="42">
        <v>1008859</v>
      </c>
    </row>
    <row r="62" spans="1:4" x14ac:dyDescent="0.3">
      <c r="A62" s="27"/>
    </row>
    <row r="63" spans="1:4" x14ac:dyDescent="0.3">
      <c r="A63" s="6" t="s">
        <v>143</v>
      </c>
      <c r="C63" s="97">
        <f>C54/C61*1000</f>
        <v>11074.869425073275</v>
      </c>
      <c r="D63" s="97">
        <f>D54/D61*1000</f>
        <v>104409.6082802453</v>
      </c>
    </row>
    <row r="64" spans="1:4" x14ac:dyDescent="0.3">
      <c r="A64" s="27"/>
    </row>
    <row r="65" spans="1:2" x14ac:dyDescent="0.3">
      <c r="A65" s="27"/>
    </row>
    <row r="66" spans="1:2" x14ac:dyDescent="0.3">
      <c r="A66" s="27"/>
    </row>
    <row r="67" spans="1:2" x14ac:dyDescent="0.3">
      <c r="A67" s="27"/>
    </row>
    <row r="68" spans="1:2" ht="15" thickBot="1" x14ac:dyDescent="0.35">
      <c r="A68" s="32"/>
    </row>
    <row r="69" spans="1:2" ht="15" customHeight="1" x14ac:dyDescent="0.3">
      <c r="A69" s="28" t="s">
        <v>131</v>
      </c>
      <c r="B69" s="138"/>
    </row>
    <row r="70" spans="1:2" x14ac:dyDescent="0.3">
      <c r="A70" s="7" t="s">
        <v>45</v>
      </c>
      <c r="B70" s="138"/>
    </row>
    <row r="71" spans="1:2" x14ac:dyDescent="0.3">
      <c r="A71" s="5"/>
    </row>
    <row r="72" spans="1:2" ht="15" thickBot="1" x14ac:dyDescent="0.35"/>
    <row r="73" spans="1:2" x14ac:dyDescent="0.3">
      <c r="A73" s="28" t="s">
        <v>124</v>
      </c>
    </row>
    <row r="74" spans="1:2" x14ac:dyDescent="0.3">
      <c r="A74" s="111" t="s">
        <v>125</v>
      </c>
    </row>
  </sheetData>
  <mergeCells count="7">
    <mergeCell ref="C11:C12"/>
    <mergeCell ref="D11:D12"/>
    <mergeCell ref="A4:A5"/>
    <mergeCell ref="B4:B5"/>
    <mergeCell ref="B69:B70"/>
    <mergeCell ref="A11:A12"/>
    <mergeCell ref="B11:B12"/>
  </mergeCells>
  <pageMargins left="0.7" right="0.7" top="0.75" bottom="0.75" header="0.3" footer="0.3"/>
  <pageSetup paperSize="9"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F7EA7-9682-4B2C-A17B-2EBE7322E097}">
  <dimension ref="B2:J7"/>
  <sheetViews>
    <sheetView workbookViewId="0">
      <selection activeCell="F10" sqref="F10"/>
    </sheetView>
  </sheetViews>
  <sheetFormatPr defaultRowHeight="14.4" x14ac:dyDescent="0.3"/>
  <cols>
    <col min="3" max="3" width="10.109375" bestFit="1" customWidth="1"/>
    <col min="4" max="4" width="10.109375" customWidth="1"/>
    <col min="5" max="5" width="22.88671875" customWidth="1"/>
    <col min="6" max="6" width="12.88671875" style="95" bestFit="1" customWidth="1"/>
    <col min="7" max="8" width="12.88671875" style="95" customWidth="1"/>
    <col min="10" max="10" width="10.33203125" bestFit="1" customWidth="1"/>
  </cols>
  <sheetData>
    <row r="2" spans="2:10" x14ac:dyDescent="0.3">
      <c r="B2" t="s">
        <v>110</v>
      </c>
    </row>
    <row r="3" spans="2:10" x14ac:dyDescent="0.3">
      <c r="C3" t="s">
        <v>111</v>
      </c>
      <c r="E3" t="s">
        <v>116</v>
      </c>
      <c r="F3" s="95" t="s">
        <v>112</v>
      </c>
      <c r="G3" s="95" t="s">
        <v>114</v>
      </c>
      <c r="H3" s="95" t="s">
        <v>115</v>
      </c>
      <c r="I3" t="s">
        <v>113</v>
      </c>
    </row>
    <row r="4" spans="2:10" x14ac:dyDescent="0.3">
      <c r="C4" s="94">
        <v>43101</v>
      </c>
      <c r="D4" s="94"/>
      <c r="E4" s="94" t="s">
        <v>117</v>
      </c>
      <c r="F4" s="95">
        <v>999859</v>
      </c>
      <c r="G4" s="95">
        <f>C5-C4</f>
        <v>70</v>
      </c>
      <c r="H4" s="95">
        <v>270</v>
      </c>
      <c r="I4" s="98">
        <f>G4/H4</f>
        <v>0.25925925925925924</v>
      </c>
      <c r="J4" s="96">
        <f>F4*I4</f>
        <v>259222.70370370368</v>
      </c>
    </row>
    <row r="5" spans="2:10" x14ac:dyDescent="0.3">
      <c r="C5" s="94">
        <v>43171</v>
      </c>
      <c r="D5" s="94"/>
      <c r="E5" s="94" t="s">
        <v>118</v>
      </c>
      <c r="F5" s="95">
        <v>1007889</v>
      </c>
      <c r="G5" s="95">
        <f>H5-G4</f>
        <v>200</v>
      </c>
      <c r="H5" s="95">
        <v>270</v>
      </c>
      <c r="I5" s="98">
        <f t="shared" ref="I5" si="0">G5/H5</f>
        <v>0.7407407407407407</v>
      </c>
      <c r="J5" s="96">
        <f t="shared" ref="J5" si="1">F5*I5</f>
        <v>746584.44444444438</v>
      </c>
    </row>
    <row r="7" spans="2:10" x14ac:dyDescent="0.3">
      <c r="J7" s="96">
        <f>SUM(J4:J6)</f>
        <v>1005807.1481481481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44"/>
  <sheetViews>
    <sheetView workbookViewId="0">
      <selection activeCell="A10" sqref="A10"/>
    </sheetView>
  </sheetViews>
  <sheetFormatPr defaultRowHeight="14.4" x14ac:dyDescent="0.3"/>
  <cols>
    <col min="1" max="1" width="40.6640625" customWidth="1"/>
    <col min="2" max="2" width="9.44140625" bestFit="1" customWidth="1"/>
    <col min="3" max="4" width="15.109375" customWidth="1"/>
    <col min="5" max="5" width="16" customWidth="1"/>
    <col min="6" max="6" width="14.33203125" customWidth="1"/>
    <col min="7" max="7" width="12.33203125" bestFit="1" customWidth="1"/>
    <col min="8" max="8" width="13.6640625" customWidth="1"/>
    <col min="9" max="9" width="14.109375" customWidth="1"/>
    <col min="10" max="10" width="11" bestFit="1" customWidth="1"/>
    <col min="11" max="11" width="9.44140625" bestFit="1" customWidth="1"/>
    <col min="13" max="13" width="9.44140625" bestFit="1" customWidth="1"/>
    <col min="14" max="14" width="14" bestFit="1" customWidth="1"/>
    <col min="16" max="16" width="12.33203125" bestFit="1" customWidth="1"/>
  </cols>
  <sheetData>
    <row r="1" spans="1:11" x14ac:dyDescent="0.3">
      <c r="A1" s="133" t="s">
        <v>147</v>
      </c>
    </row>
    <row r="2" spans="1:11" x14ac:dyDescent="0.3">
      <c r="A2" s="41" t="s">
        <v>96</v>
      </c>
    </row>
    <row r="3" spans="1:11" ht="15" thickBot="1" x14ac:dyDescent="0.35">
      <c r="A3" s="57"/>
      <c r="B3" s="1"/>
      <c r="C3" s="1"/>
      <c r="D3" s="1"/>
      <c r="E3" s="1"/>
      <c r="F3" s="1"/>
      <c r="G3" s="1"/>
      <c r="H3" s="1"/>
      <c r="I3" s="1"/>
    </row>
    <row r="4" spans="1:11" ht="15" thickBot="1" x14ac:dyDescent="0.35">
      <c r="A4" s="57"/>
      <c r="B4" s="1"/>
      <c r="C4" s="1"/>
      <c r="D4" s="1"/>
      <c r="E4" s="1"/>
      <c r="F4" s="1"/>
      <c r="G4" s="1"/>
      <c r="H4" s="1"/>
      <c r="I4" s="1"/>
    </row>
    <row r="5" spans="1:11" ht="15" customHeight="1" x14ac:dyDescent="0.3">
      <c r="A5" s="149" t="s">
        <v>0</v>
      </c>
      <c r="B5" s="152"/>
      <c r="C5" s="152" t="s">
        <v>22</v>
      </c>
      <c r="D5" s="152" t="s">
        <v>139</v>
      </c>
      <c r="E5" s="152" t="s">
        <v>137</v>
      </c>
      <c r="F5" s="152" t="s">
        <v>23</v>
      </c>
      <c r="G5" s="152" t="s">
        <v>60</v>
      </c>
      <c r="H5" s="152" t="s">
        <v>26</v>
      </c>
      <c r="I5" s="152" t="s">
        <v>61</v>
      </c>
    </row>
    <row r="6" spans="1:11" x14ac:dyDescent="0.3">
      <c r="A6" s="150"/>
      <c r="B6" s="153"/>
      <c r="C6" s="153"/>
      <c r="D6" s="153"/>
      <c r="E6" s="153"/>
      <c r="F6" s="153"/>
      <c r="G6" s="153"/>
      <c r="H6" s="153"/>
      <c r="I6" s="153"/>
    </row>
    <row r="7" spans="1:11" ht="15" thickBot="1" x14ac:dyDescent="0.35">
      <c r="A7" s="151"/>
      <c r="B7" s="142"/>
      <c r="C7" s="142"/>
      <c r="D7" s="142"/>
      <c r="E7" s="142"/>
      <c r="F7" s="142"/>
      <c r="G7" s="142"/>
      <c r="H7" s="142"/>
      <c r="I7" s="142"/>
    </row>
    <row r="8" spans="1:11" ht="15" thickBot="1" x14ac:dyDescent="0.35">
      <c r="A8" s="127" t="s">
        <v>149</v>
      </c>
      <c r="B8" s="128"/>
      <c r="C8" s="88">
        <v>20753586</v>
      </c>
      <c r="D8" s="88">
        <v>1058765</v>
      </c>
      <c r="E8" s="88">
        <v>362044052</v>
      </c>
      <c r="F8" s="88">
        <v>136513565</v>
      </c>
      <c r="G8" s="88">
        <f>SUM(C8:F8)</f>
        <v>520369968</v>
      </c>
      <c r="H8" s="88"/>
      <c r="I8" s="88">
        <f>H8+G8</f>
        <v>520369968</v>
      </c>
      <c r="K8" s="77">
        <f>H8+G8-I8</f>
        <v>0</v>
      </c>
    </row>
    <row r="9" spans="1:11" x14ac:dyDescent="0.3">
      <c r="A9" s="53"/>
      <c r="B9" s="78"/>
      <c r="C9" s="79"/>
      <c r="D9" s="79"/>
      <c r="E9" s="79"/>
      <c r="F9" s="79"/>
      <c r="G9" s="79"/>
      <c r="H9" s="76"/>
      <c r="I9" s="79"/>
      <c r="J9" s="77"/>
      <c r="K9" s="77">
        <f t="shared" ref="K9:K17" si="0">H9+G9-I9</f>
        <v>0</v>
      </c>
    </row>
    <row r="10" spans="1:11" x14ac:dyDescent="0.3">
      <c r="A10" s="56" t="s">
        <v>62</v>
      </c>
      <c r="B10" s="80"/>
      <c r="C10" s="81"/>
      <c r="D10" s="81"/>
      <c r="E10" s="42">
        <f>Ф2!D36-H10</f>
        <v>105334573</v>
      </c>
      <c r="F10" s="42"/>
      <c r="G10" s="42">
        <f>E10</f>
        <v>105334573</v>
      </c>
      <c r="H10" s="68"/>
      <c r="I10" s="42">
        <f>H10+G10</f>
        <v>105334573</v>
      </c>
      <c r="J10" s="77">
        <f>I10-Ф2!D58</f>
        <v>0</v>
      </c>
      <c r="K10" s="77">
        <f t="shared" si="0"/>
        <v>0</v>
      </c>
    </row>
    <row r="11" spans="1:11" x14ac:dyDescent="0.3">
      <c r="A11" s="55"/>
      <c r="B11" s="79"/>
      <c r="C11" s="79"/>
      <c r="D11" s="79"/>
      <c r="E11" s="79"/>
      <c r="F11" s="79"/>
      <c r="G11" s="79"/>
      <c r="H11" s="76"/>
      <c r="I11" s="79"/>
      <c r="J11" s="77"/>
      <c r="K11" s="77">
        <f t="shared" si="0"/>
        <v>0</v>
      </c>
    </row>
    <row r="12" spans="1:11" ht="15" thickBot="1" x14ac:dyDescent="0.35">
      <c r="A12" s="59" t="s">
        <v>102</v>
      </c>
      <c r="B12" s="82"/>
      <c r="C12" s="83"/>
      <c r="D12" s="83"/>
      <c r="E12" s="70">
        <f>SUM(E10:E11)</f>
        <v>105334573</v>
      </c>
      <c r="F12" s="70">
        <f t="shared" ref="F12:I12" si="1">SUM(F10:F11)</f>
        <v>0</v>
      </c>
      <c r="G12" s="70">
        <f t="shared" si="1"/>
        <v>105334573</v>
      </c>
      <c r="H12" s="70">
        <f t="shared" si="1"/>
        <v>0</v>
      </c>
      <c r="I12" s="70">
        <f t="shared" si="1"/>
        <v>105334573</v>
      </c>
      <c r="J12" s="77"/>
      <c r="K12" s="77">
        <f t="shared" si="0"/>
        <v>0</v>
      </c>
    </row>
    <row r="13" spans="1:11" x14ac:dyDescent="0.3">
      <c r="A13" s="56"/>
      <c r="B13" s="84"/>
      <c r="C13" s="85"/>
      <c r="D13" s="85"/>
      <c r="E13" s="85"/>
      <c r="F13" s="85"/>
      <c r="G13" s="85"/>
      <c r="H13" s="76"/>
      <c r="I13" s="85"/>
      <c r="J13" s="77"/>
      <c r="K13" s="77">
        <f t="shared" si="0"/>
        <v>0</v>
      </c>
    </row>
    <row r="14" spans="1:11" x14ac:dyDescent="0.3">
      <c r="A14" s="56"/>
      <c r="B14" s="78"/>
      <c r="C14" s="79"/>
      <c r="D14" s="79"/>
      <c r="E14" s="79"/>
      <c r="F14" s="42">
        <v>0</v>
      </c>
      <c r="G14" s="42">
        <v>0</v>
      </c>
      <c r="H14" s="76"/>
      <c r="I14" s="44">
        <v>0</v>
      </c>
      <c r="J14" s="77"/>
      <c r="K14" s="77">
        <f t="shared" si="0"/>
        <v>0</v>
      </c>
    </row>
    <row r="15" spans="1:11" x14ac:dyDescent="0.3">
      <c r="A15" s="56"/>
      <c r="B15" s="86"/>
      <c r="C15" s="79"/>
      <c r="D15" s="79"/>
      <c r="E15" s="79"/>
      <c r="F15" s="79"/>
      <c r="G15" s="80">
        <f>SUM(C15:F15)</f>
        <v>0</v>
      </c>
      <c r="H15" s="85"/>
      <c r="I15" s="44">
        <f>G15+H15</f>
        <v>0</v>
      </c>
      <c r="J15" s="77"/>
      <c r="K15" s="77">
        <f t="shared" si="0"/>
        <v>0</v>
      </c>
    </row>
    <row r="16" spans="1:11" x14ac:dyDescent="0.3">
      <c r="A16" s="117" t="s">
        <v>134</v>
      </c>
      <c r="B16" s="86"/>
      <c r="C16" s="80"/>
      <c r="D16" s="80"/>
      <c r="E16" s="80"/>
      <c r="F16" s="80">
        <v>0</v>
      </c>
      <c r="G16" s="80"/>
      <c r="H16" s="76"/>
      <c r="I16" s="44">
        <f>G16+H16</f>
        <v>0</v>
      </c>
      <c r="J16" s="77"/>
      <c r="K16" s="77">
        <f t="shared" si="0"/>
        <v>0</v>
      </c>
    </row>
    <row r="17" spans="1:12" ht="15" thickBot="1" x14ac:dyDescent="0.35">
      <c r="A17" s="23" t="s">
        <v>155</v>
      </c>
      <c r="B17" s="87"/>
      <c r="C17" s="88">
        <f>C12+C8</f>
        <v>20753586</v>
      </c>
      <c r="D17" s="88">
        <f>D12+D8+D15</f>
        <v>1058765</v>
      </c>
      <c r="E17" s="88">
        <f>E12+E8+E16</f>
        <v>467378625</v>
      </c>
      <c r="F17" s="88">
        <f t="shared" ref="F17:G17" si="2">F12+F8+F16</f>
        <v>136513565</v>
      </c>
      <c r="G17" s="88">
        <f t="shared" si="2"/>
        <v>625704541</v>
      </c>
      <c r="H17" s="88">
        <f>H12+H8+H16+H15</f>
        <v>0</v>
      </c>
      <c r="I17" s="88">
        <f>I12+I8+I16+I15</f>
        <v>625704541</v>
      </c>
      <c r="J17" s="77"/>
      <c r="K17" s="77">
        <f t="shared" si="0"/>
        <v>0</v>
      </c>
    </row>
    <row r="18" spans="1:12" x14ac:dyDescent="0.3">
      <c r="A18" s="55"/>
      <c r="B18" s="84"/>
      <c r="C18" s="76"/>
      <c r="D18" s="76"/>
      <c r="E18" s="76"/>
      <c r="F18" s="76"/>
      <c r="G18" s="76"/>
      <c r="H18" s="76"/>
      <c r="I18" s="76"/>
      <c r="J18" s="77"/>
      <c r="K18" s="77"/>
    </row>
    <row r="19" spans="1:12" x14ac:dyDescent="0.3">
      <c r="A19" s="55"/>
      <c r="B19" s="84"/>
      <c r="C19" s="76"/>
      <c r="D19" s="76"/>
      <c r="E19" s="76"/>
      <c r="F19" s="76"/>
      <c r="G19" s="76"/>
      <c r="H19" s="76"/>
      <c r="I19" s="76"/>
      <c r="J19" s="77"/>
      <c r="K19" s="77"/>
    </row>
    <row r="20" spans="1:12" ht="15" thickBot="1" x14ac:dyDescent="0.35">
      <c r="A20" s="57"/>
      <c r="B20" s="1"/>
      <c r="C20" s="1"/>
      <c r="D20" s="1"/>
      <c r="E20" s="1"/>
      <c r="F20" s="1"/>
      <c r="G20" s="1"/>
      <c r="H20" s="1"/>
      <c r="I20" s="1"/>
      <c r="J20" s="77"/>
      <c r="K20" s="77"/>
    </row>
    <row r="21" spans="1:12" x14ac:dyDescent="0.3">
      <c r="A21" s="149" t="s">
        <v>0</v>
      </c>
      <c r="B21" s="152"/>
      <c r="C21" s="152" t="s">
        <v>22</v>
      </c>
      <c r="D21" s="152" t="s">
        <v>139</v>
      </c>
      <c r="E21" s="152" t="s">
        <v>137</v>
      </c>
      <c r="F21" s="152" t="s">
        <v>23</v>
      </c>
      <c r="G21" s="152" t="s">
        <v>60</v>
      </c>
      <c r="H21" s="152" t="s">
        <v>26</v>
      </c>
      <c r="I21" s="152" t="s">
        <v>61</v>
      </c>
    </row>
    <row r="22" spans="1:12" x14ac:dyDescent="0.3">
      <c r="A22" s="150"/>
      <c r="B22" s="153"/>
      <c r="C22" s="153"/>
      <c r="D22" s="153"/>
      <c r="E22" s="153"/>
      <c r="F22" s="153"/>
      <c r="G22" s="153"/>
      <c r="H22" s="153"/>
      <c r="I22" s="153"/>
    </row>
    <row r="23" spans="1:12" ht="15" thickBot="1" x14ac:dyDescent="0.35">
      <c r="A23" s="151"/>
      <c r="B23" s="142"/>
      <c r="C23" s="142"/>
      <c r="D23" s="142"/>
      <c r="E23" s="142"/>
      <c r="F23" s="142"/>
      <c r="G23" s="142"/>
      <c r="H23" s="142"/>
      <c r="I23" s="142"/>
      <c r="J23" s="77"/>
      <c r="K23" s="77"/>
    </row>
    <row r="24" spans="1:12" ht="15" customHeight="1" x14ac:dyDescent="0.3">
      <c r="A24" s="55"/>
      <c r="B24" s="84"/>
      <c r="C24" s="76"/>
      <c r="D24" s="76"/>
      <c r="E24" s="76"/>
      <c r="F24" s="76"/>
      <c r="G24" s="76"/>
      <c r="H24" s="76"/>
      <c r="I24" s="76"/>
      <c r="J24" s="77"/>
      <c r="K24" s="77"/>
    </row>
    <row r="25" spans="1:12" ht="15" thickBot="1" x14ac:dyDescent="0.35">
      <c r="A25" s="34"/>
      <c r="B25" s="126"/>
      <c r="C25" s="125">
        <f>Ф1!D47-C26</f>
        <v>0</v>
      </c>
      <c r="D25" s="125">
        <f>Ф1!D48-D26</f>
        <v>0</v>
      </c>
      <c r="E25" s="125">
        <f>Ф1!D50-E26</f>
        <v>0</v>
      </c>
      <c r="F25" s="125"/>
      <c r="G25" s="125"/>
      <c r="H25" s="88"/>
      <c r="I25" s="125"/>
      <c r="J25" s="77"/>
      <c r="K25" s="77"/>
    </row>
    <row r="26" spans="1:12" x14ac:dyDescent="0.3">
      <c r="A26" s="55" t="s">
        <v>150</v>
      </c>
      <c r="B26" s="75"/>
      <c r="C26" s="124">
        <v>20753586</v>
      </c>
      <c r="D26" s="124">
        <v>1058765</v>
      </c>
      <c r="E26" s="76">
        <v>198838019</v>
      </c>
      <c r="F26" s="124">
        <v>136513565</v>
      </c>
      <c r="G26" s="76">
        <f>SUM(C26:F26)</f>
        <v>357163935</v>
      </c>
      <c r="H26" s="76"/>
      <c r="I26" s="77">
        <f>G26+H26</f>
        <v>357163935</v>
      </c>
      <c r="J26" s="77"/>
      <c r="K26" s="77"/>
      <c r="L26" s="77">
        <f>G26+H26-I26</f>
        <v>0</v>
      </c>
    </row>
    <row r="27" spans="1:12" x14ac:dyDescent="0.3">
      <c r="A27" s="56"/>
      <c r="B27" s="86"/>
      <c r="C27" s="80"/>
      <c r="D27" s="80"/>
      <c r="E27" s="80"/>
      <c r="F27" s="80"/>
      <c r="G27" s="80"/>
      <c r="H27" s="80"/>
      <c r="I27" s="84"/>
      <c r="J27" s="77"/>
      <c r="K27" s="77"/>
    </row>
    <row r="28" spans="1:12" x14ac:dyDescent="0.3">
      <c r="A28" s="56" t="s">
        <v>62</v>
      </c>
      <c r="B28" s="80"/>
      <c r="C28" s="81"/>
      <c r="D28" s="81"/>
      <c r="E28" s="42">
        <f>Ф2!C46</f>
        <v>11172981.69331</v>
      </c>
      <c r="F28" s="42"/>
      <c r="G28" s="42">
        <f>E28</f>
        <v>11172981.69331</v>
      </c>
      <c r="H28" s="42">
        <f>Ф2!C55</f>
        <v>0</v>
      </c>
      <c r="I28" s="44">
        <f>H28+G28</f>
        <v>11172981.69331</v>
      </c>
      <c r="J28" s="77">
        <f>Ф2!C31-I28</f>
        <v>0</v>
      </c>
      <c r="K28" s="77"/>
    </row>
    <row r="29" spans="1:12" x14ac:dyDescent="0.3">
      <c r="A29" s="60"/>
      <c r="B29" s="89"/>
      <c r="C29" s="89"/>
      <c r="D29" s="89"/>
      <c r="E29" s="89"/>
      <c r="F29" s="89"/>
      <c r="G29" s="89"/>
      <c r="H29" s="90"/>
      <c r="I29" s="91"/>
      <c r="J29" s="77"/>
      <c r="K29" s="77"/>
    </row>
    <row r="30" spans="1:12" ht="15" thickBot="1" x14ac:dyDescent="0.35">
      <c r="A30" s="59" t="s">
        <v>102</v>
      </c>
      <c r="B30" s="92"/>
      <c r="C30" s="83"/>
      <c r="D30" s="83"/>
      <c r="E30" s="70">
        <f>E28</f>
        <v>11172981.69331</v>
      </c>
      <c r="F30" s="70">
        <f t="shared" ref="F30:I30" si="3">F28</f>
        <v>0</v>
      </c>
      <c r="G30" s="70">
        <f t="shared" si="3"/>
        <v>11172981.69331</v>
      </c>
      <c r="H30" s="70">
        <f t="shared" si="3"/>
        <v>0</v>
      </c>
      <c r="I30" s="70">
        <f t="shared" si="3"/>
        <v>11172981.69331</v>
      </c>
      <c r="J30" s="77"/>
      <c r="K30" s="77"/>
    </row>
    <row r="31" spans="1:12" x14ac:dyDescent="0.3">
      <c r="A31" s="55"/>
      <c r="B31" s="78"/>
      <c r="C31" s="79"/>
      <c r="D31" s="79"/>
      <c r="E31" s="79"/>
      <c r="F31" s="79"/>
      <c r="G31" s="79"/>
      <c r="H31" s="80"/>
      <c r="I31" s="76"/>
      <c r="J31" s="77"/>
      <c r="K31" s="77"/>
    </row>
    <row r="32" spans="1:12" x14ac:dyDescent="0.3">
      <c r="A32" s="56" t="s">
        <v>63</v>
      </c>
      <c r="B32" s="86"/>
      <c r="C32" s="81"/>
      <c r="D32" s="81"/>
      <c r="E32" s="81"/>
      <c r="F32" s="81"/>
      <c r="G32" s="81"/>
      <c r="H32" s="81"/>
      <c r="I32" s="44">
        <f>H32+G32</f>
        <v>0</v>
      </c>
      <c r="J32" s="77"/>
      <c r="K32" s="77"/>
    </row>
    <row r="33" spans="1:11" x14ac:dyDescent="0.3">
      <c r="A33" s="117" t="s">
        <v>129</v>
      </c>
      <c r="B33" s="86"/>
      <c r="C33" s="81"/>
      <c r="D33" s="81"/>
      <c r="E33" s="81"/>
      <c r="F33" s="81"/>
      <c r="G33" s="80">
        <f>F33</f>
        <v>0</v>
      </c>
      <c r="H33" s="81">
        <f>-H26</f>
        <v>0</v>
      </c>
      <c r="I33" s="44">
        <f>H33+G33</f>
        <v>0</v>
      </c>
      <c r="J33" s="77"/>
      <c r="K33" s="77"/>
    </row>
    <row r="34" spans="1:11" x14ac:dyDescent="0.3">
      <c r="A34" s="56" t="s">
        <v>126</v>
      </c>
      <c r="B34" s="86"/>
      <c r="C34" s="80"/>
      <c r="D34" s="80"/>
      <c r="E34" s="80"/>
      <c r="F34" s="80">
        <v>0</v>
      </c>
      <c r="G34" s="80">
        <f>F34</f>
        <v>0</v>
      </c>
      <c r="H34" s="80"/>
      <c r="I34" s="44">
        <f>H34+G34</f>
        <v>0</v>
      </c>
      <c r="J34" s="77"/>
      <c r="K34" s="77"/>
    </row>
    <row r="35" spans="1:11" ht="15" thickBot="1" x14ac:dyDescent="0.35">
      <c r="A35" s="23" t="s">
        <v>156</v>
      </c>
      <c r="B35" s="93"/>
      <c r="C35" s="88">
        <f>C26</f>
        <v>20753586</v>
      </c>
      <c r="D35" s="88">
        <f>D26</f>
        <v>1058765</v>
      </c>
      <c r="E35" s="71">
        <f>E30+E26+E33</f>
        <v>210011000.69330999</v>
      </c>
      <c r="F35" s="71">
        <f>F30+F26+F34</f>
        <v>136513565</v>
      </c>
      <c r="G35" s="71">
        <f>G30+G26+G34</f>
        <v>368336916.69331002</v>
      </c>
      <c r="H35" s="71">
        <f>H30+H26+H33</f>
        <v>0</v>
      </c>
      <c r="I35" s="71">
        <f>I30+I26+I32+I34+I33</f>
        <v>368336916.69331002</v>
      </c>
      <c r="J35" s="77">
        <f>Ф1!C57-I35</f>
        <v>0.30668997764587402</v>
      </c>
      <c r="K35" s="77"/>
    </row>
    <row r="36" spans="1:11" x14ac:dyDescent="0.3">
      <c r="B36" s="77"/>
      <c r="C36" s="77">
        <f>Ф1!C47-C35-D35+Ф1!C48</f>
        <v>0</v>
      </c>
      <c r="D36" s="77">
        <f>Ф1!C48-D35</f>
        <v>0</v>
      </c>
      <c r="E36" s="77">
        <f>Ф1!C50-E35</f>
        <v>0.30669000744819641</v>
      </c>
      <c r="F36" s="77">
        <f>Ф1!C49-F35</f>
        <v>0</v>
      </c>
      <c r="G36" s="77">
        <f>Ф1!C52-G35</f>
        <v>0.30668997764587402</v>
      </c>
      <c r="H36" s="77">
        <f>Ф1!C54-H35</f>
        <v>0</v>
      </c>
      <c r="I36" s="77"/>
      <c r="J36" s="77"/>
      <c r="K36" s="77"/>
    </row>
    <row r="37" spans="1:11" x14ac:dyDescent="0.3">
      <c r="B37" s="77"/>
      <c r="C37" s="77"/>
      <c r="D37" s="77"/>
      <c r="E37" s="77"/>
      <c r="F37" s="77"/>
      <c r="G37" s="77"/>
      <c r="H37" s="77"/>
      <c r="I37" s="77"/>
      <c r="J37" s="77"/>
      <c r="K37" s="77"/>
    </row>
    <row r="38" spans="1:11" ht="15" thickBot="1" x14ac:dyDescent="0.35">
      <c r="A38" s="27"/>
      <c r="D38" s="77"/>
      <c r="E38" s="77"/>
    </row>
    <row r="39" spans="1:11" ht="21.75" customHeight="1" x14ac:dyDescent="0.3">
      <c r="A39" s="28" t="s">
        <v>131</v>
      </c>
      <c r="B39" s="138"/>
      <c r="D39" s="77"/>
      <c r="E39" s="77"/>
    </row>
    <row r="40" spans="1:11" ht="22.5" customHeight="1" x14ac:dyDescent="0.3">
      <c r="A40" s="99" t="s">
        <v>45</v>
      </c>
      <c r="B40" s="138"/>
      <c r="D40" s="77"/>
      <c r="E40" s="77"/>
    </row>
    <row r="41" spans="1:11" x14ac:dyDescent="0.3">
      <c r="D41" s="77"/>
      <c r="E41" s="77"/>
    </row>
    <row r="42" spans="1:11" ht="15" thickBot="1" x14ac:dyDescent="0.35"/>
    <row r="43" spans="1:11" x14ac:dyDescent="0.3">
      <c r="A43" s="28" t="s">
        <v>124</v>
      </c>
    </row>
    <row r="44" spans="1:11" x14ac:dyDescent="0.3">
      <c r="A44" s="111" t="s">
        <v>125</v>
      </c>
    </row>
  </sheetData>
  <mergeCells count="19">
    <mergeCell ref="A21:A23"/>
    <mergeCell ref="B21:B23"/>
    <mergeCell ref="C21:C23"/>
    <mergeCell ref="D21:D23"/>
    <mergeCell ref="E21:E23"/>
    <mergeCell ref="F5:F7"/>
    <mergeCell ref="G5:G7"/>
    <mergeCell ref="I5:I7"/>
    <mergeCell ref="H5:H7"/>
    <mergeCell ref="B39:B40"/>
    <mergeCell ref="F21:F23"/>
    <mergeCell ref="G21:G23"/>
    <mergeCell ref="H21:H23"/>
    <mergeCell ref="I21:I23"/>
    <mergeCell ref="A5:A7"/>
    <mergeCell ref="B5:B7"/>
    <mergeCell ref="C5:C7"/>
    <mergeCell ref="D5:D7"/>
    <mergeCell ref="E5:E7"/>
  </mergeCells>
  <pageMargins left="0.7" right="0.7" top="0.75" bottom="0.75" header="0.3" footer="0.3"/>
  <pageSetup paperSize="9" scale="72" orientation="landscape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84"/>
  <sheetViews>
    <sheetView workbookViewId="0">
      <selection activeCell="F60" sqref="F60"/>
    </sheetView>
  </sheetViews>
  <sheetFormatPr defaultColWidth="14.109375" defaultRowHeight="14.4" x14ac:dyDescent="0.3"/>
  <cols>
    <col min="1" max="1" width="45.5546875" customWidth="1"/>
    <col min="2" max="2" width="10.33203125" customWidth="1"/>
    <col min="3" max="4" width="15.88671875" customWidth="1"/>
  </cols>
  <sheetData>
    <row r="1" spans="1:6" x14ac:dyDescent="0.3">
      <c r="A1" s="133" t="s">
        <v>147</v>
      </c>
    </row>
    <row r="2" spans="1:6" x14ac:dyDescent="0.3">
      <c r="A2" s="40" t="s">
        <v>97</v>
      </c>
    </row>
    <row r="3" spans="1:6" ht="20.399999999999999" x14ac:dyDescent="0.3">
      <c r="A3" s="146" t="s">
        <v>0</v>
      </c>
      <c r="B3" s="141" t="s">
        <v>1</v>
      </c>
      <c r="C3" s="135" t="s">
        <v>151</v>
      </c>
      <c r="D3" s="135" t="s">
        <v>151</v>
      </c>
      <c r="F3" s="39"/>
    </row>
    <row r="4" spans="1:6" ht="36" customHeight="1" thickBot="1" x14ac:dyDescent="0.35">
      <c r="A4" s="147"/>
      <c r="B4" s="142"/>
      <c r="C4" s="136" t="s">
        <v>153</v>
      </c>
      <c r="D4" s="136" t="s">
        <v>154</v>
      </c>
      <c r="F4" s="39"/>
    </row>
    <row r="5" spans="1:6" x14ac:dyDescent="0.3">
      <c r="A5" s="6"/>
      <c r="B5" s="45"/>
      <c r="C5" s="35"/>
      <c r="D5" s="130"/>
      <c r="F5" s="39"/>
    </row>
    <row r="6" spans="1:6" x14ac:dyDescent="0.3">
      <c r="A6" s="51" t="s">
        <v>64</v>
      </c>
      <c r="B6" s="45"/>
      <c r="C6" s="33"/>
      <c r="D6" s="33"/>
    </row>
    <row r="7" spans="1:6" x14ac:dyDescent="0.3">
      <c r="A7" s="6" t="s">
        <v>145</v>
      </c>
      <c r="B7" s="45"/>
      <c r="C7" s="44">
        <f>Ф2!C26</f>
        <v>11338719</v>
      </c>
      <c r="D7" s="44">
        <f>Ф2!D36</f>
        <v>105334573</v>
      </c>
    </row>
    <row r="8" spans="1:6" x14ac:dyDescent="0.3">
      <c r="A8" s="6"/>
      <c r="B8" s="45"/>
      <c r="C8" s="17"/>
      <c r="D8" s="17"/>
    </row>
    <row r="9" spans="1:6" x14ac:dyDescent="0.3">
      <c r="A9" s="51" t="s">
        <v>65</v>
      </c>
      <c r="B9" s="45"/>
      <c r="C9" s="17"/>
      <c r="D9" s="17"/>
    </row>
    <row r="10" spans="1:6" x14ac:dyDescent="0.3">
      <c r="A10" s="6" t="s">
        <v>66</v>
      </c>
      <c r="B10" s="45"/>
      <c r="C10" s="42">
        <v>240</v>
      </c>
      <c r="D10" s="42">
        <v>0</v>
      </c>
    </row>
    <row r="11" spans="1:6" x14ac:dyDescent="0.3">
      <c r="A11" s="6" t="s">
        <v>146</v>
      </c>
      <c r="B11" s="45">
        <v>5</v>
      </c>
      <c r="C11" s="42">
        <v>2152231</v>
      </c>
      <c r="D11" s="42">
        <v>0</v>
      </c>
    </row>
    <row r="12" spans="1:6" ht="20.399999999999999" x14ac:dyDescent="0.3">
      <c r="A12" s="6" t="s">
        <v>67</v>
      </c>
      <c r="B12" s="45"/>
      <c r="C12" s="42">
        <v>0</v>
      </c>
      <c r="D12" s="42">
        <v>0</v>
      </c>
    </row>
    <row r="13" spans="1:6" x14ac:dyDescent="0.3">
      <c r="A13" s="6" t="s">
        <v>68</v>
      </c>
      <c r="B13" s="45"/>
      <c r="C13" s="42">
        <v>0</v>
      </c>
      <c r="D13" s="42">
        <v>524339</v>
      </c>
    </row>
    <row r="14" spans="1:6" x14ac:dyDescent="0.3">
      <c r="A14" s="6" t="s">
        <v>142</v>
      </c>
      <c r="B14" s="137"/>
      <c r="C14" s="42"/>
      <c r="D14" s="42">
        <v>52096</v>
      </c>
    </row>
    <row r="15" spans="1:6" x14ac:dyDescent="0.3">
      <c r="A15" s="6" t="s">
        <v>69</v>
      </c>
      <c r="B15" s="45"/>
      <c r="C15" s="42">
        <v>0</v>
      </c>
      <c r="D15" s="42">
        <v>0</v>
      </c>
    </row>
    <row r="16" spans="1:6" x14ac:dyDescent="0.3">
      <c r="A16" s="6" t="s">
        <v>141</v>
      </c>
      <c r="B16" s="131"/>
      <c r="C16" s="42">
        <v>-14350000</v>
      </c>
      <c r="D16" s="42">
        <v>-128219827</v>
      </c>
    </row>
    <row r="17" spans="1:7" x14ac:dyDescent="0.3">
      <c r="A17" s="6" t="s">
        <v>142</v>
      </c>
      <c r="B17" s="132"/>
      <c r="C17" s="42">
        <v>0</v>
      </c>
      <c r="D17" s="42"/>
    </row>
    <row r="18" spans="1:7" x14ac:dyDescent="0.3">
      <c r="A18" s="6" t="s">
        <v>70</v>
      </c>
      <c r="B18" s="45">
        <v>11</v>
      </c>
      <c r="C18" s="42">
        <v>20421158</v>
      </c>
      <c r="D18" s="42">
        <v>16147874</v>
      </c>
    </row>
    <row r="19" spans="1:7" x14ac:dyDescent="0.3">
      <c r="A19" s="6" t="s">
        <v>54</v>
      </c>
      <c r="B19" s="45">
        <v>10</v>
      </c>
      <c r="C19" s="42">
        <v>-19546114</v>
      </c>
      <c r="D19" s="42">
        <v>-4847865</v>
      </c>
    </row>
    <row r="20" spans="1:7" ht="15" thickBot="1" x14ac:dyDescent="0.35">
      <c r="A20" s="11" t="s">
        <v>71</v>
      </c>
      <c r="B20" s="12"/>
      <c r="C20" s="61"/>
      <c r="D20" s="61">
        <v>0</v>
      </c>
    </row>
    <row r="21" spans="1:7" x14ac:dyDescent="0.3">
      <c r="A21" s="51"/>
      <c r="B21" s="45"/>
      <c r="C21" s="62"/>
      <c r="D21" s="33"/>
    </row>
    <row r="22" spans="1:7" ht="15" customHeight="1" x14ac:dyDescent="0.3">
      <c r="A22" s="148" t="s">
        <v>72</v>
      </c>
      <c r="B22" s="154"/>
      <c r="C22" s="155">
        <f>SUM(C7:C21)</f>
        <v>16234</v>
      </c>
      <c r="D22" s="155">
        <f>SUM(D7:D21)</f>
        <v>-11008810</v>
      </c>
      <c r="E22" s="77"/>
      <c r="F22" s="42"/>
      <c r="G22" s="42"/>
    </row>
    <row r="23" spans="1:7" x14ac:dyDescent="0.3">
      <c r="A23" s="148"/>
      <c r="B23" s="154"/>
      <c r="C23" s="155"/>
      <c r="D23" s="155"/>
      <c r="F23" s="77"/>
    </row>
    <row r="24" spans="1:7" x14ac:dyDescent="0.3">
      <c r="A24" s="51" t="s">
        <v>73</v>
      </c>
      <c r="B24" s="45"/>
      <c r="C24" s="35"/>
      <c r="D24" s="35"/>
    </row>
    <row r="25" spans="1:7" x14ac:dyDescent="0.3">
      <c r="A25" s="6" t="s">
        <v>13</v>
      </c>
      <c r="B25" s="45"/>
      <c r="C25" s="42">
        <v>-273</v>
      </c>
      <c r="D25" s="42">
        <v>0</v>
      </c>
    </row>
    <row r="26" spans="1:7" x14ac:dyDescent="0.3">
      <c r="A26" s="6" t="s">
        <v>14</v>
      </c>
      <c r="B26" s="45"/>
      <c r="C26" s="42">
        <v>53099</v>
      </c>
      <c r="D26" s="42">
        <v>-51326</v>
      </c>
    </row>
    <row r="27" spans="1:7" x14ac:dyDescent="0.3">
      <c r="A27" s="6" t="s">
        <v>74</v>
      </c>
      <c r="B27" s="45"/>
      <c r="C27" s="42">
        <v>0</v>
      </c>
      <c r="D27" s="42">
        <v>0</v>
      </c>
    </row>
    <row r="28" spans="1:7" ht="20.399999999999999" x14ac:dyDescent="0.3">
      <c r="A28" s="6" t="s">
        <v>75</v>
      </c>
      <c r="B28" s="45"/>
      <c r="C28" s="42">
        <v>0</v>
      </c>
      <c r="D28" s="42">
        <v>0</v>
      </c>
      <c r="F28" s="112"/>
    </row>
    <row r="29" spans="1:7" x14ac:dyDescent="0.3">
      <c r="A29" s="6" t="s">
        <v>123</v>
      </c>
      <c r="B29" s="103"/>
      <c r="C29" s="42">
        <v>0</v>
      </c>
      <c r="D29" s="42">
        <v>0</v>
      </c>
      <c r="F29" s="112"/>
    </row>
    <row r="30" spans="1:7" x14ac:dyDescent="0.3">
      <c r="A30" s="6" t="s">
        <v>17</v>
      </c>
      <c r="B30" s="45"/>
      <c r="C30" s="42">
        <v>10520</v>
      </c>
      <c r="D30" s="42">
        <v>586794</v>
      </c>
    </row>
    <row r="31" spans="1:7" x14ac:dyDescent="0.3">
      <c r="A31" s="51"/>
      <c r="B31" s="45"/>
      <c r="C31" s="42">
        <v>0</v>
      </c>
      <c r="D31" s="42">
        <v>0</v>
      </c>
    </row>
    <row r="32" spans="1:7" x14ac:dyDescent="0.3">
      <c r="A32" s="6"/>
      <c r="B32" s="45"/>
      <c r="C32" s="42">
        <v>0</v>
      </c>
      <c r="D32" s="42">
        <v>0</v>
      </c>
    </row>
    <row r="33" spans="1:4" x14ac:dyDescent="0.3">
      <c r="A33" s="51" t="s">
        <v>76</v>
      </c>
      <c r="B33" s="45"/>
      <c r="C33" s="42">
        <v>0</v>
      </c>
      <c r="D33" s="42">
        <v>0</v>
      </c>
    </row>
    <row r="34" spans="1:4" x14ac:dyDescent="0.3">
      <c r="A34" s="6" t="s">
        <v>37</v>
      </c>
      <c r="B34" s="45"/>
      <c r="C34" s="42">
        <v>-59946</v>
      </c>
      <c r="D34" s="42">
        <v>-134529</v>
      </c>
    </row>
    <row r="35" spans="1:4" x14ac:dyDescent="0.3">
      <c r="A35" s="6" t="s">
        <v>77</v>
      </c>
      <c r="B35" s="45"/>
      <c r="C35" s="42">
        <v>0</v>
      </c>
      <c r="D35" s="42">
        <v>0</v>
      </c>
    </row>
    <row r="36" spans="1:4" x14ac:dyDescent="0.3">
      <c r="A36" s="6" t="s">
        <v>78</v>
      </c>
      <c r="B36" s="45"/>
      <c r="C36" s="42">
        <v>0</v>
      </c>
      <c r="D36" s="42">
        <v>0</v>
      </c>
    </row>
    <row r="37" spans="1:4" ht="15" thickBot="1" x14ac:dyDescent="0.35">
      <c r="A37" s="11" t="s">
        <v>40</v>
      </c>
      <c r="B37" s="12"/>
      <c r="C37" s="43">
        <v>0</v>
      </c>
      <c r="D37" s="43">
        <v>0</v>
      </c>
    </row>
    <row r="38" spans="1:4" ht="20.399999999999999" x14ac:dyDescent="0.3">
      <c r="A38" s="51" t="s">
        <v>79</v>
      </c>
      <c r="B38" s="45"/>
      <c r="C38" s="44">
        <f>SUM(C22:C37)</f>
        <v>19634</v>
      </c>
      <c r="D38" s="44">
        <f>SUM(D22:D37)</f>
        <v>-10607871</v>
      </c>
    </row>
    <row r="39" spans="1:4" x14ac:dyDescent="0.3">
      <c r="A39" s="46"/>
      <c r="B39" s="45"/>
      <c r="C39" s="33"/>
      <c r="D39" s="33"/>
    </row>
    <row r="40" spans="1:4" x14ac:dyDescent="0.3">
      <c r="A40" s="6" t="s">
        <v>80</v>
      </c>
      <c r="B40" s="45"/>
      <c r="C40" s="42">
        <v>13498</v>
      </c>
      <c r="D40" s="42">
        <v>721502</v>
      </c>
    </row>
    <row r="41" spans="1:4" x14ac:dyDescent="0.3">
      <c r="A41" s="6" t="s">
        <v>81</v>
      </c>
      <c r="B41" s="45"/>
      <c r="C41" s="42">
        <v>-446000</v>
      </c>
      <c r="D41" s="42">
        <v>-7955</v>
      </c>
    </row>
    <row r="42" spans="1:4" x14ac:dyDescent="0.3">
      <c r="A42" s="6" t="s">
        <v>140</v>
      </c>
      <c r="B42" s="134"/>
      <c r="C42" s="42">
        <v>11927544</v>
      </c>
      <c r="D42" s="42">
        <v>115349997</v>
      </c>
    </row>
    <row r="43" spans="1:4" ht="15" thickBot="1" x14ac:dyDescent="0.35">
      <c r="A43" s="11" t="s">
        <v>82</v>
      </c>
      <c r="B43" s="12"/>
      <c r="C43" s="43">
        <v>0</v>
      </c>
      <c r="D43" s="43">
        <v>-2786</v>
      </c>
    </row>
    <row r="44" spans="1:4" ht="21" thickBot="1" x14ac:dyDescent="0.35">
      <c r="A44" s="24" t="s">
        <v>83</v>
      </c>
      <c r="B44" s="45"/>
      <c r="C44" s="44">
        <f>SUM(C38:C43)</f>
        <v>11514676</v>
      </c>
      <c r="D44" s="44">
        <f>SUM(D38:D43)</f>
        <v>105452887</v>
      </c>
    </row>
    <row r="45" spans="1:4" x14ac:dyDescent="0.3">
      <c r="A45" s="36"/>
      <c r="B45" s="28"/>
      <c r="C45" s="63"/>
      <c r="D45" s="63"/>
    </row>
    <row r="46" spans="1:4" x14ac:dyDescent="0.3">
      <c r="A46" s="51" t="s">
        <v>84</v>
      </c>
      <c r="B46" s="45"/>
      <c r="C46" s="17"/>
      <c r="D46" s="17"/>
    </row>
    <row r="47" spans="1:4" ht="30.6" x14ac:dyDescent="0.3">
      <c r="A47" s="6" t="s">
        <v>85</v>
      </c>
      <c r="B47" s="45"/>
      <c r="C47" s="42">
        <v>-3073</v>
      </c>
      <c r="D47" s="42">
        <v>-217</v>
      </c>
    </row>
    <row r="48" spans="1:4" x14ac:dyDescent="0.3">
      <c r="A48" s="6" t="s">
        <v>135</v>
      </c>
      <c r="B48" s="45">
        <v>5</v>
      </c>
      <c r="C48" s="42">
        <v>-18877614</v>
      </c>
      <c r="D48" s="42">
        <v>-143324788</v>
      </c>
    </row>
    <row r="49" spans="1:6" x14ac:dyDescent="0.3">
      <c r="A49" s="6" t="s">
        <v>136</v>
      </c>
      <c r="B49" s="122">
        <v>5</v>
      </c>
      <c r="C49" s="42">
        <v>7355543</v>
      </c>
      <c r="D49" s="42">
        <v>227000</v>
      </c>
    </row>
    <row r="50" spans="1:6" ht="15" thickBot="1" x14ac:dyDescent="0.35">
      <c r="A50" s="6"/>
      <c r="B50" s="45"/>
      <c r="C50" s="42">
        <v>0</v>
      </c>
      <c r="D50" s="42">
        <v>0</v>
      </c>
    </row>
    <row r="51" spans="1:6" x14ac:dyDescent="0.3">
      <c r="A51" s="37"/>
      <c r="B51" s="28"/>
      <c r="C51" s="64"/>
      <c r="D51" s="65"/>
    </row>
    <row r="52" spans="1:6" ht="20.399999999999999" x14ac:dyDescent="0.3">
      <c r="A52" s="51" t="s">
        <v>104</v>
      </c>
      <c r="B52" s="154"/>
      <c r="C52" s="155">
        <f>SUM(C47:C49)</f>
        <v>-11525144</v>
      </c>
      <c r="D52" s="155">
        <f>SUM(D47:D50)</f>
        <v>-143098005</v>
      </c>
      <c r="E52" s="77"/>
      <c r="F52" s="77"/>
    </row>
    <row r="53" spans="1:6" x14ac:dyDescent="0.3">
      <c r="A53" s="51" t="s">
        <v>105</v>
      </c>
      <c r="B53" s="154"/>
      <c r="C53" s="155"/>
      <c r="D53" s="155"/>
    </row>
    <row r="54" spans="1:6" ht="15" thickBot="1" x14ac:dyDescent="0.35">
      <c r="A54" s="11"/>
      <c r="B54" s="12"/>
      <c r="C54" s="34"/>
      <c r="D54" s="34"/>
    </row>
    <row r="55" spans="1:6" x14ac:dyDescent="0.3">
      <c r="A55" s="38"/>
    </row>
    <row r="56" spans="1:6" x14ac:dyDescent="0.3">
      <c r="A56" s="51" t="s">
        <v>86</v>
      </c>
      <c r="B56" s="45"/>
      <c r="C56" s="46"/>
      <c r="D56" s="46"/>
    </row>
    <row r="57" spans="1:6" x14ac:dyDescent="0.3">
      <c r="A57" s="6" t="s">
        <v>87</v>
      </c>
      <c r="B57" s="45"/>
      <c r="C57" s="42">
        <v>0</v>
      </c>
      <c r="D57" s="42">
        <v>-18000000</v>
      </c>
    </row>
    <row r="58" spans="1:6" x14ac:dyDescent="0.3">
      <c r="A58" s="6" t="s">
        <v>88</v>
      </c>
      <c r="B58" s="45"/>
      <c r="C58" s="42">
        <v>0</v>
      </c>
      <c r="D58" s="42">
        <v>18643000</v>
      </c>
    </row>
    <row r="59" spans="1:6" x14ac:dyDescent="0.3">
      <c r="A59" s="6" t="s">
        <v>63</v>
      </c>
      <c r="B59" s="45"/>
      <c r="C59" s="42">
        <v>0</v>
      </c>
      <c r="D59" s="42">
        <v>0</v>
      </c>
    </row>
    <row r="60" spans="1:6" ht="20.399999999999999" x14ac:dyDescent="0.3">
      <c r="A60" s="6" t="s">
        <v>89</v>
      </c>
      <c r="B60" s="45"/>
      <c r="C60" s="42">
        <v>0</v>
      </c>
      <c r="D60" s="42">
        <v>0</v>
      </c>
    </row>
    <row r="61" spans="1:6" ht="15" thickBot="1" x14ac:dyDescent="0.35">
      <c r="A61" s="11"/>
      <c r="B61" s="12"/>
      <c r="C61" s="61"/>
      <c r="D61" s="61"/>
    </row>
    <row r="62" spans="1:6" x14ac:dyDescent="0.3">
      <c r="A62" s="51"/>
      <c r="B62" s="45"/>
      <c r="C62" s="67"/>
      <c r="D62" s="67"/>
    </row>
    <row r="63" spans="1:6" x14ac:dyDescent="0.3">
      <c r="A63" s="51" t="s">
        <v>106</v>
      </c>
      <c r="B63" s="154"/>
      <c r="C63" s="44">
        <f>SUM(C57:C62)</f>
        <v>0</v>
      </c>
      <c r="D63" s="44">
        <f>SUM(D57:D62)</f>
        <v>643000</v>
      </c>
    </row>
    <row r="64" spans="1:6" x14ac:dyDescent="0.3">
      <c r="A64" s="51" t="s">
        <v>107</v>
      </c>
      <c r="B64" s="154"/>
      <c r="C64" s="42"/>
      <c r="D64" s="42"/>
    </row>
    <row r="65" spans="1:5" ht="15" thickBot="1" x14ac:dyDescent="0.35">
      <c r="A65" s="15"/>
      <c r="B65" s="12"/>
      <c r="C65" s="58"/>
      <c r="D65" s="58"/>
    </row>
    <row r="66" spans="1:5" x14ac:dyDescent="0.3">
      <c r="A66" s="51"/>
      <c r="B66" s="45"/>
      <c r="C66" s="67"/>
      <c r="D66" s="67"/>
    </row>
    <row r="67" spans="1:5" x14ac:dyDescent="0.3">
      <c r="A67" s="51" t="s">
        <v>90</v>
      </c>
      <c r="B67" s="45"/>
      <c r="C67" s="42">
        <f>C63+C52+C44</f>
        <v>-10468</v>
      </c>
      <c r="D67" s="42">
        <f>D63+D52+D44</f>
        <v>-37002118</v>
      </c>
    </row>
    <row r="68" spans="1:5" x14ac:dyDescent="0.3">
      <c r="A68" s="6" t="s">
        <v>91</v>
      </c>
      <c r="B68" s="45"/>
      <c r="C68" s="42">
        <v>0</v>
      </c>
      <c r="D68" s="42">
        <v>-524338</v>
      </c>
    </row>
    <row r="69" spans="1:5" x14ac:dyDescent="0.3">
      <c r="A69" s="6"/>
      <c r="B69" s="45"/>
      <c r="C69" s="33"/>
      <c r="D69" s="42">
        <v>0</v>
      </c>
    </row>
    <row r="70" spans="1:5" x14ac:dyDescent="0.3">
      <c r="A70" s="46" t="s">
        <v>92</v>
      </c>
      <c r="B70" s="45"/>
      <c r="C70" s="66">
        <f>Ф1!D35</f>
        <v>10950</v>
      </c>
      <c r="D70" s="42">
        <v>40956501</v>
      </c>
    </row>
    <row r="71" spans="1:5" x14ac:dyDescent="0.3">
      <c r="A71" s="68"/>
    </row>
    <row r="72" spans="1:5" ht="15" thickBot="1" x14ac:dyDescent="0.35">
      <c r="A72" s="11"/>
      <c r="B72" s="12"/>
      <c r="C72" s="34"/>
      <c r="D72" s="34"/>
    </row>
    <row r="73" spans="1:5" x14ac:dyDescent="0.3">
      <c r="A73" s="6"/>
      <c r="B73" s="45"/>
      <c r="C73" s="46"/>
      <c r="D73" s="46"/>
    </row>
    <row r="74" spans="1:5" x14ac:dyDescent="0.3">
      <c r="A74" s="51" t="s">
        <v>93</v>
      </c>
      <c r="B74" s="47"/>
      <c r="C74" s="69">
        <f>SUM(C67:C70)</f>
        <v>482</v>
      </c>
      <c r="D74" s="74">
        <f>SUM(D67:D70)</f>
        <v>3430045</v>
      </c>
    </row>
    <row r="75" spans="1:5" ht="22.5" customHeight="1" thickBot="1" x14ac:dyDescent="0.35">
      <c r="A75" s="29"/>
      <c r="B75" s="50"/>
      <c r="C75" s="31"/>
      <c r="D75" s="31"/>
    </row>
    <row r="76" spans="1:5" ht="15" thickTop="1" x14ac:dyDescent="0.3">
      <c r="C76" s="113">
        <f>Ф1!C35-C74</f>
        <v>0</v>
      </c>
      <c r="D76" s="113">
        <f>3430045-D74</f>
        <v>0</v>
      </c>
    </row>
    <row r="77" spans="1:5" x14ac:dyDescent="0.3">
      <c r="E77" s="52"/>
    </row>
    <row r="78" spans="1:5" ht="15" thickBot="1" x14ac:dyDescent="0.35"/>
    <row r="79" spans="1:5" ht="15" customHeight="1" x14ac:dyDescent="0.3">
      <c r="A79" s="28" t="s">
        <v>131</v>
      </c>
      <c r="B79" s="138"/>
    </row>
    <row r="80" spans="1:5" ht="15" customHeight="1" x14ac:dyDescent="0.3">
      <c r="A80" s="99" t="s">
        <v>45</v>
      </c>
      <c r="B80" s="138"/>
    </row>
    <row r="82" spans="1:1" ht="15" thickBot="1" x14ac:dyDescent="0.35"/>
    <row r="83" spans="1:1" x14ac:dyDescent="0.3">
      <c r="A83" s="28" t="s">
        <v>124</v>
      </c>
    </row>
    <row r="84" spans="1:1" x14ac:dyDescent="0.3">
      <c r="A84" s="111" t="s">
        <v>125</v>
      </c>
    </row>
  </sheetData>
  <mergeCells count="11">
    <mergeCell ref="B79:B80"/>
    <mergeCell ref="C22:C23"/>
    <mergeCell ref="D22:D23"/>
    <mergeCell ref="C52:C53"/>
    <mergeCell ref="D52:D53"/>
    <mergeCell ref="A3:A4"/>
    <mergeCell ref="B3:B4"/>
    <mergeCell ref="A22:A23"/>
    <mergeCell ref="B22:B23"/>
    <mergeCell ref="B63:B64"/>
    <mergeCell ref="B52:B53"/>
  </mergeCells>
  <pageMargins left="0.7" right="0.7" top="0.75" bottom="0.75" header="0.3" footer="0.3"/>
  <pageSetup paperSize="9" orientation="portrait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99DE6080-E0D8-4A1E-BFD7-5F1F27C1FA79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Ф1</vt:lpstr>
      <vt:lpstr>Ф2</vt:lpstr>
      <vt:lpstr>Лист1</vt:lpstr>
      <vt:lpstr>Ф4</vt:lpstr>
      <vt:lpstr>Ф3</vt:lpstr>
      <vt:lpstr>Ф1!_Hlk144731180</vt:lpstr>
      <vt:lpstr>Ф1!_Toc414363594</vt:lpstr>
      <vt:lpstr>Ф1!OLE_LINK2</vt:lpstr>
      <vt:lpstr>Ф1!OLE_LINK55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Шмидт Ольга Иосифовна</dc:creator>
  <cp:lastModifiedBy>admin</cp:lastModifiedBy>
  <cp:lastPrinted>2021-08-14T12:28:54Z</cp:lastPrinted>
  <dcterms:created xsi:type="dcterms:W3CDTF">2018-08-14T10:01:39Z</dcterms:created>
  <dcterms:modified xsi:type="dcterms:W3CDTF">2023-11-06T04:40:11Z</dcterms:modified>
</cp:coreProperties>
</file>