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2\Econom\Отчеты\Отчеты KASE\2022\3 кв. 2022\"/>
    </mc:Choice>
  </mc:AlternateContent>
  <bookViews>
    <workbookView xWindow="0" yWindow="0" windowWidth="28800" windowHeight="12036"/>
  </bookViews>
  <sheets>
    <sheet name="ф.1-" sheetId="1" r:id="rId1"/>
    <sheet name="ф.2" sheetId="2" r:id="rId2"/>
    <sheet name="ф.3" sheetId="4" r:id="rId3"/>
    <sheet name="ф.4" sheetId="3" r:id="rId4"/>
    <sheet name="расчет акции"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3" hidden="1">#REF!</definedName>
    <definedName name="_Key1"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[23]Anlagevermögen!$A$1:$Z$29</definedName>
    <definedName name="ARA_Threshold">'[24]Bal Sheet'!#REF!</definedName>
    <definedName name="ARP_Threshold">'[24]Bal Sheet'!#REF!</definedName>
    <definedName name="AS2DocOpenMode" hidden="1">"AS2DocumentEdit"</definedName>
    <definedName name="AS2HasNoAutoHeaderFooter">"OFF"</definedName>
    <definedName name="AS2NamedRange" hidden="1">15</definedName>
    <definedName name="AS2ReportLS" hidden="1">1</definedName>
    <definedName name="AS2StaticLS" hidden="1">[25]Securities!A1</definedName>
    <definedName name="AS2SyncStepLS" hidden="1">0</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[26]SMSTemp!$B$4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'[27]Threshold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[28]!BILAN</definedName>
    <definedName name="bolag">[29]Tabeller!$B$25</definedName>
    <definedName name="bomb" localSheetId="3">'[30]O-20'!#REF!</definedName>
    <definedName name="bomb">'[31]O-20'!#REF!</definedName>
    <definedName name="CARLSB_IC" localSheetId="3">#REF!</definedName>
    <definedName name="CARLSB_IC">#REF!</definedName>
    <definedName name="CASH" localSheetId="3">#REF!</definedName>
    <definedName name="CASH">#REF!</definedName>
    <definedName name="CASHCVNMAY" localSheetId="3">'[32]Cash CCI Detail'!$G$28+'[32]Cash CCI Detail'!$K$107</definedName>
    <definedName name="CASHCVNMAY">'[33]Cash CCI Detail'!$G$28+'[33]Cash CCI Detail'!$K$107</definedName>
    <definedName name="Cashflow2">[34]База!$A$1:$T$65536</definedName>
    <definedName name="ccoppy" localSheetId="3">ф.4!ccoppy</definedName>
    <definedName name="ccoppy">[0]!ccoppy</definedName>
    <definedName name="cellIsStratified">'[35]J-55'!$B$39</definedName>
    <definedName name="cellProjectedMisstatementWarning">'[35]J-55'!$A$141</definedName>
    <definedName name="cellSampleSize">'[35]J-55'!$B$62</definedName>
    <definedName name="cellSampleSizeWarning">'[35]J-55'!$A$140</definedName>
    <definedName name="cellSSF">'[35]J-55'!$B$44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[36]Anlagevermögen!$A$1:$Z$29</definedName>
    <definedName name="ClientName">[26]SMSTemp!$B$3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[37]IS!#REF!</definedName>
    <definedName name="conect_name" localSheetId="3">#REF!</definedName>
    <definedName name="conect_name">#REF!</definedName>
    <definedName name="connect_name" localSheetId="3">#REF!</definedName>
    <definedName name="connect_name">#REF!</definedName>
    <definedName name="copy" localSheetId="3">ф.4!copy</definedName>
    <definedName name="copy">[0]!copy</definedName>
    <definedName name="copy1" localSheetId="3">ф.4!copy1</definedName>
    <definedName name="copy1">[0]!copy1</definedName>
    <definedName name="copy1234" localSheetId="3">ф.4!copy1234</definedName>
    <definedName name="copy1234">[0]!copy1234</definedName>
    <definedName name="cost" localSheetId="3">#REF!</definedName>
    <definedName name="cost">#REF!</definedName>
    <definedName name="count" localSheetId="3">'[38]G-40'!$B$26:$B$31</definedName>
    <definedName name="count">'[39]G-40'!$B$26:$B$31</definedName>
    <definedName name="country" localSheetId="3">[40]misc!$B$1</definedName>
    <definedName name="country">[41]misc!$B$1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[42]ДДС!$E$4</definedName>
    <definedName name="currency">[43]Tabeller!$K$15</definedName>
    <definedName name="Current" localSheetId="3">#REF!</definedName>
    <definedName name="Current">#REF!</definedName>
    <definedName name="CY_Accounts_Receivable" localSheetId="3">#REF!</definedName>
    <definedName name="CY_Accounts_Receivable">#REF!</definedName>
    <definedName name="CY_Administration" localSheetId="3">'[24]Income Statement'!#REF!</definedName>
    <definedName name="CY_Administration">'[24]Income Statement'!#REF!</definedName>
    <definedName name="CY_Cash" localSheetId="3">#REF!</definedName>
    <definedName name="CY_Cash">#REF!</definedName>
    <definedName name="CY_Common_Equity" localSheetId="3">#REF!</definedName>
    <definedName name="CY_Common_Equity">#REF!</definedName>
    <definedName name="CY_Cost_of_Sales" localSheetId="3">'[24]Income Statement'!#REF!</definedName>
    <definedName name="CY_Cost_of_Sales">'[24]Income Statement'!#REF!</definedName>
    <definedName name="CY_Current_Liabilities" localSheetId="3">'[24]Bal Sheet'!#REF!</definedName>
    <definedName name="CY_Current_Liabilities">'[24]Bal Sheet'!#REF!</definedName>
    <definedName name="CY_Depreciation" localSheetId="3">'[24]Income Statement'!#REF!</definedName>
    <definedName name="CY_Depreciation">'[24]Income Statement'!#REF!</definedName>
    <definedName name="CY_Gross_Profit" localSheetId="3">'[24]Income Statement'!#REF!</definedName>
    <definedName name="CY_Gross_Profit">'[24]Income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'[24]Income Statement'!#REF!</definedName>
    <definedName name="CY_Interest_Expense">'[24]Income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 localSheetId="3">'[24]Income Statement'!#REF!</definedName>
    <definedName name="CY_Market_Value_of_Equity">'[24]Income Statement'!#REF!</definedName>
    <definedName name="CY_Marketable_Sec" localSheetId="3">'[24]Bal Sheet'!#REF!</definedName>
    <definedName name="CY_Marketable_Sec">'[24]Bal Sheet'!#REF!</definedName>
    <definedName name="CY_NET_PROFIT" localSheetId="3">'[24]Income Statement'!#REF!</definedName>
    <definedName name="CY_NET_PROFIT">'[24]Income Statement'!#REF!</definedName>
    <definedName name="CY_Net_Revenue" localSheetId="3">#REF!</definedName>
    <definedName name="CY_Net_Revenue">#REF!</definedName>
    <definedName name="CY_Operating_Income" localSheetId="3">'[24]Income Statement'!#REF!</definedName>
    <definedName name="CY_Operating_Income">'[24]Income Statement'!#REF!</definedName>
    <definedName name="CY_Other" localSheetId="3">'[24]Income Statement'!#REF!</definedName>
    <definedName name="CY_Other">'[24]Income Statement'!#REF!</definedName>
    <definedName name="CY_Other_Curr_Assets" localSheetId="3">#REF!</definedName>
    <definedName name="CY_Other_Curr_Assets">#REF!</definedName>
    <definedName name="CY_Other_LT_Assets" localSheetId="3">'[24]Bal Sheet'!#REF!</definedName>
    <definedName name="CY_Other_LT_Assets">'[24]Bal Sheet'!#REF!</definedName>
    <definedName name="CY_Other_LT_Liabilities" localSheetId="3">#REF!</definedName>
    <definedName name="CY_Other_LT_Liabilities">#REF!</definedName>
    <definedName name="CY_Preferred_Stock" localSheetId="3">'[24]Bal Sheet'!#REF!</definedName>
    <definedName name="CY_Preferred_Stock">'[24]Bal Sheet'!#REF!</definedName>
    <definedName name="CY_QUICK_ASSETS" localSheetId="3">#REF!</definedName>
    <definedName name="CY_QUICK_ASSETS">#REF!</definedName>
    <definedName name="CY_Retained_Earnings" localSheetId="3">#REF!</definedName>
    <definedName name="CY_Retained_Earnings">#REF!</definedName>
    <definedName name="CY_Selling" localSheetId="3">'[24]Income Statement'!#REF!</definedName>
    <definedName name="CY_Selling">'[24]Income Statement'!#REF!</definedName>
    <definedName name="CY_Tangible_Assets" localSheetId="3">#REF!</definedName>
    <definedName name="CY_Tangible_Assets">#REF!</definedName>
    <definedName name="CY_Tangible_Net_Worth" localSheetId="3">'[24]Income Statement'!#REF!</definedName>
    <definedName name="CY_Tangible_Net_Worth">'[24]Income Statement'!#REF!</definedName>
    <definedName name="CY_Taxes" localSheetId="3">'[24]Income Statement'!#REF!</definedName>
    <definedName name="CY_Taxes">'[24]Income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'[24]Income Statement'!#REF!</definedName>
    <definedName name="cyp">'[44]FS-97'!$BA$90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'[45]16'!$O$24</definedName>
    <definedName name="Depreciation_PPE">'[45]12'!$N$48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'[35]J-55'!$B$58</definedName>
    <definedName name="dName">'[35]J-55'!$B$3</definedName>
    <definedName name="dPlanningMateriality">'[35]J-55'!$B$46</definedName>
    <definedName name="dProjectedBookValue">'[35]J-55'!$B$93</definedName>
    <definedName name="dProjectedBookValueStratified">'[35]J-55'!$B$120</definedName>
    <definedName name="dProjectedNumbersOfItems">'[35]J-55'!$D$93</definedName>
    <definedName name="dProjectedNumbersOfItemsStratified">'[35]J-55'!$D$120</definedName>
    <definedName name="dsadas" localSheetId="3">#REF!</definedName>
    <definedName name="dsadas">#REF!</definedName>
    <definedName name="dsadsa" localSheetId="3">#REF!</definedName>
    <definedName name="dsadsa">#REF!</definedName>
    <definedName name="dSampleSize">'[35]J-55'!$B$62</definedName>
    <definedName name="dsn" localSheetId="3">#REF!</definedName>
    <definedName name="dsn">#REF!</definedName>
    <definedName name="dTotalPopulationBookValue">'[35]J-55'!$B$50</definedName>
    <definedName name="dTotalProjectedBookValue">'[35]J-55'!$B$122</definedName>
    <definedName name="dTotalProjectedNumbersOfItems">'[35]J-55'!$D$122</definedName>
    <definedName name="dTotIndSignItems">'[35]J-55'!$B$84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[43]Tabeller!$B$22</definedName>
    <definedName name="Entity_name">'[46]std tabel'!$H$4</definedName>
    <definedName name="er" localSheetId="3" hidden="1">'[15]Prelim Cost'!$B$31:$L$31</definedName>
    <definedName name="er" hidden="1">'[16]Prelim Cost'!$B$31:$L$31</definedName>
    <definedName name="Error">[47]Anlagevermögen!$A$1:$Z$29</definedName>
    <definedName name="est">[29]Tabeller!$H$17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[48]ЯНВАРЬ!#REF!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[43]Tabeller!$H$15</definedName>
    <definedName name="Format0Dec">[26]SMSTemp!$B$15</definedName>
    <definedName name="Format2Dec">[26]SMSTemp!$B$13</definedName>
    <definedName name="FX_gain_loss">'[45]10'!#REF!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[37]IS!#REF!</definedName>
    <definedName name="GDBUT">[28]!GDBUT</definedName>
    <definedName name="GDRAP">[28]!GDRAP</definedName>
    <definedName name="GEBUT">[28]!GEBUT</definedName>
    <definedName name="gen_path" localSheetId="3">#REF!</definedName>
    <definedName name="gen_path">#REF!</definedName>
    <definedName name="GERAP">[28]!GERAP</definedName>
    <definedName name="ghjf" localSheetId="3">ф.4!ghjf</definedName>
    <definedName name="ghjf">[0]!ghjf</definedName>
    <definedName name="Gr_100" localSheetId="3">'[49]31.12.03'!$E$8:$E$13</definedName>
    <definedName name="Gr_100">'[50]31.12.03'!$E$8:$E$13</definedName>
    <definedName name="Gr_101" localSheetId="3">'[49]31.12.03'!$E$15:$E$17</definedName>
    <definedName name="Gr_101">'[50]31.12.03'!$E$15:$E$17</definedName>
    <definedName name="Gr_105" localSheetId="3">'[49]31.12.03'!$E$19:$E$20</definedName>
    <definedName name="Gr_105">'[50]31.12.03'!$E$19:$E$20</definedName>
    <definedName name="Gr_110" localSheetId="3">'[49]31.12.03'!$E$22:$E$25</definedName>
    <definedName name="Gr_110">'[50]31.12.03'!$E$22:$E$25</definedName>
    <definedName name="Gr_120" localSheetId="3">'[49]31.12.03'!$E$27:$E$34</definedName>
    <definedName name="Gr_120">'[50]31.12.03'!$E$27:$E$34</definedName>
    <definedName name="Gr_125" localSheetId="3">'[49]31.12.03'!$E$36:$E$48</definedName>
    <definedName name="Gr_125">'[50]31.12.03'!$E$36:$E$48</definedName>
    <definedName name="Gr_130" localSheetId="3">'[49]31.12.03'!$E$50:$E$59</definedName>
    <definedName name="Gr_130">'[50]31.12.03'!$E$50:$E$59</definedName>
    <definedName name="Gr_132" localSheetId="3">'[49]31.12.03'!$E$61:$E$69</definedName>
    <definedName name="Gr_132">'[50]31.12.03'!$E$61:$E$69</definedName>
    <definedName name="Gr_135" localSheetId="3">'[49]31.12.03'!$E$71:$E$73</definedName>
    <definedName name="Gr_135">'[50]31.12.03'!$E$71:$E$73</definedName>
    <definedName name="Gr_140" localSheetId="3">'[49]31.12.03'!$E$75:$E$94</definedName>
    <definedName name="Gr_140">'[50]31.12.03'!$E$75:$E$94</definedName>
    <definedName name="Gr_145" localSheetId="3">'[49]31.12.03'!$E$96:$E$102</definedName>
    <definedName name="Gr_145">'[50]31.12.03'!$E$96:$E$102</definedName>
    <definedName name="Gr_146" localSheetId="3">'[49]31.12.03'!$E$106:$E$111</definedName>
    <definedName name="Gr_146">'[50]31.12.03'!$E$106:$E$111</definedName>
    <definedName name="Gr_147" localSheetId="3">'[49]31.12.03'!$E$113:$E$116</definedName>
    <definedName name="Gr_147">'[50]31.12.03'!$E$113:$E$116</definedName>
    <definedName name="Gr_155" localSheetId="3">'[49]31.12.03'!$E$118:$E$119</definedName>
    <definedName name="Gr_155">'[50]31.12.03'!$E$118:$E$119</definedName>
    <definedName name="Gr_160" localSheetId="3">'[49]31.12.03'!$E$121:$E$123</definedName>
    <definedName name="Gr_160">'[50]31.12.03'!$E$121:$E$123</definedName>
    <definedName name="Gr_165" localSheetId="3">'[49]31.12.03'!$E$125:$E$142</definedName>
    <definedName name="Gr_165">'[50]31.12.03'!$E$125:$E$142</definedName>
    <definedName name="Gr_170" localSheetId="3">'[49]31.12.03'!$E$144:$E$164</definedName>
    <definedName name="Gr_170">'[50]31.12.03'!$E$144:$E$164</definedName>
    <definedName name="Gr_179" localSheetId="3">'[49]31.12.03'!$E$166:$E$167</definedName>
    <definedName name="Gr_179">'[50]31.12.03'!$E$166:$E$167</definedName>
    <definedName name="Gr_181" localSheetId="3">'[49]31.12.03'!$E$169:$E$182</definedName>
    <definedName name="Gr_181">'[50]31.12.03'!$E$169:$E$182</definedName>
    <definedName name="Gr_183" localSheetId="3">'[49]31.12.03'!$E$184:$E$197</definedName>
    <definedName name="Gr_183">'[50]31.12.03'!$E$184:$E$197</definedName>
    <definedName name="Gr_185" localSheetId="3">'[49]31.12.03'!$E$199:$E$217</definedName>
    <definedName name="Gr_185">'[50]31.12.03'!$E$199:$E$217</definedName>
    <definedName name="Gr_189" localSheetId="3">'[49]31.12.03'!$E$219:$E$225</definedName>
    <definedName name="Gr_189">'[50]31.12.03'!$E$219:$E$225</definedName>
    <definedName name="Gr_201" localSheetId="3">'[49]31.12.03'!$E$228:$E$232</definedName>
    <definedName name="Gr_201">'[50]31.12.03'!$E$228:$E$232</definedName>
    <definedName name="Gr_202" localSheetId="3">'[49]31.12.03'!$E$234:$E$237</definedName>
    <definedName name="Gr_202">'[50]31.12.03'!$E$234:$E$237</definedName>
    <definedName name="Gr_203" localSheetId="3">'[49]31.12.03'!$E$239:$E$243</definedName>
    <definedName name="Gr_203">'[50]31.12.03'!$E$239:$E$243</definedName>
    <definedName name="Gr_204" localSheetId="3">'[49]31.12.03'!$E$245:$E$249</definedName>
    <definedName name="Gr_204">'[50]31.12.03'!$E$245:$E$249</definedName>
    <definedName name="Gr_205" localSheetId="3">'[49]31.12.03'!$E$251:$E$263</definedName>
    <definedName name="Gr_205">'[50]31.12.03'!$E$251:$E$263</definedName>
    <definedName name="Gr_206" localSheetId="3">'[49]31.12.03'!$E$259:$E$263</definedName>
    <definedName name="Gr_206">'[50]31.12.03'!$E$259:$E$263</definedName>
    <definedName name="Gr_211" localSheetId="3">'[49]31.12.03'!$E$265:$E$267</definedName>
    <definedName name="Gr_211">'[50]31.12.03'!$E$265:$E$267</definedName>
    <definedName name="Gr_212" localSheetId="3">'[49]31.12.03'!$E$269:$E$282</definedName>
    <definedName name="Gr_212">'[50]31.12.03'!$E$269:$E$282</definedName>
    <definedName name="Gr_215" localSheetId="3">'[49]31.12.03'!$E$284:$E$286</definedName>
    <definedName name="Gr_215">'[50]31.12.03'!$E$284:$E$286</definedName>
    <definedName name="Gr_220" localSheetId="3">'[49]31.12.03'!$E$288:$E$316</definedName>
    <definedName name="Gr_220">'[50]31.12.03'!$E$288:$E$316</definedName>
    <definedName name="Gr_230" localSheetId="3">'[49]31.12.03'!$E$320:$E$323</definedName>
    <definedName name="Gr_230">'[50]31.12.03'!$E$320:$E$323</definedName>
    <definedName name="Gr_240" localSheetId="3">'[49]31.12.03'!$E$325:$E$326</definedName>
    <definedName name="Gr_240">'[50]31.12.03'!$E$325:$E$326</definedName>
    <definedName name="Gr_255" localSheetId="3">'[49]31.12.03'!$E$328:$E$329</definedName>
    <definedName name="Gr_255">'[50]31.12.03'!$E$328:$E$329</definedName>
    <definedName name="Gr_270" localSheetId="3">'[49]31.12.03'!$E$331:$E$362</definedName>
    <definedName name="Gr_270">'[50]31.12.03'!$E$331:$E$362</definedName>
    <definedName name="Gr_279" localSheetId="3">'[49]31.12.03'!$E$364:$E$366</definedName>
    <definedName name="Gr_279">'[50]31.12.03'!$E$364:$E$366</definedName>
    <definedName name="Gr_281" localSheetId="3">'[49]31.12.03'!$E$368:$E$376</definedName>
    <definedName name="Gr_281">'[50]31.12.03'!$E$368:$E$376</definedName>
    <definedName name="Gr_283" localSheetId="3">'[49]31.12.03'!$E$378:$E$385</definedName>
    <definedName name="Gr_283">'[50]31.12.03'!$E$378:$E$385</definedName>
    <definedName name="Gr_285" localSheetId="3">'[49]31.12.03'!$E$387:$E$404</definedName>
    <definedName name="Gr_285">'[50]31.12.03'!$E$387:$E$404</definedName>
    <definedName name="Gr_289" localSheetId="3">'[49]31.12.03'!$E$406:$E$412</definedName>
    <definedName name="Gr_289">'[50]31.12.03'!$E$406:$E$412</definedName>
    <definedName name="Gr_300" localSheetId="3">'[49]31.12.03'!$E$415:$E$423</definedName>
    <definedName name="Gr_300">'[50]31.12.03'!$E$415:$E$423</definedName>
    <definedName name="Gr_310" localSheetId="3">'[49]31.12.03'!$E$425</definedName>
    <definedName name="Gr_310">'[50]31.12.03'!$E$425</definedName>
    <definedName name="Gr_350" localSheetId="3">'[49]31.12.03'!$E$427:$E$436</definedName>
    <definedName name="Gr_350">'[50]31.12.03'!$E$427:$E$436</definedName>
    <definedName name="Gr_405" localSheetId="3">'[49]31.12.03'!$E$439:$E$440</definedName>
    <definedName name="Gr_405">'[50]31.12.03'!$E$439:$E$440</definedName>
    <definedName name="Gr_410" localSheetId="3">'[49]31.12.03'!$E$442:$E$445</definedName>
    <definedName name="Gr_410">'[50]31.12.03'!$E$442:$E$445</definedName>
    <definedName name="Gr_420" localSheetId="3">'[49]31.12.03'!$E$447:$E$448</definedName>
    <definedName name="Gr_420">'[50]31.12.03'!$E$447:$E$448</definedName>
    <definedName name="Gr_425" localSheetId="3">'[49]31.12.03'!$E$450:$E$462</definedName>
    <definedName name="Gr_425">'[50]31.12.03'!$E$450:$E$462</definedName>
    <definedName name="Gr_430" localSheetId="3">'[49]31.12.03'!$E$464:$E$472</definedName>
    <definedName name="Gr_430">'[50]31.12.03'!$E$464:$E$472</definedName>
    <definedName name="Gr_432" localSheetId="3">'[49]31.12.03'!$E$474:$E$479</definedName>
    <definedName name="Gr_432">'[50]31.12.03'!$E$474:$E$479</definedName>
    <definedName name="Gr_435" localSheetId="3">'[49]31.12.03'!$E$481:$E$483</definedName>
    <definedName name="Gr_435">'[50]31.12.03'!$E$481:$E$483</definedName>
    <definedName name="Gr_440" localSheetId="3">'[49]31.12.03'!$E$485:$E$500</definedName>
    <definedName name="Gr_440">'[50]31.12.03'!$E$485:$E$500</definedName>
    <definedName name="Gr_445" localSheetId="3">'[49]31.12.03'!$E$502:$E$505</definedName>
    <definedName name="Gr_445">'[50]31.12.03'!$E$502:$E$505</definedName>
    <definedName name="Gr_447" localSheetId="3">'[49]31.12.03'!$E$509:$E$512</definedName>
    <definedName name="Gr_447">'[50]31.12.03'!$E$509:$E$512</definedName>
    <definedName name="Gr_450" localSheetId="3">'[49]31.12.03'!$E$514:$E$524</definedName>
    <definedName name="Gr_450">'[50]31.12.03'!$E$514:$E$524</definedName>
    <definedName name="Gr_460" localSheetId="3">'[49]31.12.03'!$E$526:$E$539</definedName>
    <definedName name="Gr_460">'[50]31.12.03'!$E$526:$E$539</definedName>
    <definedName name="Gr_470" localSheetId="3">'[49]31.12.03'!$E$541:$E$546</definedName>
    <definedName name="Gr_470">'[50]31.12.03'!$E$541:$E$546</definedName>
    <definedName name="Gr_473" localSheetId="3">'[49]31.12.03'!$E$548:$E$551</definedName>
    <definedName name="Gr_473">'[50]31.12.03'!$E$548:$E$551</definedName>
    <definedName name="Gr_485" localSheetId="3">'[49]31.12.03'!$E$553:$E$556</definedName>
    <definedName name="Gr_485">'[50]31.12.03'!$E$553:$E$556</definedName>
    <definedName name="Gr_487" localSheetId="3">'[49]31.12.03'!$E$558:$E$559</definedName>
    <definedName name="Gr_487">'[50]31.12.03'!$E$558:$E$559</definedName>
    <definedName name="Gr_489" localSheetId="3">'[49]31.12.03'!$E$561:$E$566</definedName>
    <definedName name="Gr_489">'[50]31.12.03'!$E$561:$E$566</definedName>
    <definedName name="Gr_492" localSheetId="3">'[49]31.12.03'!$E$570:$E$571</definedName>
    <definedName name="Gr_492">'[50]31.12.03'!$E$570:$E$571</definedName>
    <definedName name="Gr_494" localSheetId="3">'[49]31.12.03'!$E$573:$E$575</definedName>
    <definedName name="Gr_494">'[50]31.12.03'!$E$573:$E$575</definedName>
    <definedName name="Gr_502" localSheetId="3">'[49]31.12.03'!$E$579:$E$583</definedName>
    <definedName name="Gr_502">'[50]31.12.03'!$E$579:$E$583</definedName>
    <definedName name="Gr_503" localSheetId="3">'[49]31.12.03'!$E$585:$E$588</definedName>
    <definedName name="Gr_503">'[50]31.12.03'!$E$585:$E$588</definedName>
    <definedName name="Gr_504" localSheetId="3">'[49]31.12.03'!$E$590:$E$593</definedName>
    <definedName name="Gr_504">'[50]31.12.03'!$E$590:$E$593</definedName>
    <definedName name="Gr_505" localSheetId="3">'[49]31.12.03'!$E$595:$E$602</definedName>
    <definedName name="Gr_505">'[50]31.12.03'!$E$595:$E$602</definedName>
    <definedName name="Gr_506" localSheetId="3">'[49]31.12.03'!$E$604:$E$608</definedName>
    <definedName name="Gr_506">'[50]31.12.03'!$E$604:$E$608</definedName>
    <definedName name="Gr_509" localSheetId="3">'[49]31.12.03'!$E$610:$E$611</definedName>
    <definedName name="Gr_509">'[50]31.12.03'!$E$610:$E$611</definedName>
    <definedName name="Gr_511" localSheetId="3">'[49]31.12.03'!$E$613:$E$615</definedName>
    <definedName name="Gr_511">'[50]31.12.03'!$E$613:$E$615</definedName>
    <definedName name="Gr_512" localSheetId="3">'[49]31.12.03'!$E$617:$E$630</definedName>
    <definedName name="Gr_512">'[50]31.12.03'!$E$617:$E$630</definedName>
    <definedName name="Gr_515" localSheetId="3">'[49]31.12.03'!$E$632:$E$634</definedName>
    <definedName name="Gr_515">'[50]31.12.03'!$E$632:$E$634</definedName>
    <definedName name="Gr_520" localSheetId="3">'[49]31.12.03'!$E$636:$E$657</definedName>
    <definedName name="Gr_520">'[50]31.12.03'!$E$636:$E$657</definedName>
    <definedName name="Gr_530" localSheetId="3">'[49]31.12.03'!$E$661:$E$665</definedName>
    <definedName name="Gr_530">'[50]31.12.03'!$E$661:$E$665</definedName>
    <definedName name="Gr_540" localSheetId="3">'[49]31.12.03'!$E$667:$E$668</definedName>
    <definedName name="Gr_540">'[50]31.12.03'!$E$667:$E$668</definedName>
    <definedName name="Gr_545" localSheetId="3">'[49]31.12.03'!$E$670:$E$684</definedName>
    <definedName name="Gr_545">'[50]31.12.03'!$E$670:$E$684</definedName>
    <definedName name="Gr_550" localSheetId="3">'[49]31.12.03'!$E$686:$E$696</definedName>
    <definedName name="Gr_550">'[50]31.12.03'!$E$686:$E$696</definedName>
    <definedName name="Gr_560" localSheetId="3">'[49]31.12.03'!$E$698:$E$706</definedName>
    <definedName name="Gr_560">'[50]31.12.03'!$E$698:$E$706</definedName>
    <definedName name="Gr_570" localSheetId="3">'[49]31.12.03'!$E$708:$E$713</definedName>
    <definedName name="Gr_570">'[50]31.12.03'!$E$708:$E$713</definedName>
    <definedName name="Gr_572" localSheetId="3">'[49]31.12.03'!$E$715:$E$716</definedName>
    <definedName name="Gr_572">'[50]31.12.03'!$E$715:$E$716</definedName>
    <definedName name="Gr_573" localSheetId="3">'[49]31.12.03'!$E$718:$E$721</definedName>
    <definedName name="Gr_573">'[50]31.12.03'!$E$718:$E$721</definedName>
    <definedName name="Gr_574" localSheetId="3">'[49]31.12.03'!$E$723:$E$734</definedName>
    <definedName name="Gr_574">'[50]31.12.03'!$E$723:$E$734</definedName>
    <definedName name="Gr_576" localSheetId="3">'[49]31.12.03'!$E$736:$E$742</definedName>
    <definedName name="Gr_576">'[50]31.12.03'!$E$736:$E$742</definedName>
    <definedName name="Gr_578" localSheetId="3">'[49]31.12.03'!$E$744:$E$751</definedName>
    <definedName name="Gr_578">'[50]31.12.03'!$E$744:$E$751</definedName>
    <definedName name="Gr_585" localSheetId="3">'[49]31.12.03'!$E$753:$E$756</definedName>
    <definedName name="Gr_585">'[50]31.12.03'!$E$753:$E$756</definedName>
    <definedName name="Gr_587" localSheetId="3">'[49]31.12.03'!$E$758:$E$759</definedName>
    <definedName name="Gr_587">'[50]31.12.03'!$E$758:$E$759</definedName>
    <definedName name="Gr_589" localSheetId="3">'[49]31.12.03'!$E$761:$E$766</definedName>
    <definedName name="Gr_589">'[50]31.12.03'!$E$761:$E$766</definedName>
    <definedName name="Gr_592" localSheetId="3">'[49]31.12.03'!$E$770:$E$774</definedName>
    <definedName name="Gr_592">'[50]31.12.03'!$E$770:$E$774</definedName>
    <definedName name="Gr_594" localSheetId="3">'[49]31.12.03'!$E$776:$E$778</definedName>
    <definedName name="Gr_594">'[50]31.12.03'!$E$776:$E$778</definedName>
    <definedName name="Gr_600" localSheetId="3">'[49]31.12.03'!$E$782:$E$785</definedName>
    <definedName name="Gr_600">'[50]31.12.03'!$E$782:$E$785</definedName>
    <definedName name="Gr_605" localSheetId="3">'[49]31.12.03'!$E$787:$E$788</definedName>
    <definedName name="Gr_605">'[50]31.12.03'!$E$787:$E$788</definedName>
    <definedName name="Gr_610" localSheetId="3">'[49]31.12.03'!$E$791:$E$792</definedName>
    <definedName name="Gr_610">'[50]31.12.03'!$E$791:$E$792</definedName>
    <definedName name="Gr_615" localSheetId="3">'[49]31.12.03'!$E$795:$E$796</definedName>
    <definedName name="Gr_615">'[50]31.12.03'!$E$795:$E$796</definedName>
    <definedName name="Gr_620" localSheetId="3">'[49]31.12.03'!$E$799:$E$806</definedName>
    <definedName name="Gr_620">'[50]31.12.03'!$E$799:$E$806</definedName>
    <definedName name="Gr_630" localSheetId="3">'[49]31.12.03'!$E$808:$E$814</definedName>
    <definedName name="Gr_630">'[50]31.12.03'!$E$808:$E$814</definedName>
    <definedName name="Gr_640" localSheetId="3">'[49]31.12.03'!$E$816:$E$819</definedName>
    <definedName name="Gr_640">'[50]31.12.03'!$E$816:$E$819</definedName>
    <definedName name="Gr_650" localSheetId="3">'[49]31.12.03'!$E$822:$E$825</definedName>
    <definedName name="Gr_650">'[50]31.12.03'!$E$822:$E$825</definedName>
    <definedName name="Gr_655" localSheetId="3">'[49]31.12.03'!$E$827:$E$828</definedName>
    <definedName name="Gr_655">'[50]31.12.03'!$E$827:$E$828</definedName>
    <definedName name="Gr_660" localSheetId="3">'[49]31.12.03'!$E$831:$E$832</definedName>
    <definedName name="Gr_660">'[50]31.12.03'!$E$831:$E$832</definedName>
    <definedName name="Gr_665" localSheetId="3">'[49]31.12.03'!$E$835:$E$836</definedName>
    <definedName name="Gr_665">'[50]31.12.03'!$E$835:$E$836</definedName>
    <definedName name="Gr_670" localSheetId="3">'[49]31.12.03'!$E$839:$E$846</definedName>
    <definedName name="Gr_670">'[50]31.12.03'!$E$839:$E$846</definedName>
    <definedName name="Gr_680" localSheetId="3">'[49]31.12.03'!$E$848:$E$854</definedName>
    <definedName name="Gr_680">'[50]31.12.03'!$E$848:$E$854</definedName>
    <definedName name="Gr_690" localSheetId="3">'[49]31.12.03'!$E$856:$E$859</definedName>
    <definedName name="Gr_690">'[50]31.12.03'!$E$856:$E$859</definedName>
    <definedName name="Gr_710" localSheetId="3">'[49]31.12.03'!$E$862:$E$866</definedName>
    <definedName name="Gr_710">'[50]31.12.03'!$E$862:$E$866</definedName>
    <definedName name="Gr_720" localSheetId="3">'[49]31.12.03'!$E$868:$E$870</definedName>
    <definedName name="Gr_720">'[50]31.12.03'!$E$868:$E$870</definedName>
    <definedName name="Gr_730" localSheetId="3">'[49]31.12.03'!$E$872:$E$878</definedName>
    <definedName name="Gr_730">'[50]31.12.03'!$E$872:$E$878</definedName>
    <definedName name="Gr_740" localSheetId="3">'[49]31.12.03'!$E$880:$E$893</definedName>
    <definedName name="Gr_740">'[50]31.12.03'!$E$880:$E$893</definedName>
    <definedName name="Gr_750" localSheetId="3">'[49]31.12.03'!$E$895:$E$899</definedName>
    <definedName name="Gr_750">'[50]31.12.03'!$E$895:$E$899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ф.4!HILH</definedName>
    <definedName name="HILH">[0]!HILH</definedName>
    <definedName name="I0" localSheetId="3">'[51]A-20'!$E$149</definedName>
    <definedName name="I0">'[52]A-20'!$E$149</definedName>
    <definedName name="IAS_BS1998" localSheetId="3">#REF!</definedName>
    <definedName name="IAS_BS1998">#REF!</definedName>
    <definedName name="IAS_IS1998" localSheetId="3">#REF!</definedName>
    <definedName name="IAS_IS1998">#REF!</definedName>
    <definedName name="Igr_100" localSheetId="3">'[49]31.12.03'!$E$7</definedName>
    <definedName name="Igr_100">'[50]31.12.03'!$E$7</definedName>
    <definedName name="Igr_101" localSheetId="3">'[49]31.12.03'!$E$14</definedName>
    <definedName name="Igr_101">'[50]31.12.03'!$E$14</definedName>
    <definedName name="Igr_105" localSheetId="3">'[49]31.12.03'!$E$18</definedName>
    <definedName name="Igr_105">'[50]31.12.03'!$E$18</definedName>
    <definedName name="Igr_110" localSheetId="3">'[49]31.12.03'!$E$21</definedName>
    <definedName name="Igr_110">'[50]31.12.03'!$E$21</definedName>
    <definedName name="Igr_120" localSheetId="3">'[49]31.12.03'!$E$26</definedName>
    <definedName name="Igr_120">'[50]31.12.03'!$E$26</definedName>
    <definedName name="Igr_125" localSheetId="3">'[49]31.12.03'!$E$35</definedName>
    <definedName name="Igr_125">'[50]31.12.03'!$E$35</definedName>
    <definedName name="Igr_130" localSheetId="3">'[49]31.12.03'!$E$49</definedName>
    <definedName name="Igr_130">'[50]31.12.03'!$E$49</definedName>
    <definedName name="Igr_132" localSheetId="3">'[49]31.12.03'!$E$60</definedName>
    <definedName name="Igr_132">'[50]31.12.03'!$E$60</definedName>
    <definedName name="Igr_135" localSheetId="3">'[49]31.12.03'!$E$70</definedName>
    <definedName name="Igr_135">'[50]31.12.03'!$E$70</definedName>
    <definedName name="Igr_140" localSheetId="3">'[49]31.12.03'!$E$74</definedName>
    <definedName name="Igr_140">'[50]31.12.03'!$E$74</definedName>
    <definedName name="Igr_145" localSheetId="3">'[49]31.12.03'!$E$95</definedName>
    <definedName name="Igr_145">'[50]31.12.03'!$E$95</definedName>
    <definedName name="Igr_146" localSheetId="3">'[49]31.12.03'!$E$105</definedName>
    <definedName name="Igr_146">'[50]31.12.03'!$E$105</definedName>
    <definedName name="Igr_147" localSheetId="3">'[49]31.12.03'!$E$112</definedName>
    <definedName name="Igr_147">'[50]31.12.03'!$E$112</definedName>
    <definedName name="Igr_148" localSheetId="3">'[49]31.12.03'!$E$103</definedName>
    <definedName name="Igr_148">'[50]31.12.03'!$E$103</definedName>
    <definedName name="Igr_155" localSheetId="3">'[49]31.12.03'!$E$117</definedName>
    <definedName name="Igr_155">'[50]31.12.03'!$E$117</definedName>
    <definedName name="Igr_160" localSheetId="3">'[49]31.12.03'!$E$120</definedName>
    <definedName name="Igr_160">'[50]31.12.03'!$E$120</definedName>
    <definedName name="Igr_165" localSheetId="3">'[49]31.12.03'!$E$124</definedName>
    <definedName name="Igr_165">'[50]31.12.03'!$E$124</definedName>
    <definedName name="Igr_170" localSheetId="3">'[49]31.12.03'!$E$143</definedName>
    <definedName name="Igr_170">'[50]31.12.03'!$E$143</definedName>
    <definedName name="Igr_179" localSheetId="3">'[49]31.12.03'!$E$165</definedName>
    <definedName name="Igr_179">'[50]31.12.03'!$E$165</definedName>
    <definedName name="Igr_181" localSheetId="3">'[49]31.12.03'!$E$168</definedName>
    <definedName name="Igr_181">'[50]31.12.03'!$E$168</definedName>
    <definedName name="Igr_183" localSheetId="3">'[49]31.12.03'!$E$183</definedName>
    <definedName name="Igr_183">'[50]31.12.03'!$E$183</definedName>
    <definedName name="Igr_185" localSheetId="3">'[49]31.12.03'!$E$198</definedName>
    <definedName name="Igr_185">'[50]31.12.03'!$E$198</definedName>
    <definedName name="Igr_189" localSheetId="3">'[49]31.12.03'!$E$218</definedName>
    <definedName name="Igr_189">'[50]31.12.03'!$E$218</definedName>
    <definedName name="Igr_201" localSheetId="3">'[49]31.12.03'!$E$227</definedName>
    <definedName name="Igr_201">'[50]31.12.03'!$E$227</definedName>
    <definedName name="Igr_202" localSheetId="3">'[49]31.12.03'!$E$233</definedName>
    <definedName name="Igr_202">'[50]31.12.03'!$E$233</definedName>
    <definedName name="Igr_203" localSheetId="3">'[49]31.12.03'!$E$238</definedName>
    <definedName name="Igr_203">'[50]31.12.03'!$E$238</definedName>
    <definedName name="Igr_204" localSheetId="3">'[49]31.12.03'!$E$244</definedName>
    <definedName name="Igr_204">'[50]31.12.03'!$E$244</definedName>
    <definedName name="Igr_205" localSheetId="3">'[49]31.12.03'!$E$250</definedName>
    <definedName name="Igr_205">'[50]31.12.03'!$E$250</definedName>
    <definedName name="Igr_211" localSheetId="3">'[49]31.12.03'!$E$264</definedName>
    <definedName name="Igr_211">'[50]31.12.03'!$E$264</definedName>
    <definedName name="Igr_212" localSheetId="3">'[49]31.12.03'!$E$268</definedName>
    <definedName name="Igr_212">'[50]31.12.03'!$E$268</definedName>
    <definedName name="Igr_215" localSheetId="3">'[49]31.12.03'!$E$283</definedName>
    <definedName name="Igr_215">'[50]31.12.03'!$E$283</definedName>
    <definedName name="Igr_220" localSheetId="3">'[49]31.12.03'!$E$287</definedName>
    <definedName name="Igr_220">'[50]31.12.03'!$E$287</definedName>
    <definedName name="Igr_225" localSheetId="3">'[49]31.12.03'!$E$317</definedName>
    <definedName name="Igr_225">'[50]31.12.03'!$E$317</definedName>
    <definedName name="Igr_230" localSheetId="3">'[49]31.12.03'!$E$319</definedName>
    <definedName name="Igr_230">'[50]31.12.03'!$E$319</definedName>
    <definedName name="Igr_240" localSheetId="3">'[49]31.12.03'!$E$324</definedName>
    <definedName name="Igr_240">'[50]31.12.03'!$E$324</definedName>
    <definedName name="Igr_255" localSheetId="3">'[49]31.12.03'!$E$327</definedName>
    <definedName name="Igr_255">'[50]31.12.03'!$E$327</definedName>
    <definedName name="Igr_270" localSheetId="3">'[49]31.12.03'!$E$330</definedName>
    <definedName name="Igr_270">'[50]31.12.03'!$E$330</definedName>
    <definedName name="Igr_279" localSheetId="3">'[49]31.12.03'!$E$363</definedName>
    <definedName name="Igr_279">'[50]31.12.03'!$E$363</definedName>
    <definedName name="Igr_281" localSheetId="3">'[49]31.12.03'!$E$367</definedName>
    <definedName name="Igr_281">'[50]31.12.03'!$E$367</definedName>
    <definedName name="Igr_283" localSheetId="3">'[49]31.12.03'!$E$377</definedName>
    <definedName name="Igr_283">'[50]31.12.03'!$E$377</definedName>
    <definedName name="Igr_285" localSheetId="3">'[49]31.12.03'!$E$386</definedName>
    <definedName name="Igr_285">'[50]31.12.03'!$E$386</definedName>
    <definedName name="Igr_289" localSheetId="3">'[49]31.12.03'!$E$405</definedName>
    <definedName name="Igr_289">'[50]31.12.03'!$E$405</definedName>
    <definedName name="Igr_300" localSheetId="3">'[49]31.12.03'!$E$414</definedName>
    <definedName name="Igr_300">'[50]31.12.03'!$E$414</definedName>
    <definedName name="Igr_310" localSheetId="3">'[49]31.12.03'!$E$424</definedName>
    <definedName name="Igr_310">'[50]31.12.03'!$E$424</definedName>
    <definedName name="Igr_350" localSheetId="3">'[49]31.12.03'!$E$426</definedName>
    <definedName name="Igr_350">'[50]31.12.03'!$E$426</definedName>
    <definedName name="Igr_405" localSheetId="3">'[49]31.12.03'!$E$438</definedName>
    <definedName name="Igr_405">'[50]31.12.03'!$E$438</definedName>
    <definedName name="Igr_410" localSheetId="3">'[49]31.12.03'!$E$441</definedName>
    <definedName name="Igr_410">'[50]31.12.03'!$E$441</definedName>
    <definedName name="Igr_420" localSheetId="3">'[49]31.12.03'!$E$446</definedName>
    <definedName name="Igr_420">'[50]31.12.03'!$E$446</definedName>
    <definedName name="Igr_425" localSheetId="3">'[49]31.12.03'!$E$449</definedName>
    <definedName name="Igr_425">'[50]31.12.03'!$E$449</definedName>
    <definedName name="Igr_430" localSheetId="3">'[49]31.12.03'!$E$463</definedName>
    <definedName name="Igr_430">'[50]31.12.03'!$E$463</definedName>
    <definedName name="Igr_432" localSheetId="3">'[49]31.12.03'!$E$473</definedName>
    <definedName name="Igr_432">'[50]31.12.03'!$E$473</definedName>
    <definedName name="Igr_435" localSheetId="3">'[49]31.12.03'!$E$480</definedName>
    <definedName name="Igr_435">'[50]31.12.03'!$E$480</definedName>
    <definedName name="Igr_440" localSheetId="3">'[49]31.12.03'!$E$484</definedName>
    <definedName name="Igr_440">'[50]31.12.03'!$E$484</definedName>
    <definedName name="Igr_445" localSheetId="3">'[49]31.12.03'!$E$501</definedName>
    <definedName name="Igr_445">'[50]31.12.03'!$E$501</definedName>
    <definedName name="Igr_446" localSheetId="3">'[49]31.12.03'!$E$506</definedName>
    <definedName name="Igr_446">'[50]31.12.03'!$E$506</definedName>
    <definedName name="Igr_447" localSheetId="3">'[49]31.12.03'!$E$508</definedName>
    <definedName name="Igr_447">'[50]31.12.03'!$E$508</definedName>
    <definedName name="Igr_450" localSheetId="3">'[49]31.12.03'!$E$513</definedName>
    <definedName name="Igr_450">'[50]31.12.03'!$E$513</definedName>
    <definedName name="Igr_460" localSheetId="3">'[49]31.12.03'!$E$525</definedName>
    <definedName name="Igr_460">'[50]31.12.03'!$E$525</definedName>
    <definedName name="Igr_470" localSheetId="3">'[49]31.12.03'!$E$540</definedName>
    <definedName name="Igr_470">'[50]31.12.03'!$E$540</definedName>
    <definedName name="Igr_473" localSheetId="3">'[49]31.12.03'!$E$547</definedName>
    <definedName name="Igr_473">'[50]31.12.03'!$E$547</definedName>
    <definedName name="Igr_485" localSheetId="3">'[49]31.12.03'!$E$552</definedName>
    <definedName name="Igr_485">'[50]31.12.03'!$E$552</definedName>
    <definedName name="Igr_487" localSheetId="3">'[49]31.12.03'!$E$557</definedName>
    <definedName name="Igr_487">'[50]31.12.03'!$E$557</definedName>
    <definedName name="Igr_489" localSheetId="3">'[49]31.12.03'!$E$560</definedName>
    <definedName name="Igr_489">'[50]31.12.03'!$E$560</definedName>
    <definedName name="Igr_490" localSheetId="3">'[49]31.12.03'!$E$567</definedName>
    <definedName name="Igr_490">'[50]31.12.03'!$E$567</definedName>
    <definedName name="Igr_492" localSheetId="3">'[49]31.12.03'!$E$569</definedName>
    <definedName name="Igr_492">'[50]31.12.03'!$E$569</definedName>
    <definedName name="Igr_494" localSheetId="3">'[49]31.12.03'!$E$572</definedName>
    <definedName name="Igr_494">'[50]31.12.03'!$E$572</definedName>
    <definedName name="Igr_499" localSheetId="3">'[49]31.12.03'!$E$576</definedName>
    <definedName name="Igr_499">'[50]31.12.03'!$E$576</definedName>
    <definedName name="Igr_502" localSheetId="3">'[49]31.12.03'!$E$578</definedName>
    <definedName name="Igr_502">'[50]31.12.03'!$E$578</definedName>
    <definedName name="Igr_503" localSheetId="3">'[49]31.12.03'!$E$584</definedName>
    <definedName name="Igr_503">'[50]31.12.03'!$E$584</definedName>
    <definedName name="Igr_504" localSheetId="3">'[49]31.12.03'!$E$589</definedName>
    <definedName name="Igr_504">'[50]31.12.03'!$E$589</definedName>
    <definedName name="Igr_505" localSheetId="3">'[49]31.12.03'!$E$594</definedName>
    <definedName name="Igr_505">'[50]31.12.03'!$E$594</definedName>
    <definedName name="Igr_506" localSheetId="3">'[49]31.12.03'!$E$603</definedName>
    <definedName name="Igr_506">'[50]31.12.03'!$E$603</definedName>
    <definedName name="Igr_509" localSheetId="3">'[49]31.12.03'!$E$609</definedName>
    <definedName name="Igr_509">'[50]31.12.03'!$E$609</definedName>
    <definedName name="Igr_511" localSheetId="3">'[49]31.12.03'!$E$612</definedName>
    <definedName name="Igr_511">'[50]31.12.03'!$E$612</definedName>
    <definedName name="Igr_512" localSheetId="3">'[49]31.12.03'!$E$616</definedName>
    <definedName name="Igr_512">'[50]31.12.03'!$E$616</definedName>
    <definedName name="Igr_515" localSheetId="3">'[49]31.12.03'!$E$631</definedName>
    <definedName name="Igr_515">'[50]31.12.03'!$E$631</definedName>
    <definedName name="Igr_520" localSheetId="3">'[49]31.12.03'!$E$635</definedName>
    <definedName name="Igr_520">'[50]31.12.03'!$E$635</definedName>
    <definedName name="Igr_525" localSheetId="3">'[49]31.12.03'!$E$658</definedName>
    <definedName name="Igr_525">'[50]31.12.03'!$E$658</definedName>
    <definedName name="Igr_530" localSheetId="3">'[49]31.12.03'!$E$660</definedName>
    <definedName name="Igr_530">'[50]31.12.03'!$E$660</definedName>
    <definedName name="Igr_540" localSheetId="3">'[49]31.12.03'!$E$666</definedName>
    <definedName name="Igr_540">'[50]31.12.03'!$E$666</definedName>
    <definedName name="Igr_545" localSheetId="3">'[49]31.12.03'!$E$669</definedName>
    <definedName name="Igr_545">'[50]31.12.03'!$E$669</definedName>
    <definedName name="Igr_550" localSheetId="3">'[49]31.12.03'!$E$685</definedName>
    <definedName name="Igr_550">'[50]31.12.03'!$E$685</definedName>
    <definedName name="Igr_560" localSheetId="3">'[49]31.12.03'!$E$697</definedName>
    <definedName name="Igr_560">'[50]31.12.03'!$E$697</definedName>
    <definedName name="Igr_570" localSheetId="3">'[49]31.12.03'!$E$707</definedName>
    <definedName name="Igr_570">'[50]31.12.03'!$E$707</definedName>
    <definedName name="Igr_572" localSheetId="3">'[49]31.12.03'!$E$714</definedName>
    <definedName name="Igr_572">'[50]31.12.03'!$E$714</definedName>
    <definedName name="Igr_573" localSheetId="3">'[49]31.12.03'!$E$717</definedName>
    <definedName name="Igr_573">'[50]31.12.03'!$E$717</definedName>
    <definedName name="Igr_574" localSheetId="3">'[49]31.12.03'!$E$722</definedName>
    <definedName name="Igr_574">'[50]31.12.03'!$E$722</definedName>
    <definedName name="Igr_576" localSheetId="3">'[49]31.12.03'!$E$735</definedName>
    <definedName name="Igr_576">'[50]31.12.03'!$E$735</definedName>
    <definedName name="Igr_578" localSheetId="3">'[49]31.12.03'!$E$743</definedName>
    <definedName name="Igr_578">'[50]31.12.03'!$E$743</definedName>
    <definedName name="Igr_585" localSheetId="3">'[49]31.12.03'!$E$752</definedName>
    <definedName name="Igr_585">'[50]31.12.03'!$E$752</definedName>
    <definedName name="Igr_587" localSheetId="3">'[49]31.12.03'!$E$757</definedName>
    <definedName name="Igr_587">'[50]31.12.03'!$E$757</definedName>
    <definedName name="Igr_589" localSheetId="3">'[49]31.12.03'!$E$760</definedName>
    <definedName name="Igr_589">'[50]31.12.03'!$E$760</definedName>
    <definedName name="Igr_590" localSheetId="3">'[49]31.12.03'!$E$767</definedName>
    <definedName name="Igr_590">'[50]31.12.03'!$E$767</definedName>
    <definedName name="Igr_592" localSheetId="3">'[49]31.12.03'!$E$769</definedName>
    <definedName name="Igr_592">'[50]31.12.03'!$E$769</definedName>
    <definedName name="Igr_594" localSheetId="3">'[49]31.12.03'!$E$775</definedName>
    <definedName name="Igr_594">'[50]31.12.03'!$E$775</definedName>
    <definedName name="Igr_599" localSheetId="3">'[49]31.12.03'!$E$779</definedName>
    <definedName name="Igr_599">'[50]31.12.03'!$E$779</definedName>
    <definedName name="Igr_600" localSheetId="3">'[49]31.12.03'!$E$781</definedName>
    <definedName name="Igr_600">'[50]31.12.03'!$E$781</definedName>
    <definedName name="Igr_605" localSheetId="3">'[49]31.12.03'!$E$786</definedName>
    <definedName name="Igr_605">'[50]31.12.03'!$E$786</definedName>
    <definedName name="Igr_608" localSheetId="3">'[49]31.12.03'!$E$789</definedName>
    <definedName name="Igr_608">'[50]31.12.03'!$E$789</definedName>
    <definedName name="Igr_610" localSheetId="3">'[49]31.12.03'!$E$790</definedName>
    <definedName name="Igr_610">'[50]31.12.03'!$E$790</definedName>
    <definedName name="Igr_615" localSheetId="3">'[49]31.12.03'!$E$794</definedName>
    <definedName name="Igr_615">'[50]31.12.03'!$E$794</definedName>
    <definedName name="Igr_618" localSheetId="3">'[49]31.12.03'!$E$797</definedName>
    <definedName name="Igr_618">'[50]31.12.03'!$E$797</definedName>
    <definedName name="Igr_620" localSheetId="3">'[49]31.12.03'!$E$798</definedName>
    <definedName name="Igr_620">'[50]31.12.03'!$E$798</definedName>
    <definedName name="Igr_630" localSheetId="3">'[49]31.12.03'!$E$807</definedName>
    <definedName name="Igr_630">'[50]31.12.03'!$E$807</definedName>
    <definedName name="Igr_640" localSheetId="3">'[49]31.12.03'!$E$815</definedName>
    <definedName name="Igr_640">'[50]31.12.03'!$E$815</definedName>
    <definedName name="Igr_650" localSheetId="3">'[49]31.12.03'!$E$821</definedName>
    <definedName name="Igr_650">'[50]31.12.03'!$E$821</definedName>
    <definedName name="Igr_655" localSheetId="3">'[49]31.12.03'!$E$826</definedName>
    <definedName name="Igr_655">'[50]31.12.03'!$E$826</definedName>
    <definedName name="Igr_658" localSheetId="3">'[49]31.12.03'!$E$829</definedName>
    <definedName name="Igr_658">'[50]31.12.03'!$E$829</definedName>
    <definedName name="Igr_660" localSheetId="3">'[49]31.12.03'!$E$830</definedName>
    <definedName name="Igr_660">'[50]31.12.03'!$E$830</definedName>
    <definedName name="Igr_665" localSheetId="3">'[49]31.12.03'!$E$834</definedName>
    <definedName name="Igr_665">'[50]31.12.03'!$E$834</definedName>
    <definedName name="Igr_668" localSheetId="3">'[49]31.12.03'!$E$837</definedName>
    <definedName name="Igr_668">'[50]31.12.03'!$E$837</definedName>
    <definedName name="Igr_670" localSheetId="3">'[49]31.12.03'!$E$838</definedName>
    <definedName name="Igr_670">'[50]31.12.03'!$E$838</definedName>
    <definedName name="Igr_680" localSheetId="3">'[49]31.12.03'!$E$847</definedName>
    <definedName name="Igr_680">'[50]31.12.03'!$E$847</definedName>
    <definedName name="Igr_690" localSheetId="3">'[49]31.12.03'!$E$855</definedName>
    <definedName name="Igr_690">'[50]31.12.03'!$E$855</definedName>
    <definedName name="Igr_710" localSheetId="3">'[49]31.12.03'!$E$861</definedName>
    <definedName name="Igr_710">'[50]31.12.03'!$E$861</definedName>
    <definedName name="Igr_720" localSheetId="3">'[49]31.12.03'!$E$867</definedName>
    <definedName name="Igr_720">'[50]31.12.03'!$E$867</definedName>
    <definedName name="Igr_730" localSheetId="3">'[49]31.12.03'!$E$871</definedName>
    <definedName name="Igr_730">'[50]31.12.03'!$E$871</definedName>
    <definedName name="Igr_740" localSheetId="3">'[49]31.12.03'!$E$879</definedName>
    <definedName name="Igr_740">'[50]31.12.03'!$E$879</definedName>
    <definedName name="Igr_750" localSheetId="3">'[49]31.12.03'!$E$894</definedName>
    <definedName name="Igr_750">'[50]31.12.03'!$E$894</definedName>
    <definedName name="Ik_1" localSheetId="3">'[49]31.12.03'!$E$226</definedName>
    <definedName name="Ik_1">'[50]31.12.03'!$E$226</definedName>
    <definedName name="Ik_2" localSheetId="3">'[49]31.12.03'!$E$413</definedName>
    <definedName name="Ik_2">'[50]31.12.03'!$E$413</definedName>
    <definedName name="Ik_3" localSheetId="3">'[49]31.12.03'!$E$437</definedName>
    <definedName name="Ik_3">'[50]31.12.03'!$E$437</definedName>
    <definedName name="Ik_4" localSheetId="3">'[49]31.12.03'!$E$577</definedName>
    <definedName name="Ik_4">'[50]31.12.03'!$E$577</definedName>
    <definedName name="Ik_5" localSheetId="3">'[49]31.12.03'!$E$780</definedName>
    <definedName name="Ik_5">'[50]31.12.03'!$E$780</definedName>
    <definedName name="Im_64" localSheetId="3">'[49]31.12.03'!$E$820</definedName>
    <definedName name="Im_64">'[50]31.12.03'!$E$820</definedName>
    <definedName name="Im_66" localSheetId="3">'[49]31.12.03'!$E$860</definedName>
    <definedName name="Im_66">'[50]31.12.03'!$E$860</definedName>
    <definedName name="inter" localSheetId="3">#REF!</definedName>
    <definedName name="inter">#REF!</definedName>
    <definedName name="Interest_accrued" localSheetId="3">#REF!</definedName>
    <definedName name="Interest_accrued">#REF!</definedName>
    <definedName name="interm_level">'[27]Threshold Table'!$D$6:$F$11</definedName>
    <definedName name="INV" localSheetId="3">#REF!</definedName>
    <definedName name="INV">#REF!</definedName>
    <definedName name="Inventory_close" localSheetId="3">[53]BS!#REF!</definedName>
    <definedName name="Inventory_close">[54]BS!#REF!</definedName>
    <definedName name="Inventory_open" localSheetId="3">[53]BS!#REF!</definedName>
    <definedName name="Inventory_open">[54]BS!#REF!</definedName>
    <definedName name="ISO" localSheetId="3">[55]SETUP!$D$11</definedName>
    <definedName name="ISO">[56]SETUP!$D$11</definedName>
    <definedName name="Iss">[46]Settings!#REF!</definedName>
    <definedName name="item" localSheetId="3">[57]Статьи!$A$3:$B$55</definedName>
    <definedName name="item">[58]Статьи!$A$3:$B$55</definedName>
    <definedName name="itemm" localSheetId="3">[59]Статьи!$A$3:$B$42</definedName>
    <definedName name="itemm">[60]Статьи!$A$3:$B$42</definedName>
    <definedName name="j" localSheetId="3" hidden="1">'[20]Prelim Cost'!$B$33:$L$33</definedName>
    <definedName name="j" hidden="1">'[21]Prelim Cost'!$B$33:$L$33</definedName>
    <definedName name="kjh" localSheetId="3">ф.4!kjh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[61]Links!$H$1:$H$65536</definedName>
    <definedName name="L_Adjust">[62]Links!$H$1:$H$65536</definedName>
    <definedName name="L_AJE_Tot" localSheetId="3">[61]Links!$G$1:$G$65536</definedName>
    <definedName name="L_AJE_Tot">[62]Links!$G$1:$G$65536</definedName>
    <definedName name="L_CY_Beg" localSheetId="3">[61]Links!$F$1:$F$65536</definedName>
    <definedName name="L_CY_Beg">[62]Links!$F$1:$F$65536</definedName>
    <definedName name="L_CY_End" localSheetId="3">[61]Links!$J$1:$J$65536</definedName>
    <definedName name="L_CY_End">[62]Links!$J$1:$J$65536</definedName>
    <definedName name="L_PY_End" localSheetId="3">[61]Links!$K$1:$K$65536</definedName>
    <definedName name="L_PY_End">[62]Links!$K$1:$K$65536</definedName>
    <definedName name="L_RJE_Tot" localSheetId="3">[61]Links!$I$1:$I$65536</definedName>
    <definedName name="L_RJE_Tot">[62]Links!$I$1:$I$65536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ф.4!lkj</definedName>
    <definedName name="lkj">[0]!lkj</definedName>
    <definedName name="loan" localSheetId="3" hidden="1">{"Summary report",#N/A,FALSE,"BBH";"Details - chart",#N/A,FALSE,"BBH"}</definedName>
    <definedName name="loan" hidden="1">{"Summary report",#N/A,FALSE,"BBH";"Details - chart",#N/A,FALSE,"BBH"}</definedName>
    <definedName name="Loan_from_Halyk">'[45]22'!#REF!</definedName>
    <definedName name="Loan_Halyk_acquisition" localSheetId="3">'[63]5'!$C$28</definedName>
    <definedName name="Loan_Halyk_acquisition">'[64]5'!$C$28</definedName>
    <definedName name="loan08" localSheetId="3">#REF!</definedName>
    <definedName name="loan08">#REF!</definedName>
    <definedName name="loan09_not_zalog" localSheetId="3">#REF!</definedName>
    <definedName name="loan09_not_zalog">#REF!</definedName>
    <definedName name="Loans_CP" localSheetId="3">[53]BS!#REF!</definedName>
    <definedName name="Loans_CP">[54]BS!#REF!</definedName>
    <definedName name="Loans_NP" localSheetId="3">[53]BS!#REF!</definedName>
    <definedName name="Loans_NP">[54]BS!#REF!</definedName>
    <definedName name="log_file_path" localSheetId="3">#REF!</definedName>
    <definedName name="log_file_path">#REF!</definedName>
    <definedName name="LP" localSheetId="3">#REF!</definedName>
    <definedName name="LP">#REF!</definedName>
    <definedName name="M">[36]Anlagevermögen!$A$1:$Z$29</definedName>
    <definedName name="M12_COSTS" localSheetId="3">#REF!</definedName>
    <definedName name="M12_COSTS">#REF!</definedName>
    <definedName name="M13_TRADEREC" localSheetId="3">#REF!</definedName>
    <definedName name="M13_TRADEREC">#REF!</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[55]SETUP!$D$12</definedName>
    <definedName name="mmm">[56]SETUP!$D$12</definedName>
    <definedName name="Monetary_Precision" localSheetId="3">#REF!</definedName>
    <definedName name="Monetary_Precision">#REF!</definedName>
    <definedName name="month">'[46]std tabel'!$C$5</definedName>
    <definedName name="mrp" localSheetId="3">#REF!</definedName>
    <definedName name="mrp">#REF!</definedName>
    <definedName name="n" localSheetId="3">ф.4!n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[37]IS!#REF!</definedName>
    <definedName name="nter" localSheetId="3">#REF!</definedName>
    <definedName name="nter">#REF!</definedName>
    <definedName name="Number_of_payments_during_one_year" localSheetId="3">#REF!</definedName>
    <definedName name="Number_of_payments_during_one_year">#REF!</definedName>
    <definedName name="NYN" localSheetId="3">'[65]G-60'!$B$1:$B$65536</definedName>
    <definedName name="NYN">'[66]G-60'!$B$1:$B$65536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[45]IS!#REF!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[37]IS!#REF!</definedName>
    <definedName name="p" localSheetId="3" hidden="1">'[20]Prelim Cost'!$B$31:$L$31</definedName>
    <definedName name="p" hidden="1">'[21]Prelim Cost'!$B$31:$L$31</definedName>
    <definedName name="Payables_close" localSheetId="3">[53]BS!#REF!</definedName>
    <definedName name="Payables_close">[54]BS!#REF!</definedName>
    <definedName name="Payables_open" localSheetId="3">[53]BS!#REF!</definedName>
    <definedName name="Payables_open">[54]BS!#REF!</definedName>
    <definedName name="period">'[46]std tabel'!$C$4</definedName>
    <definedName name="PL_M1" localSheetId="3">#REF!</definedName>
    <definedName name="PL_M1">#REF!</definedName>
    <definedName name="PopDate">[26]SMSTemp!$B$7</definedName>
    <definedName name="POURED" localSheetId="3">'[20]CamKum Prod'!$H$28</definedName>
    <definedName name="POURED">'[21]CamKum Prod'!$H$28</definedName>
    <definedName name="pr">[67]Anlagevermögen!$A$1:$Z$29</definedName>
    <definedName name="PrepBy">[26]SMSTemp!$B$6</definedName>
    <definedName name="PreviousPeriod">[42]ДДС!$E$11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'[24]Income Statement'!#REF!</definedName>
    <definedName name="PY_Cash" localSheetId="3">#REF!</definedName>
    <definedName name="PY_Cash">#REF!</definedName>
    <definedName name="PY_Common_Equity" localSheetId="3">#REF!</definedName>
    <definedName name="PY_Common_Equity">#REF!</definedName>
    <definedName name="PY_Cost_of_Sales" localSheetId="3">'[24]Income Statement'!#REF!</definedName>
    <definedName name="PY_Cost_of_Sales">'[24]Income Statement'!#REF!</definedName>
    <definedName name="PY_Current_Liabilities" localSheetId="3">'[24]Bal Sheet'!#REF!</definedName>
    <definedName name="PY_Current_Liabilities">'[24]Bal Sheet'!#REF!</definedName>
    <definedName name="PY_Depreciation">'[24]Income Statement'!#REF!</definedName>
    <definedName name="PY_Gross_Profit">'[24]Income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'[24]Income Statement'!#REF!</definedName>
    <definedName name="PY_Interest_Expense">'[24]Income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 localSheetId="3">'[24]Income Statement'!#REF!</definedName>
    <definedName name="PY_Market_Value_of_Equity">'[24]Income Statement'!#REF!</definedName>
    <definedName name="PY_Marketable_Sec" localSheetId="3">'[24]Bal Sheet'!#REF!</definedName>
    <definedName name="PY_Marketable_Sec">'[24]Bal Sheet'!#REF!</definedName>
    <definedName name="PY_NET_PROFIT" localSheetId="3">'[24]Income Statement'!#REF!</definedName>
    <definedName name="PY_NET_PROFIT">'[24]Income Statement'!#REF!</definedName>
    <definedName name="PY_Net_Revenue" localSheetId="3">#REF!</definedName>
    <definedName name="PY_Net_Revenue">#REF!</definedName>
    <definedName name="PY_Operating_Inc" localSheetId="3">'[24]Income Statement'!#REF!</definedName>
    <definedName name="PY_Operating_Inc">'[24]Income Statement'!#REF!</definedName>
    <definedName name="PY_Operating_Income" localSheetId="3">'[24]Income Statement'!#REF!</definedName>
    <definedName name="PY_Operating_Income">'[24]Income Statement'!#REF!</definedName>
    <definedName name="PY_Other_Curr_Assets" localSheetId="3">#REF!</definedName>
    <definedName name="PY_Other_Curr_Assets">#REF!</definedName>
    <definedName name="PY_Other_Exp" localSheetId="3">'[24]Income Statement'!#REF!</definedName>
    <definedName name="PY_Other_Exp">'[24]Income Statement'!#REF!</definedName>
    <definedName name="PY_Other_LT_Assets" localSheetId="3">'[24]Bal Sheet'!#REF!</definedName>
    <definedName name="PY_Other_LT_Assets">'[24]Bal Sheet'!#REF!</definedName>
    <definedName name="PY_Other_LT_Liabilities" localSheetId="3">#REF!</definedName>
    <definedName name="PY_Other_LT_Liabilities">#REF!</definedName>
    <definedName name="PY_Preferred_Stock" localSheetId="3">'[24]Bal Sheet'!#REF!</definedName>
    <definedName name="PY_Preferred_Stock">'[24]Bal Sheet'!#REF!</definedName>
    <definedName name="PY_QUICK_ASSETS" localSheetId="3">#REF!</definedName>
    <definedName name="PY_QUICK_ASSETS">#REF!</definedName>
    <definedName name="PY_Retained_Earnings" localSheetId="3">#REF!</definedName>
    <definedName name="PY_Retained_Earnings">#REF!</definedName>
    <definedName name="PY_Selling" localSheetId="3">'[24]Income Statement'!#REF!</definedName>
    <definedName name="PY_Selling">'[24]Income Statement'!#REF!</definedName>
    <definedName name="PY_Tangible_Assets" localSheetId="3">#REF!</definedName>
    <definedName name="PY_Tangible_Assets">#REF!</definedName>
    <definedName name="PY_Tangible_Net_Worth" localSheetId="3">'[24]Income Statement'!#REF!</definedName>
    <definedName name="PY_Tangible_Net_Worth">'[24]Income Statement'!#REF!</definedName>
    <definedName name="PY_Taxes" localSheetId="3">'[24]Income Statement'!#REF!</definedName>
    <definedName name="PY_Taxes">'[24]Income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'[24]Income Statement'!#REF!</definedName>
    <definedName name="PY2_Accounts_Receivable" localSheetId="3">#REF!</definedName>
    <definedName name="PY2_Accounts_Receivable">#REF!</definedName>
    <definedName name="PY2_Administration">'[24]Income Statement'!#REF!</definedName>
    <definedName name="PY2_Cash" localSheetId="3">#REF!</definedName>
    <definedName name="PY2_Cash">#REF!</definedName>
    <definedName name="PY2_Common_Equity" localSheetId="3">#REF!</definedName>
    <definedName name="PY2_Common_Equity">#REF!</definedName>
    <definedName name="PY2_Cost_of_Sales" localSheetId="3">'[24]Income Statement'!#REF!</definedName>
    <definedName name="PY2_Cost_of_Sales">'[24]Income Statement'!#REF!</definedName>
    <definedName name="PY2_Current_Liabilities" localSheetId="3">'[24]Bal Sheet'!#REF!</definedName>
    <definedName name="PY2_Current_Liabilities">'[24]Bal Sheet'!#REF!</definedName>
    <definedName name="PY2_Depreciation">'[24]Income Statement'!#REF!</definedName>
    <definedName name="PY2_Gross_Profit">'[24]Income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'[24]Income Statement'!#REF!</definedName>
    <definedName name="PY2_Interest_Expense">'[24]Income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 localSheetId="3">'[24]Bal Sheet'!#REF!</definedName>
    <definedName name="PY2_Marketable_Sec">'[24]Bal Sheet'!#REF!</definedName>
    <definedName name="PY2_NET_PROFIT" localSheetId="3">'[24]Income Statement'!#REF!</definedName>
    <definedName name="PY2_NET_PROFIT">'[24]Income Statement'!#REF!</definedName>
    <definedName name="PY2_Net_Revenue" localSheetId="3">#REF!</definedName>
    <definedName name="PY2_Net_Revenue">#REF!</definedName>
    <definedName name="PY2_Operating_Inc" localSheetId="3">'[24]Income Statement'!#REF!</definedName>
    <definedName name="PY2_Operating_Inc">'[24]Income Statement'!#REF!</definedName>
    <definedName name="PY2_Operating_Income" localSheetId="3">'[24]Income Statement'!#REF!</definedName>
    <definedName name="PY2_Operating_Income">'[24]Income Statement'!#REF!</definedName>
    <definedName name="PY2_Other_Curr_Assets" localSheetId="3">#REF!</definedName>
    <definedName name="PY2_Other_Curr_Assets">#REF!</definedName>
    <definedName name="PY2_Other_Exp." localSheetId="3">'[24]Income Statement'!#REF!</definedName>
    <definedName name="PY2_Other_Exp.">'[24]Income Statement'!#REF!</definedName>
    <definedName name="PY2_Other_LT_Assets" localSheetId="3">'[24]Bal Sheet'!#REF!</definedName>
    <definedName name="PY2_Other_LT_Assets">'[24]Bal Sheet'!#REF!</definedName>
    <definedName name="PY2_Other_LT_Liabilities" localSheetId="3">#REF!</definedName>
    <definedName name="PY2_Other_LT_Liabilities">#REF!</definedName>
    <definedName name="PY2_Preferred_Stock" localSheetId="3">'[24]Bal Sheet'!#REF!</definedName>
    <definedName name="PY2_Preferred_Stock">'[24]Bal Sheet'!#REF!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'[24]Income Statement'!#REF!</definedName>
    <definedName name="PY2_Selling">'[24]Income Statement'!#REF!</definedName>
    <definedName name="PY2_Tangible_Assets" localSheetId="3">#REF!</definedName>
    <definedName name="PY2_Tangible_Assets">#REF!</definedName>
    <definedName name="PY2_Tangible_Net_Worth" localSheetId="3">'[24]Income Statement'!#REF!</definedName>
    <definedName name="PY2_Tangible_Net_Worth">'[24]Income Statement'!#REF!</definedName>
    <definedName name="PY2_Taxes" localSheetId="3">'[24]Income Statement'!#REF!</definedName>
    <definedName name="PY2_Taxes">'[24]Income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'[24]Income Statement'!#REF!</definedName>
    <definedName name="PYTB">[68]PYTB!$A$1:$B$835</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[26]SMSTemp!$B$48</definedName>
    <definedName name="Random_Net_Book_Value">[26]SMSTemp!$B$45</definedName>
    <definedName name="Random_Population_Count">[26]SMSTemp!$B$46</definedName>
    <definedName name="Random_Sample_Size">[26]SMSTemp!$B$47</definedName>
    <definedName name="Receivables_close" localSheetId="3">[53]BS!#REF!</definedName>
    <definedName name="Receivables_close">[54]BS!#REF!</definedName>
    <definedName name="Receivables_open" localSheetId="3">[53]BS!#REF!</definedName>
    <definedName name="Receivables_open">[54]BS!#REF!</definedName>
    <definedName name="RECONC_DEPR" localSheetId="3">#REF!</definedName>
    <definedName name="RECONC_DEPR">#REF!</definedName>
    <definedName name="Ref_1" localSheetId="3">'[69]FA Movement Kyrg'!$E$22</definedName>
    <definedName name="Ref_1">'[70]FA Movement Kyrg'!$E$22</definedName>
    <definedName name="Ref_10" localSheetId="3">'[69]FA Movement Kyrg'!$I$39</definedName>
    <definedName name="Ref_10">'[70]FA Movement Kyrg'!$I$39</definedName>
    <definedName name="Ref_11" localSheetId="3">'[69]FA Movement Kyrg'!$K$39</definedName>
    <definedName name="Ref_11">'[70]FA Movement Kyrg'!$K$39</definedName>
    <definedName name="Ref_12" localSheetId="3">'[69]FA Movement Kyrg'!$K$17</definedName>
    <definedName name="Ref_12">'[70]FA Movement Kyrg'!$K$17</definedName>
    <definedName name="Ref_13" localSheetId="3">'[69]FA Movement Kyrg'!$C$17</definedName>
    <definedName name="Ref_13">'[70]FA Movement Kyrg'!$C$17</definedName>
    <definedName name="Ref_14" localSheetId="3">'[69]FA Movement Kyrg'!$E$17</definedName>
    <definedName name="Ref_14">'[70]FA Movement Kyrg'!$E$17</definedName>
    <definedName name="Ref_2" localSheetId="3">'[69]FA Movement Kyrg'!$A$1</definedName>
    <definedName name="Ref_2">'[70]FA Movement Kyrg'!$A$1</definedName>
    <definedName name="Ref_3" localSheetId="3">#REF!</definedName>
    <definedName name="Ref_3">#REF!</definedName>
    <definedName name="Ref_4" localSheetId="3">'[69]FA Movement Kyrg'!$A$19</definedName>
    <definedName name="Ref_4">'[70]FA Movement Kyrg'!$A$19</definedName>
    <definedName name="Ref_5" localSheetId="3">'[69]FA Movement Kyrg'!$C$17</definedName>
    <definedName name="Ref_5">'[70]FA Movement Kyrg'!$C$17</definedName>
    <definedName name="Ref_6" localSheetId="3">'[69]FA Movement Kyrg'!$K$17</definedName>
    <definedName name="Ref_6">'[70]FA Movement Kyrg'!$K$17</definedName>
    <definedName name="Ref_7" localSheetId="3">'[69]FA Movement Kyrg'!$C$28</definedName>
    <definedName name="Ref_7">'[70]FA Movement Kyrg'!$C$28</definedName>
    <definedName name="Ref_8" localSheetId="3">'[69]FA Movement Kyrg'!$C$28</definedName>
    <definedName name="Ref_8">'[70]FA Movement Kyrg'!$C$28</definedName>
    <definedName name="Ref_9" localSheetId="3">'[69]FA Movement Kyrg'!$K$28</definedName>
    <definedName name="Ref_9">'[70]FA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[71]Статьи!$A$3:$B$55</definedName>
    <definedName name="rett">[72]Статьи!$A$3:$B$55</definedName>
    <definedName name="Revenue">[37]IS!#REF!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[25]Securities!$A$1:$A$65536</definedName>
    <definedName name="S_Adjust" localSheetId="3">#REF!</definedName>
    <definedName name="S_Adjust">#REF!</definedName>
    <definedName name="S_Adjust_Data" localSheetId="3">[61]Lead!$I$1:$I$55</definedName>
    <definedName name="S_Adjust_Data">[62]Lead!$I$1:$I$55</definedName>
    <definedName name="S_Adjust_GT" localSheetId="3">#REF!</definedName>
    <definedName name="S_Adjust_GT">#REF!</definedName>
    <definedName name="S_AJE_Tot" localSheetId="3">#REF!</definedName>
    <definedName name="S_AJE_Tot">#REF!</definedName>
    <definedName name="S_AJE_Tot_Data" localSheetId="3">[61]Lead!$H$1:$H$55</definedName>
    <definedName name="S_AJE_Tot_Data">[62]Lead!$H$1:$H$55</definedName>
    <definedName name="S_AJE_Tot_GT" localSheetId="3">#REF!</definedName>
    <definedName name="S_AJE_Tot_GT">#REF!</definedName>
    <definedName name="S_CompNum">[25]Securities!#REF!</definedName>
    <definedName name="S_CY_Beg">[25]Securities!$B$1:$B$65536</definedName>
    <definedName name="S_CY_Beg_Data" localSheetId="3">[61]Lead!$F$1:$F$55</definedName>
    <definedName name="S_CY_Beg_Data">[62]Lead!$F$1:$F$55</definedName>
    <definedName name="S_CY_Beg_GT">[25]Securities!#REF!</definedName>
    <definedName name="S_CY_End" localSheetId="3">#REF!</definedName>
    <definedName name="S_CY_End">#REF!</definedName>
    <definedName name="S_CY_End_Data" localSheetId="3">[61]Lead!$K$1:$K$55</definedName>
    <definedName name="S_CY_End_Data">[62]Lead!$K$1:$K$55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[25]Securities!#REF!</definedName>
    <definedName name="S_GrpNum">[25]Securities!#REF!</definedName>
    <definedName name="S_Headings" localSheetId="3">#REF!</definedName>
    <definedName name="S_Headings">#REF!</definedName>
    <definedName name="S_KeyValue" localSheetId="3">[25]Securities!#REF!</definedName>
    <definedName name="S_KeyValue">[25]Securities!#REF!</definedName>
    <definedName name="S_PY_End">[25]Securities!$G$1:$G$65536</definedName>
    <definedName name="S_PY_End_Data" localSheetId="3">[61]Lead!$M$1:$M$55</definedName>
    <definedName name="S_PY_End_Data">[62]Lead!$M$1:$M$55</definedName>
    <definedName name="S_PY_End_GT">[25]Securities!#REF!</definedName>
    <definedName name="S_RJE_Tot" localSheetId="3">#REF!</definedName>
    <definedName name="S_RJE_Tot">#REF!</definedName>
    <definedName name="S_RJE_Tot_Data" localSheetId="3">[61]Lead!$J$1:$J$55</definedName>
    <definedName name="S_RJE_Tot_Data">[62]Lead!$J$1:$J$55</definedName>
    <definedName name="S_RJE_Tot_GT" localSheetId="3">#REF!</definedName>
    <definedName name="S_RJE_Tot_GT">#REF!</definedName>
    <definedName name="S_RowNum">[25]Securities!#REF!</definedName>
    <definedName name="Sales_groupunits" localSheetId="3">#REF!</definedName>
    <definedName name="Sales_groupunits">#REF!</definedName>
    <definedName name="Sales_groupunits_F19" localSheetId="3">#REF!</definedName>
    <definedName name="Sales_groupunits_F19">#REF!</definedName>
    <definedName name="SATBLT">[28]!SATBLT</definedName>
    <definedName name="SATBUS">[28]!SATBUS</definedName>
    <definedName name="SATRAP">[28]!SATRAP</definedName>
    <definedName name="sd" localSheetId="3">#REF!</definedName>
    <definedName name="sd">#REF!</definedName>
    <definedName name="SellingExp">[37]IS!#REF!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'[73]B 1'!#REF!</definedName>
    <definedName name="t1b00" localSheetId="3">#REF!</definedName>
    <definedName name="t1b00">#REF!</definedName>
    <definedName name="t1b01" localSheetId="3">#REF!</definedName>
    <definedName name="t1b01">#REF!</definedName>
    <definedName name="t1c00" localSheetId="1">'[74]C 25'!#REF!</definedName>
    <definedName name="t1c00">'[74]C 25'!#REF!</definedName>
    <definedName name="t1c01">'[74]C 25'!#REF!</definedName>
    <definedName name="t1d00" localSheetId="1">#REF!</definedName>
    <definedName name="t1d00">#REF!</definedName>
    <definedName name="t1d01" localSheetId="1">#REF!</definedName>
    <definedName name="t1d01">#REF!</definedName>
    <definedName name="t1e01" localSheetId="1">'[73]B 1'!#REF!</definedName>
    <definedName name="t1e01">'[73]B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'[74]C 25'!#REF!</definedName>
    <definedName name="t2c00">'[74]C 25'!#REF!</definedName>
    <definedName name="t2c01">'[74]C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'[73]B 1'!#REF!</definedName>
    <definedName name="t4b">'[73]B 1'!#REF!</definedName>
    <definedName name="t4b00">#REF!</definedName>
    <definedName name="t4b01">#REF!</definedName>
    <definedName name="t4c00" localSheetId="1">'[74]C 25'!#REF!</definedName>
    <definedName name="t4c00">'[74]C 25'!#REF!</definedName>
    <definedName name="t4c01">'[74]C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'[73]B 1'!#REF!</definedName>
    <definedName name="t5b">'[73]B 1'!#REF!</definedName>
    <definedName name="t5b00">#REF!</definedName>
    <definedName name="t5b01">#REF!</definedName>
    <definedName name="t5c00" localSheetId="1">'[74]C 25'!#REF!</definedName>
    <definedName name="t5c00">'[74]C 25'!#REF!</definedName>
    <definedName name="t5c01">'[74]C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'[75]Intercompany transactions'!$A$264:$X$290</definedName>
    <definedName name="Table13">'[75]Intercompany transactions'!$A$345:$AB$372</definedName>
    <definedName name="Table14">'[75]Intercompany transactions'!$A$373:$X$398</definedName>
    <definedName name="Table19">'[75]Intercompany transactions'!$A$505:$X$531</definedName>
    <definedName name="Table20">'[75]Intercompany transactions'!$A$532:$X$558</definedName>
    <definedName name="Table21">'[75]Intercompany transactions'!$A$559:$Y$585</definedName>
    <definedName name="Table22">'[75]Intercompany transactions'!$A$586:$X$612</definedName>
    <definedName name="Table7">'[75]Intercompany transactions'!$A$183:$X$209</definedName>
    <definedName name="Table8">'[75]Intercompany transactions'!$A$210:$X$236</definedName>
    <definedName name="Table9">'[75]Intercompany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[26]SMSTemp!$B$5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[76]FS!$D$44</definedName>
    <definedName name="TextRefCopy10" localSheetId="3">#REF!</definedName>
    <definedName name="TextRefCopy10">#REF!</definedName>
    <definedName name="TextRefCopy100" localSheetId="3">#REF!</definedName>
    <definedName name="TextRefCopy100">#REF!</definedName>
    <definedName name="TextRefCopy101" localSheetId="3">'[77]FA Movement '!#REF!</definedName>
    <definedName name="TextRefCopy101">'[77]FA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'[78]Additions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 localSheetId="3">'[78]Additions testing'!#REF!</definedName>
    <definedName name="TextRefCopy116">'[78]Additions testing'!#REF!</definedName>
    <definedName name="TextRefCopy117" localSheetId="3">'[78]Additions testing'!#REF!</definedName>
    <definedName name="TextRefCopy117">'[78]Additions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'[79]P&amp;L'!$B$20</definedName>
    <definedName name="TextRefCopy122">[80]Rollforward!#REF!</definedName>
    <definedName name="TextRefCopy123">[81]Rollforward!#REF!</definedName>
    <definedName name="TextRefCopy126">'[78]Movement schedule'!#REF!</definedName>
    <definedName name="TextRefCopy13" localSheetId="3">#REF!</definedName>
    <definedName name="TextRefCopy13">#REF!</definedName>
    <definedName name="TextRefCopy133">'[78]Movement schedule'!#REF!</definedName>
    <definedName name="TextRefCopy14" localSheetId="3">#REF!</definedName>
    <definedName name="TextRefCopy14">#REF!</definedName>
    <definedName name="TextRefCopy147" localSheetId="3">'[82]Test of FA Installation'!#REF!</definedName>
    <definedName name="TextRefCopy147">'[83]Test of FA Installation'!#REF!</definedName>
    <definedName name="TextRefCopy149" localSheetId="3">'[82]Test of FA Installation'!#REF!</definedName>
    <definedName name="TextRefCopy149">'[83]Test of FA Installation'!#REF!</definedName>
    <definedName name="TextRefCopy15" localSheetId="3">#REF!</definedName>
    <definedName name="TextRefCopy15">#REF!</definedName>
    <definedName name="TextRefCopy151" localSheetId="3">'[82]Test of FA Installation'!#REF!</definedName>
    <definedName name="TextRefCopy151">'[83]Test of FA Installation'!#REF!</definedName>
    <definedName name="TextRefCopy153" localSheetId="3">'[82]Test of FA Installation'!#REF!</definedName>
    <definedName name="TextRefCopy153">'[83]Test of FA Installation'!#REF!</definedName>
    <definedName name="TextRefCopy154" localSheetId="3">'[82]Test of FA Installation'!#REF!</definedName>
    <definedName name="TextRefCopy154">'[83]Test of FA Installation'!#REF!</definedName>
    <definedName name="TextRefCopy156" localSheetId="3">'[82]Test of FA Installation'!#REF!</definedName>
    <definedName name="TextRefCopy156">'[83]Test of FA Installation'!#REF!</definedName>
    <definedName name="TextRefCopy158" localSheetId="3">'[82]Test of FA Installation'!#REF!</definedName>
    <definedName name="TextRefCopy158">'[83]Test of FA Installation'!#REF!</definedName>
    <definedName name="TextRefCopy16" localSheetId="3">#REF!</definedName>
    <definedName name="TextRefCopy16">#REF!</definedName>
    <definedName name="TextRefCopy160" localSheetId="3">'[82]Test of FA Installation'!#REF!</definedName>
    <definedName name="TextRefCopy160">'[83]Test of FA Installation'!#REF!</definedName>
    <definedName name="TextRefCopy162" localSheetId="3">'[82]Test of FA Installation'!#REF!</definedName>
    <definedName name="TextRefCopy162">'[83]Test of FA Installation'!#REF!</definedName>
    <definedName name="TextRefCopy164" localSheetId="3">'[82]Test of FA Installation'!#REF!</definedName>
    <definedName name="TextRefCopy164">'[83]Test of FA Installation'!#REF!</definedName>
    <definedName name="TextRefCopy166" localSheetId="3">'[82]Test of FA Installation'!#REF!</definedName>
    <definedName name="TextRefCopy166">'[83]Test of FA Installation'!#REF!</definedName>
    <definedName name="TextRefCopy17" localSheetId="3">#REF!</definedName>
    <definedName name="TextRefCopy17">#REF!</definedName>
    <definedName name="TextRefCopy170" localSheetId="3">'[82]Test of FA Installation'!#REF!</definedName>
    <definedName name="TextRefCopy170">'[83]Test of FA Installation'!#REF!</definedName>
    <definedName name="TextRefCopy172" localSheetId="3">'[82]Test of FA Installation'!#REF!</definedName>
    <definedName name="TextRefCopy172">'[83]Test of FA Installation'!#REF!</definedName>
    <definedName name="TextRefCopy173" localSheetId="3">'[82]Test of FA Installation'!#REF!</definedName>
    <definedName name="TextRefCopy173">'[83]Test of FA Installation'!#REF!</definedName>
    <definedName name="TextRefCopy175" localSheetId="3">'[82]Test of FA Installation'!#REF!</definedName>
    <definedName name="TextRefCopy175">'[83]Test of FA Installation'!#REF!</definedName>
    <definedName name="TextRefCopy177" localSheetId="3">'[82]Test of FA Installation'!#REF!</definedName>
    <definedName name="TextRefCopy177">'[83]Test of FA Installation'!#REF!</definedName>
    <definedName name="TextRefCopy179" localSheetId="3">'[82]Test of FA Installation'!#REF!</definedName>
    <definedName name="TextRefCopy179">'[83]Test of FA Installation'!#REF!</definedName>
    <definedName name="TextRefCopy18" localSheetId="3">#REF!</definedName>
    <definedName name="TextRefCopy18">#REF!</definedName>
    <definedName name="TextRefCopy181" localSheetId="3">'[82]Test of FA Installation'!#REF!</definedName>
    <definedName name="TextRefCopy181">'[83]Test of FA Installation'!#REF!</definedName>
    <definedName name="TextRefCopy19">'[77]FA Movement '!#REF!</definedName>
    <definedName name="TextRefCopy2" localSheetId="3">#REF!</definedName>
    <definedName name="TextRefCopy2">#REF!</definedName>
    <definedName name="TextRefCopy20">'[77]FA Movement '!#REF!</definedName>
    <definedName name="TextRefCopy21">'[77]FA Movement '!#REF!</definedName>
    <definedName name="TextRefCopy22">'[77]FA Movement '!#REF!</definedName>
    <definedName name="TextRefCopy23">'[77]FA Movement '!#REF!</definedName>
    <definedName name="TextRefCopy24" localSheetId="3">#REF!</definedName>
    <definedName name="TextRefCopy24">#REF!</definedName>
    <definedName name="TextRefCopy25">'[77]FA Movement '!#REF!</definedName>
    <definedName name="TextRefCopy26">'[77]FA Movement '!#REF!</definedName>
    <definedName name="TextRefCopy27">'[77]FA Movement '!#REF!</definedName>
    <definedName name="TextRefCopy28">'[77]FA Movement '!#REF!</definedName>
    <definedName name="TextRefCopy29">'[77]FA Movement '!#REF!</definedName>
    <definedName name="TextRefCopy3" localSheetId="3">#REF!</definedName>
    <definedName name="TextRefCopy3">#REF!</definedName>
    <definedName name="TextRefCopy30">'[77]FA Movement '!#REF!</definedName>
    <definedName name="TextRefCopy31">'[77]FA Movement '!#REF!</definedName>
    <definedName name="TextRefCopy32">'[77]FA Movement '!#REF!</definedName>
    <definedName name="TextRefCopy33">'[77]FA Movement '!#REF!</definedName>
    <definedName name="TextRefCopy34">'[77]FA Movement '!#REF!</definedName>
    <definedName name="TextRefCopy35">'[77]FA Movement '!#REF!</definedName>
    <definedName name="TextRefCopy36">'[77]FA Movement '!#REF!</definedName>
    <definedName name="TextRefCopy37">'[77]FA Movement '!#REF!</definedName>
    <definedName name="TextRefCopy38">'[77]FA Movement '!#REF!</definedName>
    <definedName name="TextRefCopy39">'[77]FA Movement '!#REF!</definedName>
    <definedName name="TextRefCopy4" localSheetId="3">#REF!</definedName>
    <definedName name="TextRefCopy4">#REF!</definedName>
    <definedName name="TextRefCopy40">'[77]FA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'[77]FA Movement '!#REF!</definedName>
    <definedName name="TextRefCopy47">'[77]FA Movement '!#REF!</definedName>
    <definedName name="TextRefCopy48">[79]Provisions!$B$6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'[82]Test of FA Installation'!#REF!</definedName>
    <definedName name="TextRefCopy58">'[83]Test of FA Installation'!#REF!</definedName>
    <definedName name="TextRefCopy59" localSheetId="3">'[82]Test of FA Installation'!#REF!</definedName>
    <definedName name="TextRefCopy59">'[83]Test of FA Installation'!#REF!</definedName>
    <definedName name="TextRefCopy6" localSheetId="3">#REF!</definedName>
    <definedName name="TextRefCopy6">#REF!</definedName>
    <definedName name="TextRefCopy60" localSheetId="3">'[82]Test of FA Installation'!#REF!</definedName>
    <definedName name="TextRefCopy60">'[83]Test of FA Installation'!#REF!</definedName>
    <definedName name="TextRefCopy61" localSheetId="3">'[82]Test of FA Installation'!#REF!</definedName>
    <definedName name="TextRefCopy61">'[83]Test of FA Installation'!#REF!</definedName>
    <definedName name="TextRefCopy62" localSheetId="3">'[82]Test of FA Installation'!#REF!</definedName>
    <definedName name="TextRefCopy62">'[83]Test of FA Installation'!#REF!</definedName>
    <definedName name="TextRefCopy63" localSheetId="3">'[82]Test of FA Installation'!#REF!</definedName>
    <definedName name="TextRefCopy63">'[83]Test of FA Installation'!#REF!</definedName>
    <definedName name="TextRefCopy64" localSheetId="3">'[82]Test of FA Installation'!#REF!</definedName>
    <definedName name="TextRefCopy64">'[83]Test of FA Installation'!#REF!</definedName>
    <definedName name="TextRefCopy65" localSheetId="3">'[82]Test of FA Installation'!#REF!</definedName>
    <definedName name="TextRefCopy65">'[83]Test of FA Installation'!#REF!</definedName>
    <definedName name="TextRefCopy66" localSheetId="3">'[82]Test of FA Installation'!#REF!</definedName>
    <definedName name="TextRefCopy66">'[83]Test of FA Installation'!#REF!</definedName>
    <definedName name="TextRefCopy67" localSheetId="3">'[82]Test of FA Installation'!#REF!</definedName>
    <definedName name="TextRefCopy67">'[83]Test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[82]Additions!#REF!</definedName>
    <definedName name="TextRefCopy72">[83]Additions!#REF!</definedName>
    <definedName name="TextRefCopy74">[84]breakdown!#REF!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'[82]Test of FA Installation'!#REF!</definedName>
    <definedName name="TextRefCopy79">'[83]Test of FA Installation'!#REF!</definedName>
    <definedName name="TextRefCopy8" localSheetId="3">#REF!</definedName>
    <definedName name="TextRefCopy8">#REF!</definedName>
    <definedName name="TextRefCopy80">[85]Datasheet!$G$16</definedName>
    <definedName name="TextRefCopy81" localSheetId="3">#REF!</definedName>
    <definedName name="TextRefCopy81">#REF!</definedName>
    <definedName name="TextRefCopy82" localSheetId="3">'[82]Test of FA Installation'!#REF!</definedName>
    <definedName name="TextRefCopy82">'[83]Test of FA Installation'!#REF!</definedName>
    <definedName name="TextRefCopy83" localSheetId="3">'[82]Test of FA Installation'!#REF!</definedName>
    <definedName name="TextRefCopy83">'[83]Test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'[78]depreciation testing'!#REF!</definedName>
    <definedName name="TextRefCopy9" localSheetId="3">#REF!</definedName>
    <definedName name="TextRefCopy9">#REF!</definedName>
    <definedName name="TextRefCopy90" localSheetId="3">#REF!</definedName>
    <definedName name="TextRefCopy90">#REF!</definedName>
    <definedName name="TextRefCopy91">'[86]% threshhold(salary)'!$C$6</definedName>
    <definedName name="TextRefCopy92">'[78]depreciation testing'!#REF!</definedName>
    <definedName name="TextRefCopy93">'[86]% threshhold(salary)'!$B$5</definedName>
    <definedName name="TextRefCopy94" localSheetId="3">#REF!</definedName>
    <definedName name="TextRefCopy94">#REF!</definedName>
    <definedName name="TextRefCopy95">'[87]depreciation testing'!#REF!</definedName>
    <definedName name="TextRefCopy96">'[86]% threshhold(salary)'!$C$6</definedName>
    <definedName name="TextRefCopy97">'[77]depreciation testing'!#REF!</definedName>
    <definedName name="TextRefCopy98" localSheetId="3">#REF!</definedName>
    <definedName name="TextRefCopy98">#REF!</definedName>
    <definedName name="TextRefCopy99">'[77]FA Movement '!#REF!</definedName>
    <definedName name="TextRefCopyRangeCount" hidden="1">9</definedName>
    <definedName name="Threshold" localSheetId="3">#REF!</definedName>
    <definedName name="Threshold">#REF!</definedName>
    <definedName name="tid">[29]Tabeller!$E$17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'[73]A 100'!#REF!</definedName>
    <definedName name="total_1">'[73]A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'[88]F100-Trial BS'!#REF!</definedName>
    <definedName name="total1_0">'[88]F100-Trial BS'!$B$78</definedName>
    <definedName name="total1_00" localSheetId="1">'[73]A 100'!#REF!</definedName>
    <definedName name="total1_00">'[73]A 100'!#REF!</definedName>
    <definedName name="total1_01">#REF!</definedName>
    <definedName name="total2_00">'[73]A 100'!#REF!</definedName>
    <definedName name="total2_01" localSheetId="3">#REF!</definedName>
    <definedName name="total2_01">#REF!</definedName>
    <definedName name="total3_00" localSheetId="3">'[73]A 100'!#REF!</definedName>
    <definedName name="total3_00">'[73]A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[55]SETUP!$D$9</definedName>
    <definedName name="Unitname">[56]SETUP!$D$9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[29]Tabeller!$K$17</definedName>
    <definedName name="VAT">16%</definedName>
    <definedName name="version">"v.04.01.LC"</definedName>
    <definedName name="vfhn" localSheetId="3">[89]Апрель!#REF!</definedName>
    <definedName name="vfhn">[90]Апрель!#REF!</definedName>
    <definedName name="vfhn02u" localSheetId="3">[91]Март!#REF!</definedName>
    <definedName name="vfhn02u">[92]Март!#REF!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3" hidden="1">{"IASTrail",#N/A,FALSE,"IAS"}</definedName>
    <definedName name="wrn.Coded._.IAS._.FS." hidden="1">{"IASTrail",#N/A,FALSE,"IAS"}</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3" hidden="1">{#N/A,#N/A,TRUE,"MAP";#N/A,#N/A,TRUE,"STEPS";#N/A,#N/A,TRUE,"RULES"}</definedName>
    <definedName name="wrn.Help." hidden="1">{#N/A,#N/A,TRUE,"MAP";#N/A,#N/A,TRUE,"STEPS";#N/A,#N/A,TRUE,"RULES"}</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3" hidden="1">{"IAS Mapping",#N/A,TRUE,"RSA_FS"}</definedName>
    <definedName name="wrn.IAS._.Mapping." hidden="1">{"IAS Mapping",#N/A,TRUE,"RSA_FS"}</definedName>
    <definedName name="wrn.Inflation._.factors._.used." localSheetId="3" hidden="1">{#N/A,#N/A,FALSE,"Infl_fact"}</definedName>
    <definedName name="wrn.Inflation._.factors._.used." hidden="1">{#N/A,#N/A,FALSE,"Infl_fact"}</definedName>
    <definedName name="wrn.Loans." localSheetId="3" hidden="1">{"Summary report",#N/A,FALSE,"BBH";"Details - chart",#N/A,FALSE,"BBH"}</definedName>
    <definedName name="wrn.Loans." hidden="1">{"Summary report",#N/A,FALSE,"BBH";"Details - chart",#N/A,FALSE,"BBH"}</definedName>
    <definedName name="wrn.PL._.Analysis." localSheetId="3" hidden="1">{"AnalRSA",#N/A,TRUE,"PL-Anal";"AnalIAS",#N/A,TRUE,"PL-Anal"}</definedName>
    <definedName name="wrn.PL._.Analysis." hidden="1">{"AnalRSA",#N/A,TRUE,"PL-Anal";"AnalIAS",#N/A,TRUE,"PL-Anal"}</definedName>
    <definedName name="wrn.RSA._.BS._.and._.PL." localSheetId="3" hidden="1">{"BS1",#N/A,TRUE,"RSA_FS";"BS2",#N/A,TRUE,"RSA_FS";"BS3",#N/A,TRUE,"RSA_FS"}</definedName>
    <definedName name="wrn.RSA._.BS._.and._.PL." hidden="1">{"BS1",#N/A,TRUE,"RSA_FS";"BS2",#N/A,TRUE,"RSA_FS";"BS3",#N/A,TRUE,"RSA_FS"}</definedName>
    <definedName name="XREF_COLUMN_1" hidden="1">[93]AHEPS!#REF!</definedName>
    <definedName name="XREF_COLUMN_10" hidden="1">[93]AHEPS!#REF!</definedName>
    <definedName name="XREF_COLUMN_2" localSheetId="3" hidden="1">#REF!</definedName>
    <definedName name="XREF_COLUMN_2" hidden="1">#REF!</definedName>
    <definedName name="XREF_COLUMN_3" hidden="1">'[94]8250'!$D$1:$D$65536</definedName>
    <definedName name="XREF_COLUMN_4" hidden="1">'[94]8140'!$P$1:$P$65536</definedName>
    <definedName name="XREF_COLUMN_5" hidden="1">'[95]DD Reserve calculation'!#REF!</definedName>
    <definedName name="XREF_COLUMN_6" hidden="1">[93]OshHPP!#REF!</definedName>
    <definedName name="XREF_COLUMN_7" hidden="1">'[94]8145'!$P$1:$P$65536</definedName>
    <definedName name="XREF_COLUMN_8" hidden="1">[93]BHPP!#REF!</definedName>
    <definedName name="XREF_COLUMN_9" hidden="1">'[94]8113'!$P$1:$P$65536</definedName>
    <definedName name="XRefActiveRow" hidden="1">[96]XREF!$A$3</definedName>
    <definedName name="XRefColumnsCount" hidden="1">1</definedName>
    <definedName name="XRefCopy1" hidden="1">'[97]Cust acc 2003'!#REF!</definedName>
    <definedName name="XRefCopy12Row" hidden="1">[93]XREF!#REF!</definedName>
    <definedName name="XRefCopy17Row" hidden="1">[93]XREF!#REF!</definedName>
    <definedName name="XRefCopy1Row" hidden="1">[96]XREF!$A$2:$IV$2</definedName>
    <definedName name="XRefCopy2" localSheetId="3" hidden="1">#REF!</definedName>
    <definedName name="XRefCopy2" hidden="1">#REF!</definedName>
    <definedName name="XRefCopy3Row" localSheetId="3" hidden="1">#REF!</definedName>
    <definedName name="XRefCopy3Row" hidden="1">#REF!</definedName>
    <definedName name="XRefCopy4" localSheetId="3" hidden="1">[98]summary!#REF!</definedName>
    <definedName name="XRefCopy4" hidden="1">[98]summary!#REF!</definedName>
    <definedName name="XRefCopy5Row" localSheetId="3" hidden="1">[99]XREF!#REF!</definedName>
    <definedName name="XRefCopy5Row" hidden="1">[99]XREF!#REF!</definedName>
    <definedName name="XRefCopy9Row" hidden="1">[93]XREF!#REF!</definedName>
    <definedName name="XRefCopyRangeCount" hidden="1">8</definedName>
    <definedName name="XRefPaste10" hidden="1">'[94]8145'!$O$17</definedName>
    <definedName name="XRefPaste10Row" hidden="1">[94]XREF!$A$11:$IV$11</definedName>
    <definedName name="XRefPaste11" hidden="1">'[94]8200'!$O$17</definedName>
    <definedName name="XRefPaste11Row" hidden="1">[94]XREF!$A$12:$IV$12</definedName>
    <definedName name="XRefPaste12" hidden="1">'[94]8113'!$O$16</definedName>
    <definedName name="XRefPaste12Row" hidden="1">[94]XREF!$A$13:$IV$13</definedName>
    <definedName name="XRefPaste13" hidden="1">'[94]8082'!$O$16</definedName>
    <definedName name="XRefPaste13Row" hidden="1">[94]XREF!$A$14:$IV$14</definedName>
    <definedName name="XRefPaste1Row" localSheetId="3" hidden="1">#REF!</definedName>
    <definedName name="XRefPaste1Row" hidden="1">#REF!</definedName>
    <definedName name="XRefPaste2Row" hidden="1">[94]XREF!$A$3:$IV$3</definedName>
    <definedName name="XRefPaste3" hidden="1">'[94]8180 (8181,8182)'!$O$20</definedName>
    <definedName name="XRefPaste3Row" hidden="1">[94]XREF!$A$4:$IV$4</definedName>
    <definedName name="XRefPaste4" hidden="1">'[94]8210'!$O$18</definedName>
    <definedName name="XRefPaste4Row" hidden="1">[94]XREF!$A$5:$IV$5</definedName>
    <definedName name="XRefPaste5" hidden="1">'[94]8250'!$C$44</definedName>
    <definedName name="XRefPaste5Row" hidden="1">[94]XREF!$A$6:$IV$6</definedName>
    <definedName name="XRefPaste6" hidden="1">'[94]8140'!$O$16</definedName>
    <definedName name="XRefPaste6Row" hidden="1">[94]XREF!$A$7:$IV$7</definedName>
    <definedName name="XRefPaste7" localSheetId="3" hidden="1">#REF!</definedName>
    <definedName name="XRefPaste7" hidden="1">#REF!</definedName>
    <definedName name="XRefPaste7Row" hidden="1">[94]XREF!$A$8:$IV$8</definedName>
    <definedName name="XRefPaste8" localSheetId="3" hidden="1">#REF!</definedName>
    <definedName name="XRefPaste8" hidden="1">#REF!</definedName>
    <definedName name="XRefPaste8Row" hidden="1">[94]XREF!$A$9:$IV$9</definedName>
    <definedName name="XRefPaste9" hidden="1">'[94]8070'!$O$18</definedName>
    <definedName name="XRefPaste9Row" hidden="1">[94]XREF!$A$10:$IV$10</definedName>
    <definedName name="XRefPasteRangeCount" hidden="1">1</definedName>
    <definedName name="year">[46]Settings!#REF!</definedName>
    <definedName name="z" localSheetId="3">#REF!</definedName>
    <definedName name="z">#REF!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3" hidden="1">#REF!</definedName>
    <definedName name="Z_C38D798C_080A_4519_9B17_6ABAC626E22C_.wvu.Rows" hidden="1">#REF!</definedName>
    <definedName name="а1">[100]ЯНВАРЬ!#REF!</definedName>
    <definedName name="Август" localSheetId="3">#REF!</definedName>
    <definedName name="Август">#REF!</definedName>
    <definedName name="август2002г" localSheetId="3">[91]Сентябрь!#REF!</definedName>
    <definedName name="август2002г">[92]Сентябрь!#REF!</definedName>
    <definedName name="адмрасходы">[101]Лист2!#REF!</definedName>
    <definedName name="амортизация">[101]Лист2!#REF!</definedName>
    <definedName name="Апрель" localSheetId="3">[89]Апрель!#REF!</definedName>
    <definedName name="Апрель">[90]Апрель!#REF!</definedName>
    <definedName name="апрель2000" localSheetId="3">[91]Квартал!#REF!</definedName>
    <definedName name="апрель2000">[92]Квартал!#REF!</definedName>
    <definedName name="аренда">[101]Лист2!#REF!</definedName>
    <definedName name="_xlnm.Database" localSheetId="3">#REF!</definedName>
    <definedName name="_xlnm.Database">#REF!</definedName>
    <definedName name="баланс">'[102]Актив(1)'!$E$1:$E$65536</definedName>
    <definedName name="биржа">[103]База!$A$1:$T$65536</definedName>
    <definedName name="биржа1">[103]База!$B$1:$T$65536</definedName>
    <definedName name="БЛРаздел1">[104]ОборБалФормОтч!$C$19:$C$24,[104]ОборБалФормОтч!$E$19:$F$24,[104]ОборБалФормОтч!$D$26:$F$31,[104]ОборБалФормОтч!$C$33:$C$38,[104]ОборБалФормОтч!$E$33:$F$38,[104]ОборБалФормОтч!$D$40:$F$43,[104]ОборБалФормОтч!$C$45:$C$48,[104]ОборБалФормОтч!$E$45:$F$48,[104]ОборБалФормОтч!$C$19</definedName>
    <definedName name="БЛРаздел2">[104]ОборБалФормОтч!$C$51:$C$58,[104]ОборБалФормОтч!$E$51:$F$58,[104]ОборБалФормОтч!$C$60:$C$63,[104]ОборБалФормОтч!$E$60:$F$63,[104]ОборБалФормОтч!$C$65:$C$67,[104]ОборБалФормОтч!$E$65:$F$67,[104]ОборБалФормОтч!$C$51</definedName>
    <definedName name="БЛРаздел3">[104]ОборБалФормОтч!$C$70:$C$72,[104]ОборБалФормОтч!$D$73:$F$73,[104]ОборБалФормОтч!$E$70:$F$72,[104]ОборБалФормОтч!$C$75:$C$77,[104]ОборБалФормОтч!$E$75:$F$77,[104]ОборБалФормОтч!$C$79:$C$82,[104]ОборБалФормОтч!$E$79:$F$82,[104]ОборБалФормОтч!$C$84:$C$86,[104]ОборБалФормОтч!$E$84:$F$86,[104]ОборБалФормОтч!$C$88:$C$89,[104]ОборБалФормОтч!$E$88:$F$89,[104]ОборБалФормОтч!$C$70</definedName>
    <definedName name="БЛРаздел4">[104]ОборБалФормОтч!$E$106:$F$107,[104]ОборБалФормОтч!$C$106:$C$107,[104]ОборБалФормОтч!$E$102:$F$104,[104]ОборБалФормОтч!$C$102:$C$104,[104]ОборБалФормОтч!$C$97:$C$100,[104]ОборБалФормОтч!$E$97:$F$100,[104]ОборБалФормОтч!$E$92:$F$95,[104]ОборБалФормОтч!$C$92:$C$95,[104]ОборБалФормОтч!$C$92</definedName>
    <definedName name="БЛРаздел5">[104]ОборБалФормОтч!$C$113:$C$114,[104]ОборБалФормОтч!$D$110:$F$112,[104]ОборБалФормОтч!$E$113:$F$114,[104]ОборБалФормОтч!$D$115:$F$115,[104]ОборБалФормОтч!$D$117:$F$119,[104]ОборБалФормОтч!$D$121:$F$122,[104]ОборБалФормОтч!$D$124:$F$126,[104]ОборБалФормОтч!$D$110</definedName>
    <definedName name="БЛРаздел6">[104]ОборБалФормОтч!$D$129:$F$132,[104]ОборБалФормОтч!$D$134:$F$135,[104]ОборБалФормОтч!$D$137:$F$140,[104]ОборБалФормОтч!$D$142:$F$144,[104]ОборБалФормОтч!$D$146:$F$150,[104]ОборБалФормОтч!$D$152:$F$154,[104]ОборБалФормОтч!$D$156:$F$162,[104]ОборБалФормОтч!$D$129</definedName>
    <definedName name="БЛРаздел7">[104]ОборБалФормОтч!$D$179:$F$185,[104]ОборБалФормОтч!$D$175:$F$177,[104]ОборБалФормОтч!$D$165:$F$173,[104]ОборБалФормОтч!$D$165</definedName>
    <definedName name="БЛРаздел8">[104]ОборБалФормОтч!$E$200:$F$207,[104]ОборБалФормОтч!$C$200:$C$207,[104]ОборБалФормОтч!$E$189:$F$198,[104]ОборБалФормОтч!$C$189:$C$198,[104]ОборБалФормОтч!$E$188:$F$188,[104]ОборБалФормОтч!$C$188</definedName>
    <definedName name="БЛРаздел9">[104]ОборБалФормОтч!$E$234:$F$237,[104]ОборБалФормОтч!$C$234:$C$237,[104]ОборБалФормОтч!$E$224:$F$232,[104]ОборБалФормОтч!$C$224:$C$232,[104]ОборБалФормОтч!$E$223:$F$223,[104]ОборБалФормОтч!$C$223,[104]ОборБалФормОтч!$E$217:$F$221,[104]ОборБалФормОтч!$C$217:$C$221,[104]ОборБалФормОтч!$E$210:$F$215,[104]ОборБалФормОтч!$C$210:$C$215,[104]ОборБалФормОтч!$C$210</definedName>
    <definedName name="БПДанные">[104]ТитулЛистОтч!$C$22:$D$33,[104]ТитулЛистОтч!$C$36:$D$48,[104]ТитулЛистОтч!$C$22</definedName>
    <definedName name="Всего" localSheetId="3">#REF!</definedName>
    <definedName name="Всего">#REF!</definedName>
    <definedName name="выпуск" localSheetId="3">[89]Январь!#REF!</definedName>
    <definedName name="выпуск">[90]Январь!#REF!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[91]Сентябрь!#REF!</definedName>
    <definedName name="дек02">[92]Сентябрь!#REF!</definedName>
    <definedName name="дек2002год" localSheetId="3">[89]Сентябрь!#REF!</definedName>
    <definedName name="дек2002год">[90]Сентябрь!#REF!</definedName>
    <definedName name="Декабрь" localSheetId="3">[89]Декабрь!#REF!</definedName>
    <definedName name="Декабрь">[90]Декабрь!#REF!</definedName>
    <definedName name="декабрь2002" localSheetId="3">[89]Ноябрь!#REF!</definedName>
    <definedName name="декабрь2002">[90]Ноябрь!#REF!</definedName>
    <definedName name="доллар">[105]Данные!$A$1:$F$65536</definedName>
    <definedName name="за2002" localSheetId="3">[89]Январь!#REF!</definedName>
    <definedName name="за2002">[90]Январь!#REF!</definedName>
    <definedName name="за4мес" localSheetId="3">[89]Квартал!#REF!</definedName>
    <definedName name="за4мес">[90]Квартал!#REF!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[101]Лист2!#REF!</definedName>
    <definedName name="зквартал" localSheetId="3">[91]Январь!#REF!</definedName>
    <definedName name="зквартал">[92]Январь!#REF!</definedName>
    <definedName name="ИмяФайлаSQL" localSheetId="3">#REF!</definedName>
    <definedName name="ИмяФайлаSQL">#REF!</definedName>
    <definedName name="инкассация">[101]Лист2!#REF!</definedName>
    <definedName name="Июль" localSheetId="3">[89]Июль!#REF!</definedName>
    <definedName name="Июль">[90]Июль!#REF!</definedName>
    <definedName name="июль2002" localSheetId="3">[91]Декабрь!#REF!</definedName>
    <definedName name="июль2002">[92]Декабрь!#REF!</definedName>
    <definedName name="Июнь" localSheetId="3">[89]Июнь!#REF!</definedName>
    <definedName name="Июнь">[90]Июнь!#REF!</definedName>
    <definedName name="йй" localSheetId="3">ф.4!йй</definedName>
    <definedName name="йй">[0]!йй</definedName>
    <definedName name="Квартал1" localSheetId="3">[89]Квартал!#REF!</definedName>
    <definedName name="Квартал1">[90]Квартал!#REF!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 localSheetId="3">[101]Лист2!#REF!</definedName>
    <definedName name="колич_РКО">[101]Лист2!#REF!</definedName>
    <definedName name="командировки" localSheetId="3">[101]Лист2!#REF!</definedName>
    <definedName name="командировки">[101]Лист2!#REF!</definedName>
    <definedName name="лддлд" localSheetId="3">#REF!</definedName>
    <definedName name="лддлд">#REF!</definedName>
    <definedName name="Май" localSheetId="3">#REF!</definedName>
    <definedName name="Май">#REF!</definedName>
    <definedName name="Макрос1" localSheetId="1">ф.2!Макрос1</definedName>
    <definedName name="Макрос1" localSheetId="3">#N/A</definedName>
    <definedName name="Макрос1">ф.2!Макрос1</definedName>
    <definedName name="Март">[89]Март!#REF!</definedName>
    <definedName name="март02г">[89]Январь!#REF!</definedName>
    <definedName name="март2002" localSheetId="3">[89]Июль!#REF!</definedName>
    <definedName name="март2002">[90]Июль!#REF!</definedName>
    <definedName name="матер_содерж_зданий" localSheetId="3">[101]Лист2!#REF!</definedName>
    <definedName name="матер_содерж_зданий">[101]Лист2!#REF!</definedName>
    <definedName name="материальные_расх" localSheetId="3">[101]Лист2!#REF!</definedName>
    <definedName name="материальные_расх">[101]Лист2!#REF!</definedName>
    <definedName name="мрп" localSheetId="3">[106]справка!$A$4:$B$15</definedName>
    <definedName name="мрп">[107]справка!$A$4:$B$15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 localSheetId="3">[101]Лист2!#REF!</definedName>
    <definedName name="налог_имущество">[101]Лист2!#REF!</definedName>
    <definedName name="налог_транспорт" localSheetId="3">[101]Лист2!#REF!</definedName>
    <definedName name="налог_транспорт">[101]Лист2!#REF!</definedName>
    <definedName name="налог_ЦБ" localSheetId="3">[101]Лист2!#REF!</definedName>
    <definedName name="налог_ЦБ">[101]Лист2!#REF!</definedName>
    <definedName name="налоги">[101]Лист2!#REF!</definedName>
    <definedName name="НДС">[101]Лист2!#REF!</definedName>
    <definedName name="Ноябрь" localSheetId="3">[89]Ноябрь!#REF!</definedName>
    <definedName name="Ноябрь">[90]Ноябрь!#REF!</definedName>
    <definedName name="Нстроки" localSheetId="3">#REF!</definedName>
    <definedName name="Нстроки">#REF!</definedName>
    <definedName name="_xlnm.Print_Area" localSheetId="0">'ф.1-'!$A$1:$D$45</definedName>
    <definedName name="_xlnm.Print_Area" localSheetId="1">ф.2!$A$1:$D$53</definedName>
    <definedName name="_xlnm.Print_Area" localSheetId="3">ф.4!$A$1:$F$39</definedName>
    <definedName name="_xlnm.Print_Area">#REF!</definedName>
    <definedName name="Область_печати_ИМ" localSheetId="3">#REF!</definedName>
    <definedName name="Область_печати_ИМ">#REF!</definedName>
    <definedName name="обмунд_инкасс" localSheetId="3">[101]Лист2!#REF!</definedName>
    <definedName name="обмунд_инкасс">[101]Лист2!#REF!</definedName>
    <definedName name="обмундир_охраны" localSheetId="3">[101]Лист2!#REF!</definedName>
    <definedName name="обмундир_охраны">[101]Лист2!#REF!</definedName>
    <definedName name="обор">[108]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обороты">[108]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Обязательства_по_форфейтинговым_операциям" localSheetId="3">'[49]31.12.03'!$E$829</definedName>
    <definedName name="Обязательства_по_форфейтинговым_операциям">'[50]31.12.03'!$E$829</definedName>
    <definedName name="окт" localSheetId="3">[89]Март!#REF!</definedName>
    <definedName name="окт">[90]Март!#REF!</definedName>
    <definedName name="Октябрь" localSheetId="3">#REF!</definedName>
    <definedName name="Октябрь">#REF!</definedName>
    <definedName name="октябрь2002" localSheetId="3">[89]Январь!#REF!</definedName>
    <definedName name="октябрь2002">[90]Январь!#REF!</definedName>
    <definedName name="октябрьуслуги" localSheetId="3">[89]Сентябрь!#REF!</definedName>
    <definedName name="октябрьуслуги">[90]Сентябрь!#REF!</definedName>
    <definedName name="оол" localSheetId="3">#REF!</definedName>
    <definedName name="оол">#REF!</definedName>
    <definedName name="оплата_труда">[101]Лист2!#REF!</definedName>
    <definedName name="охрана">[101]Лист2!#REF!</definedName>
    <definedName name="Период_отгрузки" localSheetId="3">#REF!</definedName>
    <definedName name="Период_отгрузки">#REF!</definedName>
    <definedName name="подгот_кадров">[101]Лист2!#REF!</definedName>
    <definedName name="Подготовка_к_печати_и_сохранение0710" localSheetId="3">ф.4!Подготовка_к_печати_и_сохранение0710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[101]Лист2!#REF!</definedName>
    <definedName name="подписка">[101]Лист2!#REF!</definedName>
    <definedName name="прил14_нов" localSheetId="1">ф.2!прил14_нов</definedName>
    <definedName name="прил14_нов" localSheetId="3">#N/A</definedName>
    <definedName name="прил14_нов">ф.2!прил14_нов</definedName>
    <definedName name="проч_адмрасх">[101]Лист2!#REF!</definedName>
    <definedName name="проч_операц">[101]Лист2!#REF!</definedName>
    <definedName name="прочие_налог" localSheetId="3">[101]Лист2!#REF!</definedName>
    <definedName name="прочие_налог">[101]Лист2!#REF!</definedName>
    <definedName name="прочие_общехоз" localSheetId="3">[101]Лист2!#REF!</definedName>
    <definedName name="прочие_общехоз">[101]Лист2!#REF!</definedName>
    <definedName name="прочие_расх" localSheetId="3">[101]Лист2!#REF!</definedName>
    <definedName name="прочие_расх">[101]Лист2!#REF!</definedName>
    <definedName name="расх_мат_охраны" localSheetId="3">[101]Лист2!#REF!</definedName>
    <definedName name="расх_мат_охраны">[101]Лист2!#REF!</definedName>
    <definedName name="расх_матер_инкасс" localSheetId="3">[101]Лист2!#REF!</definedName>
    <definedName name="расх_матер_инкасс">[101]Лист2!#REF!</definedName>
    <definedName name="реклама">[101]Лист2!#REF!</definedName>
    <definedName name="_xlnm.Recorder" localSheetId="3">#REF!</definedName>
    <definedName name="_xlnm.Recorder">#REF!</definedName>
    <definedName name="ремонт">[101]Лист2!#REF!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ф.4!Сводный_баланс_н_п_с</definedName>
    <definedName name="Сводный_баланс_н_п_с">[0]!Сводный_баланс_н_п_с</definedName>
    <definedName name="связь" localSheetId="3">[101]Лист2!#REF!</definedName>
    <definedName name="связь">[101]Лист2!#REF!</definedName>
    <definedName name="сент" localSheetId="3">[89]Июнь!#REF!</definedName>
    <definedName name="сент">[90]Июнь!#REF!</definedName>
    <definedName name="сент2002" localSheetId="3">[91]Январь!#REF!</definedName>
    <definedName name="сент2002">[92]Январь!#REF!</definedName>
    <definedName name="Сентябрь" localSheetId="3">[89]Сентябрь!#REF!</definedName>
    <definedName name="Сентябрь">[90]Сентябрь!#REF!</definedName>
    <definedName name="сентябрь2000год" localSheetId="3">[91]Март!#REF!</definedName>
    <definedName name="сентябрь2000год">[92]Март!#REF!</definedName>
    <definedName name="содерж_помещ">[101]Лист2!#REF!</definedName>
    <definedName name="спец_одежд_обсл_перс">[101]Лист2!#REF!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[89]Март!#REF!</definedName>
    <definedName name="счет221">[90]Март!#REF!</definedName>
    <definedName name="сщзн" localSheetId="3">ф.4!сщзн</definedName>
    <definedName name="сщзн">[0]!сщзн</definedName>
    <definedName name="т" localSheetId="3">ф.4!т</definedName>
    <definedName name="т">[0]!т</definedName>
    <definedName name="текдепоз" localSheetId="3">#REF!</definedName>
    <definedName name="текдепоз">#REF!</definedName>
    <definedName name="техобслуж_ВТ" localSheetId="3">[101]Лист2!#REF!</definedName>
    <definedName name="техобслуж_ВТ">[101]Лист2!#REF!</definedName>
    <definedName name="техобслуж_ОС" localSheetId="3">[101]Лист2!#REF!</definedName>
    <definedName name="техобслуж_ОС">[101]Лист2!#REF!</definedName>
    <definedName name="тов6м" localSheetId="3">[89]Июль!#REF!</definedName>
    <definedName name="тов6м">[90]Июль!#REF!</definedName>
    <definedName name="транспорт" localSheetId="3">[101]Лист2!#REF!</definedName>
    <definedName name="транспорт">[101]Лист2!#REF!</definedName>
    <definedName name="Требования_к_должнику_по_форфейтинговым_операциям" localSheetId="3">'[49]31.12.03'!$E$789</definedName>
    <definedName name="Требования_к_должнику_по_форфейтинговым_операциям">'[50]31.12.03'!$E$789</definedName>
    <definedName name="Узлы" localSheetId="3">#REF!</definedName>
    <definedName name="Узлы">#REF!</definedName>
    <definedName name="Упорядочить_по_областям">[109]!Упорядочить_по_областям</definedName>
    <definedName name="усл" localSheetId="3">[89]Сентябрь!#REF!</definedName>
    <definedName name="усл">[90]Сентябрь!#REF!</definedName>
    <definedName name="усл2002" localSheetId="3">[89]Январь!#REF!</definedName>
    <definedName name="усл2002">[90]Январь!#REF!</definedName>
    <definedName name="услуги" localSheetId="3">[89]Сентябрь!#REF!</definedName>
    <definedName name="услуги">[90]Сентябрь!#REF!</definedName>
    <definedName name="ф77" localSheetId="3">#REF!</definedName>
    <definedName name="ф77">#REF!</definedName>
    <definedName name="фев02г" localSheetId="3">[91]Ноябрь!#REF!</definedName>
    <definedName name="фев02г">[92]Ноябрь!#REF!</definedName>
    <definedName name="февр" localSheetId="3">[89]Июнь!#REF!</definedName>
    <definedName name="февр">[90]Июнь!#REF!</definedName>
    <definedName name="Февраль" localSheetId="3">#REF!</definedName>
    <definedName name="Февраль">#REF!</definedName>
    <definedName name="Флажок16_Щелкнуть" localSheetId="3">ф.4!Флажок16_Щелкнуть</definedName>
    <definedName name="Флажок16_Щелкнуть">[0]!Флажок16_Щелкнуть</definedName>
    <definedName name="Цена_03" localSheetId="3">[110]LME_prices!#REF!</definedName>
    <definedName name="Цена_03">[111]LME_prices!#REF!</definedName>
    <definedName name="Цена_33" localSheetId="3">[110]LME_prices!#REF!</definedName>
    <definedName name="Цена_33">[111]LME_prices!#REF!</definedName>
    <definedName name="Цена_34" localSheetId="3">[110]LME_prices!#REF!</definedName>
    <definedName name="Цена_34">[111]LME_prices!#REF!</definedName>
    <definedName name="Цена_35" localSheetId="3">[110]LME_prices!#REF!</definedName>
    <definedName name="Цена_35">[111]LME_prices!#REF!</definedName>
    <definedName name="Цена_4" localSheetId="3">#REF!</definedName>
    <definedName name="Цена_4">#REF!</definedName>
    <definedName name="Цена_5" localSheetId="3">#REF!</definedName>
    <definedName name="Цена_5">#REF!</definedName>
    <definedName name="Цена_55" localSheetId="3">[110]LME_prices!$F$177</definedName>
    <definedName name="Цена_55">[111]LME_prices!$F$177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[110]LME_prices!#REF!</definedName>
    <definedName name="ЦенаFCA_53">[111]LME_prices!#REF!</definedName>
    <definedName name="Январь" localSheetId="3">[89]Январь!#REF!</definedName>
    <definedName name="Январь">[90]Январь!#REF!</definedName>
    <definedName name="январь2002" localSheetId="3">[91]Ноябрь!#REF!</definedName>
    <definedName name="январь2002">[92]Ноябрь!#REF!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6" l="1"/>
  <c r="H20" i="6"/>
  <c r="G20" i="6"/>
  <c r="F20" i="6"/>
  <c r="E20" i="6"/>
  <c r="D20" i="6"/>
  <c r="D8" i="6"/>
  <c r="C8" i="6"/>
  <c r="C7" i="6"/>
  <c r="D6" i="6"/>
  <c r="C6" i="6"/>
  <c r="C11" i="6" l="1"/>
  <c r="D11" i="6"/>
  <c r="D16" i="6" s="1"/>
  <c r="E11" i="6"/>
  <c r="C33" i="3"/>
  <c r="B33" i="3"/>
  <c r="F32" i="3"/>
  <c r="F31" i="3"/>
  <c r="E29" i="3"/>
  <c r="E33" i="3" s="1"/>
  <c r="D29" i="3"/>
  <c r="D33" i="3" s="1"/>
  <c r="F28" i="3"/>
  <c r="D28" i="3"/>
  <c r="F27" i="3"/>
  <c r="F25" i="3"/>
  <c r="C21" i="3"/>
  <c r="B21" i="3"/>
  <c r="F20" i="3"/>
  <c r="F19" i="3"/>
  <c r="E17" i="3"/>
  <c r="D17" i="3"/>
  <c r="D21" i="3" s="1"/>
  <c r="D16" i="3"/>
  <c r="F16" i="3" s="1"/>
  <c r="F15" i="3"/>
  <c r="F13" i="3"/>
  <c r="F11" i="3"/>
  <c r="F17" i="3" l="1"/>
  <c r="F33" i="3"/>
  <c r="E21" i="3"/>
  <c r="F21" i="3" s="1"/>
  <c r="F29" i="3"/>
  <c r="D48" i="2" l="1"/>
  <c r="C45" i="2"/>
  <c r="C40" i="2"/>
  <c r="C38" i="2"/>
  <c r="C37" i="2"/>
  <c r="C36" i="2"/>
  <c r="C35" i="2"/>
  <c r="C34" i="2" s="1"/>
  <c r="C33" i="2"/>
  <c r="C32" i="2"/>
  <c r="C30" i="2"/>
  <c r="C28" i="2"/>
  <c r="C27" i="2"/>
  <c r="C26" i="2"/>
  <c r="C23" i="2"/>
  <c r="C22" i="2"/>
  <c r="C21" i="2"/>
  <c r="C20" i="2"/>
  <c r="C19" i="2"/>
  <c r="C18" i="2"/>
  <c r="C17" i="2"/>
  <c r="C15" i="2"/>
  <c r="C14" i="2" s="1"/>
  <c r="C13" i="2"/>
  <c r="C12" i="2"/>
  <c r="C11" i="2"/>
  <c r="C10" i="2"/>
  <c r="C9" i="2"/>
  <c r="C8" i="2" l="1"/>
  <c r="C16" i="2"/>
  <c r="C24" i="2" s="1"/>
  <c r="C46" i="2"/>
  <c r="C31" i="2" l="1"/>
  <c r="C39" i="2" l="1"/>
  <c r="C41" i="2" l="1"/>
  <c r="C47" i="2" l="1"/>
  <c r="C48" i="2"/>
  <c r="D39" i="1" l="1"/>
  <c r="C38" i="1"/>
  <c r="C39" i="1" s="1"/>
  <c r="D32" i="1"/>
  <c r="C31" i="1"/>
  <c r="C29" i="1"/>
  <c r="C32" i="1" s="1"/>
  <c r="D20" i="1"/>
  <c r="C19" i="1"/>
  <c r="C20" i="1" s="1"/>
  <c r="C40" i="1" l="1"/>
  <c r="C48" i="1" s="1"/>
  <c r="D40" i="1"/>
</calcChain>
</file>

<file path=xl/sharedStrings.xml><?xml version="1.0" encoding="utf-8"?>
<sst xmlns="http://schemas.openxmlformats.org/spreadsheetml/2006/main" count="215" uniqueCount="183">
  <si>
    <t>Отчет о финансовом положении</t>
  </si>
  <si>
    <t>АО "Фонд развития промышленности"</t>
  </si>
  <si>
    <t>по состоянию на 30 сентября 2022 г.</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</si>
  <si>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</si>
  <si>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</si>
  <si>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</si>
  <si>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</si>
  <si>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</si>
  <si>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Займы, выданные банкам</t>
  </si>
  <si>
    <t>Займы, выданные Лизинговым компаниям</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</si>
  <si>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</si>
  <si>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</si>
  <si>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</si>
  <si>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</si>
  <si>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</si>
  <si>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</si>
  <si>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</si>
  <si>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</si>
  <si>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</si>
  <si>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Прочие займы</t>
  </si>
  <si>
    <t>Займы от НУХ "Байтерек"</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</si>
  <si>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</si>
  <si>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</si>
  <si>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</si>
  <si>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</si>
  <si>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</si>
  <si>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</si>
  <si>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</si>
  <si>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</si>
  <si>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</si>
  <si>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</si>
  <si>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Накопленная прибыль</t>
  </si>
  <si>
    <t>Итого собственного капитала</t>
  </si>
  <si>
    <t>Всего обязательств и собственного капитала</t>
  </si>
  <si>
    <t xml:space="preserve">Заместитель Председателя Правления </t>
  </si>
  <si>
    <t>Ж. Ибрашева</t>
  </si>
  <si>
    <t xml:space="preserve">Главный бухгалтер </t>
  </si>
  <si>
    <t>А. Тулепбергенова</t>
  </si>
  <si>
    <t xml:space="preserve">Отчет о прибыли или убытке и прочем совокупном доходе </t>
  </si>
  <si>
    <t xml:space="preserve">         АО "Фонд развития промышленности"</t>
  </si>
  <si>
    <t xml:space="preserve">                          за девять месяцев, закончившихся 30.09.2022 года</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</si>
  <si>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</si>
  <si>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</si>
  <si>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</si>
  <si>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</si>
  <si>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</si>
  <si>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 Займы, выданные банкам</t>
  </si>
  <si>
    <t>- Займы, выданные Лизинговым компаниям</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</si>
  <si>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</si>
  <si>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</si>
  <si>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</si>
  <si>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</si>
  <si>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</si>
  <si>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от НУХ "Байтерек"</t>
  </si>
  <si>
    <t>- Займы и средства банков и прочих финансовых институтов</t>
  </si>
  <si>
    <t>- Прочие займы</t>
  </si>
  <si>
    <t>- Обязательство по аренде</t>
  </si>
  <si>
    <t>- Гарантии от Материнского банка</t>
  </si>
  <si>
    <t>Чистый процентный доход</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</si>
  <si>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</si>
  <si>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</si>
  <si>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</si>
  <si>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</si>
  <si>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</si>
  <si>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</si>
  <si>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</si>
  <si>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</si>
  <si>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</si>
  <si>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</si>
  <si>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</si>
  <si>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</si>
  <si>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</si>
  <si>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</si>
  <si>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</si>
  <si>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</si>
  <si>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</si>
  <si>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</si>
  <si>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</si>
  <si>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</si>
  <si>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</si>
  <si>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</si>
  <si>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Главный бухгалтер</t>
  </si>
  <si>
    <t xml:space="preserve">А. Тулепбергенова </t>
  </si>
  <si>
    <t>Отчет об изменениях в капитале</t>
  </si>
  <si>
    <t xml:space="preserve">   за девять месяцев, закончившийся 30.09.2022 года</t>
  </si>
  <si>
    <t xml:space="preserve">Нераспределенная прибыль/
(накопленные убытки)
</t>
  </si>
  <si>
    <t xml:space="preserve">Итого
собственного капитала
</t>
  </si>
  <si>
    <t>Остаток на 01 января 2021 года</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</si>
  <si>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</si>
  <si>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</si>
  <si>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</si>
  <si>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</si>
  <si>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Общий совокупный доход за период</t>
  </si>
  <si>
    <t>Операции с собственниками, отраженные непосредственно в составе капитала</t>
  </si>
  <si>
    <t>Выпуск акций</t>
  </si>
  <si>
    <t>Дисконт по выпушенным долговым ценным бумагам, за вычетом налогов в размере 627 825 тысяч тенге</t>
  </si>
  <si>
    <t xml:space="preserve">Остаток на 30 сентября 2021 года </t>
  </si>
  <si>
    <t>Остаток на 01 января 2022 года</t>
  </si>
  <si>
    <t>Дисконт по депозиту в Материнском банке</t>
  </si>
  <si>
    <t xml:space="preserve">Остаток на 30 декабря 2022 года </t>
  </si>
  <si>
    <t xml:space="preserve">Главный бухгалтер                                                                                  </t>
  </si>
  <si>
    <t>А.Тулепбергенова</t>
  </si>
  <si>
    <t>Отчет о движении денежных средств</t>
  </si>
  <si>
    <t>за  девять месяцев, закончившиеся 30.09.2022 г.</t>
  </si>
  <si>
    <t>ДВИЖЕНИЕ ДЕНЕЖНЫХ СРЕДСТВ ОТ ОПЕРАЦИОННОЙ ДЕЯТЕЛЬНОСТИ</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</si>
  <si>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</si>
  <si>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</si>
  <si>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</si>
  <si>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 xml:space="preserve">По денежным средствам, в т.ч. Соглашениям обратного РЕПО </t>
  </si>
  <si>
    <t>Выпущенные долговые ценные бумаги</t>
  </si>
  <si>
    <t>Займы от Материнской компании</t>
  </si>
  <si>
    <t>Займы и средства банков и прочих финансовых институтов</t>
  </si>
  <si>
    <t>Займы полученные от НУХ Байтерек</t>
  </si>
  <si>
    <t>Займы  полученные от Жасыл Даму</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</si>
  <si>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</si>
  <si>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</si>
  <si>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</si>
  <si>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</si>
  <si>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</si>
  <si>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</si>
  <si>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</si>
  <si>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</si>
  <si>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</si>
  <si>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 xml:space="preserve">Займы, выданные клиентам  </t>
  </si>
  <si>
    <t>Займы, выданные лизинговым компаниям</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</si>
  <si>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</si>
  <si>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</si>
  <si>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</si>
  <si>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</si>
  <si>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</si>
  <si>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</si>
  <si>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</si>
  <si>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</si>
  <si>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</si>
  <si>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</si>
  <si>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</si>
  <si>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</si>
  <si>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</si>
  <si>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</si>
  <si>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</si>
  <si>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</si>
  <si>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</si>
  <si>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</si>
  <si>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</si>
  <si>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</si>
  <si>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</si>
  <si>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</si>
  <si>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</si>
  <si>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Займы  полученные от прочих финансовых институтов</t>
  </si>
  <si>
    <t>Погашение займов прочих финансовых институтов</t>
  </si>
  <si>
    <t>Оплата обязательств по аренде</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</si>
  <si>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</si>
  <si>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</si>
  <si>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</si>
  <si>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</si>
  <si>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</si>
  <si>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</si>
  <si>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</si>
  <si>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Ж.Ибрашева</t>
  </si>
  <si>
    <t>Процентные доходы полученные:</t>
  </si>
  <si>
    <t>Процентные расходы выплаченные:</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</si>
  <si>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</si>
  <si>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</si>
  <si>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</si>
  <si>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</si>
  <si>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</si>
  <si>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</si>
  <si>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</si>
  <si>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</si>
  <si>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</si>
  <si>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</si>
  <si>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</si>
  <si>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</si>
  <si>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</si>
  <si>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</si>
  <si>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</si>
  <si>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</si>
  <si>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</si>
  <si>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на 30.09.22 г.</t>
  </si>
  <si>
    <t>Прочие нематериальные активы</t>
  </si>
  <si>
    <t>Амортизация и обесценение прочих нематериальных активов</t>
  </si>
  <si>
    <t>Балансовая стоимость одной простой акции на 30.09.2022 г. составляет 174 587,30 тенге, на 31.12.2021 г. 117 705,97 тг.</t>
  </si>
  <si>
    <t>Примечание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</si>
</sst>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_(* #,##0_);_(* \(#,##0\);_(* &quot;-&quot;_);_(@_)"/>
    <numFmt numFmtId="166" formatCode="* #,##0_);* \(#,##0\);&quot;-&quot;??_);@"/>
    <numFmt numFmtId="167" formatCode="&quot;?.&quot;#,##0.00_);[Red]\(&quot;?.&quot;#,##0.00\)"/>
    <numFmt numFmtId="168" formatCode="* #,##0.000_);* \(#,##0.000\);&quot;-&quot;??_);@"/>
    <numFmt numFmtId="169" formatCode="_(* #,##0_);_(* \(#,##0\);_(* &quot;-&quot;??_);_(@_)"/>
    <numFmt numFmtId="170" formatCode="_-* #,##0\ _₽_-;\-* #,##0\ _₽_-;_-* &quot;-&quot;??\ _₽_-;_-@_-"/>
    <numFmt numFmtId="171" formatCode="0.00000"/>
    <numFmt numFmtId="172" formatCode="#,##0.00_ ;[Red]\-#,##0.00\ "/>
  </numFmts>
  <fonts count="27" x14ac:knownFonts="1">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8"/>
      <name val="Arial"/>
      <family val="2"/>
    </font>
    <font>
      <sz val="12"/>
      <color indexed="8"/>
      <name val="Times New Roman"/>
      <family val="1"/>
      <charset val="204"/>
    </font>
    <font>
      <sz val="11"/>
      <name val="Arial Cyr"/>
      <charset val="204"/>
    </font>
    <font>
      <b/>
      <sz val="12"/>
      <color indexed="8"/>
      <name val="Times New Roman"/>
      <family val="1"/>
      <charset val="204"/>
    </font>
    <font>
      <b/>
      <sz val="14"/>
      <name val="Times New Roman"/>
      <family val="1"/>
      <charset val="204"/>
    </font>
    <font>
      <b/>
      <sz val="8"/>
      <name val="Arial"/>
      <family val="2"/>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sz val="9"/>
      <name val="Arial"/>
      <family val="2"/>
    </font>
    <font>
      <b/>
      <sz val="14"/>
      <color indexed="8"/>
      <name val="Times New Roman"/>
      <family val="1"/>
      <charset val="204"/>
    </font>
    <font>
      <sz val="10"/>
      <name val="Arial Cyr"/>
      <charset val="204"/>
    </font>
    <font>
      <sz val="12"/>
      <name val="Times New Roman"/>
      <family val="1"/>
    </font>
    <font>
      <sz val="10"/>
      <name val="Courier"/>
      <family val="1"/>
      <charset val="204"/>
    </font>
    <font>
      <b/>
      <sz val="11"/>
      <color theme="1"/>
      <name val="Times New Roman"/>
      <family val="1"/>
      <charset val="204"/>
    </font>
    <font>
      <sz val="11"/>
      <color theme="1"/>
      <name val="Calibri"/>
      <family val="2"/>
      <charset val="204"/>
      <scheme val="minor"/>
    </font>
    <font>
      <sz val="10"/>
      <name val="Helv"/>
    </font>
    <font>
      <b/>
      <sz val="10"/>
      <name val="Arial Cyr"/>
      <charset val="204"/>
    </font>
    <font>
      <b/>
      <sz val="10"/>
      <name val="Helv"/>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3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5">
    <xf numFmtId="0" fontId="0" fillId="0" borderId="0"/>
    <xf numFmtId="0" fontId="1" fillId="0" borderId="0"/>
    <xf numFmtId="0" fontId="1" fillId="0" borderId="0"/>
    <xf numFmtId="167" fontId="14" fillId="0" borderId="0" applyFill="0" applyBorder="0" applyProtection="0"/>
    <xf numFmtId="0" fontId="6" fillId="0" borderId="0"/>
    <xf numFmtId="0" fontId="19" fillId="0" borderId="0"/>
    <xf numFmtId="0" fontId="21" fillId="0" borderId="0"/>
    <xf numFmtId="0" fontId="21" fillId="0" borderId="0"/>
    <xf numFmtId="0" fontId="19" fillId="0" borderId="0"/>
    <xf numFmtId="164" fontId="23" fillId="0" borderId="0" applyFont="0" applyFill="0" applyBorder="0" applyAlignment="0" applyProtection="0"/>
    <xf numFmtId="0" fontId="21" fillId="0" borderId="0"/>
    <xf numFmtId="0" fontId="19" fillId="0" borderId="0"/>
    <xf numFmtId="0" fontId="24" fillId="0" borderId="0"/>
    <xf numFmtId="0" fontId="24" fillId="0" borderId="0"/>
    <xf numFmtId="0" fontId="6" fillId="0" borderId="0"/>
  </cellStyleXfs>
  <cellXfs count="227">
    <xf numFmtId="0" fontId="0" fillId="0" borderId="0" xfId="0"/>
    <xf numFmtId="0" fontId="2" fillId="0" borderId="0" xfId="1" applyFont="1" applyFill="1"/>
    <xf numFmtId="0" fontId="0" fillId="0" borderId="0" xfId="0" applyFill="1"/>
    <xf numFmtId="0" fontId="3" fillId="0" borderId="0" xfId="1" applyFont="1" applyFill="1" applyAlignment="1">
      <alignment horizontal="center" vertical="justify"/>
    </xf>
    <xf numFmtId="0" fontId="4" fillId="0" borderId="0" xfId="1" applyFont="1" applyFill="1" applyAlignment="1">
      <alignment horizontal="right"/>
    </xf>
    <xf numFmtId="0" fontId="3" fillId="0" borderId="1" xfId="1" applyFont="1" applyFill="1" applyBorder="1"/>
    <xf numFmtId="14" fontId="3" fillId="0" borderId="2" xfId="1" applyNumberFormat="1" applyFont="1" applyFill="1" applyBorder="1" applyAlignment="1">
      <alignment horizontal="right" vertical="center" wrapText="1"/>
    </xf>
    <xf numFmtId="0" fontId="3" fillId="0" borderId="3" xfId="1" applyFont="1" applyFill="1" applyBorder="1"/>
    <xf numFmtId="0" fontId="3" fillId="0" borderId="4" xfId="1" applyFont="1" applyFill="1" applyBorder="1"/>
    <xf numFmtId="0" fontId="3" fillId="0" borderId="5" xfId="1" applyFont="1" applyFill="1" applyBorder="1"/>
    <xf numFmtId="0" fontId="5" fillId="0" borderId="6" xfId="1" applyNumberFormat="1" applyFont="1" applyFill="1" applyBorder="1" applyAlignment="1" applyProtection="1">
      <alignment vertical="center" wrapText="1"/>
    </xf>
    <xf numFmtId="165" fontId="2" fillId="0" borderId="7" xfId="1" applyNumberFormat="1" applyFont="1" applyFill="1" applyBorder="1"/>
    <xf numFmtId="165" fontId="3" fillId="0" borderId="8" xfId="1" applyNumberFormat="1" applyFont="1" applyFill="1" applyBorder="1"/>
    <xf numFmtId="0" fontId="7" fillId="0" borderId="6" xfId="1" applyNumberFormat="1" applyFont="1" applyFill="1" applyBorder="1" applyAlignment="1" applyProtection="1">
      <alignment vertical="center" wrapText="1"/>
    </xf>
    <xf numFmtId="165" fontId="0" fillId="0" borderId="0" xfId="0" applyNumberFormat="1" applyFill="1"/>
    <xf numFmtId="0" fontId="5" fillId="0" borderId="1" xfId="1" applyNumberFormat="1" applyFont="1" applyFill="1" applyBorder="1" applyAlignment="1" applyProtection="1">
      <alignment vertical="center" wrapText="1"/>
    </xf>
    <xf numFmtId="166" fontId="3" fillId="0" borderId="2" xfId="1" applyNumberFormat="1" applyFont="1" applyFill="1" applyBorder="1" applyAlignment="1">
      <alignment vertical="top" wrapText="1"/>
    </xf>
    <xf numFmtId="165" fontId="3" fillId="0" borderId="9" xfId="1" applyNumberFormat="1" applyFont="1" applyFill="1" applyBorder="1"/>
    <xf numFmtId="0" fontId="8" fillId="0" borderId="3" xfId="1" applyFont="1" applyFill="1" applyBorder="1" applyAlignment="1">
      <alignment vertical="center"/>
    </xf>
    <xf numFmtId="166" fontId="2" fillId="0" borderId="4" xfId="1" applyNumberFormat="1" applyFont="1" applyFill="1" applyBorder="1"/>
    <xf numFmtId="165" fontId="2" fillId="0" borderId="5" xfId="1" applyNumberFormat="1" applyFont="1" applyFill="1" applyBorder="1"/>
    <xf numFmtId="166" fontId="2" fillId="0" borderId="7" xfId="1" applyNumberFormat="1" applyFont="1" applyFill="1" applyBorder="1"/>
    <xf numFmtId="165" fontId="2" fillId="0" borderId="8" xfId="1" applyNumberFormat="1" applyFont="1" applyFill="1" applyBorder="1"/>
    <xf numFmtId="166" fontId="3" fillId="0" borderId="0" xfId="1" applyNumberFormat="1" applyFont="1" applyFill="1" applyBorder="1" applyAlignment="1">
      <alignment vertical="top" wrapText="1"/>
    </xf>
    <xf numFmtId="166" fontId="2" fillId="0" borderId="4" xfId="1" applyNumberFormat="1" applyFont="1" applyFill="1" applyBorder="1" applyAlignment="1" applyProtection="1">
      <alignment horizontal="right" vertical="top"/>
    </xf>
    <xf numFmtId="0" fontId="2" fillId="0" borderId="6" xfId="1" applyNumberFormat="1" applyFont="1" applyFill="1" applyBorder="1" applyAlignment="1" applyProtection="1">
      <alignment vertical="center" wrapText="1"/>
    </xf>
    <xf numFmtId="0" fontId="5" fillId="0" borderId="11" xfId="1" applyNumberFormat="1" applyFont="1" applyFill="1" applyBorder="1" applyAlignment="1" applyProtection="1">
      <alignment vertical="center" wrapText="1"/>
    </xf>
    <xf numFmtId="166" fontId="3" fillId="0" borderId="12" xfId="1" applyNumberFormat="1" applyFont="1" applyFill="1" applyBorder="1" applyAlignment="1">
      <alignment vertical="top" wrapText="1"/>
    </xf>
    <xf numFmtId="0" fontId="9" fillId="0" borderId="0" xfId="1" applyNumberFormat="1" applyFont="1" applyFill="1" applyBorder="1" applyAlignment="1" applyProtection="1">
      <alignment vertical="center" wrapText="1"/>
    </xf>
    <xf numFmtId="166" fontId="3" fillId="0" borderId="0" xfId="2" applyNumberFormat="1" applyFont="1" applyFill="1" applyBorder="1" applyAlignment="1">
      <alignment vertical="top"/>
    </xf>
    <xf numFmtId="0" fontId="9" fillId="0" borderId="0" xfId="2" applyNumberFormat="1" applyFont="1" applyFill="1" applyBorder="1" applyAlignment="1" applyProtection="1">
      <alignment vertical="center" wrapText="1"/>
    </xf>
    <xf numFmtId="166" fontId="3" fillId="0" borderId="0" xfId="2" applyNumberFormat="1" applyFont="1" applyFill="1" applyBorder="1" applyAlignment="1">
      <alignment vertical="top" wrapText="1"/>
    </xf>
    <xf numFmtId="166" fontId="0" fillId="0" borderId="0" xfId="0" applyNumberFormat="1" applyFill="1"/>
    <xf numFmtId="0" fontId="2" fillId="0" borderId="0" xfId="2" applyFont="1" applyFill="1" applyBorder="1" applyAlignment="1"/>
    <xf numFmtId="0" fontId="2" fillId="0" borderId="0" xfId="2" applyFont="1" applyFill="1"/>
    <xf numFmtId="0" fontId="10" fillId="0" borderId="0" xfId="2" applyFont="1" applyFill="1" applyBorder="1" applyAlignment="1">
      <alignment vertical="justify"/>
    </xf>
    <xf numFmtId="0" fontId="3" fillId="0" borderId="0" xfId="2" applyFont="1" applyFill="1" applyBorder="1" applyAlignment="1">
      <alignment horizontal="center" vertical="justify"/>
    </xf>
    <xf numFmtId="0" fontId="2" fillId="0" borderId="0" xfId="2" applyFont="1" applyFill="1" applyBorder="1" applyAlignment="1">
      <alignment vertical="justify"/>
    </xf>
    <xf numFmtId="0" fontId="3" fillId="0" borderId="0" xfId="2" applyFont="1" applyFill="1" applyBorder="1" applyAlignment="1">
      <alignment horizontal="center"/>
    </xf>
    <xf numFmtId="0" fontId="2" fillId="0" borderId="14" xfId="2" applyFont="1" applyFill="1" applyBorder="1"/>
    <xf numFmtId="14" fontId="3" fillId="0" borderId="15" xfId="2" applyNumberFormat="1" applyFont="1" applyFill="1" applyBorder="1" applyAlignment="1">
      <alignment vertical="center" wrapText="1"/>
    </xf>
    <xf numFmtId="0" fontId="9" fillId="0" borderId="16" xfId="2" applyNumberFormat="1" applyFont="1" applyFill="1" applyBorder="1" applyAlignment="1" applyProtection="1">
      <alignment vertical="center" wrapText="1"/>
    </xf>
    <xf numFmtId="166" fontId="3" fillId="0" borderId="17" xfId="2" applyNumberFormat="1" applyFont="1" applyFill="1" applyBorder="1" applyAlignment="1" applyProtection="1"/>
    <xf numFmtId="166" fontId="3" fillId="0" borderId="18" xfId="2" applyNumberFormat="1" applyFont="1" applyFill="1" applyBorder="1" applyAlignment="1" applyProtection="1"/>
    <xf numFmtId="49" fontId="12" fillId="0" borderId="6" xfId="2" applyNumberFormat="1" applyFont="1" applyFill="1" applyBorder="1" applyAlignment="1" applyProtection="1">
      <alignment vertical="center"/>
    </xf>
    <xf numFmtId="166" fontId="2" fillId="0" borderId="7" xfId="2" applyNumberFormat="1" applyFont="1" applyFill="1" applyBorder="1" applyAlignment="1" applyProtection="1"/>
    <xf numFmtId="49" fontId="12" fillId="0" borderId="6" xfId="2" applyNumberFormat="1" applyFont="1" applyFill="1" applyBorder="1" applyAlignment="1" applyProtection="1">
      <alignment vertical="center" wrapText="1"/>
    </xf>
    <xf numFmtId="166" fontId="2" fillId="0" borderId="10" xfId="2" applyNumberFormat="1" applyFont="1" applyFill="1" applyBorder="1" applyAlignment="1" applyProtection="1"/>
    <xf numFmtId="4" fontId="9" fillId="0" borderId="6" xfId="2" applyNumberFormat="1" applyFont="1" applyFill="1" applyBorder="1" applyAlignment="1" applyProtection="1">
      <alignment vertical="center" wrapText="1"/>
    </xf>
    <xf numFmtId="166" fontId="3" fillId="0" borderId="7" xfId="2" applyNumberFormat="1" applyFont="1" applyFill="1" applyBorder="1" applyAlignment="1" applyProtection="1"/>
    <xf numFmtId="166" fontId="3" fillId="0" borderId="8" xfId="2" applyNumberFormat="1" applyFont="1" applyFill="1" applyBorder="1" applyAlignment="1" applyProtection="1"/>
    <xf numFmtId="0" fontId="9" fillId="0" borderId="6" xfId="2" applyNumberFormat="1" applyFont="1" applyFill="1" applyBorder="1" applyAlignment="1" applyProtection="1">
      <alignment vertical="center"/>
    </xf>
    <xf numFmtId="49" fontId="13" fillId="0" borderId="6" xfId="2" applyNumberFormat="1" applyFont="1" applyFill="1" applyBorder="1" applyAlignment="1" applyProtection="1">
      <alignment vertical="center" wrapText="1"/>
    </xf>
    <xf numFmtId="166" fontId="2" fillId="0" borderId="7" xfId="2" applyNumberFormat="1" applyFont="1" applyFill="1" applyBorder="1" applyAlignment="1" applyProtection="1">
      <alignment vertical="center"/>
    </xf>
    <xf numFmtId="166" fontId="2" fillId="0" borderId="7" xfId="3" applyNumberFormat="1" applyFont="1" applyFill="1" applyBorder="1" applyAlignment="1"/>
    <xf numFmtId="0" fontId="2" fillId="0" borderId="0" xfId="2" applyFont="1" applyFill="1" applyAlignment="1"/>
    <xf numFmtId="0" fontId="15" fillId="0" borderId="6" xfId="2" applyNumberFormat="1" applyFont="1" applyFill="1" applyBorder="1" applyAlignment="1" applyProtection="1">
      <alignment vertical="center" wrapText="1"/>
    </xf>
    <xf numFmtId="166" fontId="16" fillId="0" borderId="7" xfId="2" applyNumberFormat="1" applyFont="1" applyFill="1" applyBorder="1" applyAlignment="1"/>
    <xf numFmtId="166" fontId="16" fillId="0" borderId="8" xfId="2" applyNumberFormat="1" applyFont="1" applyFill="1" applyBorder="1" applyAlignment="1"/>
    <xf numFmtId="0" fontId="9" fillId="0" borderId="6" xfId="2" applyNumberFormat="1" applyFont="1" applyFill="1" applyBorder="1" applyAlignment="1" applyProtection="1">
      <alignment vertical="center" wrapText="1"/>
    </xf>
    <xf numFmtId="166" fontId="3" fillId="0" borderId="7" xfId="2" applyNumberFormat="1" applyFont="1" applyFill="1" applyBorder="1" applyAlignment="1"/>
    <xf numFmtId="166" fontId="3" fillId="0" borderId="8" xfId="2" applyNumberFormat="1" applyFont="1" applyFill="1" applyBorder="1" applyAlignment="1"/>
    <xf numFmtId="0" fontId="7" fillId="0" borderId="6" xfId="2" applyNumberFormat="1" applyFont="1" applyFill="1" applyBorder="1" applyAlignment="1" applyProtection="1">
      <alignment vertical="center" wrapText="1"/>
    </xf>
    <xf numFmtId="166" fontId="2" fillId="0" borderId="7" xfId="2" applyNumberFormat="1" applyFont="1" applyFill="1" applyBorder="1" applyAlignment="1"/>
    <xf numFmtId="0" fontId="11" fillId="2" borderId="7" xfId="4" applyNumberFormat="1" applyFont="1" applyFill="1" applyBorder="1" applyAlignment="1">
      <alignment horizontal="right"/>
    </xf>
    <xf numFmtId="3" fontId="11" fillId="2" borderId="7" xfId="4" applyNumberFormat="1" applyFont="1" applyFill="1" applyBorder="1" applyAlignment="1">
      <alignment horizontal="right"/>
    </xf>
    <xf numFmtId="0" fontId="2" fillId="0" borderId="6" xfId="0" applyFont="1" applyFill="1" applyBorder="1" applyAlignment="1">
      <alignment vertical="center" wrapText="1"/>
    </xf>
    <xf numFmtId="0" fontId="7" fillId="0" borderId="6" xfId="2" applyNumberFormat="1" applyFont="1" applyFill="1" applyBorder="1" applyAlignment="1" applyProtection="1">
      <alignment horizontal="left" vertical="center" wrapText="1" indent="2"/>
    </xf>
    <xf numFmtId="166" fontId="2" fillId="0" borderId="7" xfId="2" applyNumberFormat="1" applyFont="1" applyFill="1" applyBorder="1" applyAlignment="1">
      <alignment horizontal="center"/>
    </xf>
    <xf numFmtId="166" fontId="2" fillId="0" borderId="7" xfId="2" applyNumberFormat="1" applyFont="1" applyFill="1" applyBorder="1" applyAlignment="1">
      <alignment horizontal="right"/>
    </xf>
    <xf numFmtId="0" fontId="18" fillId="0" borderId="6" xfId="2" applyNumberFormat="1" applyFont="1" applyFill="1" applyBorder="1" applyAlignment="1" applyProtection="1">
      <alignment vertical="center" wrapText="1"/>
    </xf>
    <xf numFmtId="166" fontId="10" fillId="0" borderId="7" xfId="2" applyNumberFormat="1" applyFont="1" applyFill="1" applyBorder="1" applyAlignment="1"/>
    <xf numFmtId="166" fontId="10" fillId="0" borderId="8" xfId="2" applyNumberFormat="1" applyFont="1" applyFill="1" applyBorder="1" applyAlignment="1"/>
    <xf numFmtId="0" fontId="9" fillId="0" borderId="6" xfId="5" applyNumberFormat="1" applyFont="1" applyFill="1" applyBorder="1" applyAlignment="1" applyProtection="1">
      <alignment vertical="top" wrapText="1"/>
    </xf>
    <xf numFmtId="166" fontId="2" fillId="0" borderId="8" xfId="2" applyNumberFormat="1" applyFont="1" applyFill="1" applyBorder="1" applyAlignment="1"/>
    <xf numFmtId="0" fontId="12" fillId="0" borderId="6" xfId="5" applyNumberFormat="1" applyFont="1" applyFill="1" applyBorder="1" applyAlignment="1" applyProtection="1">
      <alignment vertical="top" wrapText="1"/>
    </xf>
    <xf numFmtId="49" fontId="2" fillId="0" borderId="6" xfId="5" applyNumberFormat="1" applyFont="1" applyFill="1" applyBorder="1" applyAlignment="1">
      <alignment vertical="top" wrapText="1"/>
    </xf>
    <xf numFmtId="0" fontId="15" fillId="0" borderId="19" xfId="5" applyNumberFormat="1" applyFont="1" applyFill="1" applyBorder="1" applyAlignment="1" applyProtection="1">
      <alignment vertical="top" wrapText="1"/>
    </xf>
    <xf numFmtId="166" fontId="16" fillId="0" borderId="20" xfId="2" applyNumberFormat="1" applyFont="1" applyFill="1" applyBorder="1" applyAlignment="1"/>
    <xf numFmtId="166" fontId="16" fillId="0" borderId="21" xfId="2" applyNumberFormat="1" applyFont="1" applyFill="1" applyBorder="1" applyAlignment="1"/>
    <xf numFmtId="0" fontId="15" fillId="0" borderId="22" xfId="5" applyNumberFormat="1" applyFont="1" applyFill="1" applyBorder="1" applyAlignment="1" applyProtection="1">
      <alignment vertical="top" wrapText="1"/>
    </xf>
    <xf numFmtId="166" fontId="16" fillId="0" borderId="23" xfId="2" applyNumberFormat="1" applyFont="1" applyFill="1" applyBorder="1" applyAlignment="1"/>
    <xf numFmtId="166" fontId="16" fillId="0" borderId="24" xfId="2" applyNumberFormat="1" applyFont="1" applyFill="1" applyBorder="1" applyAlignment="1"/>
    <xf numFmtId="0" fontId="20" fillId="0" borderId="4" xfId="0" applyFont="1" applyFill="1" applyBorder="1" applyAlignment="1">
      <alignment wrapText="1"/>
    </xf>
    <xf numFmtId="4" fontId="2" fillId="0" borderId="4" xfId="2" applyNumberFormat="1" applyFont="1" applyFill="1" applyBorder="1" applyAlignment="1"/>
    <xf numFmtId="4" fontId="2" fillId="0" borderId="0" xfId="2" applyNumberFormat="1" applyFont="1" applyFill="1" applyBorder="1" applyAlignment="1"/>
    <xf numFmtId="0" fontId="20" fillId="0" borderId="0" xfId="0" applyFont="1" applyFill="1" applyBorder="1" applyAlignment="1">
      <alignment wrapText="1"/>
    </xf>
    <xf numFmtId="168" fontId="3" fillId="0" borderId="0" xfId="1" applyNumberFormat="1" applyFont="1" applyFill="1" applyBorder="1" applyAlignment="1">
      <alignment vertical="top" wrapText="1"/>
    </xf>
    <xf numFmtId="166" fontId="2" fillId="0" borderId="0" xfId="2" applyNumberFormat="1" applyFont="1" applyFill="1" applyAlignment="1"/>
    <xf numFmtId="4" fontId="2" fillId="0" borderId="0" xfId="0" applyNumberFormat="1" applyFont="1" applyFill="1" applyBorder="1"/>
    <xf numFmtId="3" fontId="2" fillId="0" borderId="0" xfId="2" applyNumberFormat="1" applyFont="1" applyFill="1" applyAlignment="1"/>
    <xf numFmtId="0" fontId="10" fillId="0" borderId="0" xfId="6" applyFont="1" applyAlignment="1">
      <alignment horizontal="center" vertical="justify" wrapText="1"/>
    </xf>
    <xf numFmtId="0" fontId="3" fillId="0" borderId="0" xfId="6" applyFont="1" applyAlignment="1">
      <alignment horizontal="center" vertical="justify" wrapText="1"/>
    </xf>
    <xf numFmtId="0" fontId="3" fillId="0" borderId="0" xfId="7" applyFont="1" applyAlignment="1">
      <alignment horizontal="center" wrapText="1"/>
    </xf>
    <xf numFmtId="0" fontId="2" fillId="0" borderId="6" xfId="6" applyFont="1" applyBorder="1" applyAlignment="1">
      <alignment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6" xfId="8" applyFont="1" applyBorder="1" applyAlignment="1">
      <alignment wrapText="1"/>
    </xf>
    <xf numFmtId="169" fontId="3" fillId="0" borderId="7" xfId="6" applyNumberFormat="1" applyFont="1" applyFill="1" applyBorder="1" applyAlignment="1" applyProtection="1">
      <alignment horizontal="center" wrapText="1"/>
    </xf>
    <xf numFmtId="169" fontId="3" fillId="0" borderId="8" xfId="6" applyNumberFormat="1" applyFont="1" applyFill="1" applyBorder="1" applyAlignment="1" applyProtection="1">
      <alignment horizontal="center" wrapText="1"/>
    </xf>
    <xf numFmtId="0" fontId="3" fillId="0" borderId="6" xfId="6" applyFont="1" applyBorder="1" applyAlignment="1">
      <alignment wrapText="1"/>
    </xf>
    <xf numFmtId="169" fontId="2" fillId="0" borderId="7" xfId="6" applyNumberFormat="1" applyFont="1" applyFill="1" applyBorder="1" applyAlignment="1" applyProtection="1">
      <alignment horizontal="center" wrapText="1"/>
    </xf>
    <xf numFmtId="169" fontId="2" fillId="0" borderId="8" xfId="6" applyNumberFormat="1" applyFont="1" applyFill="1" applyBorder="1" applyAlignment="1" applyProtection="1">
      <alignment horizontal="center" wrapText="1"/>
    </xf>
    <xf numFmtId="169" fontId="2" fillId="0" borderId="7" xfId="2" applyNumberFormat="1" applyFont="1" applyBorder="1" applyAlignment="1">
      <alignment horizontal="center"/>
    </xf>
    <xf numFmtId="169" fontId="3" fillId="0" borderId="7" xfId="6" applyNumberFormat="1" applyFont="1" applyBorder="1" applyAlignment="1">
      <alignment horizontal="center" wrapText="1"/>
    </xf>
    <xf numFmtId="165" fontId="2" fillId="0" borderId="7" xfId="6" applyNumberFormat="1" applyFont="1" applyBorder="1" applyAlignment="1">
      <alignment horizontal="center" wrapText="1"/>
    </xf>
    <xf numFmtId="169" fontId="2" fillId="0" borderId="7" xfId="6" applyNumberFormat="1" applyFont="1" applyBorder="1" applyAlignment="1">
      <alignment horizontal="center" wrapText="1"/>
    </xf>
    <xf numFmtId="166" fontId="3" fillId="0" borderId="7" xfId="6" applyNumberFormat="1" applyFont="1" applyBorder="1" applyAlignment="1">
      <alignment horizontal="center" wrapText="1"/>
    </xf>
    <xf numFmtId="169" fontId="2" fillId="0" borderId="8" xfId="6" applyNumberFormat="1" applyFont="1" applyBorder="1" applyAlignment="1">
      <alignment horizontal="center" wrapText="1"/>
    </xf>
    <xf numFmtId="0" fontId="2" fillId="2" borderId="19" xfId="6" applyFont="1" applyFill="1" applyBorder="1" applyAlignment="1">
      <alignment wrapText="1"/>
    </xf>
    <xf numFmtId="169" fontId="2" fillId="0" borderId="20" xfId="6" applyNumberFormat="1" applyFont="1" applyBorder="1" applyAlignment="1">
      <alignment horizontal="center" wrapText="1"/>
    </xf>
    <xf numFmtId="165" fontId="2" fillId="0" borderId="20" xfId="6" applyNumberFormat="1" applyFont="1" applyBorder="1" applyAlignment="1">
      <alignment horizontal="center" wrapText="1"/>
    </xf>
    <xf numFmtId="0" fontId="3" fillId="0" borderId="14" xfId="6" applyFont="1" applyBorder="1" applyAlignment="1">
      <alignment wrapText="1"/>
    </xf>
    <xf numFmtId="169" fontId="3" fillId="0" borderId="25" xfId="6" applyNumberFormat="1" applyFont="1" applyBorder="1" applyAlignment="1">
      <alignment horizontal="center" wrapText="1"/>
    </xf>
    <xf numFmtId="169" fontId="3" fillId="0" borderId="15" xfId="6" applyNumberFormat="1" applyFont="1" applyFill="1" applyBorder="1" applyAlignment="1" applyProtection="1">
      <alignment horizontal="center" wrapText="1"/>
    </xf>
    <xf numFmtId="0" fontId="3" fillId="0" borderId="3" xfId="6" applyFont="1" applyBorder="1" applyAlignment="1">
      <alignment wrapText="1"/>
    </xf>
    <xf numFmtId="169" fontId="3" fillId="0" borderId="4" xfId="6" applyNumberFormat="1" applyFont="1" applyFill="1" applyBorder="1" applyAlignment="1" applyProtection="1">
      <alignment horizontal="center" wrapText="1"/>
    </xf>
    <xf numFmtId="169" fontId="3" fillId="0" borderId="5" xfId="6" applyNumberFormat="1" applyFont="1" applyFill="1" applyBorder="1" applyAlignment="1" applyProtection="1">
      <alignment horizontal="center" wrapText="1"/>
    </xf>
    <xf numFmtId="0" fontId="9" fillId="0" borderId="0" xfId="1" applyFont="1" applyFill="1" applyBorder="1" applyAlignment="1" applyProtection="1">
      <alignment vertical="center" wrapText="1"/>
    </xf>
    <xf numFmtId="168" fontId="3" fillId="0" borderId="0" xfId="1" applyNumberFormat="1" applyFont="1" applyBorder="1" applyAlignment="1">
      <alignment vertical="top" wrapText="1"/>
    </xf>
    <xf numFmtId="166" fontId="3" fillId="0" borderId="0" xfId="2" applyNumberFormat="1" applyFont="1" applyBorder="1" applyAlignment="1">
      <alignment vertical="top"/>
    </xf>
    <xf numFmtId="0" fontId="9" fillId="0" borderId="0" xfId="0" applyNumberFormat="1" applyFont="1" applyFill="1" applyBorder="1" applyAlignment="1" applyProtection="1">
      <alignment vertical="center" wrapText="1"/>
    </xf>
    <xf numFmtId="166" fontId="3" fillId="0" borderId="0" xfId="0" applyNumberFormat="1" applyFont="1" applyBorder="1" applyAlignment="1">
      <alignment horizontal="center" vertical="top" wrapText="1"/>
    </xf>
    <xf numFmtId="0" fontId="2" fillId="0" borderId="0" xfId="6" applyFont="1" applyAlignment="1">
      <alignment horizontal="left" wrapText="1"/>
    </xf>
    <xf numFmtId="0" fontId="22" fillId="0" borderId="0" xfId="0" applyFont="1" applyAlignment="1">
      <alignment horizontal="justify" vertical="center"/>
    </xf>
    <xf numFmtId="166" fontId="3" fillId="0" borderId="0" xfId="2" applyNumberFormat="1" applyFont="1" applyBorder="1" applyAlignment="1">
      <alignment vertical="top" wrapText="1"/>
    </xf>
    <xf numFmtId="0" fontId="3" fillId="0" borderId="0" xfId="6" applyFont="1" applyAlignment="1">
      <alignment wrapText="1"/>
    </xf>
    <xf numFmtId="0" fontId="3" fillId="0" borderId="0" xfId="0" applyFont="1" applyAlignment="1">
      <alignment horizontal="center" wrapText="1"/>
    </xf>
    <xf numFmtId="0" fontId="2" fillId="0" borderId="0" xfId="10" applyFont="1" applyAlignment="1">
      <alignment horizontal="left"/>
    </xf>
    <xf numFmtId="0" fontId="2" fillId="0" borderId="0" xfId="10" applyFont="1" applyFill="1"/>
    <xf numFmtId="0" fontId="3" fillId="0" borderId="0" xfId="10" applyFont="1" applyFill="1" applyAlignment="1">
      <alignment horizontal="right"/>
    </xf>
    <xf numFmtId="0" fontId="2" fillId="0" borderId="26" xfId="10" applyFont="1" applyBorder="1" applyAlignment="1">
      <alignment horizontal="left"/>
    </xf>
    <xf numFmtId="0" fontId="2" fillId="0" borderId="16" xfId="10" applyFont="1" applyFill="1" applyBorder="1"/>
    <xf numFmtId="14" fontId="3" fillId="0" borderId="17" xfId="10" applyNumberFormat="1" applyFont="1" applyFill="1" applyBorder="1" applyAlignment="1">
      <alignment horizontal="right" vertical="top" wrapText="1"/>
    </xf>
    <xf numFmtId="0" fontId="3" fillId="0" borderId="27" xfId="10" applyFont="1" applyBorder="1" applyAlignment="1">
      <alignment horizontal="left"/>
    </xf>
    <xf numFmtId="0" fontId="3" fillId="0" borderId="6" xfId="10" applyFont="1" applyFill="1" applyBorder="1" applyAlignment="1"/>
    <xf numFmtId="0" fontId="2" fillId="0" borderId="27" xfId="10" applyFont="1" applyBorder="1" applyAlignment="1">
      <alignment horizontal="left"/>
    </xf>
    <xf numFmtId="0" fontId="2" fillId="0" borderId="6" xfId="10" applyFont="1" applyFill="1" applyBorder="1"/>
    <xf numFmtId="0" fontId="2" fillId="0" borderId="27" xfId="12" applyFont="1" applyFill="1" applyBorder="1" applyAlignment="1">
      <alignment horizontal="left"/>
    </xf>
    <xf numFmtId="0" fontId="2" fillId="0" borderId="6" xfId="10" applyFont="1" applyFill="1" applyBorder="1" applyAlignment="1">
      <alignment wrapText="1"/>
    </xf>
    <xf numFmtId="0" fontId="2" fillId="0" borderId="6" xfId="12" applyFont="1" applyFill="1" applyBorder="1" applyAlignment="1">
      <alignment horizontal="left" indent="3"/>
    </xf>
    <xf numFmtId="0" fontId="3" fillId="0" borderId="6" xfId="10" applyFont="1" applyFill="1" applyBorder="1" applyAlignment="1">
      <alignment wrapText="1"/>
    </xf>
    <xf numFmtId="0" fontId="3" fillId="0" borderId="6" xfId="11" applyFont="1" applyFill="1" applyBorder="1" applyAlignment="1">
      <alignment wrapText="1"/>
    </xf>
    <xf numFmtId="0" fontId="2" fillId="0" borderId="28" xfId="10" applyFont="1" applyFill="1" applyBorder="1"/>
    <xf numFmtId="0" fontId="3" fillId="0" borderId="22" xfId="10" applyFont="1" applyFill="1" applyBorder="1" applyAlignment="1">
      <alignment wrapText="1"/>
    </xf>
    <xf numFmtId="0" fontId="3" fillId="0" borderId="0" xfId="10" applyFont="1" applyAlignment="1">
      <alignment horizontal="left" wrapText="1"/>
    </xf>
    <xf numFmtId="0" fontId="3" fillId="0" borderId="0" xfId="10" applyFont="1" applyFill="1" applyAlignment="1">
      <alignment wrapText="1"/>
    </xf>
    <xf numFmtId="166" fontId="2" fillId="0" borderId="0" xfId="10" applyNumberFormat="1" applyFont="1" applyFill="1"/>
    <xf numFmtId="0" fontId="9" fillId="0" borderId="0" xfId="2" applyNumberFormat="1" applyFont="1" applyFill="1" applyBorder="1" applyAlignment="1" applyProtection="1">
      <alignment horizontal="left" vertical="center" wrapText="1"/>
    </xf>
    <xf numFmtId="14" fontId="3" fillId="0" borderId="18" xfId="10" applyNumberFormat="1" applyFont="1" applyFill="1" applyBorder="1" applyAlignment="1">
      <alignment horizontal="right" vertical="top" wrapText="1"/>
    </xf>
    <xf numFmtId="0" fontId="2" fillId="0" borderId="29" xfId="12" applyFont="1" applyFill="1" applyBorder="1" applyAlignment="1">
      <alignment horizontal="left"/>
    </xf>
    <xf numFmtId="170" fontId="2" fillId="0" borderId="7" xfId="9" applyNumberFormat="1" applyFont="1" applyFill="1" applyBorder="1"/>
    <xf numFmtId="170" fontId="2" fillId="0" borderId="8" xfId="9" applyNumberFormat="1" applyFont="1" applyFill="1" applyBorder="1"/>
    <xf numFmtId="166" fontId="3" fillId="0" borderId="7" xfId="2" applyNumberFormat="1" applyFont="1" applyFill="1" applyBorder="1" applyAlignment="1">
      <alignment horizontal="center"/>
    </xf>
    <xf numFmtId="0" fontId="3" fillId="0" borderId="0" xfId="1" applyFont="1" applyFill="1" applyAlignment="1">
      <alignment horizontal="center" vertical="justify"/>
    </xf>
    <xf numFmtId="0" fontId="5" fillId="0" borderId="13" xfId="1" applyNumberFormat="1" applyFont="1" applyFill="1" applyBorder="1" applyAlignment="1" applyProtection="1">
      <alignment vertical="center" wrapText="1"/>
    </xf>
    <xf numFmtId="166" fontId="3" fillId="0" borderId="13" xfId="1" applyNumberFormat="1" applyFont="1" applyFill="1" applyBorder="1" applyAlignment="1">
      <alignment vertical="top" wrapText="1"/>
    </xf>
    <xf numFmtId="0" fontId="24" fillId="0" borderId="0" xfId="13"/>
    <xf numFmtId="0" fontId="6" fillId="0" borderId="0" xfId="14"/>
    <xf numFmtId="0" fontId="25" fillId="0" borderId="0" xfId="13" applyFont="1"/>
    <xf numFmtId="14" fontId="26" fillId="0" borderId="0" xfId="13" applyNumberFormat="1" applyFont="1" applyAlignment="1">
      <alignment horizontal="right"/>
    </xf>
    <xf numFmtId="14" fontId="24" fillId="0" borderId="0" xfId="13" applyNumberFormat="1"/>
    <xf numFmtId="4" fontId="24" fillId="0" borderId="0" xfId="13" applyNumberFormat="1"/>
    <xf numFmtId="3" fontId="24" fillId="0" borderId="0" xfId="13" applyNumberFormat="1"/>
    <xf numFmtId="4" fontId="26" fillId="0" borderId="0" xfId="13" applyNumberFormat="1" applyFont="1"/>
    <xf numFmtId="0" fontId="24" fillId="0" borderId="0" xfId="13" applyAlignment="1">
      <alignment wrapText="1"/>
    </xf>
    <xf numFmtId="4" fontId="24" fillId="0" borderId="0" xfId="13" applyNumberFormat="1" applyAlignment="1">
      <alignment wrapText="1"/>
    </xf>
    <xf numFmtId="0" fontId="24" fillId="0" borderId="0" xfId="13" applyFont="1"/>
    <xf numFmtId="171" fontId="24" fillId="0" borderId="0" xfId="13" applyNumberFormat="1"/>
    <xf numFmtId="0" fontId="26" fillId="0" borderId="0" xfId="13" applyFont="1"/>
    <xf numFmtId="1" fontId="6" fillId="3" borderId="19" xfId="14" applyNumberFormat="1" applyFont="1" applyFill="1" applyBorder="1" applyAlignment="1">
      <alignment horizontal="left" vertical="top" wrapText="1"/>
    </xf>
    <xf numFmtId="40" fontId="6" fillId="3" borderId="30" xfId="14" applyNumberFormat="1" applyFont="1" applyFill="1" applyBorder="1" applyAlignment="1">
      <alignment horizontal="right" vertical="top" wrapText="1"/>
    </xf>
    <xf numFmtId="1" fontId="6" fillId="0" borderId="19" xfId="14" applyNumberFormat="1" applyFont="1" applyBorder="1" applyAlignment="1">
      <alignment horizontal="left" vertical="top" wrapText="1"/>
    </xf>
    <xf numFmtId="40" fontId="17" fillId="2" borderId="30" xfId="14" applyNumberFormat="1" applyFont="1" applyFill="1" applyBorder="1" applyAlignment="1">
      <alignment horizontal="right" vertical="top" wrapText="1"/>
    </xf>
    <xf numFmtId="0" fontId="17" fillId="2" borderId="30" xfId="14" applyNumberFormat="1" applyFont="1" applyFill="1" applyBorder="1" applyAlignment="1">
      <alignment horizontal="right" vertical="top" wrapText="1"/>
    </xf>
    <xf numFmtId="0" fontId="17" fillId="2" borderId="32" xfId="14" applyNumberFormat="1" applyFont="1" applyFill="1" applyBorder="1" applyAlignment="1">
      <alignment horizontal="right" vertical="top" wrapText="1"/>
    </xf>
    <xf numFmtId="172" fontId="24" fillId="0" borderId="0" xfId="13" applyNumberFormat="1"/>
    <xf numFmtId="0" fontId="3" fillId="0" borderId="33" xfId="1" applyFont="1" applyFill="1" applyBorder="1"/>
    <xf numFmtId="0" fontId="5" fillId="0" borderId="31" xfId="1" applyNumberFormat="1" applyFont="1" applyFill="1" applyBorder="1" applyAlignment="1" applyProtection="1">
      <alignment vertical="center" wrapText="1"/>
    </xf>
    <xf numFmtId="0" fontId="7" fillId="0" borderId="31" xfId="1" applyNumberFormat="1" applyFont="1" applyFill="1" applyBorder="1" applyAlignment="1" applyProtection="1">
      <alignment vertical="center" wrapText="1"/>
    </xf>
    <xf numFmtId="0" fontId="8" fillId="0" borderId="33" xfId="1" applyFont="1" applyFill="1" applyBorder="1" applyAlignment="1">
      <alignment vertical="center"/>
    </xf>
    <xf numFmtId="0" fontId="2" fillId="0" borderId="31" xfId="1" applyNumberFormat="1" applyFont="1" applyFill="1" applyBorder="1" applyAlignment="1" applyProtection="1">
      <alignment vertical="center" wrapText="1"/>
    </xf>
    <xf numFmtId="0" fontId="3" fillId="0" borderId="1" xfId="1" applyFont="1" applyFill="1" applyBorder="1" applyAlignment="1">
      <alignment horizontal="center" vertical="center" wrapText="1"/>
    </xf>
    <xf numFmtId="0" fontId="2" fillId="0" borderId="0" xfId="1" applyFont="1" applyFill="1" applyAlignment="1">
      <alignment horizontal="center" wrapText="1"/>
    </xf>
    <xf numFmtId="0" fontId="3" fillId="0" borderId="0" xfId="1" applyFont="1" applyFill="1" applyAlignment="1">
      <alignment horizontal="center" vertical="justify" wrapText="1"/>
    </xf>
    <xf numFmtId="0" fontId="3" fillId="0" borderId="0" xfId="1" applyFont="1" applyFill="1" applyAlignment="1">
      <alignment horizontal="center" vertical="justify"/>
    </xf>
    <xf numFmtId="2" fontId="5" fillId="0" borderId="13" xfId="1" applyNumberFormat="1" applyFont="1" applyFill="1" applyBorder="1" applyAlignment="1" applyProtection="1">
      <alignment vertical="center" wrapText="1"/>
    </xf>
    <xf numFmtId="2" fontId="0" fillId="0" borderId="13" xfId="0" applyNumberFormat="1" applyBorder="1" applyAlignment="1">
      <alignment wrapText="1"/>
    </xf>
    <xf numFmtId="0" fontId="2" fillId="0" borderId="0" xfId="2" applyFont="1" applyFill="1" applyBorder="1" applyAlignment="1">
      <alignment wrapText="1"/>
    </xf>
    <xf numFmtId="0" fontId="10" fillId="0" borderId="0" xfId="2" applyFont="1" applyFill="1" applyBorder="1" applyAlignment="1">
      <alignment horizontal="center" vertical="justify" wrapText="1"/>
    </xf>
    <xf numFmtId="0" fontId="2" fillId="0" borderId="0" xfId="10" applyFont="1" applyAlignment="1">
      <alignment horizontal="center" wrapText="1"/>
    </xf>
    <xf numFmtId="0" fontId="10" fillId="0" borderId="0" xfId="10" applyFont="1" applyAlignment="1">
      <alignment horizontal="center" vertical="justify" wrapText="1"/>
    </xf>
    <xf numFmtId="0" fontId="10" fillId="0" borderId="0" xfId="0" applyFont="1" applyAlignment="1">
      <alignment horizontal="center" vertical="justify"/>
    </xf>
    <xf numFmtId="0" fontId="3" fillId="0" borderId="18" xfId="6" applyFont="1" applyBorder="1" applyAlignment="1">
      <alignment horizontal="center" wrapText="1"/>
    </xf>
    <xf numFmtId="0" fontId="3" fillId="0" borderId="8" xfId="6" applyFont="1" applyBorder="1" applyAlignment="1">
      <alignment horizontal="center" wrapText="1"/>
    </xf>
    <xf numFmtId="0" fontId="2" fillId="0" borderId="0" xfId="6" applyFont="1" applyAlignment="1">
      <alignment horizontal="center" wrapText="1"/>
    </xf>
    <xf numFmtId="0" fontId="10" fillId="0" borderId="0" xfId="6" applyFont="1" applyAlignment="1">
      <alignment horizontal="center" vertical="justify" wrapText="1"/>
    </xf>
    <xf numFmtId="0" fontId="2" fillId="0" borderId="16" xfId="6" applyFont="1" applyBorder="1" applyAlignment="1">
      <alignment wrapText="1"/>
    </xf>
    <xf numFmtId="0" fontId="2" fillId="0" borderId="6" xfId="6" applyFont="1" applyBorder="1" applyAlignment="1">
      <alignment wrapText="1"/>
    </xf>
    <xf numFmtId="0" fontId="3" fillId="0" borderId="17" xfId="6" applyFont="1" applyBorder="1" applyAlignment="1">
      <alignment horizontal="center" wrapText="1"/>
    </xf>
    <xf numFmtId="0" fontId="3" fillId="0" borderId="7" xfId="6" applyFont="1" applyBorder="1" applyAlignment="1">
      <alignment horizontal="center" wrapText="1"/>
    </xf>
    <xf numFmtId="0" fontId="6" fillId="3" borderId="30" xfId="14" applyNumberFormat="1" applyFont="1" applyFill="1" applyBorder="1" applyAlignment="1">
      <alignment horizontal="left" vertical="top" wrapText="1"/>
    </xf>
    <xf numFmtId="0" fontId="6" fillId="0" borderId="10" xfId="14" applyNumberFormat="1" applyFont="1" applyBorder="1" applyAlignment="1">
      <alignment horizontal="left" vertical="top" wrapText="1" indent="2"/>
    </xf>
    <xf numFmtId="0" fontId="6" fillId="0" borderId="31" xfId="14" applyNumberFormat="1" applyFont="1" applyBorder="1" applyAlignment="1">
      <alignment horizontal="left" vertical="top" wrapText="1" indent="2"/>
    </xf>
    <xf numFmtId="0" fontId="6" fillId="0" borderId="30" xfId="14" applyNumberFormat="1" applyFont="1" applyBorder="1" applyAlignment="1">
      <alignment horizontal="left" vertical="top" wrapText="1" indent="2"/>
    </xf>
    <xf numFmtId="0" fontId="7" fillId="0" borderId="31" xfId="1" applyNumberFormat="1" applyFont="1" applyFill="1" applyBorder="1" applyAlignment="1" applyProtection="1">
      <alignment vertical="center"/>
    </xf>
    <xf numFmtId="4" fontId="7" fillId="0" borderId="31" xfId="1" applyNumberFormat="1" applyFont="1" applyFill="1" applyBorder="1" applyAlignment="1" applyProtection="1">
      <alignment vertical="center" wrapText="1"/>
    </xf>
    <xf numFmtId="49" fontId="12" fillId="0" borderId="31" xfId="2" applyNumberFormat="1" applyFont="1" applyFill="1" applyBorder="1" applyAlignment="1" applyProtection="1">
      <alignment vertical="center"/>
    </xf>
    <xf numFmtId="49" fontId="12" fillId="0" borderId="31" xfId="2" applyNumberFormat="1" applyFont="1" applyFill="1" applyBorder="1" applyAlignment="1" applyProtection="1">
      <alignment vertical="center" wrapText="1"/>
    </xf>
    <xf numFmtId="49" fontId="13" fillId="0" borderId="31" xfId="2" applyNumberFormat="1" applyFont="1" applyFill="1" applyBorder="1" applyAlignment="1" applyProtection="1">
      <alignment vertical="center" wrapText="1"/>
    </xf>
    <xf numFmtId="0" fontId="15" fillId="0" borderId="31" xfId="2" applyNumberFormat="1" applyFont="1" applyFill="1" applyBorder="1" applyAlignment="1" applyProtection="1">
      <alignment vertical="center" wrapText="1"/>
    </xf>
    <xf numFmtId="0" fontId="9" fillId="0" borderId="31" xfId="2" applyNumberFormat="1" applyFont="1" applyFill="1" applyBorder="1" applyAlignment="1" applyProtection="1">
      <alignment vertical="center" wrapText="1"/>
    </xf>
    <xf numFmtId="0" fontId="7" fillId="0" borderId="31" xfId="2" applyNumberFormat="1" applyFont="1" applyFill="1" applyBorder="1" applyAlignment="1" applyProtection="1">
      <alignment vertical="center" wrapText="1"/>
    </xf>
    <xf numFmtId="0" fontId="9" fillId="0" borderId="31" xfId="5" applyNumberFormat="1" applyFont="1" applyFill="1" applyBorder="1" applyAlignment="1" applyProtection="1">
      <alignment vertical="top" wrapText="1"/>
    </xf>
    <xf numFmtId="0" fontId="12" fillId="0" borderId="31" xfId="5" applyNumberFormat="1" applyFont="1" applyFill="1" applyBorder="1" applyAlignment="1" applyProtection="1">
      <alignment vertical="top" wrapText="1"/>
    </xf>
    <xf numFmtId="49" fontId="2" fillId="0" borderId="31" xfId="5" applyNumberFormat="1" applyFont="1" applyFill="1" applyBorder="1" applyAlignment="1">
      <alignment vertical="top" wrapText="1"/>
    </xf>
    <xf numFmtId="0" fontId="15" fillId="0" borderId="30" xfId="5" applyNumberFormat="1" applyFont="1" applyFill="1" applyBorder="1" applyAlignment="1" applyProtection="1">
      <alignment vertical="top" wrapText="1"/>
    </xf>
    <xf numFmtId="0" fontId="15" fillId="0" borderId="35" xfId="5" applyNumberFormat="1" applyFont="1" applyFill="1" applyBorder="1" applyAlignment="1" applyProtection="1">
      <alignment vertical="top" wrapText="1"/>
    </xf>
    <xf numFmtId="0" fontId="7" fillId="0" borderId="34" xfId="2" applyNumberFormat="1" applyFont="1" applyFill="1" applyBorder="1" applyAlignment="1" applyProtection="1">
      <alignment horizontal="center" wrapText="1"/>
    </xf>
    <xf numFmtId="0" fontId="7" fillId="0" borderId="31" xfId="2" applyNumberFormat="1" applyFont="1" applyFill="1" applyBorder="1" applyAlignment="1" applyProtection="1">
      <alignment horizontal="center" vertical="center"/>
    </xf>
    <xf numFmtId="0" fontId="7" fillId="0" borderId="33" xfId="2" applyNumberFormat="1" applyFont="1" applyFill="1" applyBorder="1" applyAlignment="1" applyProtection="1">
      <alignment horizontal="center" wrapText="1"/>
    </xf>
    <xf numFmtId="49" fontId="12" fillId="0" borderId="7" xfId="2" applyNumberFormat="1" applyFont="1" applyFill="1" applyBorder="1" applyAlignment="1" applyProtection="1">
      <alignment vertical="center" wrapText="1"/>
    </xf>
    <xf numFmtId="0" fontId="7" fillId="0" borderId="31" xfId="2" applyNumberFormat="1" applyFont="1" applyFill="1" applyBorder="1" applyAlignment="1" applyProtection="1">
      <alignment horizontal="center"/>
    </xf>
    <xf numFmtId="0" fontId="2" fillId="0" borderId="31" xfId="0" applyFont="1" applyFill="1" applyBorder="1" applyAlignment="1">
      <alignment horizontal="center" vertical="center" wrapText="1"/>
    </xf>
    <xf numFmtId="0" fontId="9" fillId="0" borderId="31" xfId="2" applyNumberFormat="1" applyFont="1" applyFill="1" applyBorder="1" applyAlignment="1" applyProtection="1">
      <alignment horizontal="center" vertical="center" wrapText="1"/>
    </xf>
    <xf numFmtId="0" fontId="7" fillId="0" borderId="31" xfId="2" applyNumberFormat="1" applyFont="1" applyFill="1" applyBorder="1" applyAlignment="1" applyProtection="1">
      <alignment horizontal="center" vertical="center" wrapText="1"/>
    </xf>
    <xf numFmtId="0" fontId="18" fillId="0" borderId="31" xfId="2" applyNumberFormat="1" applyFont="1" applyFill="1" applyBorder="1" applyAlignment="1" applyProtection="1">
      <alignment horizontal="center" vertical="center" wrapText="1"/>
    </xf>
  </cellXfs>
  <cellStyles count="15">
    <cellStyle name="Debit" xfId="3"/>
    <cellStyle name="Обычный" xfId="0" builtinId="0"/>
    <cellStyle name="Обычный 2" xfId="8"/>
    <cellStyle name="Обычный 2_Ф.1 и Ф.2 пак.отч.БРК по 30.09.2012г." xfId="11"/>
    <cellStyle name="Обычный 2_Формы 1,2 в БРК за 11 мес2012г" xfId="5"/>
    <cellStyle name="Обычный 3" xfId="6"/>
    <cellStyle name="Обычный 4" xfId="7"/>
    <cellStyle name="Обычный 4 2" xfId="10"/>
    <cellStyle name="Обычный 5" xfId="14"/>
    <cellStyle name="Обычный_ДДС12" xfId="1"/>
    <cellStyle name="Обычный_Отчет о движении ДС 2кв2011г." xfId="12"/>
    <cellStyle name="Обычный_Ф.1 и Ф.2 пак.отч.БРК по 30.09.2012г." xfId="2"/>
    <cellStyle name="Обычный_ф.2" xfId="4"/>
    <cellStyle name="Стиль 1" xfId="13"/>
    <cellStyle name="Финансовый" xfId="9"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theme" Target="theme/theme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1054;&#1090;&#1095;&#1077;&#1090;&#1099;/&#1041;&#1056;&#1050;/2022/&#1089;&#1077;&#1085;&#1090;&#1103;&#1073;&#1088;&#1100;/&#1054;&#1090;&#1095;&#1077;&#1090;%20&#1086;%20&#1087;&#1088;&#1080;&#1073;&#1099;&#1083;&#1080;%20&#1080;&#1083;&#1080;%20&#1091;&#1073;&#1099;&#1090;&#1082;&#1077;%20&#1080;%20&#1087;&#1088;&#1086;&#1095;&#1077;&#1084;%20&#1089;&#1086;&#1074;%20&#1076;&#1086;&#1093;&#1086;&#1076;&#1077;%20-%2030.09.2022&#1075;._&#1085;&#1086;&#1074;&#1099;&#1081;2.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1054;&#1090;&#1095;&#1077;&#1090;&#1099;/&#1041;&#1056;&#1050;/2021/&#1048;&#1102;&#1085;&#1100;%202021/&#1054;&#1090;&#1095;&#1077;&#1090;%20&#1086;%20&#1087;&#1088;&#1080;&#1073;&#1099;&#1083;&#1080;%20&#1080;&#1083;&#1080;%20&#1091;&#1073;&#1099;&#1090;&#1082;&#1077;%20&#1080;%20&#1087;&#1088;&#1086;&#1095;&#1077;&#1084;%20&#1089;&#1086;&#1074;%20&#1076;&#1086;&#1093;&#1086;&#1076;&#1077;%20-%2030.06.2021%20&#1075;.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1054;&#1090;&#1095;&#1077;&#1090;&#1099;/&#1045;&#1078;&#1077;&#1082;&#1074;&#1072;&#1088;&#1090;&#1072;&#1083;&#1100;&#1085;&#1072;&#1103;%20&#1086;&#1090;&#1095;&#1077;&#1090;&#1085;&#1086;&#1089;&#1090;&#1100;%20&#1074;%20&#1041;&#1056;&#1050;/2022%20&#1075;&#1086;&#1076;/3%20&#1082;&#1074;&#1072;&#1088;&#1090;&#1072;&#1083;/&#1088;&#1072;&#1089;&#1095;&#1077;&#1090;%20&#1072;&#1082;&#1094;&#1080;&#1081;_30.09.2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0.20\kdbl\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Personal\Curre"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Murzaliev.RU\Desktop\other\AKB%20Kyrgyzstan\Working%20papers\T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Training\trai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AKB%20Kyrgyzstan\B\Kyrgyzstan_2004_TB.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CrYrAssumptions"/>
      <sheetName val="Excess Calc"/>
      <sheetName val="Notes"/>
      <sheetName val="1. Ввод"/>
      <sheetName val="2. Макроэкономика"/>
      <sheetName val="4.Нормативы"/>
      <sheetName val="3. Расчеты"/>
      <sheetName val="Баланс"/>
      <sheetName val="FA movement schedule"/>
      <sheetName val="FA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 val="Актив(1)"/>
      <sheetName val="Сводная"/>
      <sheetName val="ДДСАБ"/>
      <sheetName val="ДДСККБ"/>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Добыча нефти4"/>
      <sheetName val="Intercompany transactions"/>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 val="b-4"/>
      <sheetName val="Бюджет"/>
      <sheetName val="REPO Deals"/>
      <sheetName val="34-38.2"/>
      <sheetName val="Training Plan Template"/>
      <sheetName val="Note 13"/>
      <sheetName val="CPI"/>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 val="ДДСАБ"/>
      <sheetName val="ДДСККБ"/>
      <sheetName val="комплекс работ калькуляции  2"/>
      <sheetName val="комплекс работ калькуляции 1"/>
      <sheetName val="справка"/>
      <sheetName val="МО 0012"/>
      <sheetName val="Ввод"/>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17-21 апреля"/>
      <sheetName val="КБ"/>
      <sheetName val="1P-MO"/>
      <sheetName val="Инвест_портфель"/>
      <sheetName val="ИЛЦ ЮГ-СЦ"/>
      <sheetName val="Database (RUR)Mar YTD"/>
    </sheetNames>
    <sheetDataSet>
      <sheetData sheetId="0">
        <row r="22">
          <cell r="C22" t="str">
            <v>ОАО"Казпочта"</v>
          </cell>
        </row>
      </sheetData>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 val="Лист 1"/>
      <sheetName val="Акт2001"/>
    </sheetNames>
    <sheetDataSet>
      <sheetData sheetId="0" refreshError="1"/>
      <sheetData sheetId="1" refreshError="1"/>
      <sheetData sheetId="2" refreshError="1">
        <row r="1">
          <cell r="A1" t="str">
            <v xml:space="preserve">Дата </v>
          </cell>
          <cell r="B1" t="str">
            <v>Курс закрытия,
тенге</v>
          </cell>
          <cell r="C1" t="str">
            <v>Средневзвешенный курс</v>
          </cell>
          <cell r="D1" t="str">
            <v>Объем, 
тыс.
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 xml:space="preserve">Объем
</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 val="Данные"/>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 sheetId="3"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комплекс работ калькуляции  2"/>
      <sheetName val="комплекс работ калькуляции 1"/>
      <sheetName val="справка"/>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 val="17-21 апреля"/>
      <sheetName val="Статьи бюджета"/>
      <sheetName val="Контрагенты"/>
      <sheetName val="Бизнесы"/>
      <sheetName val="1P-MO"/>
      <sheetName val="Инвест_портфель"/>
      <sheetName val="ИЛЦ ЮГ-СЦ"/>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10Cash"/>
      <sheetName val="СПгнг"/>
      <sheetName val="Rollforward"/>
      <sheetName val="класс"/>
      <sheetName val="#ССЫЛКА"/>
      <sheetName val="FES"/>
      <sheetName val="База"/>
      <sheetName val="из сем"/>
      <sheetName val="Пр3"/>
      <sheetName val="ниигкр"/>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8210.09"/>
      <sheetName val="ОС и ИН (120)"/>
      <sheetName val="технический-НЕ УДАЛЯТЬ"/>
      <sheetName val="depreciation testing"/>
      <sheetName val="PV-date"/>
      <sheetName val="_USER_MANAT_CREDITY_REGION_ARHI"/>
      <sheetName val="Haul cons"/>
      <sheetName val="\A\USER\MANAT\CREDITY\REGION\AR"/>
      <sheetName val="1. Ввод"/>
      <sheetName val="s"/>
      <sheetName val="ЯНВАРЬ"/>
      <sheetName val="Справочник"/>
      <sheetName val="TB Atai excel"/>
      <sheetName val="Sum Statement"/>
      <sheetName val="KAR10"/>
      <sheetName val="Контакты"/>
      <sheetName val="скала"/>
      <sheetName val="март детально"/>
      <sheetName val="T6.200"/>
      <sheetName val="\\KZWKHASENOVGA\aws\Documents a"/>
      <sheetName val="РБУ"/>
      <sheetName val="ввод-вывод ОС авг2004- 2005"/>
      <sheetName val="XLR_NoRangeSheet"/>
      <sheetName val="Добыча нефти4"/>
      <sheetName val="TB"/>
      <sheetName val="PR CN"/>
      <sheetName val="Цеховые"/>
      <sheetName val="Ставки"/>
      <sheetName val="Баланс"/>
      <sheetName val="Profit &amp; Loss Total"/>
      <sheetName val="TMP"/>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Лист8"/>
      <sheetName val="расшиф-cентябрь 2022"/>
      <sheetName val="Лист1"/>
      <sheetName val="Лист5"/>
      <sheetName val="Лист4"/>
      <sheetName val="Лист3"/>
      <sheetName val="Лист2"/>
      <sheetName val="Лист6"/>
      <sheetName val="сбор данных"/>
      <sheetName val="Лист7"/>
    </sheetNames>
    <sheetDataSet>
      <sheetData sheetId="0"/>
      <sheetData sheetId="1"/>
      <sheetData sheetId="2">
        <row r="4">
          <cell r="D4">
            <v>16811208</v>
          </cell>
        </row>
        <row r="9">
          <cell r="D9">
            <v>839718</v>
          </cell>
        </row>
        <row r="12">
          <cell r="D12">
            <v>66251</v>
          </cell>
        </row>
        <row r="16">
          <cell r="D16">
            <v>383970</v>
          </cell>
        </row>
        <row r="19">
          <cell r="D19">
            <v>7428</v>
          </cell>
        </row>
        <row r="23">
          <cell r="D23">
            <v>33298130</v>
          </cell>
        </row>
        <row r="50">
          <cell r="D50">
            <v>-13839068</v>
          </cell>
        </row>
        <row r="57">
          <cell r="D57">
            <v>-16026198</v>
          </cell>
        </row>
        <row r="62">
          <cell r="D62">
            <v>-88003</v>
          </cell>
        </row>
        <row r="64">
          <cell r="D64">
            <v>-875544</v>
          </cell>
        </row>
        <row r="69">
          <cell r="D69">
            <v>-122917</v>
          </cell>
        </row>
        <row r="73">
          <cell r="D73">
            <v>-22477</v>
          </cell>
        </row>
        <row r="75">
          <cell r="D75">
            <v>-3910</v>
          </cell>
        </row>
        <row r="78">
          <cell r="D78">
            <v>-866612</v>
          </cell>
        </row>
        <row r="86">
          <cell r="D86">
            <v>-412479</v>
          </cell>
        </row>
        <row r="95">
          <cell r="D95">
            <v>900265</v>
          </cell>
        </row>
        <row r="133">
          <cell r="D133">
            <v>6527</v>
          </cell>
        </row>
        <row r="137">
          <cell r="D137">
            <v>6316</v>
          </cell>
        </row>
        <row r="140">
          <cell r="D140">
            <v>-141341</v>
          </cell>
        </row>
        <row r="143">
          <cell r="D143">
            <v>0</v>
          </cell>
        </row>
        <row r="145">
          <cell r="D145">
            <v>4909469</v>
          </cell>
        </row>
        <row r="149">
          <cell r="D149">
            <v>667129</v>
          </cell>
        </row>
        <row r="153">
          <cell r="D153">
            <v>-84303</v>
          </cell>
        </row>
        <row r="158">
          <cell r="D158">
            <v>-137977</v>
          </cell>
        </row>
        <row r="160">
          <cell r="D160">
            <v>-3789</v>
          </cell>
        </row>
        <row r="165">
          <cell r="D165">
            <v>-43413</v>
          </cell>
        </row>
        <row r="168">
          <cell r="D168">
            <v>-859989</v>
          </cell>
        </row>
        <row r="185">
          <cell r="D185">
            <v>-31175</v>
          </cell>
        </row>
        <row r="190">
          <cell r="D190">
            <v>-322239</v>
          </cell>
        </row>
        <row r="291">
          <cell r="D291">
            <v>-2322632</v>
          </cell>
        </row>
        <row r="296">
          <cell r="D296">
            <v>30165</v>
          </cell>
        </row>
      </sheetData>
      <sheetData sheetId="3"/>
      <sheetData sheetId="4"/>
      <sheetData sheetId="5"/>
      <sheetData sheetId="6"/>
      <sheetData sheetId="7"/>
      <sheetData sheetId="8"/>
      <sheetData sheetId="9"/>
      <sheetData sheetId="10"/>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 июнь 2021"/>
      <sheetName val="сбор данных"/>
    </sheetNames>
    <sheetDataSet>
      <sheetData sheetId="0"/>
      <sheetData sheetId="1">
        <row r="78">
          <cell r="D78">
            <v>0</v>
          </cell>
        </row>
      </sheetData>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heet"/>
      <sheetName val="Лист1"/>
      <sheetName val="2022_1кв"/>
      <sheetName val="2022 ак_1кв"/>
      <sheetName val="2022_2кв "/>
      <sheetName val="2022 ак_2кв"/>
      <sheetName val="2022_3кв "/>
      <sheetName val="2022 ак_3кв "/>
    </sheetNames>
    <sheetDataSet>
      <sheetData sheetId="0"/>
      <sheetData sheetId="1"/>
      <sheetData sheetId="2"/>
      <sheetData sheetId="3"/>
      <sheetData sheetId="4">
        <row r="20">
          <cell r="C20">
            <v>889527699</v>
          </cell>
        </row>
        <row r="32">
          <cell r="C32">
            <v>752757012</v>
          </cell>
        </row>
      </sheetData>
      <sheetData sheetId="5"/>
      <sheetData sheetId="6">
        <row r="21">
          <cell r="B21">
            <v>1067761564</v>
          </cell>
        </row>
        <row r="33">
          <cell r="B33">
            <v>860563503</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 val="ЦХЛ 2004"/>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Production_Ref_Q-1-3"/>
      <sheetName val="F-2_1"/>
      <sheetName val="тип_шпал"/>
      <sheetName val="Г_анализ"/>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48_"/>
      <sheetName val="SC_search"/>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sap 2"/>
      <sheetName val="V-40"/>
      <sheetName val="V-100"/>
      <sheetName val="V-60"/>
      <sheetName val="V-110"/>
      <sheetName val="V-115"/>
      <sheetName val="V-130"/>
      <sheetName val="V-140"/>
      <sheetName val="V-1"/>
      <sheetName val="REPORT"/>
      <sheetName val="SENSITIVITY"/>
      <sheetName val="Графика_1"/>
      <sheetName val="Пересчитанные_доходы_и_расходы"/>
      <sheetName val="KPI_2"/>
      <sheetName val="P&amp;L_(сценарий_2)"/>
      <sheetName val="Cash_flow"/>
      <sheetName val="Cash_flow_(сценар_2)"/>
      <sheetName val="расшиф__Баланса_(2)"/>
      <sheetName val="расшиф__Баланса_(сценар_2)"/>
      <sheetName val="Прилож_4__Форма_БП3_Баланс"/>
      <sheetName val="Прилож_4__Форма_БП3_Баланс_2"/>
      <sheetName val="Прилож__3_Форма_БП2_ОПиУ"/>
      <sheetName val="Прилож__3_Форма_БП2_ОПиУ_2"/>
      <sheetName val="CamExecum"/>
      <sheetName val="Q-110_ARO151017"/>
      <sheetName val="discount_rate"/>
      <sheetName val="ERPs_by_country_Damodaran"/>
      <sheetName val="US_treasury"/>
      <sheetName val="U2_102-5217,2207,2217"/>
      <sheetName val="B_1"/>
      <sheetName val="A_100"/>
      <sheetName val="Ссудный_портфель"/>
      <sheetName val="Добыча_нефти4"/>
      <sheetName val="поставка_сравн13"/>
      <sheetName val="Сдача_"/>
      <sheetName val="Project_Detail_Inputs"/>
      <sheetName val="Precision_and_factor_tables"/>
      <sheetName val="Sheet1"/>
      <sheetName val="OSV_9m2020"/>
      <sheetName val="Code"/>
      <sheetName val="Breakdown"/>
      <sheetName val="Graph Info (2) Mth"/>
      <sheetName val="Cover Sheet"/>
      <sheetName val="Threshold Table"/>
      <sheetName val="TB 30.11"/>
      <sheetName val="gaeshpetco"/>
      <sheetName val="Tabeller"/>
      <sheetName val="Форма2"/>
      <sheetName val="Форма1"/>
      <sheetName val="700-H"/>
      <sheetName val="Price book"/>
      <sheetName val="Cost elements"/>
      <sheetName val="Cost centers"/>
      <sheetName val="Mining costs"/>
      <sheetName val="Capex Summary"/>
      <sheetName val="Hours Projection-2020 rework"/>
      <sheetName val="Major equipment hours"/>
      <sheetName val="Summary stocks"/>
      <sheetName val="Summary services"/>
      <sheetName val="Equipment Library"/>
      <sheetName val="Asset Structure"/>
      <sheetName val="Minor equipment hours"/>
      <sheetName val="Fuel analysis"/>
      <sheetName val="Fuel"/>
      <sheetName val="Inventory transactions1"/>
      <sheetName val="Stock analysis"/>
      <sheetName val="Stocks"/>
      <sheetName val="Services"/>
      <sheetName val="Summary_Graphs"/>
      <sheetName val="MM analysis"/>
      <sheetName val="MM Q3 &amp; 2021"/>
      <sheetName val="MM Actual"/>
      <sheetName val="Inputs 1"/>
      <sheetName val="Blasting"/>
      <sheetName val="D&amp;B Analysis"/>
      <sheetName val="Drilling"/>
      <sheetName val="Actual hours"/>
      <sheetName val="Hours for Lubricants"/>
      <sheetName val="Trim_production"/>
      <sheetName val="Slurry"/>
      <sheetName val="Unadjusted TB-33100"/>
      <sheetName val="TB426 USD &amp; KZT"/>
      <sheetName val="JV-Additional Brkdown  Suspens"/>
      <sheetName val="JV - Suspense Reclass"/>
      <sheetName val="Malt price (Grains 2006)"/>
      <sheetName val="FX rates"/>
      <sheetName val="STATEMENTS"/>
      <sheetName val="TB30699"/>
      <sheetName val="Workings Schedule"/>
      <sheetName val="V"/>
      <sheetName val="P&amp;L-BS-CF"/>
      <sheetName val="CELTIS"/>
      <sheetName val="FOB BARGE"/>
      <sheetName val="Input1"/>
      <sheetName val="Database"/>
      <sheetName val="Base Data"/>
      <sheetName val="Summary WACC Estimation"/>
      <sheetName val="Control Panel"/>
      <sheetName val="Title"/>
      <sheetName val="TARIFFE"/>
      <sheetName val="Inputs and assumptions"/>
      <sheetName val="euro"/>
      <sheetName val="IPOTESI"/>
      <sheetName val="Actuel"/>
      <sheetName val="3Q JV-Interest Cap."/>
      <sheetName val="Feuil1"/>
      <sheetName val="Interface"/>
      <sheetName val="Capital Structure"/>
      <sheetName val="Overheads"/>
      <sheetName val="PREZZI"/>
      <sheetName val="CALCOLO"/>
      <sheetName val="Operation"/>
      <sheetName val="CALCOLI"/>
      <sheetName val="Assunzioni"/>
      <sheetName val="Control"/>
      <sheetName val="TB30999vs30699"/>
      <sheetName val="Input"/>
      <sheetName val="Construction"/>
      <sheetName val="PL"/>
      <sheetName val="BS3"/>
      <sheetName val="Sensitivity source"/>
      <sheetName val="WC"/>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row r="31">
          <cell r="B31">
            <v>0</v>
          </cell>
        </row>
      </sheetData>
      <sheetData sheetId="100">
        <row r="31">
          <cell r="B31" t="str">
            <v>According to article 165 of the Administrative Code of Republic of Tajikistan (RT), "unauthorized use of subsoil, the conclusion of transactions, in direct or hidden form, violating the right of state ownership</v>
          </cell>
        </row>
      </sheetData>
      <sheetData sheetId="101"/>
      <sheetData sheetId="102">
        <row r="31">
          <cell r="B31">
            <v>0</v>
          </cell>
        </row>
      </sheetData>
      <sheetData sheetId="103">
        <row r="31">
          <cell r="B31">
            <v>0</v>
          </cell>
        </row>
      </sheetData>
      <sheetData sheetId="104">
        <row r="31">
          <cell r="B31" t="str">
            <v>According to article 165 of the Administrative Code of Republic of Tajikistan (RT), "unauthorized use of subsoil, the conclusion of transactions, in direct or hidden form, violating the right of state ownership</v>
          </cell>
        </row>
      </sheetData>
      <sheetData sheetId="105">
        <row r="31">
          <cell r="B31">
            <v>0</v>
          </cell>
        </row>
      </sheetData>
      <sheetData sheetId="106">
        <row r="31">
          <cell r="B31">
            <v>0</v>
          </cell>
        </row>
      </sheetData>
      <sheetData sheetId="107"/>
      <sheetData sheetId="108">
        <row r="31">
          <cell r="B31">
            <v>0</v>
          </cell>
        </row>
      </sheetData>
      <sheetData sheetId="109">
        <row r="31">
          <cell r="B31">
            <v>0</v>
          </cell>
        </row>
      </sheetData>
      <sheetData sheetId="110">
        <row r="31">
          <cell r="B31" t="str">
            <v>According to article 165 of the Administrative Code of Republic of Tajikistan (RT), "unauthorized use of subsoil, the conclusion of transactions, in direct or hidden form, violating the right of state ownership</v>
          </cell>
        </row>
      </sheetData>
      <sheetData sheetId="111"/>
      <sheetData sheetId="112">
        <row r="31">
          <cell r="B31">
            <v>0</v>
          </cell>
        </row>
      </sheetData>
      <sheetData sheetId="113"/>
      <sheetData sheetId="114">
        <row r="31">
          <cell r="B31">
            <v>0</v>
          </cell>
        </row>
      </sheetData>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row r="31">
          <cell r="B31">
            <v>0</v>
          </cell>
        </row>
      </sheetData>
      <sheetData sheetId="117">
        <row r="31">
          <cell r="B31">
            <v>0</v>
          </cell>
        </row>
      </sheetData>
      <sheetData sheetId="118"/>
      <sheetData sheetId="119">
        <row r="31">
          <cell r="B31">
            <v>0</v>
          </cell>
        </row>
      </sheetData>
      <sheetData sheetId="120">
        <row r="31">
          <cell r="B31">
            <v>0</v>
          </cell>
        </row>
      </sheetData>
      <sheetData sheetId="121">
        <row r="31">
          <cell r="B31" t="str">
            <v>According to article 165 of the Administrative Code of Republic of Tajikistan (RT), "unauthorized use of subsoil, the conclusion of transactions, in direct or hidden form, violating the right of state ownership</v>
          </cell>
        </row>
      </sheetData>
      <sheetData sheetId="122">
        <row r="31">
          <cell r="B31">
            <v>0</v>
          </cell>
        </row>
      </sheetData>
      <sheetData sheetId="123">
        <row r="31">
          <cell r="B31">
            <v>0</v>
          </cell>
        </row>
      </sheetData>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11">
          <cell r="H11">
            <v>15750000</v>
          </cell>
        </row>
      </sheetData>
      <sheetData sheetId="163">
        <row r="31">
          <cell r="B31">
            <v>64821.38241765873</v>
          </cell>
        </row>
      </sheetData>
      <sheetData sheetId="164"/>
      <sheetData sheetId="165">
        <row r="11">
          <cell r="H11">
            <v>15750000</v>
          </cell>
        </row>
      </sheetData>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ow r="31">
          <cell r="B31">
            <v>0</v>
          </cell>
        </row>
      </sheetData>
      <sheetData sheetId="244"/>
      <sheetData sheetId="245"/>
      <sheetData sheetId="246">
        <row r="31">
          <cell r="B31">
            <v>0</v>
          </cell>
        </row>
      </sheetData>
      <sheetData sheetId="247"/>
      <sheetData sheetId="248">
        <row r="31">
          <cell r="B31">
            <v>0</v>
          </cell>
        </row>
      </sheetData>
      <sheetData sheetId="249"/>
      <sheetData sheetId="250"/>
      <sheetData sheetId="251">
        <row r="31">
          <cell r="B31">
            <v>0</v>
          </cell>
        </row>
      </sheetData>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row r="1">
          <cell r="A1" t="str">
            <v>Downloaded from BI Publisher</v>
          </cell>
        </row>
      </sheetData>
      <sheetData sheetId="291"/>
      <sheetData sheetId="292">
        <row r="1">
          <cell r="A1" t="str">
            <v>Downloaded from BI Publisher</v>
          </cell>
        </row>
      </sheetData>
      <sheetData sheetId="293"/>
      <sheetData sheetId="294">
        <row r="1">
          <cell r="A1" t="str">
            <v>Downloaded from BI Publisher</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 val="Comparison_BS"/>
      <sheetName val="Comparison_IS"/>
      <sheetName val="Prelim_Cost"/>
      <sheetName val="CamKum_Prod"/>
      <sheetName val="C_25"/>
      <sheetName val="Накопител__пенс__"/>
      <sheetName val="ЦХЛ_2004"/>
      <sheetName val="Comp_equip"/>
      <sheetName val="Mach_&amp;_equip"/>
      <sheetName val="total_receipt"/>
      <sheetName val="Курс USD"/>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I-Index"/>
      <sheetName val="B-4"/>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 val="Расчет_Ин"/>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cell>
          <cell r="H12" t="str">
            <v/>
          </cell>
          <cell r="K12" t="str">
            <v/>
          </cell>
          <cell r="N12" t="str">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cell>
          <cell r="E14" t="str">
            <v/>
          </cell>
          <cell r="H14" t="str">
            <v/>
          </cell>
          <cell r="K14" t="str">
            <v/>
          </cell>
          <cell r="N14" t="str">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cell>
          <cell r="D37">
            <v>500.93907058321133</v>
          </cell>
          <cell r="E37">
            <v>381.16198749320284</v>
          </cell>
          <cell r="F37" t="str">
            <v/>
          </cell>
          <cell r="G37">
            <v>0</v>
          </cell>
          <cell r="H37">
            <v>0</v>
          </cell>
          <cell r="I37" t="str">
            <v/>
          </cell>
          <cell r="J37">
            <v>0</v>
          </cell>
          <cell r="K37">
            <v>0</v>
          </cell>
          <cell r="L37" t="str">
            <v/>
          </cell>
          <cell r="M37">
            <v>0</v>
          </cell>
          <cell r="N37">
            <v>0</v>
          </cell>
          <cell r="O37" t="str">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cell>
          <cell r="H73" t="str">
            <v/>
          </cell>
          <cell r="K73" t="str">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cell>
          <cell r="E75" t="str">
            <v/>
          </cell>
          <cell r="H75" t="str">
            <v/>
          </cell>
          <cell r="K75" t="str">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cell>
          <cell r="F98" t="str">
            <v/>
          </cell>
          <cell r="I98" t="str">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Mine Cost/BCM - 2002 Average</v>
          </cell>
          <cell r="C3">
            <v>0.43638935985225796</v>
          </cell>
          <cell r="D3">
            <v>0.43638935985225796</v>
          </cell>
          <cell r="E3">
            <v>0.43638935985225796</v>
          </cell>
          <cell r="F3">
            <v>0.43638935985225796</v>
          </cell>
          <cell r="G3">
            <v>0.43638935985225796</v>
          </cell>
          <cell r="H3">
            <v>0.43638935985225796</v>
          </cell>
          <cell r="I3">
            <v>0.43638935985225796</v>
          </cell>
          <cell r="J3">
            <v>0.43638935985225796</v>
          </cell>
          <cell r="K3">
            <v>0.43638935985225796</v>
          </cell>
          <cell r="L3">
            <v>0.43638935985225796</v>
          </cell>
          <cell r="M3">
            <v>0.43638935985225796</v>
          </cell>
          <cell r="N3">
            <v>0.43638935985225796</v>
          </cell>
        </row>
        <row r="4">
          <cell r="B4" t="str">
            <v>Mine Cost/BCM - 2002 Actual</v>
          </cell>
          <cell r="C4">
            <v>1.6879280070204343</v>
          </cell>
          <cell r="D4">
            <v>1.7779286257910571</v>
          </cell>
          <cell r="E4">
            <v>1.7117032243200416</v>
          </cell>
          <cell r="F4">
            <v>0</v>
          </cell>
          <cell r="G4">
            <v>0</v>
          </cell>
          <cell r="H4">
            <v>0</v>
          </cell>
          <cell r="I4">
            <v>0</v>
          </cell>
          <cell r="J4">
            <v>0</v>
          </cell>
          <cell r="K4">
            <v>0</v>
          </cell>
          <cell r="L4">
            <v>0</v>
          </cell>
          <cell r="M4">
            <v>0</v>
          </cell>
          <cell r="N4">
            <v>0</v>
          </cell>
        </row>
        <row r="5">
          <cell r="B5" t="str">
            <v>Mine Cost/BCM - 2001 Average</v>
          </cell>
          <cell r="C5">
            <v>1.56304585507459</v>
          </cell>
          <cell r="D5">
            <v>1.56304585507459</v>
          </cell>
          <cell r="E5">
            <v>1.56304585507459</v>
          </cell>
          <cell r="F5">
            <v>1.56304585507459</v>
          </cell>
          <cell r="G5">
            <v>1.56304585507459</v>
          </cell>
          <cell r="H5">
            <v>1.56304585507459</v>
          </cell>
          <cell r="I5">
            <v>1.56304585507459</v>
          </cell>
          <cell r="J5">
            <v>1.56304585507459</v>
          </cell>
          <cell r="K5">
            <v>1.56304585507459</v>
          </cell>
          <cell r="L5">
            <v>1.56304585507459</v>
          </cell>
          <cell r="M5">
            <v>1.56304585507459</v>
          </cell>
          <cell r="N5">
            <v>1.56304585507459</v>
          </cell>
        </row>
        <row r="6">
          <cell r="B6" t="str">
            <v>Mine Cost/BCM - 2000 Average</v>
          </cell>
          <cell r="C6">
            <v>1.6807205603285489</v>
          </cell>
          <cell r="D6">
            <v>1.6807205603285489</v>
          </cell>
          <cell r="E6">
            <v>1.6807205603285489</v>
          </cell>
          <cell r="F6">
            <v>1.6807205603285489</v>
          </cell>
          <cell r="G6">
            <v>1.6807205603285489</v>
          </cell>
          <cell r="H6">
            <v>1.6807205603285489</v>
          </cell>
          <cell r="I6">
            <v>1.6807205603285489</v>
          </cell>
          <cell r="J6">
            <v>1.6807205603285489</v>
          </cell>
          <cell r="K6">
            <v>1.6807205603285489</v>
          </cell>
          <cell r="L6">
            <v>1.6807205603285489</v>
          </cell>
          <cell r="M6">
            <v>1.6807205603285489</v>
          </cell>
          <cell r="N6">
            <v>1.6807205603285489</v>
          </cell>
        </row>
        <row r="7">
          <cell r="B7" t="str">
            <v>Mine Cost/BCM - 1999 Average</v>
          </cell>
          <cell r="C7">
            <v>1.9300000000000002</v>
          </cell>
          <cell r="D7">
            <v>1.9300000000000002</v>
          </cell>
          <cell r="E7">
            <v>1.9300000000000002</v>
          </cell>
          <cell r="F7">
            <v>1.9300000000000002</v>
          </cell>
          <cell r="G7">
            <v>1.9300000000000002</v>
          </cell>
          <cell r="H7">
            <v>1.9300000000000002</v>
          </cell>
          <cell r="I7">
            <v>1.9300000000000002</v>
          </cell>
          <cell r="J7">
            <v>1.9300000000000002</v>
          </cell>
          <cell r="K7">
            <v>1.9300000000000002</v>
          </cell>
          <cell r="L7">
            <v>1.9300000000000002</v>
          </cell>
          <cell r="M7">
            <v>1.9300000000000002</v>
          </cell>
          <cell r="N7">
            <v>1.9300000000000002</v>
          </cell>
        </row>
        <row r="8">
          <cell r="B8" t="str">
            <v>Mine Cost/BCM - 1998 Average</v>
          </cell>
          <cell r="C8">
            <v>2.2747599051946357</v>
          </cell>
          <cell r="D8">
            <v>2.2747599051946357</v>
          </cell>
          <cell r="E8">
            <v>2.2747599051946357</v>
          </cell>
          <cell r="F8">
            <v>2.2747599051946357</v>
          </cell>
          <cell r="G8">
            <v>2.2747599051946357</v>
          </cell>
          <cell r="H8">
            <v>2.2747599051946357</v>
          </cell>
          <cell r="I8">
            <v>2.2747599051946357</v>
          </cell>
          <cell r="J8">
            <v>2.2747599051946357</v>
          </cell>
          <cell r="K8">
            <v>2.2747599051946357</v>
          </cell>
          <cell r="L8">
            <v>2.2747599051946357</v>
          </cell>
          <cell r="M8">
            <v>2.2747599051946357</v>
          </cell>
          <cell r="N8">
            <v>2.2747599051946357</v>
          </cell>
        </row>
        <row r="9">
          <cell r="B9" t="str">
            <v>Mine Cost/BCM - 1997 Average</v>
          </cell>
          <cell r="C9">
            <v>2.5906945813098559</v>
          </cell>
          <cell r="D9">
            <v>2.5906945813098559</v>
          </cell>
          <cell r="E9">
            <v>2.5906945813098559</v>
          </cell>
          <cell r="F9">
            <v>2.5906945813098559</v>
          </cell>
          <cell r="G9">
            <v>2.5906945813098559</v>
          </cell>
          <cell r="H9">
            <v>2.5906945813098559</v>
          </cell>
          <cell r="I9">
            <v>2.5906945813098559</v>
          </cell>
          <cell r="J9">
            <v>2.5906945813098559</v>
          </cell>
          <cell r="K9">
            <v>2.5906945813098559</v>
          </cell>
          <cell r="L9">
            <v>2.5906945813098559</v>
          </cell>
          <cell r="M9">
            <v>2.5906945813098559</v>
          </cell>
          <cell r="N9">
            <v>2.5906945813098559</v>
          </cell>
        </row>
        <row r="10">
          <cell r="B10" t="str">
            <v>Mine Target Line - 1999 Budget less 5%</v>
          </cell>
          <cell r="C10">
            <v>2.1185</v>
          </cell>
          <cell r="D10">
            <v>2.1185</v>
          </cell>
          <cell r="E10">
            <v>2.1185</v>
          </cell>
          <cell r="F10">
            <v>2.1185</v>
          </cell>
          <cell r="G10">
            <v>2.1185</v>
          </cell>
          <cell r="H10">
            <v>2.1185</v>
          </cell>
          <cell r="I10">
            <v>2.1185</v>
          </cell>
          <cell r="J10">
            <v>2.1185</v>
          </cell>
          <cell r="K10">
            <v>2.1185</v>
          </cell>
          <cell r="L10">
            <v>2.1185</v>
          </cell>
          <cell r="M10">
            <v>2.1185</v>
          </cell>
          <cell r="N10">
            <v>2.1185</v>
          </cell>
        </row>
        <row r="37">
          <cell r="C37" t="str">
            <v>Jan</v>
          </cell>
          <cell r="D37" t="str">
            <v>Feb</v>
          </cell>
          <cell r="E37" t="str">
            <v>Mar</v>
          </cell>
          <cell r="F37" t="str">
            <v>Apr</v>
          </cell>
          <cell r="G37" t="str">
            <v>May</v>
          </cell>
          <cell r="H37" t="str">
            <v>Jun</v>
          </cell>
          <cell r="I37" t="str">
            <v>Jul</v>
          </cell>
          <cell r="J37" t="str">
            <v>Aug</v>
          </cell>
          <cell r="K37" t="str">
            <v>Sep</v>
          </cell>
          <cell r="L37" t="str">
            <v>Oct</v>
          </cell>
          <cell r="M37" t="str">
            <v>Nov</v>
          </cell>
          <cell r="N37" t="str">
            <v>Dec</v>
          </cell>
        </row>
        <row r="38">
          <cell r="B38" t="str">
            <v>Mill Cost/Tonne  - 2002 Actual</v>
          </cell>
          <cell r="C38">
            <v>4.0822461032245565</v>
          </cell>
          <cell r="D38">
            <v>5.0266297184664053</v>
          </cell>
          <cell r="E38">
            <v>5.2823966201434782</v>
          </cell>
          <cell r="F38">
            <v>0</v>
          </cell>
          <cell r="G38">
            <v>0</v>
          </cell>
          <cell r="H38">
            <v>0</v>
          </cell>
          <cell r="I38">
            <v>0</v>
          </cell>
          <cell r="J38">
            <v>0</v>
          </cell>
          <cell r="K38">
            <v>0</v>
          </cell>
          <cell r="L38">
            <v>0</v>
          </cell>
          <cell r="M38">
            <v>0</v>
          </cell>
          <cell r="N38">
            <v>0</v>
          </cell>
        </row>
        <row r="39">
          <cell r="B39" t="str">
            <v>Mill Cost/Tonne  - 2002 Average</v>
          </cell>
          <cell r="C39">
            <v>1.1789186096230277</v>
          </cell>
          <cell r="D39">
            <v>1.1789186096230277</v>
          </cell>
          <cell r="E39">
            <v>1.1789186096230277</v>
          </cell>
          <cell r="F39">
            <v>1.1789186096230277</v>
          </cell>
          <cell r="G39">
            <v>1.1789186096230277</v>
          </cell>
          <cell r="H39">
            <v>1.1789186096230277</v>
          </cell>
          <cell r="I39">
            <v>1.1789186096230277</v>
          </cell>
          <cell r="J39">
            <v>1.1789186096230277</v>
          </cell>
          <cell r="K39">
            <v>1.1789186096230277</v>
          </cell>
          <cell r="L39">
            <v>1.1789186096230277</v>
          </cell>
          <cell r="M39">
            <v>1.1789186096230277</v>
          </cell>
          <cell r="N39">
            <v>1.1789186096230277</v>
          </cell>
        </row>
        <row r="40">
          <cell r="B40" t="str">
            <v>Mill Cost/Tonne  - 2001 Average</v>
          </cell>
          <cell r="C40">
            <v>5.6501037754442729</v>
          </cell>
          <cell r="D40">
            <v>5.6501037754442729</v>
          </cell>
          <cell r="E40">
            <v>5.6501037754442729</v>
          </cell>
          <cell r="F40">
            <v>5.6501037754442729</v>
          </cell>
          <cell r="G40">
            <v>5.6501037754442729</v>
          </cell>
          <cell r="H40">
            <v>5.6501037754442729</v>
          </cell>
          <cell r="I40">
            <v>5.6501037754442729</v>
          </cell>
          <cell r="J40">
            <v>5.6501037754442729</v>
          </cell>
          <cell r="K40">
            <v>5.6501037754442729</v>
          </cell>
          <cell r="L40">
            <v>5.6501037754442729</v>
          </cell>
          <cell r="M40">
            <v>5.6501037754442729</v>
          </cell>
          <cell r="N40">
            <v>5.6501037754442729</v>
          </cell>
        </row>
        <row r="41">
          <cell r="B41" t="str">
            <v>Mill Cost/Tonne  - 2000 Average</v>
          </cell>
          <cell r="C41">
            <v>5.3071253133821337</v>
          </cell>
          <cell r="D41">
            <v>5.3071253133821337</v>
          </cell>
          <cell r="E41">
            <v>5.3071253133821337</v>
          </cell>
          <cell r="F41">
            <v>5.3071253133821337</v>
          </cell>
          <cell r="G41">
            <v>5.3071253133821337</v>
          </cell>
          <cell r="H41">
            <v>5.3071253133821337</v>
          </cell>
          <cell r="I41">
            <v>5.3071253133821337</v>
          </cell>
          <cell r="J41">
            <v>5.3071253133821337</v>
          </cell>
          <cell r="K41">
            <v>5.3071253133821337</v>
          </cell>
          <cell r="L41">
            <v>5.3071253133821337</v>
          </cell>
          <cell r="M41">
            <v>5.3071253133821337</v>
          </cell>
          <cell r="N41">
            <v>5.3071253133821337</v>
          </cell>
        </row>
        <row r="42">
          <cell r="B42" t="str">
            <v>Mill Cost/Tonne - 1999 Average</v>
          </cell>
          <cell r="C42">
            <v>5.4699999999999989</v>
          </cell>
          <cell r="D42">
            <v>5.4699999999999989</v>
          </cell>
          <cell r="E42">
            <v>5.4699999999999989</v>
          </cell>
          <cell r="F42">
            <v>5.4699999999999989</v>
          </cell>
          <cell r="G42">
            <v>5.4699999999999989</v>
          </cell>
          <cell r="H42">
            <v>5.4699999999999989</v>
          </cell>
          <cell r="I42">
            <v>5.4699999999999989</v>
          </cell>
          <cell r="J42">
            <v>5.4699999999999989</v>
          </cell>
          <cell r="K42">
            <v>5.4699999999999989</v>
          </cell>
          <cell r="L42">
            <v>5.4699999999999989</v>
          </cell>
          <cell r="M42">
            <v>5.4699999999999989</v>
          </cell>
          <cell r="N42">
            <v>5.4699999999999989</v>
          </cell>
        </row>
        <row r="43">
          <cell r="B43" t="str">
            <v>Mill Cost/Tonne - 1998 Average</v>
          </cell>
          <cell r="C43">
            <v>6.3906201647464274</v>
          </cell>
          <cell r="D43">
            <v>6.3906201647464274</v>
          </cell>
          <cell r="E43">
            <v>6.3906201647464274</v>
          </cell>
          <cell r="F43">
            <v>6.3906201647464274</v>
          </cell>
          <cell r="G43">
            <v>6.3906201647464274</v>
          </cell>
          <cell r="H43">
            <v>6.3906201647464274</v>
          </cell>
          <cell r="I43">
            <v>6.3906201647464274</v>
          </cell>
          <cell r="J43">
            <v>6.3906201647464274</v>
          </cell>
          <cell r="K43">
            <v>6.3906201647464274</v>
          </cell>
          <cell r="L43">
            <v>6.3906201647464274</v>
          </cell>
          <cell r="M43">
            <v>6.3906201647464274</v>
          </cell>
          <cell r="N43">
            <v>6.3906201647464274</v>
          </cell>
        </row>
        <row r="44">
          <cell r="B44" t="str">
            <v>Mill Cost/Tonne - 1997 Average</v>
          </cell>
          <cell r="C44">
            <v>6.5480554972770397</v>
          </cell>
          <cell r="D44">
            <v>6.5480554972770397</v>
          </cell>
          <cell r="E44">
            <v>6.5480554972770397</v>
          </cell>
          <cell r="F44">
            <v>6.5480554972770397</v>
          </cell>
          <cell r="G44">
            <v>6.5480554972770397</v>
          </cell>
          <cell r="H44">
            <v>6.5480554972770397</v>
          </cell>
          <cell r="I44">
            <v>6.5480554972770397</v>
          </cell>
          <cell r="J44">
            <v>6.5480554972770397</v>
          </cell>
          <cell r="K44">
            <v>6.5480554972770397</v>
          </cell>
          <cell r="L44">
            <v>6.5480554972770397</v>
          </cell>
          <cell r="M44">
            <v>6.5480554972770397</v>
          </cell>
          <cell r="N44">
            <v>6.5480554972770397</v>
          </cell>
        </row>
        <row r="45">
          <cell r="B45" t="str">
            <v>Mill Target Line - 1999 Budget less 5%</v>
          </cell>
          <cell r="C45">
            <v>5.6011999999999995</v>
          </cell>
          <cell r="D45">
            <v>5.6011999999999995</v>
          </cell>
          <cell r="E45">
            <v>5.6011999999999995</v>
          </cell>
          <cell r="F45">
            <v>5.6011999999999995</v>
          </cell>
          <cell r="G45">
            <v>5.6011999999999995</v>
          </cell>
          <cell r="H45">
            <v>5.6011999999999995</v>
          </cell>
          <cell r="I45">
            <v>5.6011999999999995</v>
          </cell>
          <cell r="J45">
            <v>5.6011999999999995</v>
          </cell>
          <cell r="K45">
            <v>5.6011999999999995</v>
          </cell>
          <cell r="L45">
            <v>5.6011999999999995</v>
          </cell>
          <cell r="M45">
            <v>5.6011999999999995</v>
          </cell>
          <cell r="N45">
            <v>5.6011999999999995</v>
          </cell>
        </row>
        <row r="72">
          <cell r="C72" t="str">
            <v>Jan</v>
          </cell>
          <cell r="D72" t="str">
            <v>Feb</v>
          </cell>
          <cell r="E72" t="str">
            <v>Mar</v>
          </cell>
          <cell r="F72" t="str">
            <v>Apr</v>
          </cell>
          <cell r="G72" t="str">
            <v>May</v>
          </cell>
          <cell r="H72" t="str">
            <v>Jun</v>
          </cell>
          <cell r="I72" t="str">
            <v>Jul</v>
          </cell>
          <cell r="J72" t="str">
            <v>Aug</v>
          </cell>
          <cell r="K72" t="str">
            <v>Sep</v>
          </cell>
          <cell r="L72" t="str">
            <v>Oct</v>
          </cell>
          <cell r="M72" t="str">
            <v>Nov</v>
          </cell>
          <cell r="N72" t="str">
            <v>Dec</v>
          </cell>
        </row>
        <row r="73">
          <cell r="B73" t="str">
            <v>Mill Cost/oz Poured - 2002 Actual</v>
          </cell>
          <cell r="C73">
            <v>33.888849737630892</v>
          </cell>
          <cell r="D73">
            <v>45.520155212628254</v>
          </cell>
          <cell r="E73">
            <v>51.207829465906386</v>
          </cell>
          <cell r="F73">
            <v>0</v>
          </cell>
          <cell r="G73">
            <v>0</v>
          </cell>
          <cell r="H73">
            <v>0</v>
          </cell>
          <cell r="I73">
            <v>0</v>
          </cell>
          <cell r="J73">
            <v>0</v>
          </cell>
          <cell r="K73">
            <v>0</v>
          </cell>
          <cell r="L73">
            <v>0</v>
          </cell>
          <cell r="M73">
            <v>0</v>
          </cell>
        </row>
        <row r="74">
          <cell r="B74" t="str">
            <v>Mill Cost/oz Poured - 2002 Average</v>
          </cell>
          <cell r="C74">
            <v>12.52</v>
          </cell>
          <cell r="D74">
            <v>12.52</v>
          </cell>
          <cell r="E74">
            <v>12.52</v>
          </cell>
          <cell r="F74">
            <v>12.52</v>
          </cell>
          <cell r="G74">
            <v>12.52</v>
          </cell>
          <cell r="H74">
            <v>12.52</v>
          </cell>
          <cell r="I74">
            <v>12.52</v>
          </cell>
          <cell r="J74">
            <v>12.52</v>
          </cell>
          <cell r="K74">
            <v>12.52</v>
          </cell>
          <cell r="L74">
            <v>12.52</v>
          </cell>
          <cell r="M74">
            <v>12.52</v>
          </cell>
          <cell r="N74">
            <v>12.52</v>
          </cell>
        </row>
        <row r="75">
          <cell r="B75" t="str">
            <v>Mill Cost/oz Poured - 2001 Average</v>
          </cell>
          <cell r="C75">
            <v>42.641258914646798</v>
          </cell>
          <cell r="D75">
            <v>42.641258914646798</v>
          </cell>
          <cell r="E75">
            <v>42.641258914646798</v>
          </cell>
          <cell r="F75">
            <v>42.641258914646798</v>
          </cell>
          <cell r="G75">
            <v>42.641258914646798</v>
          </cell>
          <cell r="H75">
            <v>42.641258914646798</v>
          </cell>
          <cell r="I75">
            <v>42.641258914646798</v>
          </cell>
          <cell r="J75">
            <v>42.641258914646798</v>
          </cell>
          <cell r="K75">
            <v>42.641258914646798</v>
          </cell>
          <cell r="L75">
            <v>42.641258914646798</v>
          </cell>
          <cell r="M75">
            <v>42.641258914646798</v>
          </cell>
          <cell r="N75">
            <v>42.641258914646798</v>
          </cell>
        </row>
        <row r="76">
          <cell r="B76" t="str">
            <v>Mill Cost/oz Poured - 2000 Average</v>
          </cell>
          <cell r="C76">
            <v>43.546545157130574</v>
          </cell>
          <cell r="D76">
            <v>43.546545157130574</v>
          </cell>
          <cell r="E76">
            <v>43.546545157130574</v>
          </cell>
          <cell r="F76">
            <v>43.546545157130574</v>
          </cell>
          <cell r="G76">
            <v>43.546545157130574</v>
          </cell>
          <cell r="H76">
            <v>43.546545157130574</v>
          </cell>
          <cell r="I76">
            <v>43.546545157130574</v>
          </cell>
          <cell r="J76">
            <v>43.546545157130574</v>
          </cell>
          <cell r="K76">
            <v>43.546545157130574</v>
          </cell>
          <cell r="L76">
            <v>43.546545157130574</v>
          </cell>
          <cell r="M76">
            <v>43.546545157130574</v>
          </cell>
          <cell r="N76">
            <v>43.546545157130574</v>
          </cell>
        </row>
        <row r="77">
          <cell r="B77" t="str">
            <v>Mill Cost/oz Poured - 1999 Average</v>
          </cell>
          <cell r="C77">
            <v>47.500108923005357</v>
          </cell>
          <cell r="D77">
            <v>47.500108923005357</v>
          </cell>
          <cell r="E77">
            <v>47.500108923005357</v>
          </cell>
          <cell r="F77">
            <v>47.500108923005357</v>
          </cell>
          <cell r="G77">
            <v>47.500108923005357</v>
          </cell>
          <cell r="H77">
            <v>47.500108923005357</v>
          </cell>
          <cell r="I77">
            <v>47.500108923005357</v>
          </cell>
          <cell r="J77">
            <v>47.500108923005357</v>
          </cell>
          <cell r="K77">
            <v>47.500108923005357</v>
          </cell>
          <cell r="L77">
            <v>47.500108923005357</v>
          </cell>
          <cell r="M77">
            <v>47.500108923005357</v>
          </cell>
          <cell r="N77">
            <v>47.500108923005357</v>
          </cell>
        </row>
        <row r="78">
          <cell r="B78" t="str">
            <v>Mill Cost/oz Poured - 1998 Average</v>
          </cell>
          <cell r="C78">
            <v>52.047061121177506</v>
          </cell>
          <cell r="D78">
            <v>52.047061121177506</v>
          </cell>
          <cell r="E78">
            <v>52.047061121177506</v>
          </cell>
          <cell r="F78">
            <v>52.047061121177506</v>
          </cell>
          <cell r="G78">
            <v>52.047061121177506</v>
          </cell>
          <cell r="H78">
            <v>52.047061121177506</v>
          </cell>
          <cell r="I78">
            <v>52.047061121177506</v>
          </cell>
          <cell r="J78">
            <v>52.047061121177506</v>
          </cell>
          <cell r="K78">
            <v>52.047061121177506</v>
          </cell>
          <cell r="L78">
            <v>52.047061121177506</v>
          </cell>
          <cell r="M78">
            <v>52.047061121177506</v>
          </cell>
          <cell r="N78">
            <v>52.047061121177506</v>
          </cell>
        </row>
        <row r="79">
          <cell r="B79" t="str">
            <v>Mill Cost/oz Poured - 1997 Average</v>
          </cell>
          <cell r="C79">
            <v>52.455117329382524</v>
          </cell>
          <cell r="D79">
            <v>52.455117329382524</v>
          </cell>
          <cell r="E79">
            <v>52.455117329382524</v>
          </cell>
          <cell r="F79">
            <v>52.455117329382524</v>
          </cell>
          <cell r="G79">
            <v>52.455117329382524</v>
          </cell>
          <cell r="H79">
            <v>52.455117329382524</v>
          </cell>
          <cell r="I79">
            <v>52.455117329382524</v>
          </cell>
          <cell r="J79">
            <v>52.455117329382524</v>
          </cell>
          <cell r="K79">
            <v>52.455117329382524</v>
          </cell>
          <cell r="L79">
            <v>52.455117329382524</v>
          </cell>
          <cell r="M79">
            <v>52.455117329382524</v>
          </cell>
          <cell r="N79">
            <v>52.455117329382524</v>
          </cell>
        </row>
        <row r="80">
          <cell r="B80" t="str">
            <v>Target Line - 2000 Budget less 5%</v>
          </cell>
          <cell r="C80">
            <v>49.295499999999997</v>
          </cell>
          <cell r="D80">
            <v>49.295499999999997</v>
          </cell>
          <cell r="E80">
            <v>49.295499999999997</v>
          </cell>
          <cell r="F80">
            <v>49.295499999999997</v>
          </cell>
          <cell r="G80">
            <v>49.295499999999997</v>
          </cell>
          <cell r="H80">
            <v>49.295499999999997</v>
          </cell>
          <cell r="I80">
            <v>49.295499999999997</v>
          </cell>
          <cell r="J80">
            <v>49.295499999999997</v>
          </cell>
          <cell r="K80">
            <v>49.295499999999997</v>
          </cell>
          <cell r="L80">
            <v>49.295499999999997</v>
          </cell>
          <cell r="M80">
            <v>49.295499999999997</v>
          </cell>
          <cell r="N80">
            <v>49.295499999999997</v>
          </cell>
        </row>
        <row r="107">
          <cell r="C107" t="str">
            <v>Jan</v>
          </cell>
          <cell r="D107" t="str">
            <v>Feb</v>
          </cell>
          <cell r="E107" t="str">
            <v>Mar</v>
          </cell>
          <cell r="F107" t="str">
            <v>Apr</v>
          </cell>
          <cell r="G107" t="str">
            <v>May</v>
          </cell>
          <cell r="H107" t="str">
            <v>Jun</v>
          </cell>
          <cell r="I107" t="str">
            <v>Jul</v>
          </cell>
          <cell r="J107" t="str">
            <v>Aug</v>
          </cell>
          <cell r="K107" t="str">
            <v>Sep</v>
          </cell>
          <cell r="L107" t="str">
            <v>Oct</v>
          </cell>
          <cell r="M107" t="str">
            <v>Nov</v>
          </cell>
          <cell r="N107" t="str">
            <v>Dec</v>
          </cell>
        </row>
        <row r="108">
          <cell r="B108" t="str">
            <v>Mine Cost/oz Mined - 2002Actual</v>
          </cell>
          <cell r="C108" t="e">
            <v>#REF!</v>
          </cell>
          <cell r="D108" t="e">
            <v>#REF!</v>
          </cell>
          <cell r="E108" t="e">
            <v>#REF!</v>
          </cell>
          <cell r="F108" t="e">
            <v>#REF!</v>
          </cell>
          <cell r="G108">
            <v>0</v>
          </cell>
          <cell r="H108">
            <v>0</v>
          </cell>
          <cell r="I108" t="e">
            <v>#REF!</v>
          </cell>
          <cell r="J108" t="e">
            <v>#REF!</v>
          </cell>
          <cell r="K108" t="e">
            <v>#REF!</v>
          </cell>
          <cell r="L108" t="e">
            <v>#REF!</v>
          </cell>
          <cell r="M108" t="e">
            <v>#REF!</v>
          </cell>
        </row>
        <row r="109">
          <cell r="B109" t="str">
            <v>Mine Cost/oz Mined - 2002 Average</v>
          </cell>
          <cell r="C109" t="e">
            <v>#REF!</v>
          </cell>
          <cell r="D109" t="e">
            <v>#REF!</v>
          </cell>
          <cell r="E109" t="e">
            <v>#REF!</v>
          </cell>
          <cell r="F109" t="e">
            <v>#REF!</v>
          </cell>
          <cell r="G109" t="e">
            <v>#REF!</v>
          </cell>
          <cell r="H109" t="e">
            <v>#REF!</v>
          </cell>
          <cell r="I109" t="e">
            <v>#REF!</v>
          </cell>
          <cell r="J109" t="e">
            <v>#REF!</v>
          </cell>
          <cell r="K109" t="e">
            <v>#REF!</v>
          </cell>
          <cell r="L109" t="e">
            <v>#REF!</v>
          </cell>
          <cell r="M109" t="e">
            <v>#REF!</v>
          </cell>
          <cell r="N109" t="e">
            <v>#REF!</v>
          </cell>
        </row>
        <row r="110">
          <cell r="B110" t="str">
            <v>Mine Cost/oz Mined - 2001 Average</v>
          </cell>
          <cell r="C110">
            <v>31.292196577541624</v>
          </cell>
          <cell r="D110">
            <v>31.292196577541624</v>
          </cell>
          <cell r="E110">
            <v>31.292196577541624</v>
          </cell>
          <cell r="F110">
            <v>31.292196577541624</v>
          </cell>
          <cell r="G110">
            <v>31.292196577541624</v>
          </cell>
          <cell r="H110">
            <v>31.292196577541624</v>
          </cell>
          <cell r="I110">
            <v>31.292196577541624</v>
          </cell>
          <cell r="J110">
            <v>31.292196577541624</v>
          </cell>
          <cell r="K110">
            <v>31.292196577541624</v>
          </cell>
          <cell r="L110">
            <v>31.292196577541624</v>
          </cell>
          <cell r="M110">
            <v>31.292196577541624</v>
          </cell>
          <cell r="N110">
            <v>31.292196577541624</v>
          </cell>
        </row>
        <row r="111">
          <cell r="B111" t="str">
            <v>Mine Cost/oz Mined - 2000 Average</v>
          </cell>
          <cell r="C111">
            <v>32.39494399257724</v>
          </cell>
          <cell r="D111">
            <v>32.39494399257724</v>
          </cell>
          <cell r="E111">
            <v>32.39494399257724</v>
          </cell>
          <cell r="F111">
            <v>32.39494399257724</v>
          </cell>
          <cell r="G111">
            <v>32.39494399257724</v>
          </cell>
          <cell r="H111">
            <v>32.39494399257724</v>
          </cell>
          <cell r="I111">
            <v>32.39494399257724</v>
          </cell>
          <cell r="J111">
            <v>32.39494399257724</v>
          </cell>
          <cell r="K111">
            <v>32.39494399257724</v>
          </cell>
          <cell r="L111">
            <v>32.39494399257724</v>
          </cell>
          <cell r="M111">
            <v>32.39494399257724</v>
          </cell>
          <cell r="N111">
            <v>32.39494399257724</v>
          </cell>
        </row>
        <row r="112">
          <cell r="B112" t="str">
            <v>Mine Cost/oz Mined - 1999 Average</v>
          </cell>
          <cell r="C112">
            <v>32.659201384410842</v>
          </cell>
          <cell r="D112">
            <v>32.659201384410842</v>
          </cell>
          <cell r="E112">
            <v>32.659201384410842</v>
          </cell>
          <cell r="F112">
            <v>32.659201384410842</v>
          </cell>
          <cell r="G112">
            <v>32.659201384410842</v>
          </cell>
          <cell r="H112">
            <v>32.659201384410842</v>
          </cell>
          <cell r="I112">
            <v>32.659201384410842</v>
          </cell>
          <cell r="J112">
            <v>32.659201384410842</v>
          </cell>
          <cell r="K112">
            <v>32.659201384410842</v>
          </cell>
          <cell r="L112">
            <v>32.659201384410842</v>
          </cell>
          <cell r="M112">
            <v>32.659201384410842</v>
          </cell>
          <cell r="N112">
            <v>32.659201384410842</v>
          </cell>
        </row>
        <row r="113">
          <cell r="B113" t="str">
            <v>Mine Cost/oz Mined - 1998 Average</v>
          </cell>
          <cell r="C113">
            <v>33.661281676476975</v>
          </cell>
          <cell r="D113">
            <v>33.661281676476975</v>
          </cell>
          <cell r="E113">
            <v>33.661281676476975</v>
          </cell>
          <cell r="F113">
            <v>33.661281676476975</v>
          </cell>
          <cell r="G113">
            <v>33.661281676476975</v>
          </cell>
          <cell r="H113">
            <v>33.661281676476975</v>
          </cell>
          <cell r="I113">
            <v>33.661281676476975</v>
          </cell>
          <cell r="J113">
            <v>33.661281676476975</v>
          </cell>
          <cell r="K113">
            <v>33.661281676476975</v>
          </cell>
          <cell r="L113">
            <v>33.661281676476975</v>
          </cell>
          <cell r="M113">
            <v>33.661281676476975</v>
          </cell>
          <cell r="N113">
            <v>33.661281676476975</v>
          </cell>
        </row>
        <row r="114">
          <cell r="B114" t="str">
            <v>Mine Cost/oz Mined - 1997 Average</v>
          </cell>
          <cell r="C114">
            <v>27.024979994829433</v>
          </cell>
          <cell r="D114">
            <v>27.024979994829433</v>
          </cell>
          <cell r="E114">
            <v>27.024979994829433</v>
          </cell>
          <cell r="F114">
            <v>27.024979994829433</v>
          </cell>
          <cell r="G114">
            <v>27.024979994829433</v>
          </cell>
          <cell r="H114">
            <v>27.024979994829433</v>
          </cell>
          <cell r="I114">
            <v>27.024979994829433</v>
          </cell>
          <cell r="J114">
            <v>27.024979994829433</v>
          </cell>
          <cell r="K114">
            <v>27.024979994829433</v>
          </cell>
          <cell r="L114">
            <v>27.024979994829433</v>
          </cell>
          <cell r="M114">
            <v>27.024979994829433</v>
          </cell>
          <cell r="N114">
            <v>27.024979994829433</v>
          </cell>
        </row>
        <row r="115">
          <cell r="B115" t="str">
            <v>Target Line - 2000 Budget less 5%</v>
          </cell>
          <cell r="C115">
            <v>31.348764999999997</v>
          </cell>
          <cell r="D115">
            <v>31.348764999999997</v>
          </cell>
          <cell r="E115">
            <v>31.348764999999997</v>
          </cell>
          <cell r="F115">
            <v>31.348764999999997</v>
          </cell>
          <cell r="G115">
            <v>31.348764999999997</v>
          </cell>
          <cell r="H115">
            <v>31.348764999999997</v>
          </cell>
          <cell r="I115">
            <v>31.348764999999997</v>
          </cell>
          <cell r="J115">
            <v>31.348764999999997</v>
          </cell>
          <cell r="K115">
            <v>31.348764999999997</v>
          </cell>
          <cell r="L115">
            <v>31.348764999999997</v>
          </cell>
          <cell r="M115">
            <v>31.348764999999997</v>
          </cell>
          <cell r="N115">
            <v>31.348764999999997</v>
          </cell>
        </row>
      </sheetData>
      <sheetData sheetId="9" refreshError="1">
        <row r="1">
          <cell r="E1" t="str">
            <v>Production Summary Report</v>
          </cell>
        </row>
        <row r="2">
          <cell r="E2" t="str">
            <v>December 31, 2002</v>
          </cell>
        </row>
        <row r="3">
          <cell r="E3" t="str">
            <v>Table 1.1</v>
          </cell>
        </row>
        <row r="4">
          <cell r="B4" t="str">
            <v>Current Month</v>
          </cell>
          <cell r="H4" t="str">
            <v>Year To Date</v>
          </cell>
          <cell r="K4" t="str">
            <v>Annual</v>
          </cell>
          <cell r="L4">
            <v>2002</v>
          </cell>
          <cell r="M4" t="str">
            <v>January</v>
          </cell>
          <cell r="O4" t="str">
            <v>February</v>
          </cell>
        </row>
        <row r="5">
          <cell r="A5" t="str">
            <v>Actual</v>
          </cell>
          <cell r="B5" t="str">
            <v>Budget</v>
          </cell>
          <cell r="C5" t="str">
            <v>Variance</v>
          </cell>
          <cell r="G5" t="str">
            <v>Actual</v>
          </cell>
          <cell r="H5" t="str">
            <v>Budget</v>
          </cell>
          <cell r="I5" t="str">
            <v>Variance</v>
          </cell>
          <cell r="K5" t="str">
            <v>Budget</v>
          </cell>
          <cell r="L5" t="str">
            <v>Forecast</v>
          </cell>
          <cell r="M5" t="str">
            <v>Actual</v>
          </cell>
          <cell r="N5" t="str">
            <v>Budget</v>
          </cell>
          <cell r="O5" t="str">
            <v>Actual</v>
          </cell>
        </row>
        <row r="6">
          <cell r="E6" t="str">
            <v>Mining</v>
          </cell>
        </row>
        <row r="7">
          <cell r="E7" t="str">
            <v>BCM's:</v>
          </cell>
        </row>
        <row r="8">
          <cell r="A8">
            <v>63450</v>
          </cell>
          <cell r="B8">
            <v>0</v>
          </cell>
          <cell r="C8">
            <v>63450</v>
          </cell>
          <cell r="E8" t="str">
            <v>Ice</v>
          </cell>
          <cell r="G8">
            <v>876700</v>
          </cell>
          <cell r="H8">
            <v>0</v>
          </cell>
          <cell r="I8">
            <v>876700</v>
          </cell>
          <cell r="K8">
            <v>0</v>
          </cell>
          <cell r="L8">
            <v>629831</v>
          </cell>
          <cell r="M8">
            <v>0</v>
          </cell>
          <cell r="N8">
            <v>0</v>
          </cell>
          <cell r="O8">
            <v>0</v>
          </cell>
        </row>
        <row r="9">
          <cell r="A9">
            <v>1862605</v>
          </cell>
          <cell r="B9">
            <v>1447742</v>
          </cell>
          <cell r="C9">
            <v>414863</v>
          </cell>
          <cell r="E9" t="str">
            <v>Waste (including low grade ore)</v>
          </cell>
          <cell r="G9">
            <v>17160399</v>
          </cell>
          <cell r="H9">
            <v>17131817</v>
          </cell>
          <cell r="I9">
            <v>28582</v>
          </cell>
          <cell r="K9">
            <v>17131818</v>
          </cell>
          <cell r="L9">
            <v>17047817</v>
          </cell>
          <cell r="M9">
            <v>1499723</v>
          </cell>
          <cell r="N9">
            <v>1448718</v>
          </cell>
          <cell r="O9">
            <v>1433688</v>
          </cell>
        </row>
        <row r="10">
          <cell r="A10">
            <v>173750</v>
          </cell>
          <cell r="B10">
            <v>164258</v>
          </cell>
          <cell r="C10">
            <v>9492</v>
          </cell>
          <cell r="E10" t="str">
            <v>Ore</v>
          </cell>
          <cell r="G10">
            <v>1633299</v>
          </cell>
          <cell r="H10">
            <v>1848183</v>
          </cell>
          <cell r="I10">
            <v>-214884</v>
          </cell>
          <cell r="K10">
            <v>1848183</v>
          </cell>
          <cell r="L10">
            <v>1131096</v>
          </cell>
          <cell r="M10">
            <v>170570</v>
          </cell>
          <cell r="N10">
            <v>163282</v>
          </cell>
          <cell r="O10">
            <v>150820</v>
          </cell>
        </row>
        <row r="11">
          <cell r="A11">
            <v>2099805</v>
          </cell>
          <cell r="B11">
            <v>1612000</v>
          </cell>
          <cell r="C11">
            <v>487805</v>
          </cell>
          <cell r="E11" t="str">
            <v>Total BCM's</v>
          </cell>
          <cell r="G11">
            <v>19670398</v>
          </cell>
          <cell r="H11">
            <v>18980000</v>
          </cell>
          <cell r="I11">
            <v>690398</v>
          </cell>
          <cell r="K11">
            <v>18980000</v>
          </cell>
          <cell r="L11">
            <v>18808744</v>
          </cell>
          <cell r="M11">
            <v>1670293</v>
          </cell>
          <cell r="N11">
            <v>1612000</v>
          </cell>
          <cell r="O11">
            <v>1584508</v>
          </cell>
        </row>
        <row r="13">
          <cell r="E13" t="str">
            <v>Tonnes:</v>
          </cell>
        </row>
        <row r="14">
          <cell r="A14">
            <v>5858813.25</v>
          </cell>
          <cell r="B14">
            <v>4594200</v>
          </cell>
          <cell r="C14">
            <v>1264613.25</v>
          </cell>
          <cell r="E14" t="str">
            <v>Total Tonnes Mined</v>
          </cell>
          <cell r="G14">
            <v>54324768.299999997</v>
          </cell>
          <cell r="H14">
            <v>54266274.050000012</v>
          </cell>
          <cell r="I14">
            <v>58494.249999985099</v>
          </cell>
          <cell r="K14">
            <v>54265639.150000006</v>
          </cell>
          <cell r="L14">
            <v>53656206.170000002</v>
          </cell>
          <cell r="M14">
            <v>4760335.05</v>
          </cell>
          <cell r="N14">
            <v>4596346.0500000007</v>
          </cell>
          <cell r="O14">
            <v>4515847.8</v>
          </cell>
        </row>
        <row r="15">
          <cell r="A15">
            <v>495189</v>
          </cell>
          <cell r="B15">
            <v>467500</v>
          </cell>
          <cell r="C15">
            <v>27689</v>
          </cell>
          <cell r="E15" t="str">
            <v>Tonnes of Ore Mined</v>
          </cell>
          <cell r="G15">
            <v>4654904</v>
          </cell>
          <cell r="H15">
            <v>5439960</v>
          </cell>
          <cell r="I15">
            <v>-785056</v>
          </cell>
          <cell r="K15">
            <v>5439960</v>
          </cell>
          <cell r="L15">
            <v>4521972</v>
          </cell>
          <cell r="M15">
            <v>486125</v>
          </cell>
          <cell r="N15">
            <v>467500</v>
          </cell>
          <cell r="O15">
            <v>429837</v>
          </cell>
        </row>
        <row r="16">
          <cell r="A16">
            <v>5.8710000000000004</v>
          </cell>
          <cell r="B16">
            <v>6.4</v>
          </cell>
          <cell r="C16">
            <v>-0.52899999999999991</v>
          </cell>
          <cell r="E16" t="str">
            <v>Grade (g/t)</v>
          </cell>
          <cell r="G16">
            <v>3.6794070896843416</v>
          </cell>
          <cell r="H16">
            <v>4.6681921161699726</v>
          </cell>
          <cell r="I16">
            <v>-0.98878502648563105</v>
          </cell>
          <cell r="K16">
            <v>4.6681921161699726</v>
          </cell>
          <cell r="L16">
            <v>3.448889671957279</v>
          </cell>
          <cell r="M16">
            <v>4.6520000000000001</v>
          </cell>
          <cell r="N16">
            <v>3.681</v>
          </cell>
          <cell r="O16">
            <v>4.0339999999999998</v>
          </cell>
        </row>
        <row r="17">
          <cell r="A17">
            <v>93474</v>
          </cell>
          <cell r="B17">
            <v>96195</v>
          </cell>
          <cell r="C17">
            <v>-2721</v>
          </cell>
          <cell r="E17" t="str">
            <v>Ounces Mined</v>
          </cell>
          <cell r="G17">
            <v>550655</v>
          </cell>
          <cell r="H17">
            <v>816461</v>
          </cell>
          <cell r="I17">
            <v>-265806</v>
          </cell>
          <cell r="K17">
            <v>816461</v>
          </cell>
          <cell r="L17">
            <v>501416</v>
          </cell>
          <cell r="M17">
            <v>72701</v>
          </cell>
          <cell r="N17">
            <v>55327</v>
          </cell>
          <cell r="O17">
            <v>55751</v>
          </cell>
        </row>
        <row r="18">
          <cell r="N18" t="str">
            <v/>
          </cell>
        </row>
        <row r="20">
          <cell r="E20" t="str">
            <v>Milling</v>
          </cell>
        </row>
        <row r="21">
          <cell r="A21">
            <v>479392</v>
          </cell>
          <cell r="B21">
            <v>467500</v>
          </cell>
          <cell r="C21">
            <v>11892</v>
          </cell>
          <cell r="E21" t="str">
            <v>Tonnes of Ore Milled</v>
          </cell>
          <cell r="G21">
            <v>5611124</v>
          </cell>
          <cell r="H21">
            <v>5439960</v>
          </cell>
          <cell r="I21">
            <v>171164</v>
          </cell>
          <cell r="K21">
            <v>5439960</v>
          </cell>
          <cell r="L21">
            <v>5552398</v>
          </cell>
          <cell r="M21">
            <v>505023</v>
          </cell>
          <cell r="N21">
            <v>467500</v>
          </cell>
          <cell r="O21">
            <v>402802</v>
          </cell>
        </row>
        <row r="22">
          <cell r="A22">
            <v>5.1970000000000001</v>
          </cell>
          <cell r="B22">
            <v>6.4</v>
          </cell>
          <cell r="C22">
            <v>-1.2030000000000003</v>
          </cell>
          <cell r="E22" t="str">
            <v>Grade (g/t)</v>
          </cell>
          <cell r="G22">
            <v>3.7110215837325997</v>
          </cell>
          <cell r="H22">
            <v>4.6681921161699726</v>
          </cell>
          <cell r="I22">
            <v>-0.95717053243737293</v>
          </cell>
          <cell r="K22">
            <v>4.6681921161699726</v>
          </cell>
          <cell r="L22">
            <v>3.574968863881876</v>
          </cell>
          <cell r="M22">
            <v>4.43</v>
          </cell>
          <cell r="N22">
            <v>3.681</v>
          </cell>
          <cell r="O22">
            <v>4.0810000000000004</v>
          </cell>
        </row>
        <row r="23">
          <cell r="A23">
            <v>0.8286</v>
          </cell>
          <cell r="B23">
            <v>0.83</v>
          </cell>
          <cell r="C23">
            <v>-1.3999999999999568E-3</v>
          </cell>
          <cell r="E23" t="str">
            <v>Recovery</v>
          </cell>
          <cell r="G23">
            <v>0.78126741103103181</v>
          </cell>
          <cell r="H23">
            <v>0.81715354438240162</v>
          </cell>
          <cell r="I23">
            <v>-3.5886133351369809E-2</v>
          </cell>
          <cell r="K23">
            <v>0.81715354438240162</v>
          </cell>
          <cell r="L23">
            <v>0.77441666235754436</v>
          </cell>
          <cell r="M23">
            <v>0.82340000000000002</v>
          </cell>
          <cell r="N23">
            <v>0.8</v>
          </cell>
          <cell r="O23">
            <v>0.81200000000000006</v>
          </cell>
        </row>
        <row r="24">
          <cell r="A24">
            <v>66370</v>
          </cell>
          <cell r="B24">
            <v>79842</v>
          </cell>
          <cell r="C24">
            <v>-13472</v>
          </cell>
          <cell r="E24" t="str">
            <v>Ounces Extracted</v>
          </cell>
          <cell r="G24">
            <v>523039</v>
          </cell>
          <cell r="H24">
            <v>667174</v>
          </cell>
          <cell r="I24">
            <v>-144135</v>
          </cell>
          <cell r="K24">
            <v>667174</v>
          </cell>
          <cell r="L24">
            <v>494218</v>
          </cell>
          <cell r="M24">
            <v>59274</v>
          </cell>
          <cell r="N24">
            <v>44262</v>
          </cell>
          <cell r="O24">
            <v>42915</v>
          </cell>
        </row>
        <row r="26">
          <cell r="A26">
            <v>3853</v>
          </cell>
          <cell r="B26">
            <v>-700</v>
          </cell>
          <cell r="C26">
            <v>4553</v>
          </cell>
          <cell r="E26" t="str">
            <v>Ounces in Circuit Change</v>
          </cell>
          <cell r="G26">
            <v>5511</v>
          </cell>
          <cell r="H26">
            <v>-1059</v>
          </cell>
          <cell r="I26">
            <v>6570</v>
          </cell>
          <cell r="K26">
            <v>-1058</v>
          </cell>
          <cell r="L26">
            <v>5045.2299999999814</v>
          </cell>
          <cell r="M26">
            <v>1561</v>
          </cell>
          <cell r="N26">
            <v>642</v>
          </cell>
          <cell r="O26">
            <v>1565</v>
          </cell>
        </row>
        <row r="28">
          <cell r="A28">
            <v>70223</v>
          </cell>
          <cell r="B28">
            <v>79142</v>
          </cell>
          <cell r="C28">
            <v>-8919</v>
          </cell>
          <cell r="E28" t="str">
            <v>Ounces Poured</v>
          </cell>
          <cell r="G28">
            <v>528550</v>
          </cell>
          <cell r="H28">
            <v>666116</v>
          </cell>
          <cell r="I28">
            <v>-137566</v>
          </cell>
          <cell r="K28">
            <v>666116</v>
          </cell>
          <cell r="L28">
            <v>499263.23</v>
          </cell>
          <cell r="M28">
            <v>60835</v>
          </cell>
          <cell r="N28">
            <v>44904</v>
          </cell>
          <cell r="O28">
            <v>44480</v>
          </cell>
        </row>
        <row r="30">
          <cell r="I30">
            <v>323186</v>
          </cell>
        </row>
        <row r="31">
          <cell r="A31" t="str">
            <v>Density factors used to convert BCM's  to Tonnes:</v>
          </cell>
        </row>
        <row r="32">
          <cell r="A32" t="str">
            <v>Waste = 2.85</v>
          </cell>
        </row>
        <row r="33">
          <cell r="A33" t="str">
            <v>Ice = .87</v>
          </cell>
        </row>
        <row r="34">
          <cell r="A34" t="str">
            <v>Ore Actual = 2.85</v>
          </cell>
        </row>
        <row r="37">
          <cell r="M37" t="str">
            <v>Average Grade Calculation:</v>
          </cell>
        </row>
        <row r="38">
          <cell r="N38" t="str">
            <v>Jan</v>
          </cell>
        </row>
        <row r="39">
          <cell r="N39" t="str">
            <v>actual</v>
          </cell>
        </row>
        <row r="40">
          <cell r="M40" t="str">
            <v>HG =</v>
          </cell>
          <cell r="N40">
            <v>218809</v>
          </cell>
          <cell r="O40" t="str">
            <v>HG =</v>
          </cell>
        </row>
        <row r="41">
          <cell r="M41" t="str">
            <v>grade =</v>
          </cell>
          <cell r="N41">
            <v>5.4980000000000002</v>
          </cell>
          <cell r="O41" t="str">
            <v>grade =</v>
          </cell>
        </row>
        <row r="42">
          <cell r="M42" t="str">
            <v>grams =</v>
          </cell>
          <cell r="N42">
            <v>1203011.882</v>
          </cell>
          <cell r="O42" t="str">
            <v>grams =</v>
          </cell>
        </row>
        <row r="43">
          <cell r="M43" t="str">
            <v>LG =</v>
          </cell>
          <cell r="N43">
            <v>17884</v>
          </cell>
          <cell r="O43" t="str">
            <v>LG =</v>
          </cell>
        </row>
        <row r="44">
          <cell r="M44" t="str">
            <v>grade =</v>
          </cell>
          <cell r="N44">
            <v>1.3169999999999999</v>
          </cell>
          <cell r="O44" t="str">
            <v>grade =</v>
          </cell>
        </row>
        <row r="45">
          <cell r="M45" t="str">
            <v>grams =</v>
          </cell>
          <cell r="N45">
            <v>23553.227999999999</v>
          </cell>
          <cell r="O45" t="str">
            <v>grams =</v>
          </cell>
        </row>
        <row r="46">
          <cell r="M46" t="str">
            <v>total HGLG =</v>
          </cell>
          <cell r="N46">
            <v>236693</v>
          </cell>
          <cell r="O46" t="str">
            <v>total HGLG =</v>
          </cell>
        </row>
        <row r="47">
          <cell r="M47" t="str">
            <v>total gr =</v>
          </cell>
          <cell r="N47">
            <v>1226565.1099999999</v>
          </cell>
          <cell r="O47" t="str">
            <v>total gr =</v>
          </cell>
        </row>
        <row r="48">
          <cell r="M48" t="str">
            <v>aver gr =</v>
          </cell>
          <cell r="N48">
            <v>5.1820928798063308</v>
          </cell>
          <cell r="O48" t="str">
            <v>aver gr =</v>
          </cell>
        </row>
        <row r="50">
          <cell r="E50" t="str">
            <v>Adjustment to Stockpile:</v>
          </cell>
        </row>
        <row r="51">
          <cell r="A51">
            <v>0</v>
          </cell>
          <cell r="B51">
            <v>0</v>
          </cell>
          <cell r="C51">
            <v>0</v>
          </cell>
          <cell r="E51" t="str">
            <v>Tonnes of Ore</v>
          </cell>
          <cell r="G51">
            <v>0</v>
          </cell>
          <cell r="H51">
            <v>0</v>
          </cell>
          <cell r="I51">
            <v>0</v>
          </cell>
          <cell r="K51">
            <v>0</v>
          </cell>
          <cell r="L51">
            <v>0</v>
          </cell>
        </row>
        <row r="52">
          <cell r="A52">
            <v>0</v>
          </cell>
          <cell r="B52">
            <v>0</v>
          </cell>
          <cell r="C52">
            <v>0</v>
          </cell>
          <cell r="E52" t="str">
            <v>Grade</v>
          </cell>
          <cell r="K52">
            <v>0</v>
          </cell>
          <cell r="L52">
            <v>0</v>
          </cell>
        </row>
        <row r="53">
          <cell r="A53">
            <v>0</v>
          </cell>
          <cell r="B53">
            <v>0</v>
          </cell>
          <cell r="C53">
            <v>0</v>
          </cell>
          <cell r="E53" t="str">
            <v xml:space="preserve">Ounces </v>
          </cell>
          <cell r="G53">
            <v>0</v>
          </cell>
          <cell r="H53">
            <v>0</v>
          </cell>
          <cell r="I53">
            <v>0</v>
          </cell>
          <cell r="K53">
            <v>0</v>
          </cell>
          <cell r="L53">
            <v>0</v>
          </cell>
        </row>
        <row r="54">
          <cell r="A54">
            <v>93474</v>
          </cell>
          <cell r="B54">
            <v>0</v>
          </cell>
          <cell r="C54">
            <v>93474</v>
          </cell>
          <cell r="E54" t="str">
            <v>Net Ounces Mined</v>
          </cell>
          <cell r="G54">
            <v>550655</v>
          </cell>
          <cell r="H54">
            <v>0</v>
          </cell>
          <cell r="I54">
            <v>550655</v>
          </cell>
          <cell r="K54">
            <v>0</v>
          </cell>
          <cell r="L54">
            <v>0</v>
          </cell>
        </row>
        <row r="57">
          <cell r="E57" t="str">
            <v>Final Settlement Adjustments</v>
          </cell>
        </row>
        <row r="58">
          <cell r="E58" t="str">
            <v>Ounces Extracted</v>
          </cell>
          <cell r="G58">
            <v>0</v>
          </cell>
        </row>
        <row r="71">
          <cell r="A71">
            <v>-272.60059681697612</v>
          </cell>
          <cell r="B71">
            <v>0</v>
          </cell>
          <cell r="C71">
            <v>-272.60059681697612</v>
          </cell>
          <cell r="E71" t="str">
            <v>Capitalized Commissioning Costs</v>
          </cell>
          <cell r="G71">
            <v>-178.76793994259219</v>
          </cell>
          <cell r="H71">
            <v>0</v>
          </cell>
          <cell r="I71">
            <v>-178.76793994259219</v>
          </cell>
          <cell r="K71">
            <v>0</v>
          </cell>
          <cell r="M71">
            <v>93.832656874383929</v>
          </cell>
          <cell r="N71">
            <v>0</v>
          </cell>
          <cell r="O71">
            <v>-272.60059681697612</v>
          </cell>
        </row>
        <row r="72">
          <cell r="A72">
            <v>203.60258620689655</v>
          </cell>
          <cell r="B72">
            <v>138.27496277216565</v>
          </cell>
          <cell r="C72">
            <v>65.327623434730896</v>
          </cell>
          <cell r="E72" t="str">
            <v>Taxes &amp; Finance Costs</v>
          </cell>
          <cell r="G72">
            <v>329.10719805696624</v>
          </cell>
          <cell r="H72">
            <v>128.50975959742888</v>
          </cell>
          <cell r="I72">
            <v>200.59743845953736</v>
          </cell>
          <cell r="K72">
            <v>107.80231249908678</v>
          </cell>
          <cell r="M72">
            <v>125.50461185006969</v>
          </cell>
          <cell r="N72">
            <v>-9.7652031747367687</v>
          </cell>
          <cell r="O72">
            <v>203.60258620689655</v>
          </cell>
        </row>
        <row r="73">
          <cell r="A73">
            <v>150.0118700265252</v>
          </cell>
          <cell r="B73">
            <v>114.95975369259871</v>
          </cell>
          <cell r="C73">
            <v>35.052116333926492</v>
          </cell>
          <cell r="E73" t="str">
            <v>Deprec., Deplet., &amp; Amort.</v>
          </cell>
          <cell r="G73">
            <v>124.87188120998013</v>
          </cell>
          <cell r="H73">
            <v>112.77803550016708</v>
          </cell>
          <cell r="I73">
            <v>12.093845709813053</v>
          </cell>
          <cell r="K73">
            <v>84.880503022126547</v>
          </cell>
          <cell r="M73">
            <v>-25.13998881654507</v>
          </cell>
          <cell r="N73">
            <v>-2.1817181924316316</v>
          </cell>
          <cell r="O73">
            <v>150.0118700265252</v>
          </cell>
        </row>
        <row r="74">
          <cell r="A74">
            <v>81.013859416445626</v>
          </cell>
          <cell r="B74">
            <v>253.23471646476435</v>
          </cell>
          <cell r="C74">
            <v>-172.22085704831872</v>
          </cell>
          <cell r="E74" t="str">
            <v>TOTAL COST PER OUNCE</v>
          </cell>
          <cell r="G74">
            <v>275.21113932435418</v>
          </cell>
          <cell r="H74">
            <v>241.28779509759596</v>
          </cell>
          <cell r="I74">
            <v>33.923344226758218</v>
          </cell>
          <cell r="K74">
            <v>192.68281552121334</v>
          </cell>
          <cell r="M74">
            <v>194.19727990790855</v>
          </cell>
          <cell r="N74">
            <v>-11.946921367168386</v>
          </cell>
          <cell r="O74">
            <v>81.013859416445626</v>
          </cell>
        </row>
        <row r="78">
          <cell r="A78" t="str">
            <v>See Section 2 for Operation Costs, Operation Capital and Project Capital cost details.</v>
          </cell>
        </row>
        <row r="85">
          <cell r="A85" t="str">
            <v>Краткий производственный отчет</v>
          </cell>
        </row>
        <row r="86">
          <cell r="A86" t="str">
            <v>31 августа 2002 года</v>
          </cell>
        </row>
        <row r="87">
          <cell r="A87" t="str">
            <v>Таблица 1.1</v>
          </cell>
        </row>
        <row r="90">
          <cell r="A90" t="str">
            <v>Текущий месяц</v>
          </cell>
          <cell r="G90" t="str">
            <v>За период с начала года</v>
          </cell>
          <cell r="K90" t="str">
            <v xml:space="preserve">Годовой </v>
          </cell>
          <cell r="L90" t="str">
            <v>Прогноз</v>
          </cell>
        </row>
        <row r="91">
          <cell r="A91" t="str">
            <v>Фактически</v>
          </cell>
          <cell r="B91" t="str">
            <v>Бюджет</v>
          </cell>
          <cell r="C91" t="str">
            <v>Расхож.</v>
          </cell>
          <cell r="E91" t="str">
            <v>Горный отдел</v>
          </cell>
          <cell r="G91" t="str">
            <v>Фактически</v>
          </cell>
          <cell r="H91" t="str">
            <v>Бюджет</v>
          </cell>
          <cell r="I91" t="str">
            <v>Расхож.</v>
          </cell>
          <cell r="K91" t="str">
            <v>бюджет</v>
          </cell>
          <cell r="L91" t="str">
            <v>2002 г.</v>
          </cell>
        </row>
        <row r="93">
          <cell r="E93" t="str">
            <v>БКМ:</v>
          </cell>
        </row>
        <row r="94">
          <cell r="A94">
            <v>63450</v>
          </cell>
          <cell r="B94">
            <v>0</v>
          </cell>
          <cell r="C94">
            <v>63450</v>
          </cell>
          <cell r="E94" t="str">
            <v>Лед</v>
          </cell>
          <cell r="G94">
            <v>876700</v>
          </cell>
          <cell r="H94">
            <v>0</v>
          </cell>
          <cell r="I94">
            <v>876700</v>
          </cell>
          <cell r="K94">
            <v>0</v>
          </cell>
          <cell r="L94">
            <v>629831</v>
          </cell>
        </row>
        <row r="95">
          <cell r="A95">
            <v>1862605</v>
          </cell>
          <cell r="B95">
            <v>1447742</v>
          </cell>
          <cell r="C95">
            <v>414863</v>
          </cell>
          <cell r="E95" t="str">
            <v>Пустая порода ( в т.ч. низкосортная руда)</v>
          </cell>
          <cell r="G95">
            <v>17160399</v>
          </cell>
          <cell r="H95">
            <v>17131817</v>
          </cell>
          <cell r="I95">
            <v>28582</v>
          </cell>
          <cell r="K95">
            <v>17131818</v>
          </cell>
          <cell r="L95">
            <v>17047817</v>
          </cell>
        </row>
        <row r="96">
          <cell r="A96">
            <v>173750</v>
          </cell>
          <cell r="B96">
            <v>164258</v>
          </cell>
          <cell r="C96">
            <v>9492</v>
          </cell>
          <cell r="E96" t="str">
            <v>Руда</v>
          </cell>
          <cell r="G96">
            <v>1633299</v>
          </cell>
          <cell r="H96">
            <v>1848183</v>
          </cell>
          <cell r="I96">
            <v>-214884</v>
          </cell>
          <cell r="K96">
            <v>1848183</v>
          </cell>
          <cell r="L96">
            <v>1131096</v>
          </cell>
        </row>
        <row r="97">
          <cell r="A97">
            <v>2099805</v>
          </cell>
          <cell r="B97">
            <v>1612000</v>
          </cell>
          <cell r="C97">
            <v>487805</v>
          </cell>
          <cell r="E97" t="str">
            <v>Всего по БКМ</v>
          </cell>
          <cell r="G97">
            <v>19670398</v>
          </cell>
          <cell r="H97">
            <v>18980000</v>
          </cell>
          <cell r="I97">
            <v>690398</v>
          </cell>
          <cell r="K97">
            <v>18980000</v>
          </cell>
          <cell r="L97">
            <v>18808744</v>
          </cell>
        </row>
        <row r="99">
          <cell r="E99" t="str">
            <v>Тонны:</v>
          </cell>
        </row>
        <row r="100">
          <cell r="A100">
            <v>5858813.25</v>
          </cell>
          <cell r="B100">
            <v>4594200</v>
          </cell>
          <cell r="C100">
            <v>1264613.25</v>
          </cell>
          <cell r="E100" t="str">
            <v>Всего добыто тонн</v>
          </cell>
          <cell r="G100">
            <v>54324768.299999997</v>
          </cell>
          <cell r="H100">
            <v>54266274.050000012</v>
          </cell>
          <cell r="I100">
            <v>58494.249999985099</v>
          </cell>
          <cell r="K100">
            <v>54265639.150000006</v>
          </cell>
          <cell r="L100">
            <v>53656206.170000002</v>
          </cell>
        </row>
        <row r="101">
          <cell r="A101">
            <v>495189</v>
          </cell>
          <cell r="B101">
            <v>467500</v>
          </cell>
          <cell r="C101">
            <v>27689</v>
          </cell>
          <cell r="E101" t="str">
            <v>Добытая руда в тоннах</v>
          </cell>
          <cell r="G101">
            <v>4654904</v>
          </cell>
          <cell r="H101">
            <v>5439960</v>
          </cell>
          <cell r="I101">
            <v>-785056</v>
          </cell>
          <cell r="K101">
            <v>5439960</v>
          </cell>
          <cell r="L101">
            <v>4521972</v>
          </cell>
        </row>
        <row r="102">
          <cell r="A102">
            <v>5.8710000000000004</v>
          </cell>
          <cell r="B102">
            <v>6.4</v>
          </cell>
          <cell r="C102">
            <v>-0.52899999999999991</v>
          </cell>
          <cell r="E102" t="str">
            <v>Содержание (г/т)</v>
          </cell>
          <cell r="G102">
            <v>3.6794070896843416</v>
          </cell>
          <cell r="H102">
            <v>4.6681921161699726</v>
          </cell>
          <cell r="I102">
            <v>-0.98878502648563105</v>
          </cell>
          <cell r="K102">
            <v>4.6681921161699726</v>
          </cell>
          <cell r="L102">
            <v>3.448889671957279</v>
          </cell>
        </row>
        <row r="103">
          <cell r="A103">
            <v>93474</v>
          </cell>
          <cell r="B103">
            <v>96195</v>
          </cell>
          <cell r="C103">
            <v>-2721</v>
          </cell>
          <cell r="E103" t="str">
            <v>Добытых унций</v>
          </cell>
          <cell r="G103">
            <v>550655</v>
          </cell>
          <cell r="H103">
            <v>816461</v>
          </cell>
          <cell r="I103">
            <v>-265806</v>
          </cell>
          <cell r="K103">
            <v>816461</v>
          </cell>
          <cell r="L103">
            <v>501416</v>
          </cell>
        </row>
        <row r="106">
          <cell r="E106" t="str">
            <v>Фабрика</v>
          </cell>
        </row>
        <row r="108">
          <cell r="A108">
            <v>479392</v>
          </cell>
          <cell r="B108">
            <v>467500</v>
          </cell>
          <cell r="C108">
            <v>11892</v>
          </cell>
          <cell r="E108" t="str">
            <v>Тонны переработанной руды</v>
          </cell>
          <cell r="G108">
            <v>5611124</v>
          </cell>
          <cell r="H108">
            <v>5439960</v>
          </cell>
          <cell r="I108">
            <v>171164</v>
          </cell>
          <cell r="K108">
            <v>5439960</v>
          </cell>
          <cell r="L108">
            <v>5552398</v>
          </cell>
        </row>
        <row r="109">
          <cell r="A109">
            <v>5.1970000000000001</v>
          </cell>
          <cell r="B109">
            <v>6.4</v>
          </cell>
          <cell r="C109">
            <v>-1.2030000000000003</v>
          </cell>
          <cell r="E109" t="str">
            <v>Содержание (г/т)</v>
          </cell>
          <cell r="G109">
            <v>3.7110215837325997</v>
          </cell>
          <cell r="H109">
            <v>4.6681921161699726</v>
          </cell>
          <cell r="I109">
            <v>-0.95717053243737293</v>
          </cell>
          <cell r="K109">
            <v>4.6681921161699726</v>
          </cell>
          <cell r="L109">
            <v>3.574968863881876</v>
          </cell>
        </row>
        <row r="110">
          <cell r="A110">
            <v>0.8286</v>
          </cell>
          <cell r="B110">
            <v>0.83</v>
          </cell>
          <cell r="C110">
            <v>-1.3999999999999568E-3</v>
          </cell>
          <cell r="E110" t="str">
            <v>Извлечение</v>
          </cell>
          <cell r="G110">
            <v>0.78126741103103181</v>
          </cell>
          <cell r="H110">
            <v>0.81715354438240162</v>
          </cell>
          <cell r="I110">
            <v>-3.5886133351369809E-2</v>
          </cell>
          <cell r="K110">
            <v>0.81715354438240162</v>
          </cell>
          <cell r="L110">
            <v>0.77441666235754436</v>
          </cell>
        </row>
        <row r="111">
          <cell r="A111">
            <v>66370</v>
          </cell>
          <cell r="B111">
            <v>79842</v>
          </cell>
          <cell r="C111">
            <v>-13472</v>
          </cell>
          <cell r="E111" t="str">
            <v>Извлеченных унций</v>
          </cell>
          <cell r="G111">
            <v>523039</v>
          </cell>
          <cell r="H111">
            <v>667174</v>
          </cell>
          <cell r="I111">
            <v>-144135</v>
          </cell>
          <cell r="K111">
            <v>667174</v>
          </cell>
          <cell r="L111">
            <v>494218</v>
          </cell>
        </row>
        <row r="113">
          <cell r="A113">
            <v>3853</v>
          </cell>
          <cell r="B113">
            <v>-700</v>
          </cell>
          <cell r="C113">
            <v>4553</v>
          </cell>
          <cell r="E113" t="str">
            <v>Изменение унций в незавершенном производстве</v>
          </cell>
          <cell r="G113">
            <v>5511</v>
          </cell>
          <cell r="H113">
            <v>-1059</v>
          </cell>
          <cell r="I113">
            <v>6570</v>
          </cell>
          <cell r="K113">
            <v>-1058</v>
          </cell>
          <cell r="L113">
            <v>5045.2299999999814</v>
          </cell>
        </row>
        <row r="115">
          <cell r="A115">
            <v>70223</v>
          </cell>
          <cell r="B115">
            <v>79142</v>
          </cell>
          <cell r="C115">
            <v>-8919</v>
          </cell>
          <cell r="E115" t="str">
            <v>Отлитых унций</v>
          </cell>
          <cell r="G115">
            <v>528550</v>
          </cell>
          <cell r="H115">
            <v>666116</v>
          </cell>
          <cell r="I115">
            <v>-137566</v>
          </cell>
          <cell r="K115">
            <v>666116</v>
          </cell>
          <cell r="L115">
            <v>499263.23</v>
          </cell>
        </row>
        <row r="117">
          <cell r="A117" t="str">
            <v>Плотность факторов использованных для конвертации куб. м. в тонны:</v>
          </cell>
        </row>
        <row r="118">
          <cell r="A118" t="str">
            <v>Пустая порода = 2,85</v>
          </cell>
        </row>
        <row r="119">
          <cell r="A119" t="str">
            <v>Лед = 0.87</v>
          </cell>
        </row>
        <row r="120">
          <cell r="A120" t="str">
            <v>Фактическая руда = 2,85</v>
          </cell>
        </row>
      </sheetData>
      <sheetData sheetId="10" refreshError="1">
        <row r="1">
          <cell r="A1" t="str">
            <v>KUMTOR GOLD COMPANY</v>
          </cell>
        </row>
        <row r="2">
          <cell r="A2" t="str">
            <v>Capital Cost Summary Report</v>
          </cell>
        </row>
        <row r="3">
          <cell r="A3" t="str">
            <v>December 31, 2002</v>
          </cell>
        </row>
        <row r="4">
          <cell r="A4" t="str">
            <v>(Thousands of Dollars)</v>
          </cell>
        </row>
        <row r="5">
          <cell r="A5" t="str">
            <v>Table 1.4</v>
          </cell>
        </row>
        <row r="8">
          <cell r="A8" t="str">
            <v>Project</v>
          </cell>
          <cell r="C8" t="str">
            <v>Monthly</v>
          </cell>
          <cell r="D8" t="str">
            <v xml:space="preserve">Monthly </v>
          </cell>
          <cell r="E8" t="str">
            <v>Year-to-Date</v>
          </cell>
          <cell r="F8" t="str">
            <v>Year-to-Date</v>
          </cell>
          <cell r="H8">
            <v>2002</v>
          </cell>
          <cell r="I8">
            <v>2002</v>
          </cell>
        </row>
        <row r="9">
          <cell r="A9" t="str">
            <v>Description</v>
          </cell>
          <cell r="C9" t="str">
            <v>Actual</v>
          </cell>
          <cell r="D9" t="str">
            <v>Budget</v>
          </cell>
          <cell r="E9" t="str">
            <v>Actual</v>
          </cell>
          <cell r="F9" t="str">
            <v>Budget</v>
          </cell>
          <cell r="H9" t="str">
            <v>Budget</v>
          </cell>
          <cell r="I9" t="str">
            <v>Forecast</v>
          </cell>
        </row>
        <row r="12">
          <cell r="A12" t="str">
            <v>2002  Capital Projects</v>
          </cell>
        </row>
        <row r="14">
          <cell r="A14" t="str">
            <v>Capital</v>
          </cell>
          <cell r="C14">
            <v>2803.444</v>
          </cell>
          <cell r="D14">
            <v>15.75</v>
          </cell>
          <cell r="E14">
            <v>8610.179909025459</v>
          </cell>
          <cell r="F14">
            <v>4960.5</v>
          </cell>
          <cell r="G14">
            <v>0</v>
          </cell>
          <cell r="H14">
            <v>4960.5</v>
          </cell>
          <cell r="I14">
            <v>7258.3514000000005</v>
          </cell>
        </row>
        <row r="15">
          <cell r="A15" t="str">
            <v>Development</v>
          </cell>
          <cell r="C15">
            <v>0</v>
          </cell>
          <cell r="D15">
            <v>0</v>
          </cell>
          <cell r="E15">
            <v>0</v>
          </cell>
          <cell r="F15">
            <v>0</v>
          </cell>
          <cell r="H15">
            <v>0</v>
          </cell>
          <cell r="I15">
            <v>0</v>
          </cell>
          <cell r="J15" t="str">
            <v/>
          </cell>
        </row>
        <row r="16">
          <cell r="A16" t="str">
            <v>Decommissioning/Reclamation</v>
          </cell>
          <cell r="C16">
            <v>0</v>
          </cell>
          <cell r="D16">
            <v>2E-3</v>
          </cell>
          <cell r="E16">
            <v>2E-3</v>
          </cell>
          <cell r="F16">
            <v>0</v>
          </cell>
          <cell r="H16">
            <v>0</v>
          </cell>
          <cell r="I16">
            <v>4.0000000000000001E-3</v>
          </cell>
        </row>
        <row r="18">
          <cell r="A18" t="str">
            <v>Total Capital Projects</v>
          </cell>
          <cell r="C18">
            <v>2803.444</v>
          </cell>
          <cell r="D18">
            <v>15.752000000000001</v>
          </cell>
          <cell r="E18">
            <v>8610.1819090254594</v>
          </cell>
          <cell r="F18">
            <v>4960.5</v>
          </cell>
          <cell r="H18">
            <v>4960.5</v>
          </cell>
          <cell r="I18">
            <v>7258.3554000000004</v>
          </cell>
        </row>
        <row r="22">
          <cell r="A22" t="str">
            <v>КУМТОР ГОЛД КОМПАНИ</v>
          </cell>
        </row>
        <row r="23">
          <cell r="A23" t="str">
            <v>Краткий отчет о проектных затратах</v>
          </cell>
        </row>
        <row r="24">
          <cell r="A24" t="str">
            <v>31 августа 2002 года</v>
          </cell>
        </row>
        <row r="25">
          <cell r="A25" t="str">
            <v>(Доллары в тыс.)</v>
          </cell>
        </row>
        <row r="26">
          <cell r="A26" t="str">
            <v>(Таблица 1.4)</v>
          </cell>
        </row>
        <row r="29">
          <cell r="A29" t="str">
            <v>Описание проекта</v>
          </cell>
          <cell r="C29" t="str">
            <v>Ежемесячно</v>
          </cell>
          <cell r="D29" t="str">
            <v>Ежемесячный</v>
          </cell>
          <cell r="E29" t="str">
            <v>За год</v>
          </cell>
          <cell r="F29" t="str">
            <v>За год</v>
          </cell>
          <cell r="H29" t="str">
            <v>Бюджет</v>
          </cell>
          <cell r="I29" t="str">
            <v>Прогноз</v>
          </cell>
        </row>
        <row r="30">
          <cell r="C30" t="str">
            <v>фактически</v>
          </cell>
          <cell r="D30" t="str">
            <v>бюджет</v>
          </cell>
          <cell r="E30" t="str">
            <v>фактически</v>
          </cell>
          <cell r="F30" t="str">
            <v>по бюджету</v>
          </cell>
          <cell r="H30" t="str">
            <v>на 2002 г.</v>
          </cell>
          <cell r="I30" t="str">
            <v>на 2002 г.</v>
          </cell>
        </row>
        <row r="33">
          <cell r="A33" t="str">
            <v xml:space="preserve">Капитальные проекты 2002 года  </v>
          </cell>
        </row>
        <row r="34">
          <cell r="A34" t="str">
            <v>Капитал</v>
          </cell>
          <cell r="C34">
            <v>2803.444</v>
          </cell>
          <cell r="D34">
            <v>15.75</v>
          </cell>
          <cell r="E34">
            <v>8610.179909025459</v>
          </cell>
          <cell r="F34">
            <v>4960.5</v>
          </cell>
          <cell r="G34">
            <v>0</v>
          </cell>
          <cell r="H34">
            <v>4960.5</v>
          </cell>
          <cell r="I34">
            <v>7258.3514000000005</v>
          </cell>
        </row>
        <row r="35">
          <cell r="A35" t="str">
            <v>Развитие</v>
          </cell>
          <cell r="C35">
            <v>0</v>
          </cell>
          <cell r="D35">
            <v>0</v>
          </cell>
          <cell r="E35">
            <v>0</v>
          </cell>
          <cell r="F35">
            <v>0</v>
          </cell>
          <cell r="H35">
            <v>0</v>
          </cell>
          <cell r="I35">
            <v>0</v>
          </cell>
        </row>
        <row r="36">
          <cell r="A36" t="str">
            <v>Вывод из эксплуатации/рекультивация</v>
          </cell>
          <cell r="C36">
            <v>0</v>
          </cell>
          <cell r="D36">
            <v>2E-3</v>
          </cell>
          <cell r="E36">
            <v>2E-3</v>
          </cell>
          <cell r="F36">
            <v>0</v>
          </cell>
          <cell r="H36">
            <v>0</v>
          </cell>
          <cell r="I36">
            <v>4.0000000000000001E-3</v>
          </cell>
        </row>
        <row r="38">
          <cell r="A38" t="str">
            <v>Итого капитальных проектов</v>
          </cell>
          <cell r="C38">
            <v>2803.444</v>
          </cell>
          <cell r="D38">
            <v>15.752000000000001</v>
          </cell>
          <cell r="E38">
            <v>8610.1819090254594</v>
          </cell>
          <cell r="F38">
            <v>4960.5</v>
          </cell>
          <cell r="H38">
            <v>4960.5</v>
          </cell>
          <cell r="I38">
            <v>7258.3554000000004</v>
          </cell>
        </row>
      </sheetData>
      <sheetData sheetId="11" refreshError="1">
        <row r="1">
          <cell r="A1" t="str">
            <v>Kumtor Operating Company</v>
          </cell>
        </row>
        <row r="2">
          <cell r="A2" t="str">
            <v>Cost Summary</v>
          </cell>
        </row>
        <row r="3">
          <cell r="A3" t="str">
            <v>December 31, 2002</v>
          </cell>
        </row>
        <row r="4">
          <cell r="A4" t="str">
            <v>Table 1.2</v>
          </cell>
        </row>
        <row r="6">
          <cell r="A6" t="str">
            <v>Current Month</v>
          </cell>
          <cell r="E6" t="str">
            <v>($000's)</v>
          </cell>
          <cell r="G6" t="str">
            <v>Year To Date</v>
          </cell>
          <cell r="K6" t="str">
            <v>Annual</v>
          </cell>
          <cell r="L6" t="str">
            <v>2002</v>
          </cell>
        </row>
        <row r="7">
          <cell r="A7" t="str">
            <v>Actual</v>
          </cell>
          <cell r="B7" t="str">
            <v>Budget</v>
          </cell>
          <cell r="C7" t="str">
            <v>Variance</v>
          </cell>
          <cell r="G7" t="str">
            <v>Actual</v>
          </cell>
          <cell r="H7" t="str">
            <v>Budget</v>
          </cell>
          <cell r="I7" t="str">
            <v>Variance</v>
          </cell>
          <cell r="K7" t="str">
            <v>Budget</v>
          </cell>
          <cell r="L7" t="str">
            <v>Forecast</v>
          </cell>
        </row>
        <row r="8">
          <cell r="E8" t="str">
            <v>Operating Costs</v>
          </cell>
        </row>
        <row r="9">
          <cell r="A9" t="e">
            <v>#REF!</v>
          </cell>
          <cell r="B9" t="e">
            <v>#REF!</v>
          </cell>
          <cell r="C9" t="e">
            <v>#REF!</v>
          </cell>
          <cell r="E9" t="str">
            <v>Mining</v>
          </cell>
          <cell r="G9" t="e">
            <v>#REF!</v>
          </cell>
          <cell r="H9" t="e">
            <v>#REF!</v>
          </cell>
          <cell r="I9" t="e">
            <v>#REF!</v>
          </cell>
          <cell r="K9" t="e">
            <v>#REF!</v>
          </cell>
          <cell r="L9" t="e">
            <v>#REF!</v>
          </cell>
        </row>
        <row r="10">
          <cell r="A10">
            <v>0</v>
          </cell>
          <cell r="B10">
            <v>0</v>
          </cell>
          <cell r="C10">
            <v>0</v>
          </cell>
          <cell r="E10" t="str">
            <v>Milling</v>
          </cell>
          <cell r="G10">
            <v>6615.0585045024045</v>
          </cell>
          <cell r="H10">
            <v>7307.6092799999988</v>
          </cell>
          <cell r="I10">
            <v>692.55077549759426</v>
          </cell>
          <cell r="K10">
            <v>7307.6112800000001</v>
          </cell>
          <cell r="L10">
            <v>29528.236859999997</v>
          </cell>
        </row>
        <row r="11">
          <cell r="A11">
            <v>0</v>
          </cell>
          <cell r="B11">
            <v>0</v>
          </cell>
          <cell r="C11">
            <v>0</v>
          </cell>
          <cell r="E11" t="str">
            <v>Site Administration</v>
          </cell>
          <cell r="G11">
            <v>6025.6056316100467</v>
          </cell>
          <cell r="H11">
            <v>6661.2034999999996</v>
          </cell>
          <cell r="I11">
            <v>635.59786838995296</v>
          </cell>
          <cell r="K11">
            <v>6661.2054999999991</v>
          </cell>
          <cell r="L11">
            <v>23988.095699999991</v>
          </cell>
        </row>
        <row r="12">
          <cell r="A12">
            <v>0</v>
          </cell>
          <cell r="B12">
            <v>0</v>
          </cell>
          <cell r="C12">
            <v>0</v>
          </cell>
          <cell r="E12" t="str">
            <v>Maintenance</v>
          </cell>
          <cell r="G12">
            <v>424.8348213507735</v>
          </cell>
          <cell r="H12">
            <v>17193.346880000001</v>
          </cell>
          <cell r="I12">
            <v>16768.512058649227</v>
          </cell>
          <cell r="K12">
            <v>17193.346980000002</v>
          </cell>
          <cell r="L12">
            <v>0</v>
          </cell>
        </row>
        <row r="13">
          <cell r="A13" t="e">
            <v>#REF!</v>
          </cell>
          <cell r="B13" t="e">
            <v>#REF!</v>
          </cell>
          <cell r="C13" t="e">
            <v>#REF!</v>
          </cell>
          <cell r="E13" t="str">
            <v>Total Site Costs</v>
          </cell>
          <cell r="G13" t="e">
            <v>#REF!</v>
          </cell>
          <cell r="H13" t="e">
            <v>#REF!</v>
          </cell>
          <cell r="I13" t="e">
            <v>#REF!</v>
          </cell>
          <cell r="K13" t="e">
            <v>#REF!</v>
          </cell>
          <cell r="L13" t="e">
            <v>#REF!</v>
          </cell>
        </row>
        <row r="15">
          <cell r="A15">
            <v>0</v>
          </cell>
          <cell r="B15">
            <v>0</v>
          </cell>
          <cell r="C15">
            <v>0</v>
          </cell>
          <cell r="E15" t="str">
            <v>Bishkek Administration</v>
          </cell>
          <cell r="G15">
            <v>1869.0335691890339</v>
          </cell>
          <cell r="H15">
            <v>1718.8715499999998</v>
          </cell>
          <cell r="I15">
            <v>-150.16201918903403</v>
          </cell>
          <cell r="K15">
            <v>1718.8715499999998</v>
          </cell>
          <cell r="L15">
            <v>7742.7088300000005</v>
          </cell>
        </row>
        <row r="16">
          <cell r="A16">
            <v>0</v>
          </cell>
          <cell r="B16">
            <v>0</v>
          </cell>
          <cell r="C16">
            <v>0</v>
          </cell>
          <cell r="E16" t="str">
            <v>Management Fees</v>
          </cell>
          <cell r="G16">
            <v>1169.8807899999999</v>
          </cell>
          <cell r="H16">
            <v>0</v>
          </cell>
          <cell r="I16">
            <v>-1169.8807899999999</v>
          </cell>
          <cell r="K16">
            <v>0</v>
          </cell>
          <cell r="L16">
            <v>5358.1604479631014</v>
          </cell>
        </row>
        <row r="17">
          <cell r="A17" t="e">
            <v>#REF!</v>
          </cell>
          <cell r="B17" t="e">
            <v>#REF!</v>
          </cell>
          <cell r="C17" t="e">
            <v>#REF!</v>
          </cell>
          <cell r="E17" t="str">
            <v>Total Operating Cash Costs</v>
          </cell>
          <cell r="G17" t="e">
            <v>#REF!</v>
          </cell>
          <cell r="H17" t="e">
            <v>#REF!</v>
          </cell>
          <cell r="I17" t="e">
            <v>#REF!</v>
          </cell>
          <cell r="K17" t="e">
            <v>#REF!</v>
          </cell>
          <cell r="L17" t="e">
            <v>#REF!</v>
          </cell>
        </row>
        <row r="19">
          <cell r="A19" t="e">
            <v>#N/A</v>
          </cell>
          <cell r="B19">
            <v>0</v>
          </cell>
          <cell r="C19" t="e">
            <v>#N/A</v>
          </cell>
          <cell r="E19" t="str">
            <v>Taxes</v>
          </cell>
          <cell r="G19" t="e">
            <v>#N/A</v>
          </cell>
          <cell r="H19">
            <v>6731.9725000000008</v>
          </cell>
          <cell r="I19" t="e">
            <v>#N/A</v>
          </cell>
          <cell r="K19">
            <v>6731.9724999999999</v>
          </cell>
          <cell r="L19">
            <v>4523.1974836990221</v>
          </cell>
        </row>
        <row r="21">
          <cell r="A21">
            <v>0</v>
          </cell>
          <cell r="B21">
            <v>0</v>
          </cell>
          <cell r="C21">
            <v>0</v>
          </cell>
          <cell r="E21" t="str">
            <v>Exploration</v>
          </cell>
          <cell r="G21">
            <v>607.22991999999999</v>
          </cell>
          <cell r="H21">
            <v>3343.1350000000002</v>
          </cell>
          <cell r="I21">
            <v>2735.9050800000005</v>
          </cell>
          <cell r="K21">
            <v>3343.1350000000002</v>
          </cell>
          <cell r="L21">
            <v>1736.43715</v>
          </cell>
        </row>
        <row r="23">
          <cell r="A23">
            <v>0</v>
          </cell>
          <cell r="B23">
            <v>0</v>
          </cell>
          <cell r="C23">
            <v>0</v>
          </cell>
          <cell r="E23" t="str">
            <v>Other Income/Expense</v>
          </cell>
          <cell r="G23">
            <v>366.43979339765343</v>
          </cell>
          <cell r="H23">
            <v>2919.26827</v>
          </cell>
          <cell r="I23">
            <v>2552.8284766023467</v>
          </cell>
          <cell r="K23">
            <v>2919.26827</v>
          </cell>
          <cell r="L23">
            <v>0</v>
          </cell>
        </row>
        <row r="24">
          <cell r="A24" t="e">
            <v>#REF!</v>
          </cell>
          <cell r="B24" t="e">
            <v>#REF!</v>
          </cell>
          <cell r="C24" t="e">
            <v>#REF!</v>
          </cell>
          <cell r="E24" t="str">
            <v>Total Cash Costs</v>
          </cell>
          <cell r="G24" t="e">
            <v>#REF!</v>
          </cell>
          <cell r="H24" t="e">
            <v>#REF!</v>
          </cell>
          <cell r="I24" t="e">
            <v>#REF!</v>
          </cell>
          <cell r="K24" t="e">
            <v>#REF!</v>
          </cell>
          <cell r="L24" t="e">
            <v>#REF!</v>
          </cell>
        </row>
        <row r="26">
          <cell r="A26">
            <v>609.37587883049844</v>
          </cell>
          <cell r="B26">
            <v>0</v>
          </cell>
          <cell r="C26">
            <v>-609.37587883049844</v>
          </cell>
          <cell r="E26" t="str">
            <v>Interest &amp; Financing</v>
          </cell>
          <cell r="G26">
            <v>6417.2945368729497</v>
          </cell>
          <cell r="H26">
            <v>331.52600000000001</v>
          </cell>
          <cell r="I26">
            <v>-6085.7685368729499</v>
          </cell>
          <cell r="K26">
            <v>331.52600000000001</v>
          </cell>
          <cell r="L26">
            <v>12821.420355668119</v>
          </cell>
        </row>
        <row r="28">
          <cell r="A28">
            <v>0</v>
          </cell>
          <cell r="B28" t="e">
            <v>#REF!</v>
          </cell>
          <cell r="C28" t="e">
            <v>#REF!</v>
          </cell>
          <cell r="E28" t="str">
            <v>Deprec., Deplet., &amp;  Reclamation.</v>
          </cell>
          <cell r="G28">
            <v>9758.6322099999998</v>
          </cell>
          <cell r="H28" t="e">
            <v>#REF!</v>
          </cell>
          <cell r="I28" t="e">
            <v>#REF!</v>
          </cell>
          <cell r="K28" t="e">
            <v>#REF!</v>
          </cell>
          <cell r="L28">
            <v>35174.37928489544</v>
          </cell>
        </row>
        <row r="29">
          <cell r="A29" t="e">
            <v>#REF!</v>
          </cell>
          <cell r="B29" t="e">
            <v>#REF!</v>
          </cell>
          <cell r="C29" t="e">
            <v>#REF!</v>
          </cell>
          <cell r="E29" t="str">
            <v>Total KOC Costs</v>
          </cell>
          <cell r="G29" t="e">
            <v>#REF!</v>
          </cell>
          <cell r="H29" t="e">
            <v>#REF!</v>
          </cell>
          <cell r="I29" t="e">
            <v>#REF!</v>
          </cell>
          <cell r="K29" t="e">
            <v>#REF!</v>
          </cell>
          <cell r="L29" t="e">
            <v>#REF!</v>
          </cell>
        </row>
      </sheetData>
      <sheetData sheetId="12" refreshError="1">
        <row r="1">
          <cell r="A1" t="str">
            <v>Kumtor Gold Company</v>
          </cell>
        </row>
        <row r="2">
          <cell r="A2" t="str">
            <v>Operating Cost Summary Report</v>
          </cell>
        </row>
        <row r="3">
          <cell r="A3" t="str">
            <v>December 31, 2002</v>
          </cell>
        </row>
        <row r="5">
          <cell r="A5" t="str">
            <v>Current Month</v>
          </cell>
          <cell r="G5" t="str">
            <v>Year To Date</v>
          </cell>
          <cell r="K5" t="str">
            <v>2002</v>
          </cell>
          <cell r="L5" t="str">
            <v>2002</v>
          </cell>
        </row>
        <row r="6">
          <cell r="A6" t="str">
            <v>Actual</v>
          </cell>
          <cell r="B6" t="str">
            <v>Budget</v>
          </cell>
          <cell r="C6" t="str">
            <v>Variance</v>
          </cell>
          <cell r="E6" t="str">
            <v>Cost By Department</v>
          </cell>
          <cell r="G6" t="str">
            <v>Actual</v>
          </cell>
          <cell r="H6" t="str">
            <v>Budget</v>
          </cell>
          <cell r="I6" t="str">
            <v>Variance</v>
          </cell>
          <cell r="K6" t="str">
            <v>Budget</v>
          </cell>
          <cell r="L6" t="str">
            <v>Forecast</v>
          </cell>
        </row>
        <row r="8">
          <cell r="A8" t="e">
            <v>#REF!</v>
          </cell>
          <cell r="B8" t="e">
            <v>#REF!</v>
          </cell>
          <cell r="C8" t="e">
            <v>#REF!</v>
          </cell>
          <cell r="E8" t="str">
            <v>Mining</v>
          </cell>
          <cell r="G8" t="e">
            <v>#REF!</v>
          </cell>
          <cell r="H8" t="e">
            <v>#REF!</v>
          </cell>
          <cell r="I8" t="e">
            <v>#REF!</v>
          </cell>
          <cell r="K8" t="e">
            <v>#REF!</v>
          </cell>
          <cell r="L8" t="e">
            <v>#REF!</v>
          </cell>
        </row>
        <row r="9">
          <cell r="A9">
            <v>0</v>
          </cell>
          <cell r="B9">
            <v>0</v>
          </cell>
          <cell r="C9">
            <v>0</v>
          </cell>
          <cell r="E9" t="str">
            <v>Milling</v>
          </cell>
          <cell r="G9">
            <v>6615.0585045024045</v>
          </cell>
          <cell r="H9">
            <v>7307.6092799999988</v>
          </cell>
          <cell r="I9">
            <v>692.55077549759426</v>
          </cell>
          <cell r="K9">
            <v>7307.6112800000001</v>
          </cell>
          <cell r="L9">
            <v>29528.236859999997</v>
          </cell>
        </row>
        <row r="10">
          <cell r="A10">
            <v>0</v>
          </cell>
          <cell r="B10">
            <v>0</v>
          </cell>
          <cell r="C10">
            <v>0</v>
          </cell>
          <cell r="E10" t="str">
            <v>Site Administration</v>
          </cell>
          <cell r="G10">
            <v>6025.6056316100467</v>
          </cell>
          <cell r="H10">
            <v>6661.2034999999996</v>
          </cell>
          <cell r="I10">
            <v>635.59786838995296</v>
          </cell>
          <cell r="K10">
            <v>6661.2054999999991</v>
          </cell>
          <cell r="L10">
            <v>23988.095699999991</v>
          </cell>
        </row>
        <row r="11">
          <cell r="A11">
            <v>0</v>
          </cell>
          <cell r="B11">
            <v>0</v>
          </cell>
          <cell r="C11">
            <v>0</v>
          </cell>
          <cell r="E11" t="str">
            <v>Maintenance Costs</v>
          </cell>
          <cell r="G11">
            <v>424.8348213507735</v>
          </cell>
          <cell r="H11">
            <v>17193.346880000001</v>
          </cell>
          <cell r="I11">
            <v>16768.512058649227</v>
          </cell>
          <cell r="K11">
            <v>17193.346980000002</v>
          </cell>
          <cell r="L11">
            <v>0</v>
          </cell>
        </row>
        <row r="12">
          <cell r="A12" t="e">
            <v>#REF!</v>
          </cell>
          <cell r="B12" t="e">
            <v>#REF!</v>
          </cell>
          <cell r="C12" t="e">
            <v>#REF!</v>
          </cell>
          <cell r="E12" t="str">
            <v>Total Site Costs</v>
          </cell>
          <cell r="G12" t="e">
            <v>#REF!</v>
          </cell>
          <cell r="H12" t="e">
            <v>#REF!</v>
          </cell>
          <cell r="I12" t="e">
            <v>#REF!</v>
          </cell>
          <cell r="K12" t="e">
            <v>#REF!</v>
          </cell>
          <cell r="L12" t="e">
            <v>#REF!</v>
          </cell>
        </row>
        <row r="14">
          <cell r="A14">
            <v>0</v>
          </cell>
          <cell r="B14">
            <v>0</v>
          </cell>
          <cell r="C14">
            <v>0</v>
          </cell>
          <cell r="E14" t="str">
            <v>Bishkek Administration</v>
          </cell>
          <cell r="G14">
            <v>1869.0335691890339</v>
          </cell>
          <cell r="H14">
            <v>1718.8715499999998</v>
          </cell>
          <cell r="I14">
            <v>-150.16201918903403</v>
          </cell>
          <cell r="K14">
            <v>1718.8715499999998</v>
          </cell>
          <cell r="L14">
            <v>7742.7088300000005</v>
          </cell>
        </row>
        <row r="16">
          <cell r="A16" t="e">
            <v>#REF!</v>
          </cell>
          <cell r="B16" t="e">
            <v>#REF!</v>
          </cell>
          <cell r="C16" t="e">
            <v>#REF!</v>
          </cell>
          <cell r="E16" t="str">
            <v xml:space="preserve">Net Operating Costs  </v>
          </cell>
          <cell r="G16" t="e">
            <v>#REF!</v>
          </cell>
          <cell r="H16" t="e">
            <v>#REF!</v>
          </cell>
          <cell r="I16" t="e">
            <v>#REF!</v>
          </cell>
          <cell r="K16" t="e">
            <v>#REF!</v>
          </cell>
          <cell r="L16" t="e">
            <v>#REF!</v>
          </cell>
        </row>
        <row r="17">
          <cell r="A17" t="e">
            <v>#REF!</v>
          </cell>
          <cell r="B17" t="e">
            <v>#REF!</v>
          </cell>
          <cell r="C17" t="e">
            <v>#REF!</v>
          </cell>
          <cell r="E17" t="str">
            <v>Net Unit cost per oz/ounces Poured</v>
          </cell>
          <cell r="G17" t="e">
            <v>#REF!</v>
          </cell>
          <cell r="H17" t="e">
            <v>#REF!</v>
          </cell>
          <cell r="I17" t="e">
            <v>#REF!</v>
          </cell>
          <cell r="K17" t="e">
            <v>#REF!</v>
          </cell>
          <cell r="L17" t="e">
            <v>#REF!</v>
          </cell>
        </row>
        <row r="21">
          <cell r="A21" t="str">
            <v>Current Month</v>
          </cell>
          <cell r="G21" t="str">
            <v>Year To Date</v>
          </cell>
          <cell r="K21" t="str">
            <v>2002</v>
          </cell>
          <cell r="L21" t="str">
            <v>2002</v>
          </cell>
        </row>
        <row r="22">
          <cell r="A22" t="str">
            <v>Actual</v>
          </cell>
          <cell r="B22" t="str">
            <v>Budget</v>
          </cell>
          <cell r="C22" t="str">
            <v>Variance</v>
          </cell>
          <cell r="E22" t="str">
            <v>Cost By Expense Element</v>
          </cell>
          <cell r="G22" t="str">
            <v>Actual</v>
          </cell>
          <cell r="H22" t="str">
            <v>Budget</v>
          </cell>
          <cell r="I22" t="str">
            <v>Variance</v>
          </cell>
          <cell r="K22" t="str">
            <v>Budget</v>
          </cell>
          <cell r="L22" t="str">
            <v>Forecast</v>
          </cell>
        </row>
        <row r="23">
          <cell r="A23">
            <v>3272.8333399999997</v>
          </cell>
          <cell r="B23">
            <v>1779.6747600000001</v>
          </cell>
          <cell r="C23">
            <v>-1493.1585799999996</v>
          </cell>
          <cell r="E23" t="str">
            <v>Employee Costs</v>
          </cell>
          <cell r="G23">
            <v>25012.982010000003</v>
          </cell>
          <cell r="H23">
            <v>22072.20952</v>
          </cell>
          <cell r="I23">
            <v>-2940.772490000003</v>
          </cell>
          <cell r="K23">
            <v>22072.210520000001</v>
          </cell>
          <cell r="L23">
            <v>0</v>
          </cell>
        </row>
        <row r="24">
          <cell r="A24">
            <v>3031.7338</v>
          </cell>
          <cell r="B24">
            <v>2975.68959</v>
          </cell>
          <cell r="C24">
            <v>-56.044210000000021</v>
          </cell>
          <cell r="E24" t="str">
            <v>Operating Materials &amp; Supplies</v>
          </cell>
          <cell r="G24">
            <v>35103.802230000001</v>
          </cell>
          <cell r="H24">
            <v>37039.764060000001</v>
          </cell>
          <cell r="I24">
            <v>1935.9618300000002</v>
          </cell>
          <cell r="K24">
            <v>37039.75806</v>
          </cell>
          <cell r="L24">
            <v>0</v>
          </cell>
        </row>
        <row r="25">
          <cell r="A25">
            <v>358.11601000000002</v>
          </cell>
          <cell r="B25">
            <v>1141.9960000000001</v>
          </cell>
          <cell r="C25">
            <v>783.87999000000013</v>
          </cell>
          <cell r="E25" t="str">
            <v>Maintenance Materials &amp; Supplies</v>
          </cell>
          <cell r="G25">
            <v>19878.732629999999</v>
          </cell>
          <cell r="H25">
            <v>17930.23</v>
          </cell>
          <cell r="I25">
            <v>-1948.502629999999</v>
          </cell>
          <cell r="K25">
            <v>17930.227999999999</v>
          </cell>
          <cell r="L25">
            <v>0</v>
          </cell>
        </row>
        <row r="26">
          <cell r="A26">
            <v>-1.8042499999999999</v>
          </cell>
          <cell r="B26">
            <v>8.1509999999999998</v>
          </cell>
          <cell r="C26">
            <v>9.9552499999999995</v>
          </cell>
          <cell r="E26" t="str">
            <v>Procurement</v>
          </cell>
          <cell r="G26">
            <v>60.918479999999995</v>
          </cell>
          <cell r="H26">
            <v>97.804000000000002</v>
          </cell>
          <cell r="I26">
            <v>36.885520000000007</v>
          </cell>
          <cell r="K26">
            <v>97.804000000000002</v>
          </cell>
          <cell r="L26">
            <v>0</v>
          </cell>
        </row>
        <row r="27">
          <cell r="A27">
            <v>219.34842999999998</v>
          </cell>
          <cell r="B27">
            <v>311.12599999999998</v>
          </cell>
          <cell r="C27">
            <v>91.777569999999997</v>
          </cell>
          <cell r="E27" t="str">
            <v>Camp Catering</v>
          </cell>
          <cell r="G27">
            <v>2520.7168700000007</v>
          </cell>
          <cell r="H27">
            <v>3785.61</v>
          </cell>
          <cell r="I27">
            <v>1264.8931299999995</v>
          </cell>
          <cell r="K27">
            <v>3785.61</v>
          </cell>
          <cell r="L27">
            <v>0</v>
          </cell>
        </row>
        <row r="28">
          <cell r="A28">
            <v>1318.5993700000001</v>
          </cell>
          <cell r="B28">
            <v>890.35199999999998</v>
          </cell>
          <cell r="C28">
            <v>-428.24737000000016</v>
          </cell>
          <cell r="E28" t="str">
            <v>General and Administration</v>
          </cell>
          <cell r="G28">
            <v>12407.506649999999</v>
          </cell>
          <cell r="H28">
            <v>11096.376</v>
          </cell>
          <cell r="I28">
            <v>-1311.1306499999992</v>
          </cell>
          <cell r="K28">
            <v>11096.376</v>
          </cell>
          <cell r="L28">
            <v>0</v>
          </cell>
        </row>
        <row r="29">
          <cell r="A29">
            <v>8198.8266999999996</v>
          </cell>
          <cell r="B29">
            <v>7106.9893499999998</v>
          </cell>
          <cell r="C29">
            <v>-1091.8373499999998</v>
          </cell>
          <cell r="E29" t="str">
            <v>Total Operating Costs</v>
          </cell>
          <cell r="G29">
            <v>94984.658869999999</v>
          </cell>
          <cell r="H29">
            <v>92021.993580000009</v>
          </cell>
          <cell r="I29">
            <v>-2962.6652900000017</v>
          </cell>
          <cell r="K29">
            <v>92021.986580000012</v>
          </cell>
          <cell r="L29">
            <v>0</v>
          </cell>
        </row>
        <row r="31">
          <cell r="A31">
            <v>-148.95555999999999</v>
          </cell>
          <cell r="B31">
            <v>-1.258</v>
          </cell>
          <cell r="C31">
            <v>147.69755999999998</v>
          </cell>
          <cell r="E31" t="str">
            <v>Allocations &amp; recovery</v>
          </cell>
          <cell r="G31">
            <v>-1098.0132699999997</v>
          </cell>
          <cell r="H31">
            <v>-828.452</v>
          </cell>
          <cell r="I31">
            <v>269.56126999999969</v>
          </cell>
          <cell r="K31">
            <v>-828.45699999999999</v>
          </cell>
          <cell r="L31">
            <v>0</v>
          </cell>
        </row>
        <row r="33">
          <cell r="A33">
            <v>8049.8711399999993</v>
          </cell>
          <cell r="B33">
            <v>7105.73135</v>
          </cell>
          <cell r="C33">
            <v>-944</v>
          </cell>
          <cell r="E33" t="str">
            <v xml:space="preserve">Net Operating Costs </v>
          </cell>
          <cell r="G33">
            <v>93886.645600000003</v>
          </cell>
          <cell r="H33">
            <v>91194</v>
          </cell>
          <cell r="I33">
            <v>-2693</v>
          </cell>
          <cell r="K33">
            <v>91193.529580000017</v>
          </cell>
          <cell r="L33">
            <v>0</v>
          </cell>
        </row>
        <row r="37">
          <cell r="A37" t="str">
            <v>Кумтор Голд Компани</v>
          </cell>
        </row>
        <row r="38">
          <cell r="A38" t="str">
            <v>Краткий отчет по производственным затратам</v>
          </cell>
        </row>
        <row r="39">
          <cell r="A39" t="str">
            <v>31 августа 2002 года</v>
          </cell>
        </row>
        <row r="41">
          <cell r="A41" t="str">
            <v>Текущий месяц</v>
          </cell>
          <cell r="G41" t="str">
            <v>За год</v>
          </cell>
        </row>
        <row r="42">
          <cell r="K42" t="str">
            <v>Бюджет на</v>
          </cell>
          <cell r="L42" t="str">
            <v>Прогноз</v>
          </cell>
        </row>
        <row r="43">
          <cell r="A43" t="str">
            <v>Факт</v>
          </cell>
          <cell r="B43" t="str">
            <v>Бюджет</v>
          </cell>
          <cell r="C43" t="str">
            <v>Расхож.</v>
          </cell>
          <cell r="E43" t="str">
            <v>Затраты по виду деятельности</v>
          </cell>
          <cell r="G43" t="str">
            <v>Факт</v>
          </cell>
          <cell r="H43" t="str">
            <v>Бюджет</v>
          </cell>
          <cell r="I43" t="str">
            <v>Расхож.</v>
          </cell>
          <cell r="K43">
            <v>2002</v>
          </cell>
          <cell r="L43">
            <v>2002</v>
          </cell>
        </row>
        <row r="45">
          <cell r="A45" t="e">
            <v>#REF!</v>
          </cell>
          <cell r="B45" t="e">
            <v>#REF!</v>
          </cell>
          <cell r="C45" t="e">
            <v>#REF!</v>
          </cell>
          <cell r="E45" t="str">
            <v>Горный отдел</v>
          </cell>
          <cell r="G45" t="e">
            <v>#REF!</v>
          </cell>
          <cell r="H45" t="e">
            <v>#REF!</v>
          </cell>
          <cell r="I45" t="e">
            <v>#REF!</v>
          </cell>
          <cell r="K45" t="e">
            <v>#REF!</v>
          </cell>
          <cell r="L45" t="e">
            <v>#REF!</v>
          </cell>
        </row>
        <row r="46">
          <cell r="A46">
            <v>0</v>
          </cell>
          <cell r="B46">
            <v>0</v>
          </cell>
          <cell r="C46">
            <v>0</v>
          </cell>
          <cell r="E46" t="str">
            <v>Фабрика</v>
          </cell>
          <cell r="G46">
            <v>6615.0585045024045</v>
          </cell>
          <cell r="H46">
            <v>7307.6092799999988</v>
          </cell>
          <cell r="I46">
            <v>692.55077549759426</v>
          </cell>
          <cell r="K46">
            <v>7307.6112800000001</v>
          </cell>
          <cell r="L46">
            <v>29528.236859999997</v>
          </cell>
        </row>
        <row r="47">
          <cell r="A47">
            <v>0</v>
          </cell>
          <cell r="B47">
            <v>0</v>
          </cell>
          <cell r="C47">
            <v>0</v>
          </cell>
          <cell r="E47" t="str">
            <v>Администрация сайта</v>
          </cell>
          <cell r="G47">
            <v>6025.6056316100467</v>
          </cell>
          <cell r="H47">
            <v>6661.2034999999996</v>
          </cell>
          <cell r="I47">
            <v>635.59786838995296</v>
          </cell>
          <cell r="K47">
            <v>6661.2054999999991</v>
          </cell>
          <cell r="L47">
            <v>23988.095699999991</v>
          </cell>
        </row>
        <row r="48">
          <cell r="A48">
            <v>0</v>
          </cell>
          <cell r="B48">
            <v>0</v>
          </cell>
          <cell r="C48">
            <v>0</v>
          </cell>
          <cell r="E48" t="str">
            <v>Затраты ТО</v>
          </cell>
          <cell r="G48">
            <v>424.8348213507735</v>
          </cell>
          <cell r="H48">
            <v>17193.346880000001</v>
          </cell>
          <cell r="I48">
            <v>16768.512058649227</v>
          </cell>
          <cell r="K48">
            <v>17193.346980000002</v>
          </cell>
          <cell r="L48">
            <v>0</v>
          </cell>
        </row>
        <row r="49">
          <cell r="A49" t="e">
            <v>#REF!</v>
          </cell>
          <cell r="B49" t="e">
            <v>#REF!</v>
          </cell>
          <cell r="C49" t="e">
            <v>#REF!</v>
          </cell>
          <cell r="E49" t="str">
            <v>Отнесение затрат ТО</v>
          </cell>
          <cell r="G49" t="e">
            <v>#REF!</v>
          </cell>
          <cell r="H49" t="e">
            <v>#REF!</v>
          </cell>
          <cell r="I49" t="e">
            <v>#REF!</v>
          </cell>
          <cell r="K49" t="e">
            <v>#REF!</v>
          </cell>
          <cell r="L49" t="e">
            <v>#REF!</v>
          </cell>
        </row>
        <row r="50">
          <cell r="A50" t="e">
            <v>#REF!</v>
          </cell>
          <cell r="B50" t="e">
            <v>#REF!</v>
          </cell>
          <cell r="C50" t="e">
            <v>#REF!</v>
          </cell>
          <cell r="E50" t="str">
            <v>Всего затрат горного отдела</v>
          </cell>
          <cell r="G50" t="e">
            <v>#REF!</v>
          </cell>
          <cell r="H50" t="e">
            <v>#REF!</v>
          </cell>
          <cell r="I50" t="e">
            <v>#REF!</v>
          </cell>
          <cell r="K50" t="e">
            <v>#REF!</v>
          </cell>
          <cell r="L50" t="e">
            <v>#REF!</v>
          </cell>
        </row>
        <row r="52">
          <cell r="A52">
            <v>0</v>
          </cell>
          <cell r="B52">
            <v>0</v>
          </cell>
          <cell r="C52">
            <v>0</v>
          </cell>
          <cell r="E52" t="str">
            <v>Администрация в Бишкеке</v>
          </cell>
          <cell r="G52">
            <v>1869.0335691890339</v>
          </cell>
          <cell r="H52">
            <v>1718.8715499999998</v>
          </cell>
          <cell r="I52">
            <v>-150.16201918903403</v>
          </cell>
          <cell r="K52">
            <v>1718.8715499999998</v>
          </cell>
          <cell r="L52">
            <v>7742.7088300000005</v>
          </cell>
        </row>
        <row r="54">
          <cell r="A54" t="e">
            <v>#REF!</v>
          </cell>
          <cell r="B54" t="e">
            <v>#REF!</v>
          </cell>
          <cell r="C54" t="e">
            <v>#REF!</v>
          </cell>
          <cell r="E54" t="str">
            <v>Производствен. затраты после вычетов</v>
          </cell>
          <cell r="G54" t="e">
            <v>#REF!</v>
          </cell>
          <cell r="H54" t="e">
            <v>#REF!</v>
          </cell>
          <cell r="I54" t="e">
            <v>#REF!</v>
          </cell>
          <cell r="K54" t="e">
            <v>#REF!</v>
          </cell>
          <cell r="L54" t="e">
            <v>#REF!</v>
          </cell>
        </row>
        <row r="55">
          <cell r="A55" t="e">
            <v>#REF!</v>
          </cell>
          <cell r="B55" t="e">
            <v>#REF!</v>
          </cell>
          <cell r="C55" t="e">
            <v>#REF!</v>
          </cell>
          <cell r="E55" t="str">
            <v>Себестоимость единицы за ун./отлитое доре после вычетов</v>
          </cell>
          <cell r="G55" t="e">
            <v>#REF!</v>
          </cell>
          <cell r="H55" t="e">
            <v>#REF!</v>
          </cell>
          <cell r="I55" t="e">
            <v>#REF!</v>
          </cell>
          <cell r="K55" t="e">
            <v>#REF!</v>
          </cell>
          <cell r="L55" t="e">
            <v>#REF!</v>
          </cell>
        </row>
        <row r="59">
          <cell r="A59" t="str">
            <v>Текущий месяц</v>
          </cell>
          <cell r="G59" t="str">
            <v>За год</v>
          </cell>
        </row>
        <row r="60">
          <cell r="K60" t="str">
            <v>Бюджет на</v>
          </cell>
          <cell r="L60" t="str">
            <v>Прогноз</v>
          </cell>
        </row>
        <row r="61">
          <cell r="A61" t="str">
            <v>Факт</v>
          </cell>
          <cell r="B61" t="str">
            <v>Бюджет</v>
          </cell>
          <cell r="C61" t="str">
            <v>Расхож.</v>
          </cell>
          <cell r="E61" t="str">
            <v>Отнесение по элементу расходования</v>
          </cell>
          <cell r="G61" t="str">
            <v>Факт</v>
          </cell>
          <cell r="H61" t="str">
            <v>Бюджет</v>
          </cell>
          <cell r="I61" t="str">
            <v>Расхож.</v>
          </cell>
          <cell r="K61">
            <v>2002</v>
          </cell>
          <cell r="L61">
            <v>2002</v>
          </cell>
        </row>
        <row r="62">
          <cell r="A62">
            <v>3272.8333399999997</v>
          </cell>
          <cell r="B62">
            <v>1779.6747600000001</v>
          </cell>
          <cell r="C62">
            <v>-1493.1585799999996</v>
          </cell>
          <cell r="E62" t="str">
            <v>Затраты на сотрудников</v>
          </cell>
          <cell r="G62">
            <v>25012.982010000003</v>
          </cell>
          <cell r="H62">
            <v>22072.20952</v>
          </cell>
          <cell r="I62">
            <v>-2940.772490000003</v>
          </cell>
          <cell r="K62">
            <v>22072.210520000001</v>
          </cell>
          <cell r="L62">
            <v>0</v>
          </cell>
        </row>
        <row r="63">
          <cell r="A63">
            <v>3031.7338</v>
          </cell>
          <cell r="B63">
            <v>2975.68959</v>
          </cell>
          <cell r="C63">
            <v>-56.044210000000021</v>
          </cell>
          <cell r="E63" t="str">
            <v>Производственные материалы и принадлежности</v>
          </cell>
          <cell r="G63">
            <v>35103.802230000001</v>
          </cell>
          <cell r="H63">
            <v>37039.764060000001</v>
          </cell>
          <cell r="I63">
            <v>1935.9618300000002</v>
          </cell>
          <cell r="K63">
            <v>37039.75806</v>
          </cell>
          <cell r="L63">
            <v>0</v>
          </cell>
        </row>
        <row r="64">
          <cell r="A64">
            <v>358.11601000000002</v>
          </cell>
          <cell r="B64">
            <v>1141.9960000000001</v>
          </cell>
          <cell r="C64">
            <v>783.87999000000013</v>
          </cell>
          <cell r="E64" t="str">
            <v>Материалы и принадлежности ТО</v>
          </cell>
          <cell r="G64">
            <v>19878.732629999999</v>
          </cell>
          <cell r="H64">
            <v>17930.23</v>
          </cell>
          <cell r="I64">
            <v>-1948.502629999999</v>
          </cell>
          <cell r="K64">
            <v>17930.227999999999</v>
          </cell>
          <cell r="L64">
            <v>0</v>
          </cell>
        </row>
        <row r="65">
          <cell r="A65">
            <v>-1.8042499999999999</v>
          </cell>
          <cell r="B65">
            <v>8.1509999999999998</v>
          </cell>
          <cell r="C65">
            <v>9.9552499999999995</v>
          </cell>
          <cell r="E65" t="str">
            <v>Не-производственные затраты</v>
          </cell>
          <cell r="G65">
            <v>60.918479999999995</v>
          </cell>
          <cell r="H65">
            <v>97.804000000000002</v>
          </cell>
          <cell r="I65">
            <v>36.885520000000007</v>
          </cell>
          <cell r="K65">
            <v>97.804000000000002</v>
          </cell>
          <cell r="L65">
            <v>0</v>
          </cell>
        </row>
        <row r="66">
          <cell r="A66">
            <v>219.34842999999998</v>
          </cell>
          <cell r="B66">
            <v>311.12599999999998</v>
          </cell>
          <cell r="C66">
            <v>91.777569999999997</v>
          </cell>
          <cell r="E66" t="str">
            <v>Внешние услуги</v>
          </cell>
          <cell r="G66">
            <v>2520.7168700000007</v>
          </cell>
          <cell r="H66">
            <v>3785.61</v>
          </cell>
          <cell r="I66">
            <v>1264.8931299999995</v>
          </cell>
          <cell r="K66">
            <v>3785.61</v>
          </cell>
          <cell r="L66">
            <v>0</v>
          </cell>
        </row>
        <row r="67">
          <cell r="A67">
            <v>1318.5993700000001</v>
          </cell>
          <cell r="B67">
            <v>890.35199999999998</v>
          </cell>
          <cell r="C67">
            <v>-428.24737000000016</v>
          </cell>
          <cell r="E67" t="str">
            <v>Коммуникации</v>
          </cell>
          <cell r="G67">
            <v>12407.506649999999</v>
          </cell>
          <cell r="H67">
            <v>11096.376</v>
          </cell>
          <cell r="I67">
            <v>-1311.1306499999992</v>
          </cell>
          <cell r="K67">
            <v>11096.376</v>
          </cell>
          <cell r="L67">
            <v>0</v>
          </cell>
        </row>
        <row r="68">
          <cell r="A68" t="e">
            <v>#REF!</v>
          </cell>
          <cell r="B68" t="e">
            <v>#REF!</v>
          </cell>
          <cell r="C68" t="e">
            <v>#REF!</v>
          </cell>
          <cell r="E68" t="str">
            <v>Общие расходы</v>
          </cell>
          <cell r="G68" t="e">
            <v>#REF!</v>
          </cell>
          <cell r="H68" t="e">
            <v>#REF!</v>
          </cell>
          <cell r="I68" t="e">
            <v>#REF!</v>
          </cell>
          <cell r="K68" t="e">
            <v>#REF!</v>
          </cell>
          <cell r="L68" t="e">
            <v>#REF!</v>
          </cell>
        </row>
        <row r="69">
          <cell r="A69">
            <v>8198.8266999999996</v>
          </cell>
          <cell r="B69">
            <v>7106.9893499999998</v>
          </cell>
          <cell r="C69">
            <v>-1091.8373499999998</v>
          </cell>
          <cell r="E69" t="str">
            <v>Всего производственных затрат</v>
          </cell>
          <cell r="G69">
            <v>94984.658869999999</v>
          </cell>
          <cell r="H69">
            <v>92021.993580000009</v>
          </cell>
          <cell r="I69">
            <v>-2962.6652900000017</v>
          </cell>
          <cell r="K69">
            <v>92021.986580000012</v>
          </cell>
          <cell r="L69">
            <v>0</v>
          </cell>
        </row>
        <row r="71">
          <cell r="A71">
            <v>-148.95555999999999</v>
          </cell>
          <cell r="B71">
            <v>-1.258</v>
          </cell>
          <cell r="C71">
            <v>147.69755999999998</v>
          </cell>
          <cell r="E71" t="str">
            <v>Отнесение затрат и извлечение</v>
          </cell>
          <cell r="G71">
            <v>-1098.0132699999997</v>
          </cell>
          <cell r="H71">
            <v>-828.452</v>
          </cell>
          <cell r="I71">
            <v>269.56126999999969</v>
          </cell>
          <cell r="K71">
            <v>-828.45699999999999</v>
          </cell>
          <cell r="L71">
            <v>0</v>
          </cell>
        </row>
        <row r="73">
          <cell r="A73">
            <v>8049.8711399999993</v>
          </cell>
          <cell r="B73">
            <v>7105.73135</v>
          </cell>
          <cell r="C73">
            <v>-944</v>
          </cell>
          <cell r="E73" t="str">
            <v>Чистые производственные затраты</v>
          </cell>
          <cell r="G73">
            <v>93886.645600000003</v>
          </cell>
          <cell r="H73">
            <v>91194</v>
          </cell>
          <cell r="I73">
            <v>-2693</v>
          </cell>
          <cell r="K73">
            <v>91193.529580000017</v>
          </cell>
          <cell r="L73">
            <v>0</v>
          </cell>
        </row>
      </sheetData>
      <sheetData sheetId="13" refreshError="1">
        <row r="1">
          <cell r="A1" t="str">
            <v>Kumtor Gold Company</v>
          </cell>
        </row>
        <row r="2">
          <cell r="A2" t="str">
            <v>Executive Summary</v>
          </cell>
        </row>
        <row r="3">
          <cell r="A3" t="str">
            <v>December 31, 2002</v>
          </cell>
        </row>
        <row r="6">
          <cell r="B6" t="str">
            <v>Month</v>
          </cell>
          <cell r="F6" t="str">
            <v>Year To Date</v>
          </cell>
          <cell r="I6" t="str">
            <v xml:space="preserve"> % Incr.</v>
          </cell>
          <cell r="J6" t="str">
            <v>2002</v>
          </cell>
          <cell r="K6" t="str">
            <v>2002</v>
          </cell>
        </row>
        <row r="7">
          <cell r="A7" t="str">
            <v>Key Operating Highlights</v>
          </cell>
          <cell r="B7" t="str">
            <v>Actual</v>
          </cell>
          <cell r="C7" t="str">
            <v>Budget</v>
          </cell>
          <cell r="D7" t="str">
            <v>Variance</v>
          </cell>
          <cell r="F7" t="str">
            <v>Actual</v>
          </cell>
          <cell r="G7" t="str">
            <v>Budget</v>
          </cell>
          <cell r="H7" t="str">
            <v>Variance</v>
          </cell>
          <cell r="I7" t="str">
            <v xml:space="preserve"> (Decr.)</v>
          </cell>
          <cell r="J7" t="str">
            <v>Budget</v>
          </cell>
          <cell r="K7" t="str">
            <v>Forecast</v>
          </cell>
        </row>
        <row r="9">
          <cell r="A9" t="str">
            <v>Production -Poured (ounces)</v>
          </cell>
          <cell r="B9">
            <v>70223</v>
          </cell>
          <cell r="C9">
            <v>79142</v>
          </cell>
          <cell r="D9">
            <v>-8919</v>
          </cell>
          <cell r="F9">
            <v>528550</v>
          </cell>
          <cell r="G9">
            <v>666116</v>
          </cell>
          <cell r="H9">
            <v>-137566</v>
          </cell>
          <cell r="J9">
            <v>666116</v>
          </cell>
          <cell r="K9">
            <v>499263.23</v>
          </cell>
        </row>
        <row r="11">
          <cell r="A11" t="str">
            <v>Sales (ounces)</v>
          </cell>
          <cell r="B11">
            <v>42288.031109999996</v>
          </cell>
          <cell r="C11">
            <v>107511.16344086021</v>
          </cell>
          <cell r="D11">
            <v>-65223.132330860215</v>
          </cell>
          <cell r="F11">
            <v>523182.46355999995</v>
          </cell>
          <cell r="G11">
            <v>662190.83870967745</v>
          </cell>
          <cell r="H11">
            <v>-139008.37514967751</v>
          </cell>
          <cell r="J11">
            <v>662190.83870967745</v>
          </cell>
          <cell r="K11">
            <v>521128.49670967739</v>
          </cell>
        </row>
        <row r="13">
          <cell r="A13" t="str">
            <v>Total Cash Costs (000's)</v>
          </cell>
          <cell r="B13" t="e">
            <v>#REF!</v>
          </cell>
          <cell r="C13" t="e">
            <v>#REF!</v>
          </cell>
          <cell r="D13" t="e">
            <v>#REF!</v>
          </cell>
          <cell r="F13" t="e">
            <v>#REF!</v>
          </cell>
          <cell r="G13" t="e">
            <v>#REF!</v>
          </cell>
          <cell r="H13" t="e">
            <v>#REF!</v>
          </cell>
          <cell r="J13" t="e">
            <v>#REF!</v>
          </cell>
          <cell r="K13" t="e">
            <v>#REF!</v>
          </cell>
        </row>
        <row r="15">
          <cell r="A15" t="str">
            <v>Total Cash Costs ($/ounces)</v>
          </cell>
          <cell r="B15" t="e">
            <v>#REF!</v>
          </cell>
          <cell r="C15" t="e">
            <v>#REF!</v>
          </cell>
          <cell r="D15" t="e">
            <v>#REF!</v>
          </cell>
          <cell r="F15" t="e">
            <v>#REF!</v>
          </cell>
          <cell r="G15" t="e">
            <v>#REF!</v>
          </cell>
          <cell r="H15" t="e">
            <v>#REF!</v>
          </cell>
          <cell r="J15" t="e">
            <v>#REF!</v>
          </cell>
          <cell r="K15" t="e">
            <v>#REF!</v>
          </cell>
        </row>
        <row r="17">
          <cell r="A17" t="str">
            <v>Total Revenue</v>
          </cell>
          <cell r="B17">
            <v>0</v>
          </cell>
          <cell r="C17">
            <v>0</v>
          </cell>
          <cell r="D17">
            <v>0</v>
          </cell>
          <cell r="F17">
            <v>-51657.680909999995</v>
          </cell>
          <cell r="G17">
            <v>32007.410970000001</v>
          </cell>
          <cell r="H17">
            <v>-83665.091879999993</v>
          </cell>
          <cell r="J17">
            <v>32007.410970000001</v>
          </cell>
          <cell r="K17">
            <v>152528.02830999999</v>
          </cell>
        </row>
        <row r="19">
          <cell r="A19" t="str">
            <v>Capital Costs (000's)</v>
          </cell>
          <cell r="B19">
            <v>2803.444</v>
          </cell>
          <cell r="C19">
            <v>15.752000000000001</v>
          </cell>
          <cell r="D19">
            <v>-2787.692</v>
          </cell>
          <cell r="F19">
            <v>8610.1819090254594</v>
          </cell>
          <cell r="G19">
            <v>4960.5</v>
          </cell>
          <cell r="H19">
            <v>-3649.6819090254594</v>
          </cell>
          <cell r="J19">
            <v>4960.5</v>
          </cell>
          <cell r="K19">
            <v>7258.3554000000004</v>
          </cell>
          <cell r="L19" t="str">
            <v/>
          </cell>
        </row>
        <row r="22">
          <cell r="B22" t="str">
            <v>Month</v>
          </cell>
          <cell r="F22" t="str">
            <v>Year To Date</v>
          </cell>
          <cell r="I22" t="str">
            <v xml:space="preserve"> % Incr.</v>
          </cell>
          <cell r="J22" t="str">
            <v>2002</v>
          </cell>
          <cell r="K22">
            <v>2002</v>
          </cell>
        </row>
        <row r="23">
          <cell r="A23" t="str">
            <v>Key Operational Information ($000's)</v>
          </cell>
          <cell r="B23" t="str">
            <v>Actual</v>
          </cell>
          <cell r="C23" t="str">
            <v>Budget</v>
          </cell>
          <cell r="D23" t="str">
            <v>Variance</v>
          </cell>
          <cell r="F23" t="str">
            <v>Actual</v>
          </cell>
          <cell r="G23" t="str">
            <v>Budget</v>
          </cell>
          <cell r="H23" t="str">
            <v>Variance</v>
          </cell>
          <cell r="I23" t="str">
            <v xml:space="preserve"> (Decr.)</v>
          </cell>
          <cell r="J23" t="str">
            <v>Budget</v>
          </cell>
          <cell r="K23" t="str">
            <v>Forecast</v>
          </cell>
        </row>
        <row r="24">
          <cell r="A24" t="str">
            <v>Mine</v>
          </cell>
          <cell r="B24">
            <v>0</v>
          </cell>
          <cell r="C24">
            <v>0</v>
          </cell>
          <cell r="D24">
            <v>0</v>
          </cell>
          <cell r="E24">
            <v>18157.094699999998</v>
          </cell>
          <cell r="F24">
            <v>8583.9523912591358</v>
          </cell>
          <cell r="G24">
            <v>11620.12025</v>
          </cell>
          <cell r="H24">
            <v>3036.1678587408642</v>
          </cell>
          <cell r="I24">
            <v>2321.3235</v>
          </cell>
          <cell r="J24">
            <v>11620.12025</v>
          </cell>
          <cell r="K24">
            <v>31575.361239999998</v>
          </cell>
        </row>
        <row r="25">
          <cell r="A25" t="str">
            <v>Mill</v>
          </cell>
          <cell r="B25">
            <v>0</v>
          </cell>
          <cell r="C25">
            <v>0</v>
          </cell>
          <cell r="D25">
            <v>0</v>
          </cell>
          <cell r="E25">
            <v>19787.638999999999</v>
          </cell>
          <cell r="F25">
            <v>7039.8933258531761</v>
          </cell>
          <cell r="G25">
            <v>24500.958159999995</v>
          </cell>
          <cell r="H25">
            <v>17461.064834146819</v>
          </cell>
          <cell r="I25">
            <v>2416.6590833333298</v>
          </cell>
          <cell r="J25">
            <v>24500.958159999995</v>
          </cell>
          <cell r="K25">
            <v>29528.236860000001</v>
          </cell>
        </row>
        <row r="26">
          <cell r="A26" t="str">
            <v>Site Administration</v>
          </cell>
          <cell r="B26">
            <v>0</v>
          </cell>
          <cell r="C26">
            <v>0</v>
          </cell>
          <cell r="D26">
            <v>0</v>
          </cell>
          <cell r="E26">
            <v>19103.053210000002</v>
          </cell>
          <cell r="F26">
            <v>6025.6056316100439</v>
          </cell>
          <cell r="G26">
            <v>6661.2044999999998</v>
          </cell>
          <cell r="H26">
            <v>635.5988683899559</v>
          </cell>
          <cell r="I26">
            <v>2561.5218333333332</v>
          </cell>
          <cell r="J26">
            <v>6661.2044999999998</v>
          </cell>
          <cell r="K26">
            <v>23988.095700000002</v>
          </cell>
        </row>
        <row r="27">
          <cell r="A27" t="str">
            <v>Bishkek Administration</v>
          </cell>
          <cell r="B27">
            <v>0</v>
          </cell>
          <cell r="C27">
            <v>0</v>
          </cell>
          <cell r="D27">
            <v>0</v>
          </cell>
          <cell r="E27">
            <v>4204.3289999999988</v>
          </cell>
          <cell r="F27">
            <v>2628.1759191890342</v>
          </cell>
          <cell r="G27">
            <v>1718.8715499999998</v>
          </cell>
          <cell r="H27">
            <v>-909.30436918903433</v>
          </cell>
          <cell r="I27">
            <v>509.33350000000002</v>
          </cell>
          <cell r="J27">
            <v>1718.8715499999998</v>
          </cell>
          <cell r="K27">
            <v>7742.7088300000005</v>
          </cell>
        </row>
        <row r="28">
          <cell r="A28" t="str">
            <v>Management Fees</v>
          </cell>
          <cell r="B28">
            <v>0</v>
          </cell>
          <cell r="C28">
            <v>0</v>
          </cell>
          <cell r="D28">
            <v>0</v>
          </cell>
          <cell r="E28">
            <v>3348.7069999999999</v>
          </cell>
          <cell r="F28">
            <v>1169.8807899999999</v>
          </cell>
          <cell r="G28">
            <v>0</v>
          </cell>
          <cell r="H28">
            <v>-1169.8807899999999</v>
          </cell>
          <cell r="I28">
            <v>412.63310000000001</v>
          </cell>
          <cell r="J28">
            <v>0</v>
          </cell>
          <cell r="K28">
            <v>5358.1604479631014</v>
          </cell>
        </row>
        <row r="29">
          <cell r="A29" t="str">
            <v>Total Cash Operating Costs</v>
          </cell>
          <cell r="B29">
            <v>0</v>
          </cell>
          <cell r="C29">
            <v>0</v>
          </cell>
          <cell r="D29">
            <v>0</v>
          </cell>
          <cell r="E29">
            <v>64600.822909999995</v>
          </cell>
          <cell r="F29">
            <v>25447.508057911389</v>
          </cell>
          <cell r="G29">
            <v>44501.154459999991</v>
          </cell>
          <cell r="H29">
            <v>19053.646402088601</v>
          </cell>
          <cell r="I29">
            <v>8221.4710166666628</v>
          </cell>
          <cell r="J29">
            <v>44501.154459999991</v>
          </cell>
          <cell r="K29">
            <v>98192.563077963117</v>
          </cell>
        </row>
        <row r="30">
          <cell r="A30" t="str">
            <v>Net Earnings</v>
          </cell>
          <cell r="B30">
            <v>869.47900000000004</v>
          </cell>
          <cell r="C30">
            <v>9616.0474283939548</v>
          </cell>
          <cell r="D30">
            <v>-8746.5684283939554</v>
          </cell>
          <cell r="F30">
            <v>-17770.074784567147</v>
          </cell>
          <cell r="G30">
            <v>15165.054128665017</v>
          </cell>
          <cell r="H30">
            <v>-32935.128913232162</v>
          </cell>
          <cell r="J30">
            <v>15165.054128665017</v>
          </cell>
          <cell r="K30">
            <v>-20525.199578759559</v>
          </cell>
        </row>
        <row r="33">
          <cell r="B33" t="str">
            <v>Month</v>
          </cell>
          <cell r="F33" t="str">
            <v>Year To Date</v>
          </cell>
          <cell r="I33" t="str">
            <v xml:space="preserve"> % Incr.</v>
          </cell>
          <cell r="J33" t="str">
            <v>2002</v>
          </cell>
          <cell r="K33" t="str">
            <v>2002</v>
          </cell>
        </row>
        <row r="34">
          <cell r="A34" t="str">
            <v>Total Cash Operating Costs</v>
          </cell>
          <cell r="B34" t="str">
            <v>Actual</v>
          </cell>
          <cell r="C34" t="str">
            <v>Budget</v>
          </cell>
          <cell r="D34" t="str">
            <v>Variance</v>
          </cell>
          <cell r="F34" t="str">
            <v>Actual</v>
          </cell>
          <cell r="G34" t="str">
            <v>Budget</v>
          </cell>
          <cell r="H34" t="str">
            <v>Variance</v>
          </cell>
          <cell r="I34" t="str">
            <v xml:space="preserve"> (Decr.)</v>
          </cell>
          <cell r="J34" t="str">
            <v>Budget</v>
          </cell>
          <cell r="K34" t="str">
            <v>Forecast</v>
          </cell>
        </row>
        <row r="35">
          <cell r="A35" t="str">
            <v>Per BCM</v>
          </cell>
          <cell r="B35">
            <v>0</v>
          </cell>
          <cell r="C35">
            <v>0</v>
          </cell>
          <cell r="D35">
            <v>0</v>
          </cell>
          <cell r="E35">
            <v>6.3195778526856685</v>
          </cell>
          <cell r="F35">
            <v>1.2936956363522176</v>
          </cell>
          <cell r="G35">
            <v>2.3446340600632243</v>
          </cell>
          <cell r="H35">
            <v>1.0509384237110067</v>
          </cell>
          <cell r="I35">
            <v>6.8310188396172764</v>
          </cell>
          <cell r="J35">
            <v>2.3446340600632243</v>
          </cell>
          <cell r="K35">
            <v>5.2205805490235351</v>
          </cell>
        </row>
        <row r="36">
          <cell r="A36" t="str">
            <v>Per Tonne Milled</v>
          </cell>
          <cell r="B36">
            <v>0</v>
          </cell>
          <cell r="C36">
            <v>0</v>
          </cell>
          <cell r="D36">
            <v>0</v>
          </cell>
          <cell r="E36">
            <v>17.740670108202977</v>
          </cell>
          <cell r="F36">
            <v>4.5351890384014659</v>
          </cell>
          <cell r="G36">
            <v>8.1804194258781298</v>
          </cell>
          <cell r="H36">
            <v>3.6452303874766638</v>
          </cell>
          <cell r="I36">
            <v>18.622156720099362</v>
          </cell>
          <cell r="J36">
            <v>8.1804194258781298</v>
          </cell>
          <cell r="K36">
            <v>17.6847126373079</v>
          </cell>
        </row>
        <row r="37">
          <cell r="A37" t="str">
            <v>Per Ounce Poured</v>
          </cell>
          <cell r="B37">
            <v>0</v>
          </cell>
          <cell r="C37">
            <v>0</v>
          </cell>
          <cell r="D37">
            <v>0</v>
          </cell>
          <cell r="E37">
            <v>157.00182873337457</v>
          </cell>
          <cell r="F37">
            <v>48.145886023860349</v>
          </cell>
          <cell r="G37">
            <v>66.806914201130127</v>
          </cell>
          <cell r="H37">
            <v>18.661028177269777</v>
          </cell>
          <cell r="I37">
            <v>0.16159530795727592</v>
          </cell>
          <cell r="J37">
            <v>66.806914201130127</v>
          </cell>
          <cell r="K37">
            <v>196.6749345389668</v>
          </cell>
        </row>
        <row r="40">
          <cell r="A40" t="str">
            <v>Кумтор Голд Компани</v>
          </cell>
        </row>
        <row r="41">
          <cell r="A41" t="str">
            <v>Производственный отчет</v>
          </cell>
        </row>
        <row r="42">
          <cell r="A42" t="str">
            <v>31 августа 2002 года</v>
          </cell>
        </row>
        <row r="45">
          <cell r="B45" t="str">
            <v>За месяц</v>
          </cell>
          <cell r="G45" t="str">
            <v>с начала года</v>
          </cell>
          <cell r="J45" t="str">
            <v>Бюджет</v>
          </cell>
          <cell r="K45" t="str">
            <v>Прогноз</v>
          </cell>
        </row>
        <row r="46">
          <cell r="B46" t="str">
            <v>факт</v>
          </cell>
          <cell r="C46" t="str">
            <v>бюджет</v>
          </cell>
          <cell r="D46" t="str">
            <v>расхож.</v>
          </cell>
          <cell r="E46" t="str">
            <v>факт</v>
          </cell>
          <cell r="F46" t="str">
            <v>факт</v>
          </cell>
          <cell r="G46" t="str">
            <v>бюджет</v>
          </cell>
          <cell r="H46" t="str">
            <v>расхож.</v>
          </cell>
          <cell r="I46" t="str">
            <v>на 1998 г.</v>
          </cell>
          <cell r="J46" t="str">
            <v>на 2002 г.</v>
          </cell>
          <cell r="K46" t="str">
            <v>на 2002 г.</v>
          </cell>
        </row>
        <row r="48">
          <cell r="A48" t="str">
            <v>Производство - отлитое Доре (унц.)</v>
          </cell>
          <cell r="B48">
            <v>70223</v>
          </cell>
          <cell r="C48">
            <v>79142</v>
          </cell>
          <cell r="D48">
            <v>-8919</v>
          </cell>
          <cell r="E48">
            <v>0</v>
          </cell>
          <cell r="F48">
            <v>528550</v>
          </cell>
          <cell r="G48">
            <v>666116</v>
          </cell>
          <cell r="H48">
            <v>-137566</v>
          </cell>
          <cell r="I48">
            <v>0</v>
          </cell>
          <cell r="J48">
            <v>666116</v>
          </cell>
          <cell r="K48">
            <v>499263.23</v>
          </cell>
        </row>
        <row r="50">
          <cell r="A50" t="str">
            <v>Реализация (унции)</v>
          </cell>
          <cell r="B50">
            <v>42288.031109999996</v>
          </cell>
          <cell r="C50">
            <v>107511.16344086021</v>
          </cell>
          <cell r="D50">
            <v>-65223.132330860215</v>
          </cell>
          <cell r="E50">
            <v>0</v>
          </cell>
          <cell r="F50">
            <v>523182.46355999995</v>
          </cell>
          <cell r="G50">
            <v>662190.83870967745</v>
          </cell>
          <cell r="H50">
            <v>-139008.37514967751</v>
          </cell>
          <cell r="I50">
            <v>0</v>
          </cell>
          <cell r="J50">
            <v>662190.83870967745</v>
          </cell>
          <cell r="K50">
            <v>521128.49670967739</v>
          </cell>
        </row>
        <row r="52">
          <cell r="A52" t="str">
            <v>Всего денежных затрат</v>
          </cell>
          <cell r="B52" t="e">
            <v>#REF!</v>
          </cell>
          <cell r="C52" t="e">
            <v>#REF!</v>
          </cell>
          <cell r="D52" t="e">
            <v>#REF!</v>
          </cell>
          <cell r="E52">
            <v>0</v>
          </cell>
          <cell r="F52" t="e">
            <v>#REF!</v>
          </cell>
          <cell r="G52" t="e">
            <v>#REF!</v>
          </cell>
          <cell r="H52" t="e">
            <v>#REF!</v>
          </cell>
          <cell r="I52">
            <v>0</v>
          </cell>
          <cell r="J52" t="e">
            <v>#REF!</v>
          </cell>
          <cell r="K52" t="e">
            <v>#REF!</v>
          </cell>
        </row>
        <row r="54">
          <cell r="A54" t="str">
            <v>Всего денежных затрат (долл./унц.)</v>
          </cell>
          <cell r="B54" t="e">
            <v>#REF!</v>
          </cell>
          <cell r="C54" t="e">
            <v>#REF!</v>
          </cell>
          <cell r="D54" t="e">
            <v>#REF!</v>
          </cell>
          <cell r="E54">
            <v>0</v>
          </cell>
          <cell r="F54" t="e">
            <v>#REF!</v>
          </cell>
          <cell r="G54" t="e">
            <v>#REF!</v>
          </cell>
          <cell r="H54" t="e">
            <v>#REF!</v>
          </cell>
          <cell r="I54">
            <v>0</v>
          </cell>
          <cell r="J54" t="e">
            <v>#REF!</v>
          </cell>
          <cell r="K54" t="e">
            <v>#REF!</v>
          </cell>
        </row>
        <row r="56">
          <cell r="A56" t="str">
            <v>Итого дохода</v>
          </cell>
          <cell r="B56">
            <v>0</v>
          </cell>
          <cell r="C56">
            <v>0</v>
          </cell>
          <cell r="D56">
            <v>0</v>
          </cell>
          <cell r="E56">
            <v>0</v>
          </cell>
          <cell r="F56">
            <v>-51657.680909999995</v>
          </cell>
          <cell r="G56">
            <v>32007.410970000001</v>
          </cell>
          <cell r="H56">
            <v>-83665.091879999993</v>
          </cell>
          <cell r="I56">
            <v>0</v>
          </cell>
          <cell r="J56">
            <v>32007.410970000001</v>
          </cell>
          <cell r="K56">
            <v>152528.02830999999</v>
          </cell>
        </row>
        <row r="58">
          <cell r="B58">
            <v>2803.444</v>
          </cell>
          <cell r="C58">
            <v>15.752000000000001</v>
          </cell>
          <cell r="D58">
            <v>-2787.692</v>
          </cell>
          <cell r="E58">
            <v>0</v>
          </cell>
          <cell r="F58">
            <v>8610.1819090254594</v>
          </cell>
          <cell r="G58">
            <v>4960.5</v>
          </cell>
          <cell r="H58">
            <v>-3649.6819090254594</v>
          </cell>
          <cell r="I58">
            <v>0</v>
          </cell>
          <cell r="J58">
            <v>4960.5</v>
          </cell>
          <cell r="K58">
            <v>7258.3554000000004</v>
          </cell>
        </row>
        <row r="61">
          <cell r="A61" t="str">
            <v>Ключевые производственные параметры</v>
          </cell>
          <cell r="B61" t="str">
            <v>За месяц</v>
          </cell>
          <cell r="E61" t="str">
            <v>с начала года</v>
          </cell>
          <cell r="G61" t="str">
            <v>с начала года</v>
          </cell>
          <cell r="J61" t="str">
            <v>Бюджет</v>
          </cell>
          <cell r="K61" t="str">
            <v>Прогноз</v>
          </cell>
        </row>
        <row r="62">
          <cell r="A62" t="str">
            <v xml:space="preserve"> (доллары США в тыс.)</v>
          </cell>
          <cell r="B62" t="str">
            <v>факт</v>
          </cell>
          <cell r="C62" t="str">
            <v>бюджет</v>
          </cell>
          <cell r="D62" t="str">
            <v>расхож.</v>
          </cell>
          <cell r="E62" t="str">
            <v>факт</v>
          </cell>
          <cell r="F62" t="str">
            <v>факт</v>
          </cell>
          <cell r="G62" t="str">
            <v>бюджет</v>
          </cell>
          <cell r="H62" t="str">
            <v>расхож.</v>
          </cell>
          <cell r="I62" t="str">
            <v>на 1998 г.</v>
          </cell>
          <cell r="J62" t="str">
            <v>на 2002 г.</v>
          </cell>
          <cell r="K62" t="str">
            <v>на 2002 г.</v>
          </cell>
        </row>
        <row r="63">
          <cell r="A63" t="str">
            <v>Рудник</v>
          </cell>
          <cell r="B63">
            <v>0</v>
          </cell>
          <cell r="C63">
            <v>0</v>
          </cell>
          <cell r="D63">
            <v>0</v>
          </cell>
          <cell r="E63">
            <v>18157.094699999998</v>
          </cell>
          <cell r="F63">
            <v>8583.9523912591358</v>
          </cell>
          <cell r="G63">
            <v>11620.12025</v>
          </cell>
          <cell r="H63">
            <v>3036.1678587408642</v>
          </cell>
          <cell r="I63">
            <v>2321.3235</v>
          </cell>
          <cell r="J63">
            <v>11620.12025</v>
          </cell>
          <cell r="K63">
            <v>31575.361239999998</v>
          </cell>
        </row>
        <row r="64">
          <cell r="A64" t="str">
            <v>Фабрика</v>
          </cell>
          <cell r="B64">
            <v>0</v>
          </cell>
          <cell r="C64">
            <v>0</v>
          </cell>
          <cell r="D64">
            <v>0</v>
          </cell>
          <cell r="E64">
            <v>19787.638999999999</v>
          </cell>
          <cell r="F64">
            <v>7039.8933258531761</v>
          </cell>
          <cell r="G64">
            <v>24500.958159999995</v>
          </cell>
          <cell r="H64">
            <v>17461.064834146819</v>
          </cell>
          <cell r="I64">
            <v>2416.6590833333298</v>
          </cell>
          <cell r="J64">
            <v>24500.958159999995</v>
          </cell>
          <cell r="K64">
            <v>29528.236860000001</v>
          </cell>
        </row>
        <row r="65">
          <cell r="A65" t="str">
            <v>Администрация на объекте</v>
          </cell>
          <cell r="B65">
            <v>0</v>
          </cell>
          <cell r="C65">
            <v>0</v>
          </cell>
          <cell r="D65">
            <v>0</v>
          </cell>
          <cell r="E65">
            <v>19103.053210000002</v>
          </cell>
          <cell r="F65">
            <v>6025.6056316100439</v>
          </cell>
          <cell r="G65">
            <v>6661.2044999999998</v>
          </cell>
          <cell r="H65">
            <v>635.5988683899559</v>
          </cell>
          <cell r="I65">
            <v>2561.5218333333332</v>
          </cell>
          <cell r="J65">
            <v>6661.2044999999998</v>
          </cell>
          <cell r="K65">
            <v>23988.095700000002</v>
          </cell>
        </row>
        <row r="66">
          <cell r="A66" t="str">
            <v>Администрация в Бишкеке</v>
          </cell>
          <cell r="B66">
            <v>0</v>
          </cell>
          <cell r="C66">
            <v>0</v>
          </cell>
          <cell r="D66">
            <v>0</v>
          </cell>
          <cell r="E66">
            <v>4204.3289999999988</v>
          </cell>
          <cell r="F66">
            <v>2628.1759191890342</v>
          </cell>
          <cell r="G66">
            <v>1718.8715499999998</v>
          </cell>
          <cell r="H66">
            <v>-909.30436918903433</v>
          </cell>
          <cell r="I66">
            <v>509.33350000000002</v>
          </cell>
          <cell r="J66">
            <v>1718.8715499999998</v>
          </cell>
          <cell r="K66">
            <v>7742.7088300000005</v>
          </cell>
        </row>
        <row r="67">
          <cell r="A67" t="str">
            <v>Гонорар за менеджмент</v>
          </cell>
          <cell r="B67">
            <v>0</v>
          </cell>
          <cell r="C67">
            <v>0</v>
          </cell>
          <cell r="D67">
            <v>0</v>
          </cell>
          <cell r="E67">
            <v>3348.7069999999999</v>
          </cell>
          <cell r="F67">
            <v>1169.8807899999999</v>
          </cell>
          <cell r="G67">
            <v>0</v>
          </cell>
          <cell r="H67">
            <v>-1169.8807899999999</v>
          </cell>
          <cell r="I67">
            <v>412.63310000000001</v>
          </cell>
          <cell r="J67">
            <v>0</v>
          </cell>
          <cell r="K67">
            <v>5358.1604479631014</v>
          </cell>
        </row>
        <row r="68">
          <cell r="A68" t="str">
            <v>Всего производственных затрат</v>
          </cell>
          <cell r="B68">
            <v>0</v>
          </cell>
          <cell r="C68">
            <v>0</v>
          </cell>
          <cell r="D68">
            <v>0</v>
          </cell>
          <cell r="E68">
            <v>64600.822909999995</v>
          </cell>
          <cell r="F68">
            <v>25447.508057911389</v>
          </cell>
          <cell r="G68">
            <v>44501.154459999991</v>
          </cell>
          <cell r="H68">
            <v>19053.646402088601</v>
          </cell>
          <cell r="I68">
            <v>8221.4710166666628</v>
          </cell>
          <cell r="J68">
            <v>44501.154459999991</v>
          </cell>
          <cell r="K68">
            <v>98192.563077963117</v>
          </cell>
        </row>
        <row r="69">
          <cell r="A69" t="str">
            <v>Чистая прибыль</v>
          </cell>
          <cell r="B69">
            <v>869.47900000000004</v>
          </cell>
          <cell r="C69">
            <v>9616.0474283939548</v>
          </cell>
          <cell r="D69">
            <v>-8746.5684283939554</v>
          </cell>
          <cell r="E69">
            <v>0</v>
          </cell>
          <cell r="F69">
            <v>-17770.074784567147</v>
          </cell>
          <cell r="G69">
            <v>15165.054128665017</v>
          </cell>
          <cell r="H69">
            <v>-32935.128913232162</v>
          </cell>
          <cell r="I69">
            <v>0</v>
          </cell>
          <cell r="J69">
            <v>15165.054128665017</v>
          </cell>
          <cell r="K69">
            <v>-20525.199578759559</v>
          </cell>
        </row>
        <row r="72">
          <cell r="A72" t="str">
            <v>Всего денежных производственных затрат</v>
          </cell>
          <cell r="B72" t="str">
            <v>За месяц</v>
          </cell>
          <cell r="E72" t="str">
            <v>с начала года</v>
          </cell>
          <cell r="F72" t="str">
            <v>с начала года</v>
          </cell>
          <cell r="J72" t="str">
            <v>Бюджет</v>
          </cell>
          <cell r="K72" t="str">
            <v>Прогноз</v>
          </cell>
        </row>
        <row r="73">
          <cell r="B73" t="str">
            <v>факт</v>
          </cell>
          <cell r="C73" t="str">
            <v>бюджет</v>
          </cell>
          <cell r="D73" t="str">
            <v>расхож.</v>
          </cell>
          <cell r="E73" t="str">
            <v>факт</v>
          </cell>
          <cell r="F73" t="str">
            <v>факт</v>
          </cell>
          <cell r="G73" t="str">
            <v>бюджет</v>
          </cell>
          <cell r="H73" t="str">
            <v>расхож.</v>
          </cell>
          <cell r="I73" t="str">
            <v>на 1998 г.</v>
          </cell>
          <cell r="J73" t="str">
            <v>на 2002 г.</v>
          </cell>
          <cell r="K73" t="str">
            <v>на 2002 г.</v>
          </cell>
        </row>
        <row r="74">
          <cell r="A74" t="str">
            <v xml:space="preserve">Всего произв. затр./1 куб. м. </v>
          </cell>
          <cell r="B74">
            <v>0</v>
          </cell>
          <cell r="C74">
            <v>0</v>
          </cell>
          <cell r="D74">
            <v>0</v>
          </cell>
          <cell r="E74">
            <v>6.3195778526856685</v>
          </cell>
          <cell r="F74">
            <v>1.2936956363522176</v>
          </cell>
          <cell r="G74">
            <v>2.3446340600632243</v>
          </cell>
          <cell r="H74">
            <v>1.0509384237110067</v>
          </cell>
          <cell r="I74">
            <v>6.8310188396172764</v>
          </cell>
          <cell r="J74">
            <v>2.3446340600632243</v>
          </cell>
          <cell r="K74">
            <v>5.2205805490235351</v>
          </cell>
        </row>
        <row r="75">
          <cell r="A75" t="str">
            <v xml:space="preserve">Всего произв. затр./перераб. тонна. </v>
          </cell>
          <cell r="B75">
            <v>0</v>
          </cell>
          <cell r="C75">
            <v>0</v>
          </cell>
          <cell r="D75">
            <v>0</v>
          </cell>
          <cell r="E75">
            <v>17.740670108202977</v>
          </cell>
          <cell r="F75">
            <v>4.5351890384014659</v>
          </cell>
          <cell r="G75">
            <v>8.1804194258781298</v>
          </cell>
          <cell r="H75">
            <v>3.6452303874766638</v>
          </cell>
          <cell r="I75">
            <v>18.622156720099362</v>
          </cell>
          <cell r="J75">
            <v>8.1804194258781298</v>
          </cell>
          <cell r="K75">
            <v>17.6847126373079</v>
          </cell>
        </row>
        <row r="76">
          <cell r="A76" t="str">
            <v>Всего произв. затр./отлитые унции</v>
          </cell>
          <cell r="B76">
            <v>0</v>
          </cell>
          <cell r="C76">
            <v>0</v>
          </cell>
          <cell r="D76">
            <v>0</v>
          </cell>
          <cell r="E76">
            <v>157.00182873337457</v>
          </cell>
          <cell r="F76">
            <v>48.145886023860349</v>
          </cell>
          <cell r="G76">
            <v>66.806914201130127</v>
          </cell>
          <cell r="H76">
            <v>18.661028177269777</v>
          </cell>
          <cell r="I76">
            <v>0.16159530795727592</v>
          </cell>
          <cell r="J76">
            <v>66.806914201130127</v>
          </cell>
          <cell r="K76">
            <v>196.6749345389668</v>
          </cell>
        </row>
      </sheetData>
      <sheetData sheetId="14" refreshError="1">
        <row r="1">
          <cell r="A1" t="str">
            <v>Kumtor Operating Company</v>
          </cell>
        </row>
        <row r="2">
          <cell r="A2" t="str">
            <v>Unit Cost Summary</v>
          </cell>
        </row>
        <row r="3">
          <cell r="A3" t="str">
            <v>December 31, 2002</v>
          </cell>
        </row>
        <row r="4">
          <cell r="A4" t="str">
            <v>Table 1.2.2</v>
          </cell>
        </row>
        <row r="7">
          <cell r="A7" t="str">
            <v>Current Month</v>
          </cell>
          <cell r="G7" t="str">
            <v>Year To Date</v>
          </cell>
          <cell r="K7" t="str">
            <v>Annual</v>
          </cell>
          <cell r="L7">
            <v>2002</v>
          </cell>
        </row>
        <row r="8">
          <cell r="A8" t="str">
            <v>Actual</v>
          </cell>
          <cell r="B8" t="str">
            <v>Budget</v>
          </cell>
          <cell r="C8" t="str">
            <v>Variance</v>
          </cell>
          <cell r="G8" t="str">
            <v>Actual</v>
          </cell>
          <cell r="H8" t="str">
            <v>Budget</v>
          </cell>
          <cell r="I8" t="str">
            <v>Variance</v>
          </cell>
          <cell r="K8" t="str">
            <v>Budget</v>
          </cell>
          <cell r="L8" t="str">
            <v>Forecast</v>
          </cell>
        </row>
        <row r="10">
          <cell r="A10">
            <v>70223</v>
          </cell>
          <cell r="B10">
            <v>79142</v>
          </cell>
          <cell r="C10">
            <v>-8919</v>
          </cell>
          <cell r="E10" t="str">
            <v xml:space="preserve">Ounces Poured </v>
          </cell>
          <cell r="G10">
            <v>528550</v>
          </cell>
          <cell r="H10">
            <v>666116</v>
          </cell>
          <cell r="I10">
            <v>-137566</v>
          </cell>
          <cell r="K10">
            <v>666116</v>
          </cell>
          <cell r="L10">
            <v>499263.23</v>
          </cell>
        </row>
        <row r="12">
          <cell r="E12" t="str">
            <v>Operating Costs</v>
          </cell>
        </row>
        <row r="13">
          <cell r="A13" t="e">
            <v>#REF!</v>
          </cell>
          <cell r="B13" t="e">
            <v>#REF!</v>
          </cell>
          <cell r="C13" t="e">
            <v>#REF!</v>
          </cell>
          <cell r="E13" t="str">
            <v>Mining</v>
          </cell>
          <cell r="G13" t="e">
            <v>#REF!</v>
          </cell>
          <cell r="H13" t="e">
            <v>#REF!</v>
          </cell>
          <cell r="I13" t="e">
            <v>#REF!</v>
          </cell>
          <cell r="K13" t="e">
            <v>#REF!</v>
          </cell>
          <cell r="L13" t="e">
            <v>#REF!</v>
          </cell>
        </row>
        <row r="14">
          <cell r="A14">
            <v>0</v>
          </cell>
          <cell r="B14">
            <v>0</v>
          </cell>
          <cell r="C14">
            <v>0</v>
          </cell>
          <cell r="E14" t="str">
            <v>Milling</v>
          </cell>
          <cell r="G14">
            <v>12.52</v>
          </cell>
          <cell r="H14">
            <v>10.970475532790083</v>
          </cell>
          <cell r="I14">
            <v>-1.5495244672099169</v>
          </cell>
          <cell r="K14">
            <v>10.970478535270132</v>
          </cell>
          <cell r="L14">
            <v>59.143624216027277</v>
          </cell>
        </row>
        <row r="15">
          <cell r="A15">
            <v>0</v>
          </cell>
          <cell r="B15">
            <v>0</v>
          </cell>
          <cell r="C15">
            <v>0</v>
          </cell>
          <cell r="E15" t="str">
            <v>Site Administration</v>
          </cell>
          <cell r="G15">
            <v>11.4</v>
          </cell>
          <cell r="H15">
            <v>10.000065303941055</v>
          </cell>
          <cell r="I15">
            <v>-1.3999346960589456</v>
          </cell>
          <cell r="K15">
            <v>10.000068306421102</v>
          </cell>
          <cell r="L15">
            <v>48.046990562473411</v>
          </cell>
        </row>
        <row r="16">
          <cell r="A16">
            <v>0</v>
          </cell>
          <cell r="B16">
            <v>0</v>
          </cell>
          <cell r="C16">
            <v>0</v>
          </cell>
          <cell r="E16" t="str">
            <v>Maintenance Costs</v>
          </cell>
          <cell r="G16">
            <v>0.8</v>
          </cell>
          <cell r="H16">
            <v>25.811340487242465</v>
          </cell>
          <cell r="I16">
            <v>25.011340487242464</v>
          </cell>
          <cell r="K16">
            <v>25.811340637366467</v>
          </cell>
          <cell r="L16">
            <v>0</v>
          </cell>
        </row>
        <row r="17">
          <cell r="A17" t="e">
            <v>#REF!</v>
          </cell>
          <cell r="B17" t="e">
            <v>#REF!</v>
          </cell>
          <cell r="C17" t="e">
            <v>#REF!</v>
          </cell>
          <cell r="E17" t="str">
            <v>Total Site Costs/Oz Poured</v>
          </cell>
          <cell r="G17" t="e">
            <v>#REF!</v>
          </cell>
          <cell r="H17" t="e">
            <v>#REF!</v>
          </cell>
          <cell r="I17" t="e">
            <v>#REF!</v>
          </cell>
          <cell r="K17" t="e">
            <v>#REF!</v>
          </cell>
          <cell r="L17" t="e">
            <v>#REF!</v>
          </cell>
        </row>
        <row r="19">
          <cell r="A19">
            <v>0</v>
          </cell>
          <cell r="B19">
            <v>0</v>
          </cell>
          <cell r="C19">
            <v>0</v>
          </cell>
          <cell r="E19" t="str">
            <v>Bishkek Administration</v>
          </cell>
          <cell r="G19">
            <v>3.54</v>
          </cell>
          <cell r="H19">
            <v>2.58</v>
          </cell>
          <cell r="I19">
            <v>-0.96</v>
          </cell>
          <cell r="K19">
            <v>2.5804387674218905</v>
          </cell>
          <cell r="L19">
            <v>15.508269715756958</v>
          </cell>
        </row>
        <row r="20">
          <cell r="A20">
            <v>0</v>
          </cell>
          <cell r="B20">
            <v>0.01</v>
          </cell>
          <cell r="C20">
            <v>0.01</v>
          </cell>
          <cell r="E20" t="str">
            <v>Management Fee</v>
          </cell>
          <cell r="G20">
            <v>2.213377712609971</v>
          </cell>
          <cell r="H20">
            <v>0</v>
          </cell>
          <cell r="I20">
            <v>-2.213377712609971</v>
          </cell>
          <cell r="K20">
            <v>0</v>
          </cell>
          <cell r="L20">
            <v>10.732135126320243</v>
          </cell>
        </row>
        <row r="21">
          <cell r="A21" t="e">
            <v>#REF!</v>
          </cell>
          <cell r="B21" t="e">
            <v>#REF!</v>
          </cell>
          <cell r="C21" t="e">
            <v>#REF!</v>
          </cell>
          <cell r="E21" t="str">
            <v>Ttl Operations Cost/Oz  Poured</v>
          </cell>
          <cell r="G21" t="e">
            <v>#REF!</v>
          </cell>
          <cell r="H21" t="e">
            <v>#REF!</v>
          </cell>
          <cell r="I21" t="e">
            <v>#REF!</v>
          </cell>
          <cell r="K21" t="e">
            <v>#REF!</v>
          </cell>
          <cell r="L21" t="e">
            <v>#REF!</v>
          </cell>
        </row>
        <row r="23">
          <cell r="A23" t="e">
            <v>#N/A</v>
          </cell>
          <cell r="B23">
            <v>0</v>
          </cell>
          <cell r="C23" t="e">
            <v>#N/A</v>
          </cell>
          <cell r="E23" t="str">
            <v>Taxes</v>
          </cell>
          <cell r="G23" t="e">
            <v>#N/A</v>
          </cell>
          <cell r="H23">
            <v>10.106306559217915</v>
          </cell>
          <cell r="I23" t="e">
            <v>#N/A</v>
          </cell>
          <cell r="K23">
            <v>10.106306559217915</v>
          </cell>
          <cell r="L23">
            <v>9.0597448638447133</v>
          </cell>
        </row>
        <row r="25">
          <cell r="A25">
            <v>0</v>
          </cell>
          <cell r="B25">
            <v>0</v>
          </cell>
          <cell r="C25">
            <v>0</v>
          </cell>
          <cell r="E25" t="str">
            <v>Exploration</v>
          </cell>
          <cell r="G25">
            <v>1.1488599375650366</v>
          </cell>
          <cell r="H25">
            <v>5.0188480685045844</v>
          </cell>
          <cell r="I25">
            <v>3.8699881309395479</v>
          </cell>
          <cell r="K25">
            <v>5.0188480685045844</v>
          </cell>
          <cell r="L25">
            <v>3.4779992710458569</v>
          </cell>
        </row>
        <row r="27">
          <cell r="A27">
            <v>0</v>
          </cell>
          <cell r="B27">
            <v>0</v>
          </cell>
          <cell r="C27">
            <v>0</v>
          </cell>
          <cell r="E27" t="str">
            <v xml:space="preserve">Other Income/Expense </v>
          </cell>
          <cell r="G27">
            <v>0.69329258045152486</v>
          </cell>
          <cell r="H27">
            <v>4.3825223684763612</v>
          </cell>
          <cell r="I27">
            <v>3.6892297880248366</v>
          </cell>
          <cell r="K27">
            <v>4.3825223684763612</v>
          </cell>
          <cell r="L27">
            <v>0</v>
          </cell>
        </row>
        <row r="28">
          <cell r="A28" t="e">
            <v>#REF!</v>
          </cell>
          <cell r="B28" t="e">
            <v>#REF!</v>
          </cell>
          <cell r="C28" t="e">
            <v>#REF!</v>
          </cell>
          <cell r="E28" t="str">
            <v>Total Cash Cost/Oz Poured</v>
          </cell>
          <cell r="G28" t="e">
            <v>#REF!</v>
          </cell>
          <cell r="H28" t="e">
            <v>#REF!</v>
          </cell>
          <cell r="I28" t="e">
            <v>#REF!</v>
          </cell>
          <cell r="K28" t="e">
            <v>#REF!</v>
          </cell>
          <cell r="L28" t="e">
            <v>#REF!</v>
          </cell>
        </row>
        <row r="30">
          <cell r="A30">
            <v>8.6777249452529581</v>
          </cell>
          <cell r="B30">
            <v>0</v>
          </cell>
          <cell r="C30">
            <v>-8.6777249452529581</v>
          </cell>
          <cell r="E30" t="str">
            <v xml:space="preserve">Interest and Financing </v>
          </cell>
          <cell r="G30">
            <v>12.141319717856303</v>
          </cell>
          <cell r="H30">
            <v>0.49770010028283362</v>
          </cell>
          <cell r="I30">
            <v>-11.643619617573471</v>
          </cell>
          <cell r="K30">
            <v>0.49770010028283362</v>
          </cell>
          <cell r="L30">
            <v>25.680682223820327</v>
          </cell>
        </row>
        <row r="32">
          <cell r="A32">
            <v>0</v>
          </cell>
          <cell r="B32" t="e">
            <v>#REF!</v>
          </cell>
          <cell r="C32" t="e">
            <v>#REF!</v>
          </cell>
          <cell r="E32" t="str">
            <v>Deprec., Deplet., &amp; Reclamation</v>
          </cell>
          <cell r="G32">
            <v>18.463025655094125</v>
          </cell>
          <cell r="H32" t="e">
            <v>#REF!</v>
          </cell>
          <cell r="I32" t="e">
            <v>#REF!</v>
          </cell>
          <cell r="K32" t="e">
            <v>#REF!</v>
          </cell>
          <cell r="L32">
            <v>70.452573254584451</v>
          </cell>
        </row>
        <row r="33">
          <cell r="A33" t="e">
            <v>#REF!</v>
          </cell>
          <cell r="B33" t="e">
            <v>#REF!</v>
          </cell>
          <cell r="C33" t="e">
            <v>#REF!</v>
          </cell>
          <cell r="E33" t="str">
            <v>Total KGC Cost/Ounce Poured</v>
          </cell>
          <cell r="G33" t="e">
            <v>#REF!</v>
          </cell>
          <cell r="H33" t="e">
            <v>#REF!</v>
          </cell>
          <cell r="I33" t="e">
            <v>#REF!</v>
          </cell>
          <cell r="K33" t="e">
            <v>#REF!</v>
          </cell>
          <cell r="L33" t="e">
            <v>#REF!</v>
          </cell>
        </row>
      </sheetData>
      <sheetData sheetId="15" refreshError="1">
        <row r="1">
          <cell r="G1" t="str">
            <v>Kumtor Operating Company</v>
          </cell>
        </row>
        <row r="2">
          <cell r="G2" t="str">
            <v>Efficiency &amp; Production Statistics</v>
          </cell>
        </row>
        <row r="3">
          <cell r="G3" t="str">
            <v>Comparative Statistics</v>
          </cell>
        </row>
        <row r="4">
          <cell r="G4" t="str">
            <v>December 31, 2002</v>
          </cell>
        </row>
        <row r="6">
          <cell r="B6" t="str">
            <v>Monthly Average Comparative</v>
          </cell>
          <cell r="J6" t="str">
            <v>Yearly Total Comparative</v>
          </cell>
        </row>
        <row r="7">
          <cell r="B7" t="str">
            <v>1997 Actual Average</v>
          </cell>
          <cell r="C7" t="str">
            <v>1998 Actual Average</v>
          </cell>
          <cell r="D7" t="str">
            <v>1999 Actual Average</v>
          </cell>
          <cell r="E7" t="str">
            <v>2000 Actual Average</v>
          </cell>
          <cell r="F7" t="str">
            <v>2001 Actual Average</v>
          </cell>
          <cell r="G7" t="str">
            <v>2002 Actual Average</v>
          </cell>
          <cell r="H7" t="str">
            <v>2002 Budget Average</v>
          </cell>
          <cell r="J7" t="str">
            <v>1997 Total Actual</v>
          </cell>
          <cell r="K7" t="str">
            <v>1998 Total Actual</v>
          </cell>
          <cell r="L7" t="str">
            <v>1999 Total Actual</v>
          </cell>
          <cell r="M7" t="str">
            <v>2000 Total Actual</v>
          </cell>
          <cell r="N7" t="str">
            <v>2001 Total Actual</v>
          </cell>
          <cell r="O7" t="str">
            <v>2002 Total Actual</v>
          </cell>
        </row>
        <row r="9">
          <cell r="A9" t="str">
            <v>MINING</v>
          </cell>
        </row>
        <row r="11">
          <cell r="A11" t="str">
            <v>BCM's:</v>
          </cell>
        </row>
        <row r="12">
          <cell r="A12" t="str">
            <v>Ice</v>
          </cell>
          <cell r="B12">
            <v>49899.5</v>
          </cell>
          <cell r="C12">
            <v>20277.083333333332</v>
          </cell>
          <cell r="D12">
            <v>104.16666666666667</v>
          </cell>
          <cell r="E12">
            <v>32281.25</v>
          </cell>
          <cell r="F12">
            <v>12125</v>
          </cell>
          <cell r="G12">
            <v>73058.333333333328</v>
          </cell>
          <cell r="H12">
            <v>0</v>
          </cell>
          <cell r="J12">
            <v>598794</v>
          </cell>
          <cell r="K12">
            <v>243325</v>
          </cell>
          <cell r="L12">
            <v>1250</v>
          </cell>
          <cell r="M12">
            <v>387375</v>
          </cell>
          <cell r="N12">
            <v>145500</v>
          </cell>
          <cell r="O12">
            <v>876700</v>
          </cell>
        </row>
        <row r="13">
          <cell r="A13" t="str">
            <v>Waste (including low grade ore)</v>
          </cell>
          <cell r="B13">
            <v>522459.16666666669</v>
          </cell>
          <cell r="C13">
            <v>777459.58333333337</v>
          </cell>
          <cell r="D13">
            <v>1008034.4166666666</v>
          </cell>
          <cell r="E13">
            <v>1104947.1666666667</v>
          </cell>
          <cell r="F13">
            <v>1380593.25</v>
          </cell>
          <cell r="G13">
            <v>1430033.25</v>
          </cell>
          <cell r="H13">
            <v>1427651.5</v>
          </cell>
          <cell r="J13">
            <v>6269510</v>
          </cell>
          <cell r="K13">
            <v>9329515</v>
          </cell>
          <cell r="L13">
            <v>12096413</v>
          </cell>
          <cell r="M13">
            <v>13259366</v>
          </cell>
          <cell r="N13">
            <v>16567119</v>
          </cell>
          <cell r="O13">
            <v>17160399</v>
          </cell>
        </row>
        <row r="14">
          <cell r="A14" t="str">
            <v>Ore</v>
          </cell>
          <cell r="B14">
            <v>133762.16666666666</v>
          </cell>
          <cell r="C14">
            <v>145423.75</v>
          </cell>
          <cell r="D14">
            <v>195411.16666666666</v>
          </cell>
          <cell r="E14">
            <v>150718.33333333334</v>
          </cell>
          <cell r="F14">
            <v>149871.83333333334</v>
          </cell>
          <cell r="G14">
            <v>136108.25</v>
          </cell>
          <cell r="H14">
            <v>154015.25</v>
          </cell>
          <cell r="J14">
            <v>1605146</v>
          </cell>
          <cell r="K14">
            <v>1745085</v>
          </cell>
          <cell r="L14">
            <v>2344934</v>
          </cell>
          <cell r="M14">
            <v>1808620</v>
          </cell>
          <cell r="N14">
            <v>1798462</v>
          </cell>
          <cell r="O14">
            <v>1633299</v>
          </cell>
        </row>
        <row r="15">
          <cell r="A15" t="str">
            <v>Total BCM's</v>
          </cell>
          <cell r="B15">
            <v>706120.83333333337</v>
          </cell>
          <cell r="C15">
            <v>943160.41666666674</v>
          </cell>
          <cell r="D15">
            <v>1203549.75</v>
          </cell>
          <cell r="E15">
            <v>1287946.75</v>
          </cell>
          <cell r="F15">
            <v>1542590.0833333333</v>
          </cell>
          <cell r="G15">
            <v>1639199.8333333333</v>
          </cell>
          <cell r="H15">
            <v>1581666.75</v>
          </cell>
          <cell r="J15">
            <v>8473450</v>
          </cell>
          <cell r="K15">
            <v>11317925</v>
          </cell>
          <cell r="L15">
            <v>14442597</v>
          </cell>
          <cell r="M15">
            <v>15455361</v>
          </cell>
          <cell r="N15">
            <v>18511081</v>
          </cell>
          <cell r="O15">
            <v>19670398</v>
          </cell>
        </row>
        <row r="17">
          <cell r="A17" t="str">
            <v>Tonnes:</v>
          </cell>
        </row>
        <row r="18">
          <cell r="A18" t="str">
            <v>Tonnes Mined Waste/Low Grade  &amp; Ice</v>
          </cell>
          <cell r="B18">
            <v>1501831.8333333333</v>
          </cell>
          <cell r="C18">
            <v>2233400.75</v>
          </cell>
          <cell r="D18">
            <v>2872988.75</v>
          </cell>
          <cell r="E18">
            <v>3606731.3708333336</v>
          </cell>
          <cell r="F18">
            <v>4372374.2374999998</v>
          </cell>
          <cell r="G18">
            <v>4527064.0249999994</v>
          </cell>
          <cell r="H18">
            <v>4522136.5958333341</v>
          </cell>
          <cell r="J18">
            <v>18021982</v>
          </cell>
          <cell r="K18">
            <v>26800809</v>
          </cell>
          <cell r="L18">
            <v>34475865</v>
          </cell>
          <cell r="M18">
            <v>38126208.950000003</v>
          </cell>
          <cell r="N18">
            <v>47342873.850000001</v>
          </cell>
          <cell r="O18">
            <v>49669864.299999997</v>
          </cell>
        </row>
        <row r="19">
          <cell r="A19" t="str">
            <v>Tonnes of Ore Mined</v>
          </cell>
          <cell r="B19">
            <v>380784.33333333331</v>
          </cell>
          <cell r="C19">
            <v>414457.66666666669</v>
          </cell>
          <cell r="D19">
            <v>556921.83333333337</v>
          </cell>
          <cell r="E19">
            <v>429547.29166666669</v>
          </cell>
          <cell r="F19">
            <v>427134.75</v>
          </cell>
          <cell r="G19">
            <v>387908.66666666669</v>
          </cell>
          <cell r="H19">
            <v>453330</v>
          </cell>
          <cell r="J19">
            <v>4569412</v>
          </cell>
          <cell r="K19">
            <v>4973492</v>
          </cell>
          <cell r="L19">
            <v>6683062</v>
          </cell>
          <cell r="M19">
            <v>5154567.5</v>
          </cell>
          <cell r="N19">
            <v>5125617</v>
          </cell>
          <cell r="O19">
            <v>4654904</v>
          </cell>
        </row>
        <row r="20">
          <cell r="A20" t="str">
            <v>Grade (g/t)</v>
          </cell>
          <cell r="B20">
            <v>5.5291678161654056</v>
          </cell>
          <cell r="C20">
            <v>4.7832082267670284</v>
          </cell>
          <cell r="D20">
            <v>3.96958262282768</v>
          </cell>
          <cell r="E20">
            <v>4.8385386874534086</v>
          </cell>
          <cell r="F20">
            <v>5.5011640147908052</v>
          </cell>
          <cell r="G20">
            <v>3.6794070896843412</v>
          </cell>
          <cell r="H20">
            <v>4.6681921161699718</v>
          </cell>
          <cell r="J20">
            <v>5.5291678161654065</v>
          </cell>
          <cell r="K20">
            <v>4.7832082267670284</v>
          </cell>
          <cell r="L20">
            <v>3.96958262282768</v>
          </cell>
          <cell r="M20">
            <v>4.8385386874534095</v>
          </cell>
          <cell r="N20">
            <v>5.5021640147908055</v>
          </cell>
          <cell r="O20">
            <v>3.6794070896843416</v>
          </cell>
        </row>
        <row r="21">
          <cell r="A21" t="str">
            <v>Ounces Mined</v>
          </cell>
          <cell r="B21">
            <v>67690.833333333328</v>
          </cell>
          <cell r="C21">
            <v>63736.833333333336</v>
          </cell>
          <cell r="D21">
            <v>71077.166666666672</v>
          </cell>
          <cell r="E21">
            <v>66821.5</v>
          </cell>
          <cell r="F21">
            <v>75545.833333333328</v>
          </cell>
          <cell r="G21">
            <v>45887.916666666664</v>
          </cell>
          <cell r="H21">
            <v>68038.416666666672</v>
          </cell>
          <cell r="J21">
            <v>812290</v>
          </cell>
          <cell r="K21">
            <v>764842</v>
          </cell>
          <cell r="L21">
            <v>852926</v>
          </cell>
          <cell r="M21">
            <v>801858</v>
          </cell>
          <cell r="N21">
            <v>906550</v>
          </cell>
          <cell r="O21">
            <v>550655</v>
          </cell>
        </row>
        <row r="23">
          <cell r="A23" t="str">
            <v>Cost Per BCM</v>
          </cell>
          <cell r="B23">
            <v>2.5906945813098559</v>
          </cell>
          <cell r="C23">
            <v>2.2747599051946357</v>
          </cell>
          <cell r="D23">
            <v>1.9300000000000002</v>
          </cell>
          <cell r="E23">
            <v>1.6807205603285489</v>
          </cell>
          <cell r="F23">
            <v>1.56304585507459</v>
          </cell>
          <cell r="G23">
            <v>0.43638935985225796</v>
          </cell>
          <cell r="H23">
            <v>0.61222969640517932</v>
          </cell>
          <cell r="J23">
            <v>2.5906945813098559</v>
          </cell>
          <cell r="K23">
            <v>2.2747599051946361</v>
          </cell>
          <cell r="L23">
            <v>1.9300000000000002</v>
          </cell>
          <cell r="M23">
            <v>1.6807205603285489</v>
          </cell>
          <cell r="N23">
            <v>1.5630458551826336</v>
          </cell>
          <cell r="O23">
            <v>0.43638935985225796</v>
          </cell>
        </row>
        <row r="25">
          <cell r="A25" t="str">
            <v>MILLING</v>
          </cell>
        </row>
        <row r="27">
          <cell r="A27" t="str">
            <v>Tonnes of Ore Milled</v>
          </cell>
          <cell r="B27">
            <v>335235.66666666669</v>
          </cell>
          <cell r="C27">
            <v>437864.83333333331</v>
          </cell>
          <cell r="D27">
            <v>441488.66666666669</v>
          </cell>
          <cell r="E27">
            <v>458140.08333333331</v>
          </cell>
          <cell r="F27">
            <v>455791.83333333331</v>
          </cell>
          <cell r="G27">
            <v>467593.66666666669</v>
          </cell>
          <cell r="H27">
            <v>453330</v>
          </cell>
          <cell r="J27">
            <v>4022828</v>
          </cell>
          <cell r="K27">
            <v>5254378</v>
          </cell>
          <cell r="L27">
            <v>5297864</v>
          </cell>
          <cell r="M27">
            <v>5497681</v>
          </cell>
          <cell r="N27">
            <v>5469502</v>
          </cell>
          <cell r="O27">
            <v>5611124</v>
          </cell>
        </row>
        <row r="28">
          <cell r="A28" t="str">
            <v>Grade (g/t)</v>
          </cell>
          <cell r="B28">
            <v>5.5510000000000002</v>
          </cell>
          <cell r="C28">
            <v>4.7699999999999996</v>
          </cell>
          <cell r="D28">
            <v>4.54</v>
          </cell>
          <cell r="E28">
            <v>4.6494932736402861</v>
          </cell>
          <cell r="F28">
            <v>5.1366643429328667</v>
          </cell>
          <cell r="G28">
            <v>3.7110215837325997</v>
          </cell>
          <cell r="H28">
            <v>4.6681921161699726</v>
          </cell>
          <cell r="J28">
            <v>5.5510000000000002</v>
          </cell>
          <cell r="K28">
            <v>4.7699999999999996</v>
          </cell>
          <cell r="L28">
            <v>4.54</v>
          </cell>
          <cell r="M28">
            <v>4.6494932736402861</v>
          </cell>
          <cell r="N28">
            <v>5.1366643429328667</v>
          </cell>
          <cell r="O28">
            <v>3.7110215837325997</v>
          </cell>
        </row>
        <row r="29">
          <cell r="A29" t="str">
            <v>Recovery</v>
          </cell>
          <cell r="B29">
            <v>0.73340000000000005</v>
          </cell>
          <cell r="C29">
            <v>0.78500000000000003</v>
          </cell>
          <cell r="D29">
            <v>0.79369999999999996</v>
          </cell>
          <cell r="E29">
            <v>0.81498359127739806</v>
          </cell>
          <cell r="F29">
            <v>0.83070864354709251</v>
          </cell>
          <cell r="G29">
            <v>0.78126741103103181</v>
          </cell>
          <cell r="H29">
            <v>0.81715354438240162</v>
          </cell>
          <cell r="J29">
            <v>0.73340000000000005</v>
          </cell>
          <cell r="K29">
            <v>0.78500000000000003</v>
          </cell>
          <cell r="L29">
            <v>0.79369999999999996</v>
          </cell>
          <cell r="M29">
            <v>0.81498359127739806</v>
          </cell>
          <cell r="N29">
            <v>0.83070864354709251</v>
          </cell>
          <cell r="O29">
            <v>0.78126741103103181</v>
          </cell>
        </row>
        <row r="30">
          <cell r="A30" t="str">
            <v>Ounces Extracted</v>
          </cell>
          <cell r="B30">
            <v>43885.416666666664</v>
          </cell>
          <cell r="C30">
            <v>52704.416666666664</v>
          </cell>
          <cell r="D30">
            <v>51143.416666666664</v>
          </cell>
          <cell r="E30">
            <v>55814.083333333336</v>
          </cell>
          <cell r="F30">
            <v>62529.862499999996</v>
          </cell>
          <cell r="G30">
            <v>43586.583333333336</v>
          </cell>
          <cell r="H30">
            <v>55597.833333333336</v>
          </cell>
          <cell r="J30">
            <v>526625</v>
          </cell>
          <cell r="K30">
            <v>632453</v>
          </cell>
          <cell r="L30">
            <v>613721</v>
          </cell>
          <cell r="M30">
            <v>669769</v>
          </cell>
          <cell r="N30">
            <v>750358.35</v>
          </cell>
          <cell r="O30">
            <v>523039</v>
          </cell>
        </row>
        <row r="32">
          <cell r="A32" t="str">
            <v>Ounces in Circuit Change</v>
          </cell>
          <cell r="B32">
            <v>-2037.4166666666642</v>
          </cell>
          <cell r="C32">
            <v>1059.0166666666628</v>
          </cell>
          <cell r="D32">
            <v>-266.5</v>
          </cell>
          <cell r="E32">
            <v>20.550572961605212</v>
          </cell>
          <cell r="F32">
            <v>196.68189803308633</v>
          </cell>
          <cell r="G32">
            <v>459.25</v>
          </cell>
          <cell r="H32">
            <v>0</v>
          </cell>
          <cell r="J32">
            <v>-24449</v>
          </cell>
          <cell r="K32">
            <v>12708.199999999953</v>
          </cell>
          <cell r="L32">
            <v>-3198</v>
          </cell>
          <cell r="M32">
            <v>246.60687553929165</v>
          </cell>
          <cell r="N32">
            <v>2360.1827763967449</v>
          </cell>
          <cell r="O32">
            <v>5511</v>
          </cell>
        </row>
        <row r="34">
          <cell r="A34" t="str">
            <v>Ounces Poured</v>
          </cell>
          <cell r="B34">
            <v>41848</v>
          </cell>
          <cell r="C34">
            <v>53763.433333333327</v>
          </cell>
          <cell r="D34">
            <v>50876.916666666664</v>
          </cell>
          <cell r="E34">
            <v>55834.633906294941</v>
          </cell>
          <cell r="F34">
            <v>62726.544398033082</v>
          </cell>
          <cell r="G34">
            <v>44045.833333333336</v>
          </cell>
          <cell r="H34">
            <v>55509.666666666664</v>
          </cell>
          <cell r="J34">
            <v>502176</v>
          </cell>
          <cell r="K34">
            <v>645161.19999999995</v>
          </cell>
          <cell r="L34">
            <v>610523</v>
          </cell>
          <cell r="M34">
            <v>670015.60687553929</v>
          </cell>
          <cell r="N34">
            <v>752718.53277639672</v>
          </cell>
          <cell r="O34">
            <v>528550</v>
          </cell>
        </row>
        <row r="35">
          <cell r="A35" t="str">
            <v>Cost Per Tonne</v>
          </cell>
          <cell r="B35">
            <v>6.5480554972770397</v>
          </cell>
          <cell r="C35">
            <v>6.3906201647464274</v>
          </cell>
          <cell r="D35">
            <v>5.4699999999999989</v>
          </cell>
          <cell r="E35">
            <v>5.3071253133821337</v>
          </cell>
          <cell r="F35">
            <v>5.6501037754442729</v>
          </cell>
          <cell r="G35">
            <v>1.1789186096230277</v>
          </cell>
          <cell r="H35">
            <v>4.5038857197479381</v>
          </cell>
          <cell r="J35">
            <v>6.5480554972770397</v>
          </cell>
          <cell r="K35">
            <v>6.3906201647464265</v>
          </cell>
          <cell r="L35">
            <v>5.47</v>
          </cell>
          <cell r="M35">
            <v>5.3071253133821337</v>
          </cell>
          <cell r="N35">
            <v>5.650103775444272</v>
          </cell>
          <cell r="O35">
            <v>1.1789186096230277</v>
          </cell>
        </row>
        <row r="36">
          <cell r="A36" t="str">
            <v/>
          </cell>
        </row>
        <row r="37">
          <cell r="A37" t="str">
            <v>Average BCM's Per Day</v>
          </cell>
          <cell r="B37">
            <v>23214.931506849316</v>
          </cell>
          <cell r="C37">
            <v>31008.013698630137</v>
          </cell>
          <cell r="D37">
            <v>39568.758904109593</v>
          </cell>
          <cell r="E37">
            <v>42343.454794520549</v>
          </cell>
          <cell r="F37">
            <v>50715.290410958907</v>
          </cell>
          <cell r="G37">
            <v>53891.501369863014</v>
          </cell>
          <cell r="H37">
            <v>52000</v>
          </cell>
          <cell r="J37">
            <v>23214.931506849316</v>
          </cell>
          <cell r="K37">
            <v>31008.013698630137</v>
          </cell>
          <cell r="L37">
            <v>39568.758904109593</v>
          </cell>
          <cell r="M37">
            <v>42343.454794520549</v>
          </cell>
          <cell r="N37">
            <v>50715.290410958907</v>
          </cell>
          <cell r="O37">
            <v>53891.501369863014</v>
          </cell>
        </row>
        <row r="38">
          <cell r="A38" t="str">
            <v>Average Tonnes Per Day</v>
          </cell>
          <cell r="B38">
            <v>11021.446575342467</v>
          </cell>
          <cell r="C38">
            <v>14395.556164383561</v>
          </cell>
          <cell r="D38">
            <v>14514.69589041096</v>
          </cell>
          <cell r="E38">
            <v>15062.139726027397</v>
          </cell>
          <cell r="F38">
            <v>14984.936986301369</v>
          </cell>
          <cell r="G38">
            <v>15372.942465753425</v>
          </cell>
          <cell r="H38">
            <v>14904</v>
          </cell>
          <cell r="J38">
            <v>11021.446575342467</v>
          </cell>
          <cell r="K38">
            <v>14395.556164383561</v>
          </cell>
          <cell r="L38">
            <v>14514.69589041096</v>
          </cell>
          <cell r="M38">
            <v>15062.139726027397</v>
          </cell>
          <cell r="N38">
            <v>14984.936986301369</v>
          </cell>
          <cell r="O38">
            <v>15372.942465753425</v>
          </cell>
        </row>
        <row r="40">
          <cell r="A40" t="str">
            <v>INVENTORY</v>
          </cell>
        </row>
        <row r="41">
          <cell r="A41" t="str">
            <v/>
          </cell>
        </row>
        <row r="42">
          <cell r="A42" t="str">
            <v>BROKEN ORE</v>
          </cell>
        </row>
        <row r="43">
          <cell r="A43" t="str">
            <v>Tonnes</v>
          </cell>
          <cell r="B43">
            <v>85708.333333333328</v>
          </cell>
          <cell r="C43">
            <v>62301.166666666664</v>
          </cell>
          <cell r="D43">
            <v>176143</v>
          </cell>
          <cell r="E43">
            <v>147550.25</v>
          </cell>
          <cell r="F43">
            <v>151265.13166666668</v>
          </cell>
          <cell r="G43">
            <v>415461.14999999997</v>
          </cell>
          <cell r="J43">
            <v>1028500</v>
          </cell>
          <cell r="K43">
            <v>747614</v>
          </cell>
          <cell r="L43">
            <v>2113716</v>
          </cell>
          <cell r="M43">
            <v>1770603</v>
          </cell>
          <cell r="N43">
            <v>1815181.58</v>
          </cell>
          <cell r="O43">
            <v>4985533.8</v>
          </cell>
        </row>
        <row r="44">
          <cell r="A44" t="str">
            <v>Grade</v>
          </cell>
          <cell r="B44">
            <v>4.7469626141370931</v>
          </cell>
          <cell r="C44">
            <v>4.8323485233823877</v>
          </cell>
          <cell r="D44">
            <v>2.8615220435290265</v>
          </cell>
          <cell r="E44">
            <v>3.0653897929010627</v>
          </cell>
          <cell r="F44">
            <v>3.3568863963901614</v>
          </cell>
          <cell r="G44">
            <v>0.3348383742407684</v>
          </cell>
          <cell r="J44">
            <v>4.7469626141370931</v>
          </cell>
          <cell r="K44">
            <v>4.8323485233823877</v>
          </cell>
          <cell r="L44">
            <v>2.8615220435290269</v>
          </cell>
          <cell r="M44">
            <v>3.0653897929010623</v>
          </cell>
          <cell r="N44">
            <v>3.3568863963901618</v>
          </cell>
          <cell r="O44">
            <v>2.141</v>
          </cell>
        </row>
        <row r="45">
          <cell r="A45" t="str">
            <v>Ounces</v>
          </cell>
          <cell r="B45">
            <v>13080.666666666666</v>
          </cell>
          <cell r="C45">
            <v>9679.3333333333339</v>
          </cell>
          <cell r="D45">
            <v>16205.166666666666</v>
          </cell>
          <cell r="E45">
            <v>14541.75</v>
          </cell>
          <cell r="F45">
            <v>16325.5</v>
          </cell>
          <cell r="G45">
            <v>4472.5649999999996</v>
          </cell>
          <cell r="J45">
            <v>156968</v>
          </cell>
          <cell r="K45">
            <v>116152</v>
          </cell>
          <cell r="L45">
            <v>194462</v>
          </cell>
          <cell r="M45">
            <v>174501</v>
          </cell>
          <cell r="N45">
            <v>195906</v>
          </cell>
          <cell r="O45">
            <v>53670.78</v>
          </cell>
        </row>
        <row r="46">
          <cell r="A46" t="str">
            <v>Value</v>
          </cell>
          <cell r="B46">
            <v>706896.75</v>
          </cell>
          <cell r="C46">
            <v>595241.58333333337</v>
          </cell>
          <cell r="D46">
            <v>1000440.1666666666</v>
          </cell>
          <cell r="E46">
            <v>914697.09890695463</v>
          </cell>
          <cell r="F46">
            <v>1099305.3211470046</v>
          </cell>
          <cell r="G46">
            <v>756737.89916666655</v>
          </cell>
          <cell r="J46">
            <v>8482761</v>
          </cell>
          <cell r="K46">
            <v>7142899</v>
          </cell>
          <cell r="L46">
            <v>12005282</v>
          </cell>
          <cell r="M46">
            <v>10976365.186883455</v>
          </cell>
          <cell r="N46">
            <v>13191663.853764055</v>
          </cell>
          <cell r="O46">
            <v>9080854.7899999991</v>
          </cell>
        </row>
        <row r="47">
          <cell r="A47" t="str">
            <v>Cost per ounce</v>
          </cell>
          <cell r="B47">
            <v>54.041339636104176</v>
          </cell>
          <cell r="C47">
            <v>61.496134375645703</v>
          </cell>
          <cell r="D47">
            <v>61.735876418014833</v>
          </cell>
          <cell r="E47">
            <v>62.901445761820597</v>
          </cell>
          <cell r="F47">
            <v>67.336701549539342</v>
          </cell>
          <cell r="G47">
            <v>169.19550619536366</v>
          </cell>
          <cell r="J47">
            <v>54.041339636104176</v>
          </cell>
          <cell r="K47">
            <v>61.496134375645703</v>
          </cell>
          <cell r="L47">
            <v>61.735876418014833</v>
          </cell>
          <cell r="M47">
            <v>62.90144576182059</v>
          </cell>
          <cell r="N47">
            <v>67.336701549539342</v>
          </cell>
          <cell r="O47">
            <v>169.19550619536363</v>
          </cell>
        </row>
        <row r="49">
          <cell r="A49" t="str">
            <v>IN-CURCUIT</v>
          </cell>
        </row>
        <row r="50">
          <cell r="A50" t="str">
            <v>Ounces</v>
          </cell>
          <cell r="B50">
            <v>2530</v>
          </cell>
          <cell r="C50">
            <v>2004.1666666666667</v>
          </cell>
          <cell r="D50">
            <v>1738.5</v>
          </cell>
          <cell r="E50">
            <v>1717.8891666666666</v>
          </cell>
          <cell r="F50">
            <v>1521.0191666666667</v>
          </cell>
          <cell r="G50">
            <v>790.58333333333337</v>
          </cell>
          <cell r="J50">
            <v>30360</v>
          </cell>
          <cell r="K50">
            <v>24050</v>
          </cell>
          <cell r="L50">
            <v>20862</v>
          </cell>
          <cell r="M50">
            <v>20614.669999999998</v>
          </cell>
          <cell r="N50">
            <v>18252.23</v>
          </cell>
          <cell r="O50">
            <v>9487</v>
          </cell>
        </row>
        <row r="51">
          <cell r="A51" t="str">
            <v>Value</v>
          </cell>
          <cell r="B51">
            <v>223930.08333333334</v>
          </cell>
          <cell r="C51">
            <v>145222.66666666666</v>
          </cell>
          <cell r="D51">
            <v>161149.66666666666</v>
          </cell>
          <cell r="E51">
            <v>158591.89333065221</v>
          </cell>
          <cell r="F51">
            <v>255107.24107652917</v>
          </cell>
          <cell r="G51">
            <v>230139.52833333332</v>
          </cell>
          <cell r="J51">
            <v>2687161</v>
          </cell>
          <cell r="K51">
            <v>1742672</v>
          </cell>
          <cell r="L51">
            <v>1933796</v>
          </cell>
          <cell r="M51">
            <v>1903102.7199678265</v>
          </cell>
          <cell r="N51">
            <v>3061286.8929183502</v>
          </cell>
          <cell r="O51">
            <v>2761674.34</v>
          </cell>
        </row>
        <row r="52">
          <cell r="A52" t="str">
            <v>Cost per ounce</v>
          </cell>
          <cell r="B52">
            <v>88.509914361001321</v>
          </cell>
          <cell r="C52">
            <v>72.460374220374206</v>
          </cell>
          <cell r="D52">
            <v>92.694660147636853</v>
          </cell>
          <cell r="E52">
            <v>92.317884301219792</v>
          </cell>
          <cell r="F52">
            <v>167.72125339853542</v>
          </cell>
          <cell r="G52">
            <v>291.10091071993253</v>
          </cell>
          <cell r="J52">
            <v>88.509914361001321</v>
          </cell>
          <cell r="K52">
            <v>72.46037422037422</v>
          </cell>
          <cell r="L52">
            <v>92.694660147636853</v>
          </cell>
          <cell r="M52">
            <v>92.317884301219792</v>
          </cell>
          <cell r="N52">
            <v>167.72125339853542</v>
          </cell>
          <cell r="O52">
            <v>291.10091071993253</v>
          </cell>
        </row>
        <row r="54">
          <cell r="A54" t="str">
            <v>FINISHED GOLD</v>
          </cell>
        </row>
        <row r="55">
          <cell r="A55" t="str">
            <v>Ounces</v>
          </cell>
          <cell r="B55">
            <v>1446.5</v>
          </cell>
          <cell r="C55">
            <v>666.91666666666663</v>
          </cell>
          <cell r="D55">
            <v>511.5</v>
          </cell>
          <cell r="E55">
            <v>202.33002120505748</v>
          </cell>
          <cell r="F55">
            <v>2166.324053130365</v>
          </cell>
          <cell r="G55">
            <v>1370.855779165975</v>
          </cell>
          <cell r="J55">
            <v>17358</v>
          </cell>
          <cell r="K55">
            <v>8003</v>
          </cell>
          <cell r="L55">
            <v>6138</v>
          </cell>
          <cell r="M55">
            <v>2427.9602544606896</v>
          </cell>
          <cell r="N55">
            <v>25995.888637564378</v>
          </cell>
          <cell r="O55">
            <v>16450.2693499917</v>
          </cell>
        </row>
        <row r="56">
          <cell r="A56" t="str">
            <v>Value</v>
          </cell>
          <cell r="B56">
            <v>346552.08333333331</v>
          </cell>
          <cell r="C56">
            <v>165228.25</v>
          </cell>
          <cell r="D56">
            <v>118534.75</v>
          </cell>
          <cell r="E56">
            <v>47973.407825431474</v>
          </cell>
          <cell r="F56">
            <v>542836.49816601223</v>
          </cell>
          <cell r="G56">
            <v>484041.43416666664</v>
          </cell>
          <cell r="J56">
            <v>4158625</v>
          </cell>
          <cell r="K56">
            <v>1982739</v>
          </cell>
          <cell r="L56">
            <v>1422417</v>
          </cell>
          <cell r="M56">
            <v>575680.89390517771</v>
          </cell>
          <cell r="N56">
            <v>6514037.9779921463</v>
          </cell>
          <cell r="O56">
            <v>5808497.21</v>
          </cell>
        </row>
        <row r="57">
          <cell r="A57" t="str">
            <v>Cost per ounce</v>
          </cell>
          <cell r="B57">
            <v>239.57973268809769</v>
          </cell>
          <cell r="C57">
            <v>247.74946894914407</v>
          </cell>
          <cell r="D57">
            <v>231.7394916911046</v>
          </cell>
          <cell r="E57">
            <v>237.10474372367793</v>
          </cell>
          <cell r="F57">
            <v>250.57954620482877</v>
          </cell>
          <cell r="G57">
            <v>353.09435282911829</v>
          </cell>
          <cell r="J57">
            <v>239.57973268809772</v>
          </cell>
          <cell r="K57">
            <v>247.74946894914407</v>
          </cell>
          <cell r="L57">
            <v>231.7394916911046</v>
          </cell>
          <cell r="M57">
            <v>237.10474372367796</v>
          </cell>
          <cell r="N57">
            <v>250.57954620482877</v>
          </cell>
          <cell r="O57">
            <v>353.09435282911829</v>
          </cell>
        </row>
        <row r="65">
          <cell r="A65" t="str">
            <v>Кумтор Оперейтинг Компани</v>
          </cell>
        </row>
        <row r="66">
          <cell r="A66" t="str">
            <v>Статистические данные по эффективности и производству</v>
          </cell>
        </row>
        <row r="67">
          <cell r="A67" t="str">
            <v xml:space="preserve">Сравнительные статданные </v>
          </cell>
        </row>
        <row r="68">
          <cell r="A68" t="str">
            <v>31 августа 2002 года</v>
          </cell>
        </row>
        <row r="70">
          <cell r="B70" t="str">
            <v>Месячные итоговые сравнительные данные</v>
          </cell>
          <cell r="J70" t="str">
            <v>Годовые итоговые сравнительные данные</v>
          </cell>
        </row>
        <row r="71">
          <cell r="B71" t="str">
            <v>В среднем за 1997</v>
          </cell>
          <cell r="C71" t="str">
            <v>В среднем за 1998</v>
          </cell>
          <cell r="D71" t="str">
            <v>В среднем за 1999</v>
          </cell>
          <cell r="E71" t="str">
            <v>В среднем за 2000</v>
          </cell>
          <cell r="F71" t="str">
            <v>В среднем за 2001</v>
          </cell>
          <cell r="G71" t="str">
            <v>В среднем за 2002</v>
          </cell>
          <cell r="H71" t="str">
            <v>В среднем по бюджету за 2002</v>
          </cell>
          <cell r="J71" t="str">
            <v>Итого за 1997</v>
          </cell>
          <cell r="K71" t="str">
            <v>Итого за 1998</v>
          </cell>
          <cell r="L71" t="str">
            <v>Итого за 1999</v>
          </cell>
          <cell r="M71" t="str">
            <v>Итого за 2000</v>
          </cell>
          <cell r="N71" t="str">
            <v>Итого за 2001</v>
          </cell>
          <cell r="O71" t="str">
            <v>Итого за 2002</v>
          </cell>
        </row>
        <row r="73">
          <cell r="A73" t="str">
            <v>ДОБЫЧА</v>
          </cell>
          <cell r="K73" t="str">
            <v>`</v>
          </cell>
        </row>
        <row r="75">
          <cell r="A75" t="str">
            <v>Куб.м.</v>
          </cell>
        </row>
        <row r="76">
          <cell r="A76" t="str">
            <v>Лед</v>
          </cell>
          <cell r="B76">
            <v>49899.5</v>
          </cell>
          <cell r="C76">
            <v>20277.083333333332</v>
          </cell>
          <cell r="D76">
            <v>104.16666666666667</v>
          </cell>
          <cell r="E76">
            <v>32281.25</v>
          </cell>
          <cell r="F76">
            <v>12125</v>
          </cell>
          <cell r="G76">
            <v>73058.333333333328</v>
          </cell>
          <cell r="H76">
            <v>0</v>
          </cell>
          <cell r="J76">
            <v>598794</v>
          </cell>
          <cell r="K76">
            <v>243325</v>
          </cell>
          <cell r="L76">
            <v>1250</v>
          </cell>
          <cell r="M76">
            <v>387375</v>
          </cell>
          <cell r="N76">
            <v>145500</v>
          </cell>
          <cell r="O76">
            <v>876700</v>
          </cell>
        </row>
        <row r="77">
          <cell r="A77" t="str">
            <v>Пуст. пор. (Вкл. низкосорт. руду)</v>
          </cell>
          <cell r="B77">
            <v>522459.16666666669</v>
          </cell>
          <cell r="C77">
            <v>777459.58333333337</v>
          </cell>
          <cell r="D77">
            <v>1008034.4166666666</v>
          </cell>
          <cell r="E77">
            <v>1104947.1666666667</v>
          </cell>
          <cell r="F77">
            <v>1380593.25</v>
          </cell>
          <cell r="G77">
            <v>1430033.25</v>
          </cell>
          <cell r="H77">
            <v>1427651.5</v>
          </cell>
          <cell r="J77">
            <v>6269510</v>
          </cell>
          <cell r="K77">
            <v>9329515</v>
          </cell>
          <cell r="L77">
            <v>12096413</v>
          </cell>
          <cell r="M77">
            <v>13259366</v>
          </cell>
          <cell r="N77">
            <v>16567119</v>
          </cell>
          <cell r="O77">
            <v>17160399</v>
          </cell>
        </row>
        <row r="78">
          <cell r="A78" t="str">
            <v>Руда</v>
          </cell>
          <cell r="B78">
            <v>133762.16666666666</v>
          </cell>
          <cell r="C78">
            <v>145423.75</v>
          </cell>
          <cell r="D78">
            <v>195411.16666666666</v>
          </cell>
          <cell r="E78">
            <v>150718.33333333334</v>
          </cell>
          <cell r="F78">
            <v>149871.83333333334</v>
          </cell>
          <cell r="G78">
            <v>136108.25</v>
          </cell>
          <cell r="H78">
            <v>154015.25</v>
          </cell>
          <cell r="J78">
            <v>1605146</v>
          </cell>
          <cell r="K78">
            <v>1745085</v>
          </cell>
          <cell r="L78">
            <v>2344934</v>
          </cell>
          <cell r="M78">
            <v>1808620</v>
          </cell>
          <cell r="N78">
            <v>1798462</v>
          </cell>
          <cell r="O78">
            <v>1633299</v>
          </cell>
        </row>
        <row r="79">
          <cell r="A79" t="str">
            <v>Итого куб. м.</v>
          </cell>
          <cell r="B79">
            <v>706120.83333333337</v>
          </cell>
          <cell r="C79">
            <v>943160.41666666674</v>
          </cell>
          <cell r="D79">
            <v>1203549.75</v>
          </cell>
          <cell r="E79">
            <v>1287946.75</v>
          </cell>
          <cell r="F79">
            <v>1542590.0833333333</v>
          </cell>
          <cell r="G79">
            <v>1639199.8333333333</v>
          </cell>
          <cell r="H79">
            <v>1581666.75</v>
          </cell>
          <cell r="J79">
            <v>8473450</v>
          </cell>
          <cell r="K79">
            <v>11317925</v>
          </cell>
          <cell r="L79">
            <v>14442597</v>
          </cell>
          <cell r="M79">
            <v>15455361</v>
          </cell>
          <cell r="N79">
            <v>18511081</v>
          </cell>
          <cell r="O79">
            <v>19670398</v>
          </cell>
        </row>
        <row r="81">
          <cell r="A81" t="str">
            <v>Тонны:</v>
          </cell>
        </row>
        <row r="82">
          <cell r="A82" t="str">
            <v>Тонны доб. пуст. породы/НС.руды и льда</v>
          </cell>
          <cell r="B82">
            <v>1501831.8333333333</v>
          </cell>
          <cell r="C82">
            <v>2233400.75</v>
          </cell>
          <cell r="D82">
            <v>2872988.75</v>
          </cell>
          <cell r="E82">
            <v>3606731.3708333336</v>
          </cell>
          <cell r="F82">
            <v>4372374.2374999998</v>
          </cell>
          <cell r="G82">
            <v>4527064.0249999994</v>
          </cell>
          <cell r="H82">
            <v>4522136.5958333341</v>
          </cell>
          <cell r="J82">
            <v>18021982</v>
          </cell>
          <cell r="K82">
            <v>26800809</v>
          </cell>
          <cell r="L82">
            <v>34475865</v>
          </cell>
          <cell r="M82">
            <v>38126208.950000003</v>
          </cell>
          <cell r="N82">
            <v>47342873.850000001</v>
          </cell>
          <cell r="O82">
            <v>49669864.299999997</v>
          </cell>
        </row>
        <row r="83">
          <cell r="A83" t="str">
            <v>Тонны добытой руды</v>
          </cell>
          <cell r="B83">
            <v>380784.33333333331</v>
          </cell>
          <cell r="C83">
            <v>414457.66666666669</v>
          </cell>
          <cell r="D83">
            <v>556921.83333333337</v>
          </cell>
          <cell r="E83">
            <v>429547.29166666669</v>
          </cell>
          <cell r="F83">
            <v>427134.75</v>
          </cell>
          <cell r="G83">
            <v>387908.66666666669</v>
          </cell>
          <cell r="H83">
            <v>453330</v>
          </cell>
          <cell r="J83">
            <v>4569412</v>
          </cell>
          <cell r="K83">
            <v>4973492</v>
          </cell>
          <cell r="L83">
            <v>6683062</v>
          </cell>
          <cell r="M83">
            <v>5154567.5</v>
          </cell>
          <cell r="N83">
            <v>5125617</v>
          </cell>
          <cell r="O83">
            <v>4654904</v>
          </cell>
        </row>
        <row r="84">
          <cell r="A84" t="str">
            <v>Содержание (г/т)</v>
          </cell>
          <cell r="B84">
            <v>5.5291678161654056</v>
          </cell>
          <cell r="C84">
            <v>4.7832082267670284</v>
          </cell>
          <cell r="D84">
            <v>3.96958262282768</v>
          </cell>
          <cell r="E84">
            <v>4.8385386874534086</v>
          </cell>
          <cell r="F84">
            <v>5.5011640147908052</v>
          </cell>
          <cell r="G84">
            <v>3.6794070896843412</v>
          </cell>
          <cell r="H84">
            <v>4.6681921161699718</v>
          </cell>
          <cell r="J84">
            <v>5.5291678161654065</v>
          </cell>
          <cell r="K84">
            <v>4.7832082267670284</v>
          </cell>
          <cell r="L84">
            <v>3.96958262282768</v>
          </cell>
          <cell r="M84">
            <v>4.8385386874534095</v>
          </cell>
          <cell r="N84">
            <v>5.5021640147908055</v>
          </cell>
          <cell r="O84">
            <v>3.6794070896843416</v>
          </cell>
        </row>
        <row r="85">
          <cell r="A85" t="str">
            <v>Добытые унции</v>
          </cell>
          <cell r="B85">
            <v>67690.833333333328</v>
          </cell>
          <cell r="C85">
            <v>63736.833333333336</v>
          </cell>
          <cell r="D85">
            <v>71077.166666666672</v>
          </cell>
          <cell r="E85">
            <v>66821.5</v>
          </cell>
          <cell r="F85">
            <v>75545.833333333328</v>
          </cell>
          <cell r="G85">
            <v>45887.916666666664</v>
          </cell>
          <cell r="H85">
            <v>68038.416666666672</v>
          </cell>
          <cell r="J85">
            <v>812290</v>
          </cell>
          <cell r="K85">
            <v>764842</v>
          </cell>
          <cell r="L85">
            <v>852926</v>
          </cell>
          <cell r="M85">
            <v>801858</v>
          </cell>
          <cell r="N85">
            <v>906550</v>
          </cell>
          <cell r="O85">
            <v>550655</v>
          </cell>
        </row>
        <row r="87">
          <cell r="A87" t="str">
            <v>Себестоимость куб.м.</v>
          </cell>
          <cell r="B87">
            <v>2.5906945813098559</v>
          </cell>
          <cell r="C87">
            <v>2.2747599051946357</v>
          </cell>
          <cell r="D87">
            <v>1.9300000000000002</v>
          </cell>
          <cell r="E87">
            <v>1.6807205603285489</v>
          </cell>
          <cell r="F87">
            <v>1.56304585507459</v>
          </cell>
          <cell r="G87">
            <v>0.43638935985225796</v>
          </cell>
          <cell r="H87">
            <v>0.61222969640517932</v>
          </cell>
          <cell r="J87">
            <v>2.5906945813098559</v>
          </cell>
          <cell r="K87">
            <v>2.2747599051946361</v>
          </cell>
          <cell r="L87">
            <v>1.9300000000000002</v>
          </cell>
          <cell r="M87">
            <v>1.6807205603285489</v>
          </cell>
          <cell r="N87">
            <v>1.5630458551826336</v>
          </cell>
          <cell r="O87">
            <v>0.43638935985225796</v>
          </cell>
        </row>
        <row r="89">
          <cell r="A89" t="str">
            <v>ПЕРЕРАБОТКА</v>
          </cell>
        </row>
        <row r="91">
          <cell r="A91" t="str">
            <v>Тонны добытой руды</v>
          </cell>
          <cell r="B91">
            <v>335235.66666666669</v>
          </cell>
          <cell r="C91">
            <v>437864.83333333331</v>
          </cell>
          <cell r="D91">
            <v>441488.66666666669</v>
          </cell>
          <cell r="E91">
            <v>458140.08333333331</v>
          </cell>
          <cell r="F91">
            <v>455791.83333333331</v>
          </cell>
          <cell r="G91">
            <v>467593.66666666669</v>
          </cell>
          <cell r="H91">
            <v>453330</v>
          </cell>
          <cell r="J91">
            <v>4022828</v>
          </cell>
          <cell r="K91">
            <v>5254378</v>
          </cell>
          <cell r="L91">
            <v>5297864</v>
          </cell>
          <cell r="M91">
            <v>5497681</v>
          </cell>
          <cell r="N91">
            <v>5469502</v>
          </cell>
          <cell r="O91">
            <v>5611124</v>
          </cell>
        </row>
        <row r="92">
          <cell r="A92" t="str">
            <v>Содержание (г/т)</v>
          </cell>
          <cell r="B92">
            <v>5.5510000000000002</v>
          </cell>
          <cell r="C92">
            <v>4.7699999999999996</v>
          </cell>
          <cell r="D92">
            <v>4.54</v>
          </cell>
          <cell r="E92">
            <v>4.6494932736402861</v>
          </cell>
          <cell r="F92">
            <v>5.1366643429328667</v>
          </cell>
          <cell r="G92">
            <v>3.7110215837325997</v>
          </cell>
          <cell r="H92">
            <v>4.6681921161699726</v>
          </cell>
          <cell r="J92">
            <v>5.5510000000000002</v>
          </cell>
          <cell r="K92">
            <v>4.7699999999999996</v>
          </cell>
          <cell r="L92">
            <v>4.54</v>
          </cell>
          <cell r="M92">
            <v>4.6494932736402861</v>
          </cell>
          <cell r="N92">
            <v>5.1366643429328667</v>
          </cell>
          <cell r="O92">
            <v>3.7110215837325997</v>
          </cell>
        </row>
        <row r="93">
          <cell r="A93" t="str">
            <v>Извлечение</v>
          </cell>
          <cell r="B93">
            <v>0.73340000000000005</v>
          </cell>
          <cell r="C93">
            <v>0.78500000000000003</v>
          </cell>
          <cell r="D93">
            <v>0.79369999999999996</v>
          </cell>
          <cell r="E93">
            <v>0.81498359127739806</v>
          </cell>
          <cell r="F93">
            <v>0.83070864354709251</v>
          </cell>
          <cell r="G93">
            <v>0.78126741103103181</v>
          </cell>
          <cell r="H93">
            <v>0.81715354438240162</v>
          </cell>
          <cell r="J93">
            <v>0.73340000000000005</v>
          </cell>
          <cell r="K93">
            <v>0.78500000000000003</v>
          </cell>
          <cell r="L93">
            <v>0.79369999999999996</v>
          </cell>
          <cell r="M93">
            <v>0.81498359127739806</v>
          </cell>
          <cell r="N93">
            <v>0.83070864354709251</v>
          </cell>
          <cell r="O93">
            <v>0.78126741103103181</v>
          </cell>
        </row>
        <row r="94">
          <cell r="A94" t="str">
            <v>Извлеченные унции</v>
          </cell>
          <cell r="B94">
            <v>43885.416666666664</v>
          </cell>
          <cell r="C94">
            <v>52704.416666666664</v>
          </cell>
          <cell r="D94">
            <v>51143.416666666664</v>
          </cell>
          <cell r="E94">
            <v>55814.083333333336</v>
          </cell>
          <cell r="F94">
            <v>62529.862499999996</v>
          </cell>
          <cell r="G94">
            <v>43586.583333333336</v>
          </cell>
          <cell r="H94">
            <v>55597.833333333336</v>
          </cell>
          <cell r="J94">
            <v>526625</v>
          </cell>
          <cell r="K94">
            <v>632453</v>
          </cell>
          <cell r="L94">
            <v>613721</v>
          </cell>
          <cell r="M94">
            <v>669769</v>
          </cell>
          <cell r="N94">
            <v>750358.35</v>
          </cell>
          <cell r="O94">
            <v>523039</v>
          </cell>
        </row>
        <row r="96">
          <cell r="A96" t="str">
            <v>Изм. кол-ва унций в незавер. пр-ве</v>
          </cell>
          <cell r="B96">
            <v>-2037.4166666666642</v>
          </cell>
          <cell r="C96">
            <v>1059.0166666666628</v>
          </cell>
          <cell r="D96">
            <v>-266.5</v>
          </cell>
          <cell r="E96">
            <v>20.550572961605212</v>
          </cell>
          <cell r="F96">
            <v>196.68189803308633</v>
          </cell>
          <cell r="G96">
            <v>459.25</v>
          </cell>
          <cell r="H96">
            <v>0</v>
          </cell>
          <cell r="J96">
            <v>-24449</v>
          </cell>
          <cell r="K96">
            <v>12708.199999999953</v>
          </cell>
          <cell r="L96">
            <v>-3198</v>
          </cell>
          <cell r="M96">
            <v>246.60687553929165</v>
          </cell>
          <cell r="N96">
            <v>2360.1827763967449</v>
          </cell>
          <cell r="O96">
            <v>5511</v>
          </cell>
        </row>
        <row r="98">
          <cell r="A98" t="str">
            <v>Отлито унций</v>
          </cell>
          <cell r="B98">
            <v>41848</v>
          </cell>
          <cell r="C98">
            <v>53763.433333333327</v>
          </cell>
          <cell r="D98">
            <v>50876.916666666664</v>
          </cell>
          <cell r="E98">
            <v>55834.633906294941</v>
          </cell>
          <cell r="F98">
            <v>62726.544398033082</v>
          </cell>
          <cell r="G98">
            <v>44045.833333333336</v>
          </cell>
          <cell r="H98">
            <v>55509.666666666664</v>
          </cell>
          <cell r="J98">
            <v>502176</v>
          </cell>
          <cell r="K98">
            <v>645161.19999999995</v>
          </cell>
          <cell r="L98">
            <v>610523</v>
          </cell>
          <cell r="M98">
            <v>670015.60687553929</v>
          </cell>
          <cell r="N98">
            <v>752718.53277639672</v>
          </cell>
          <cell r="O98">
            <v>528550</v>
          </cell>
        </row>
        <row r="99">
          <cell r="A99" t="str">
            <v>Себестоимость 1 тонны</v>
          </cell>
          <cell r="B99">
            <v>6.5480554972770397</v>
          </cell>
          <cell r="C99">
            <v>6.3906201647464274</v>
          </cell>
          <cell r="D99">
            <v>5.4699999999999989</v>
          </cell>
          <cell r="E99">
            <v>5.3071253133821337</v>
          </cell>
          <cell r="F99">
            <v>5.6501037754442729</v>
          </cell>
          <cell r="G99">
            <v>1.1789186096230277</v>
          </cell>
          <cell r="H99">
            <v>4.5038857197479381</v>
          </cell>
          <cell r="J99">
            <v>6.5480554972770397</v>
          </cell>
          <cell r="K99">
            <v>6.3906201647464265</v>
          </cell>
          <cell r="L99">
            <v>5.47</v>
          </cell>
          <cell r="M99">
            <v>5.3071253133821337</v>
          </cell>
          <cell r="N99">
            <v>5.650103775444272</v>
          </cell>
          <cell r="O99">
            <v>1.1789186096230277</v>
          </cell>
        </row>
        <row r="101">
          <cell r="A101" t="str">
            <v>Средние куб. метры в день</v>
          </cell>
          <cell r="B101">
            <v>23214.931506849316</v>
          </cell>
          <cell r="C101">
            <v>31008.013698630137</v>
          </cell>
          <cell r="D101">
            <v>39568.758904109593</v>
          </cell>
          <cell r="E101">
            <v>42343.454794520549</v>
          </cell>
          <cell r="F101">
            <v>50715.290410958907</v>
          </cell>
          <cell r="G101">
            <v>53891.501369863014</v>
          </cell>
          <cell r="H101">
            <v>52000</v>
          </cell>
          <cell r="J101">
            <v>23214.931506849316</v>
          </cell>
          <cell r="K101">
            <v>31008.013698630137</v>
          </cell>
          <cell r="L101">
            <v>39568.758904109593</v>
          </cell>
          <cell r="M101">
            <v>42343.454794520549</v>
          </cell>
          <cell r="N101">
            <v>50715.290410958907</v>
          </cell>
          <cell r="O101">
            <v>53891.501369863014</v>
          </cell>
        </row>
        <row r="102">
          <cell r="A102" t="str">
            <v>Среднее кол-во тонн в день</v>
          </cell>
          <cell r="B102">
            <v>11021.446575342467</v>
          </cell>
          <cell r="C102">
            <v>14395.556164383561</v>
          </cell>
          <cell r="D102">
            <v>14514.69589041096</v>
          </cell>
          <cell r="E102">
            <v>15062.139726027397</v>
          </cell>
          <cell r="F102">
            <v>14984.936986301369</v>
          </cell>
          <cell r="G102">
            <v>15372.942465753425</v>
          </cell>
          <cell r="H102">
            <v>14904</v>
          </cell>
          <cell r="J102">
            <v>11021.446575342467</v>
          </cell>
          <cell r="K102">
            <v>14395.556164383561</v>
          </cell>
          <cell r="L102">
            <v>14514.69589041096</v>
          </cell>
          <cell r="M102">
            <v>15062.139726027397</v>
          </cell>
          <cell r="N102">
            <v>14984.936986301369</v>
          </cell>
          <cell r="O102">
            <v>15372.942465753425</v>
          </cell>
        </row>
      </sheetData>
      <sheetData sheetId="16" refreshError="1">
        <row r="1">
          <cell r="B1" t="str">
            <v>Kumtor Operating Company</v>
          </cell>
        </row>
        <row r="2">
          <cell r="B2" t="str">
            <v>Efficiency &amp; Production Statistics</v>
          </cell>
        </row>
        <row r="3">
          <cell r="B3" t="str">
            <v>December 31, 2002</v>
          </cell>
        </row>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cell r="O5" t="str">
            <v>YTD 2002 Total</v>
          </cell>
        </row>
        <row r="6">
          <cell r="B6" t="str">
            <v>MINING</v>
          </cell>
        </row>
        <row r="7">
          <cell r="B7" t="str">
            <v>BCM's:</v>
          </cell>
        </row>
        <row r="8">
          <cell r="B8" t="str">
            <v>Ice</v>
          </cell>
          <cell r="C8">
            <v>0</v>
          </cell>
          <cell r="D8">
            <v>0</v>
          </cell>
          <cell r="E8">
            <v>0</v>
          </cell>
          <cell r="F8">
            <v>0</v>
          </cell>
          <cell r="G8">
            <v>0</v>
          </cell>
          <cell r="H8">
            <v>0</v>
          </cell>
          <cell r="I8">
            <v>0</v>
          </cell>
          <cell r="J8">
            <v>195175</v>
          </cell>
          <cell r="K8">
            <v>412325</v>
          </cell>
          <cell r="L8">
            <v>146700</v>
          </cell>
          <cell r="M8">
            <v>59050</v>
          </cell>
          <cell r="N8">
            <v>63450</v>
          </cell>
          <cell r="O8">
            <v>876700</v>
          </cell>
        </row>
        <row r="9">
          <cell r="B9" t="str">
            <v>Waste (including low grade ore)</v>
          </cell>
          <cell r="C9">
            <v>1499723</v>
          </cell>
          <cell r="D9">
            <v>1433688</v>
          </cell>
          <cell r="E9">
            <v>1553722</v>
          </cell>
          <cell r="F9">
            <v>1442519</v>
          </cell>
          <cell r="G9">
            <v>1507844</v>
          </cell>
          <cell r="H9">
            <v>1543820</v>
          </cell>
          <cell r="I9">
            <v>920826</v>
          </cell>
          <cell r="J9">
            <v>979346</v>
          </cell>
          <cell r="K9">
            <v>1186770</v>
          </cell>
          <cell r="L9">
            <v>1597728</v>
          </cell>
          <cell r="M9">
            <v>1631808</v>
          </cell>
          <cell r="N9">
            <v>1862605</v>
          </cell>
          <cell r="O9">
            <v>17160399</v>
          </cell>
        </row>
        <row r="10">
          <cell r="B10" t="str">
            <v>Ore</v>
          </cell>
          <cell r="C10">
            <v>170570</v>
          </cell>
          <cell r="D10">
            <v>150820</v>
          </cell>
          <cell r="E10">
            <v>168233</v>
          </cell>
          <cell r="F10">
            <v>154572</v>
          </cell>
          <cell r="G10">
            <v>138938</v>
          </cell>
          <cell r="H10">
            <v>112721</v>
          </cell>
          <cell r="I10">
            <v>91668</v>
          </cell>
          <cell r="J10">
            <v>96444</v>
          </cell>
          <cell r="K10">
            <v>71450</v>
          </cell>
          <cell r="L10">
            <v>106800</v>
          </cell>
          <cell r="M10">
            <v>197333</v>
          </cell>
          <cell r="N10">
            <v>173750</v>
          </cell>
          <cell r="O10">
            <v>1633299</v>
          </cell>
        </row>
        <row r="11">
          <cell r="B11" t="str">
            <v>Total BCM's</v>
          </cell>
          <cell r="C11">
            <v>1670293</v>
          </cell>
          <cell r="D11">
            <v>1584508</v>
          </cell>
          <cell r="E11">
            <v>1721955</v>
          </cell>
          <cell r="F11">
            <v>1597091</v>
          </cell>
          <cell r="G11">
            <v>1646782</v>
          </cell>
          <cell r="H11">
            <v>1656541</v>
          </cell>
          <cell r="I11">
            <v>1012494</v>
          </cell>
          <cell r="J11">
            <v>1270965</v>
          </cell>
          <cell r="K11">
            <v>1670545</v>
          </cell>
          <cell r="L11">
            <v>1851228</v>
          </cell>
          <cell r="M11">
            <v>1888191</v>
          </cell>
          <cell r="N11">
            <v>2099805</v>
          </cell>
          <cell r="O11">
            <v>19670398</v>
          </cell>
        </row>
        <row r="13">
          <cell r="B13" t="str">
            <v>Tonnes:</v>
          </cell>
        </row>
        <row r="14">
          <cell r="B14" t="str">
            <v>Total Tonnes Mined</v>
          </cell>
          <cell r="C14">
            <v>4760335.05</v>
          </cell>
          <cell r="D14">
            <v>4515847.8</v>
          </cell>
          <cell r="E14">
            <v>4907571.75</v>
          </cell>
          <cell r="F14">
            <v>4551709.3500000006</v>
          </cell>
          <cell r="G14">
            <v>4693328.7</v>
          </cell>
          <cell r="H14">
            <v>4721141.8500000006</v>
          </cell>
          <cell r="I14">
            <v>2885607.9</v>
          </cell>
          <cell r="J14">
            <v>3235803.75</v>
          </cell>
          <cell r="K14">
            <v>3944649.75</v>
          </cell>
          <cell r="L14">
            <v>4985533.8</v>
          </cell>
          <cell r="M14">
            <v>5264425.3500000006</v>
          </cell>
          <cell r="N14">
            <v>5858813.25</v>
          </cell>
          <cell r="O14">
            <v>54324768.299999997</v>
          </cell>
        </row>
        <row r="15">
          <cell r="B15" t="str">
            <v>Tonnes of Ore Mined</v>
          </cell>
          <cell r="C15">
            <v>486125</v>
          </cell>
          <cell r="D15">
            <v>429837</v>
          </cell>
          <cell r="E15">
            <v>479465</v>
          </cell>
          <cell r="F15">
            <v>440530</v>
          </cell>
          <cell r="G15">
            <v>395973</v>
          </cell>
          <cell r="H15">
            <v>321254</v>
          </cell>
          <cell r="I15">
            <v>261254</v>
          </cell>
          <cell r="J15">
            <v>274865</v>
          </cell>
          <cell r="K15">
            <v>203633</v>
          </cell>
          <cell r="L15">
            <v>304380</v>
          </cell>
          <cell r="M15">
            <v>562399</v>
          </cell>
          <cell r="N15">
            <v>495189</v>
          </cell>
          <cell r="O15">
            <v>4654904</v>
          </cell>
        </row>
        <row r="16">
          <cell r="B16" t="str">
            <v>Grade (g/t)</v>
          </cell>
          <cell r="C16">
            <v>4.6520000000000001</v>
          </cell>
          <cell r="D16">
            <v>4.0339999999999998</v>
          </cell>
          <cell r="E16">
            <v>3.1749999999999998</v>
          </cell>
          <cell r="F16">
            <v>3.952</v>
          </cell>
          <cell r="G16">
            <v>3.5819999999999999</v>
          </cell>
          <cell r="H16">
            <v>2.7530000000000001</v>
          </cell>
          <cell r="I16">
            <v>2.1030000000000002</v>
          </cell>
          <cell r="J16">
            <v>2.7389999999999999</v>
          </cell>
          <cell r="K16">
            <v>2.4529999999999998</v>
          </cell>
          <cell r="L16">
            <v>2.141</v>
          </cell>
          <cell r="M16">
            <v>3.9209999999999998</v>
          </cell>
          <cell r="N16">
            <v>5.8710000000000004</v>
          </cell>
          <cell r="O16">
            <v>3.6794070896843416</v>
          </cell>
        </row>
        <row r="17">
          <cell r="B17" t="str">
            <v>Ounces Mined</v>
          </cell>
          <cell r="C17">
            <v>72701</v>
          </cell>
          <cell r="D17">
            <v>55751</v>
          </cell>
          <cell r="E17">
            <v>48939</v>
          </cell>
          <cell r="F17">
            <v>55971</v>
          </cell>
          <cell r="G17">
            <v>45607</v>
          </cell>
          <cell r="H17">
            <v>28432</v>
          </cell>
          <cell r="I17">
            <v>17664</v>
          </cell>
          <cell r="J17">
            <v>24206</v>
          </cell>
          <cell r="K17">
            <v>16060</v>
          </cell>
          <cell r="L17">
            <v>20951</v>
          </cell>
          <cell r="M17">
            <v>70899</v>
          </cell>
          <cell r="N17">
            <v>93474</v>
          </cell>
          <cell r="O17">
            <v>550655</v>
          </cell>
        </row>
        <row r="19">
          <cell r="B19" t="str">
            <v>Cost per BCM - Actual</v>
          </cell>
          <cell r="C19">
            <v>1.6879280070204343</v>
          </cell>
          <cell r="D19">
            <v>1.7779286257910571</v>
          </cell>
          <cell r="E19">
            <v>1.7117032243200416</v>
          </cell>
          <cell r="F19">
            <v>0</v>
          </cell>
          <cell r="G19">
            <v>0</v>
          </cell>
          <cell r="H19">
            <v>0</v>
          </cell>
          <cell r="I19">
            <v>0</v>
          </cell>
          <cell r="J19">
            <v>0</v>
          </cell>
          <cell r="K19">
            <v>0</v>
          </cell>
          <cell r="L19">
            <v>0</v>
          </cell>
          <cell r="M19">
            <v>0</v>
          </cell>
          <cell r="N19">
            <v>0</v>
          </cell>
          <cell r="O19">
            <v>0.43638935985225796</v>
          </cell>
        </row>
        <row r="20">
          <cell r="B20" t="str">
            <v>Cost per BCM - Budget</v>
          </cell>
          <cell r="C20" t="e">
            <v>#REF!</v>
          </cell>
          <cell r="D20" t="e">
            <v>#REF!</v>
          </cell>
          <cell r="E20" t="e">
            <v>#REF!</v>
          </cell>
          <cell r="F20" t="e">
            <v>#REF!</v>
          </cell>
          <cell r="G20">
            <v>0</v>
          </cell>
          <cell r="H20">
            <v>0</v>
          </cell>
          <cell r="I20" t="e">
            <v>#REF!</v>
          </cell>
          <cell r="J20" t="e">
            <v>#REF!</v>
          </cell>
          <cell r="K20" t="e">
            <v>#REF!</v>
          </cell>
          <cell r="L20" t="e">
            <v>#REF!</v>
          </cell>
          <cell r="M20" t="e">
            <v>#REF!</v>
          </cell>
          <cell r="N20" t="e">
            <v>#REF!</v>
          </cell>
          <cell r="O20" t="e">
            <v>#REF!</v>
          </cell>
        </row>
        <row r="22">
          <cell r="B22" t="str">
            <v>MILLING</v>
          </cell>
        </row>
        <row r="23">
          <cell r="B23" t="str">
            <v>Tonnes of Ore Milled</v>
          </cell>
          <cell r="C23">
            <v>505023</v>
          </cell>
          <cell r="D23">
            <v>402802</v>
          </cell>
          <cell r="E23">
            <v>478702</v>
          </cell>
          <cell r="F23">
            <v>438964</v>
          </cell>
          <cell r="G23">
            <v>474012</v>
          </cell>
          <cell r="H23">
            <v>478812</v>
          </cell>
          <cell r="I23">
            <v>478416</v>
          </cell>
          <cell r="J23">
            <v>466167</v>
          </cell>
          <cell r="K23">
            <v>496701</v>
          </cell>
          <cell r="L23">
            <v>470820</v>
          </cell>
          <cell r="M23">
            <v>441313</v>
          </cell>
          <cell r="N23">
            <v>479392</v>
          </cell>
          <cell r="O23">
            <v>5611124</v>
          </cell>
        </row>
        <row r="24">
          <cell r="B24" t="str">
            <v>Grade (g/t)</v>
          </cell>
          <cell r="C24">
            <v>4.43</v>
          </cell>
          <cell r="D24">
            <v>4.0810000000000004</v>
          </cell>
          <cell r="E24">
            <v>4.024</v>
          </cell>
          <cell r="F24">
            <v>4.0010000000000003</v>
          </cell>
          <cell r="G24">
            <v>3.8839999999999999</v>
          </cell>
          <cell r="H24">
            <v>3.351</v>
          </cell>
          <cell r="I24">
            <v>2.7250000000000001</v>
          </cell>
          <cell r="J24">
            <v>3.0790000000000002</v>
          </cell>
          <cell r="K24">
            <v>3.1850000000000001</v>
          </cell>
          <cell r="L24">
            <v>2.6659999999999999</v>
          </cell>
          <cell r="M24">
            <v>3.952</v>
          </cell>
          <cell r="N24">
            <v>5.1970000000000001</v>
          </cell>
          <cell r="O24">
            <v>3.7110215837325997</v>
          </cell>
        </row>
        <row r="25">
          <cell r="B25" t="str">
            <v>Recovery</v>
          </cell>
          <cell r="C25">
            <v>0.82340000000000002</v>
          </cell>
          <cell r="D25">
            <v>0.81200000000000006</v>
          </cell>
          <cell r="E25">
            <v>0.80730000000000002</v>
          </cell>
          <cell r="F25">
            <v>0.79359999999999997</v>
          </cell>
          <cell r="G25">
            <v>0.78459999999999996</v>
          </cell>
          <cell r="H25">
            <v>0.75960000000000005</v>
          </cell>
          <cell r="I25">
            <v>0.62039999999999995</v>
          </cell>
          <cell r="J25">
            <v>0.74</v>
          </cell>
          <cell r="K25">
            <v>0.75939999999999996</v>
          </cell>
          <cell r="L25">
            <v>0.76500000000000001</v>
          </cell>
          <cell r="M25">
            <v>0.79159999999999997</v>
          </cell>
          <cell r="N25">
            <v>0.8286</v>
          </cell>
          <cell r="O25">
            <v>0.78126741103103181</v>
          </cell>
        </row>
        <row r="26">
          <cell r="B26" t="str">
            <v>Ounces Extracted</v>
          </cell>
          <cell r="C26">
            <v>59274</v>
          </cell>
          <cell r="D26">
            <v>42915</v>
          </cell>
          <cell r="E26">
            <v>49991</v>
          </cell>
          <cell r="F26">
            <v>44810</v>
          </cell>
          <cell r="G26">
            <v>46444</v>
          </cell>
          <cell r="H26">
            <v>39188</v>
          </cell>
          <cell r="I26">
            <v>26006</v>
          </cell>
          <cell r="J26">
            <v>34150</v>
          </cell>
          <cell r="K26">
            <v>38623</v>
          </cell>
          <cell r="L26">
            <v>30876</v>
          </cell>
          <cell r="M26">
            <v>44392</v>
          </cell>
          <cell r="N26">
            <v>66370</v>
          </cell>
          <cell r="O26">
            <v>523039</v>
          </cell>
        </row>
        <row r="28">
          <cell r="B28" t="str">
            <v>Ounces in Circuit Change</v>
          </cell>
          <cell r="C28">
            <v>1561</v>
          </cell>
          <cell r="D28">
            <v>1565</v>
          </cell>
          <cell r="E28">
            <v>-610</v>
          </cell>
          <cell r="F28">
            <v>4186</v>
          </cell>
          <cell r="G28">
            <v>2479</v>
          </cell>
          <cell r="H28">
            <v>-376</v>
          </cell>
          <cell r="I28">
            <v>-5207</v>
          </cell>
          <cell r="J28">
            <v>1446</v>
          </cell>
          <cell r="K28">
            <v>-95</v>
          </cell>
          <cell r="L28">
            <v>10</v>
          </cell>
          <cell r="M28">
            <v>-3301</v>
          </cell>
          <cell r="N28">
            <v>3853</v>
          </cell>
          <cell r="O28">
            <v>5511</v>
          </cell>
        </row>
        <row r="30">
          <cell r="B30" t="str">
            <v>Ounces Poured</v>
          </cell>
          <cell r="C30">
            <v>60835</v>
          </cell>
          <cell r="D30">
            <v>44480</v>
          </cell>
          <cell r="E30">
            <v>49381</v>
          </cell>
          <cell r="F30">
            <v>48996</v>
          </cell>
          <cell r="G30">
            <v>48923</v>
          </cell>
          <cell r="H30">
            <v>38812</v>
          </cell>
          <cell r="I30">
            <v>20799</v>
          </cell>
          <cell r="J30">
            <v>35596</v>
          </cell>
          <cell r="K30">
            <v>38528</v>
          </cell>
          <cell r="L30">
            <v>30886</v>
          </cell>
          <cell r="M30">
            <v>41091</v>
          </cell>
          <cell r="N30">
            <v>70223</v>
          </cell>
          <cell r="O30">
            <v>528550</v>
          </cell>
        </row>
        <row r="32">
          <cell r="B32" t="str">
            <v>Cost per Tonne - Actual</v>
          </cell>
          <cell r="C32">
            <v>4.0822461032245565</v>
          </cell>
          <cell r="D32">
            <v>5.0266297184664053</v>
          </cell>
          <cell r="E32">
            <v>5.2823966201434782</v>
          </cell>
          <cell r="F32">
            <v>0</v>
          </cell>
          <cell r="G32">
            <v>0</v>
          </cell>
          <cell r="H32">
            <v>0</v>
          </cell>
          <cell r="I32">
            <v>0</v>
          </cell>
          <cell r="J32">
            <v>0</v>
          </cell>
          <cell r="K32">
            <v>0</v>
          </cell>
          <cell r="L32">
            <v>0</v>
          </cell>
          <cell r="M32">
            <v>0</v>
          </cell>
          <cell r="N32">
            <v>0</v>
          </cell>
          <cell r="O32">
            <v>1.1789186096230277</v>
          </cell>
        </row>
        <row r="33">
          <cell r="B33" t="str">
            <v>Cost per Tonne - Budget</v>
          </cell>
          <cell r="C33">
            <v>4.9470037647058831</v>
          </cell>
          <cell r="D33">
            <v>6.4397289519541951</v>
          </cell>
          <cell r="E33">
            <v>5.2761785714285701</v>
          </cell>
          <cell r="F33">
            <v>0</v>
          </cell>
          <cell r="G33">
            <v>0</v>
          </cell>
          <cell r="H33">
            <v>0</v>
          </cell>
          <cell r="I33">
            <v>0</v>
          </cell>
          <cell r="J33">
            <v>-4.498020870816841E-6</v>
          </cell>
          <cell r="K33">
            <v>0</v>
          </cell>
          <cell r="L33">
            <v>0</v>
          </cell>
          <cell r="M33">
            <v>0</v>
          </cell>
          <cell r="N33">
            <v>0</v>
          </cell>
          <cell r="O33">
            <v>1.34</v>
          </cell>
        </row>
        <row r="35">
          <cell r="B35" t="str">
            <v>Average BCM's Per Day Mined</v>
          </cell>
          <cell r="C35">
            <v>53880.419354838712</v>
          </cell>
          <cell r="D35">
            <v>56589.571428571428</v>
          </cell>
          <cell r="E35">
            <v>55546.93548387097</v>
          </cell>
          <cell r="F35">
            <v>53236.366666666669</v>
          </cell>
          <cell r="G35">
            <v>53122</v>
          </cell>
          <cell r="H35">
            <v>55218.033333333333</v>
          </cell>
          <cell r="I35">
            <v>32661.096774193549</v>
          </cell>
          <cell r="J35">
            <v>40998.870967741932</v>
          </cell>
          <cell r="K35">
            <v>55684.833333333336</v>
          </cell>
          <cell r="L35">
            <v>59717.032258064515</v>
          </cell>
          <cell r="M35">
            <v>62939.7</v>
          </cell>
          <cell r="N35">
            <v>67735.645161290318</v>
          </cell>
          <cell r="O35">
            <v>53891.501369863014</v>
          </cell>
        </row>
        <row r="36">
          <cell r="B36" t="str">
            <v/>
          </cell>
        </row>
        <row r="37">
          <cell r="B37" t="str">
            <v>Average Tonnes Per Day Milled</v>
          </cell>
          <cell r="C37">
            <v>16291.064516129032</v>
          </cell>
          <cell r="D37">
            <v>14385.785714285714</v>
          </cell>
          <cell r="E37">
            <v>15442</v>
          </cell>
          <cell r="F37">
            <v>14632.133333333333</v>
          </cell>
          <cell r="G37">
            <v>15290.709677419354</v>
          </cell>
          <cell r="H37">
            <v>15960.4</v>
          </cell>
          <cell r="I37">
            <v>15432.774193548386</v>
          </cell>
          <cell r="J37">
            <v>15037.645161290322</v>
          </cell>
          <cell r="K37">
            <v>16556.7</v>
          </cell>
          <cell r="L37">
            <v>15187.741935483871</v>
          </cell>
          <cell r="M37">
            <v>14710.433333333332</v>
          </cell>
          <cell r="N37">
            <v>15464.258064516129</v>
          </cell>
          <cell r="O37">
            <v>15372.942465753425</v>
          </cell>
        </row>
        <row r="39">
          <cell r="B39" t="str">
            <v>Days in Month</v>
          </cell>
          <cell r="C39">
            <v>31</v>
          </cell>
          <cell r="D39">
            <v>28</v>
          </cell>
          <cell r="E39">
            <v>31</v>
          </cell>
          <cell r="F39">
            <v>30</v>
          </cell>
          <cell r="G39">
            <v>31</v>
          </cell>
          <cell r="H39">
            <v>30</v>
          </cell>
          <cell r="I39">
            <v>31</v>
          </cell>
          <cell r="J39">
            <v>31</v>
          </cell>
          <cell r="K39">
            <v>30</v>
          </cell>
          <cell r="L39">
            <v>31</v>
          </cell>
          <cell r="M39">
            <v>30</v>
          </cell>
          <cell r="N39">
            <v>31</v>
          </cell>
          <cell r="O39">
            <v>365</v>
          </cell>
        </row>
        <row r="48">
          <cell r="B48" t="str">
            <v>Кумтор Оперейтинг Компани</v>
          </cell>
        </row>
        <row r="49">
          <cell r="B49" t="str">
            <v>Статистические данные по эффективности и производству</v>
          </cell>
        </row>
        <row r="50">
          <cell r="B50" t="str">
            <v>31 августа 2002 года</v>
          </cell>
        </row>
        <row r="54">
          <cell r="C54" t="str">
            <v>Январь</v>
          </cell>
          <cell r="D54" t="str">
            <v>Февраль</v>
          </cell>
          <cell r="E54" t="str">
            <v>Март</v>
          </cell>
          <cell r="F54" t="str">
            <v>Апрель</v>
          </cell>
          <cell r="G54" t="str">
            <v>Май</v>
          </cell>
          <cell r="H54" t="str">
            <v>Июнь</v>
          </cell>
          <cell r="I54" t="str">
            <v>Июль</v>
          </cell>
          <cell r="J54" t="str">
            <v>Август</v>
          </cell>
          <cell r="K54" t="str">
            <v>Сентябрь</v>
          </cell>
          <cell r="L54" t="str">
            <v>Октябрь</v>
          </cell>
          <cell r="M54" t="str">
            <v>Ноябрь</v>
          </cell>
          <cell r="N54" t="str">
            <v>Декабрь</v>
          </cell>
          <cell r="O54" t="str">
            <v>Итого за 2002 г.</v>
          </cell>
        </row>
        <row r="55">
          <cell r="B55" t="str">
            <v>ГОРНЫЙ ОТДЕЛ</v>
          </cell>
        </row>
        <row r="56">
          <cell r="B56" t="str">
            <v>Куб.м.ж</v>
          </cell>
        </row>
        <row r="57">
          <cell r="B57" t="str">
            <v>Лед</v>
          </cell>
          <cell r="C57">
            <v>0</v>
          </cell>
          <cell r="D57">
            <v>0</v>
          </cell>
          <cell r="E57">
            <v>0</v>
          </cell>
          <cell r="F57">
            <v>0</v>
          </cell>
          <cell r="G57">
            <v>0</v>
          </cell>
          <cell r="H57">
            <v>0</v>
          </cell>
          <cell r="I57">
            <v>0</v>
          </cell>
          <cell r="J57">
            <v>195175</v>
          </cell>
          <cell r="K57">
            <v>412325</v>
          </cell>
          <cell r="L57">
            <v>146700</v>
          </cell>
          <cell r="M57">
            <v>59050</v>
          </cell>
          <cell r="N57">
            <v>63450</v>
          </cell>
          <cell r="O57">
            <v>876700</v>
          </cell>
        </row>
        <row r="58">
          <cell r="B58" t="str">
            <v>Пуст. пор. (Вкл. низкосорт. руду)</v>
          </cell>
          <cell r="C58">
            <v>1499723</v>
          </cell>
          <cell r="D58">
            <v>1433688</v>
          </cell>
          <cell r="E58">
            <v>1553722</v>
          </cell>
          <cell r="F58">
            <v>1442519</v>
          </cell>
          <cell r="G58">
            <v>1507844</v>
          </cell>
          <cell r="H58">
            <v>1543820</v>
          </cell>
          <cell r="I58">
            <v>920826</v>
          </cell>
          <cell r="J58">
            <v>979346</v>
          </cell>
          <cell r="K58">
            <v>1186770</v>
          </cell>
          <cell r="L58">
            <v>1597728</v>
          </cell>
          <cell r="M58">
            <v>1631808</v>
          </cell>
          <cell r="N58">
            <v>1862605</v>
          </cell>
          <cell r="O58">
            <v>17160399</v>
          </cell>
        </row>
        <row r="59">
          <cell r="B59" t="str">
            <v>Руда</v>
          </cell>
          <cell r="C59">
            <v>170570</v>
          </cell>
          <cell r="D59">
            <v>150820</v>
          </cell>
          <cell r="E59">
            <v>168233</v>
          </cell>
          <cell r="F59">
            <v>154572</v>
          </cell>
          <cell r="G59">
            <v>138938</v>
          </cell>
          <cell r="H59">
            <v>112721</v>
          </cell>
          <cell r="I59">
            <v>91668</v>
          </cell>
          <cell r="J59">
            <v>96444</v>
          </cell>
          <cell r="K59">
            <v>71450</v>
          </cell>
          <cell r="L59">
            <v>106800</v>
          </cell>
          <cell r="M59">
            <v>197333</v>
          </cell>
          <cell r="N59">
            <v>173750</v>
          </cell>
          <cell r="O59">
            <v>1633299</v>
          </cell>
        </row>
        <row r="60">
          <cell r="B60" t="str">
            <v>Итого куб. м.</v>
          </cell>
          <cell r="C60">
            <v>1670293</v>
          </cell>
          <cell r="D60">
            <v>1584508</v>
          </cell>
          <cell r="E60">
            <v>1721955</v>
          </cell>
          <cell r="F60">
            <v>1597091</v>
          </cell>
          <cell r="G60">
            <v>1646782</v>
          </cell>
          <cell r="H60">
            <v>1656541</v>
          </cell>
          <cell r="I60">
            <v>1012494</v>
          </cell>
          <cell r="J60">
            <v>1270965</v>
          </cell>
          <cell r="K60">
            <v>1670545</v>
          </cell>
          <cell r="L60">
            <v>1851228</v>
          </cell>
          <cell r="M60">
            <v>1888191</v>
          </cell>
          <cell r="N60">
            <v>2099805</v>
          </cell>
          <cell r="O60">
            <v>19670398</v>
          </cell>
        </row>
        <row r="62">
          <cell r="B62" t="str">
            <v>Тонны:</v>
          </cell>
        </row>
        <row r="63">
          <cell r="B63" t="str">
            <v>Всего добыто тонн</v>
          </cell>
          <cell r="C63">
            <v>4760335.05</v>
          </cell>
          <cell r="D63">
            <v>4515847.8</v>
          </cell>
          <cell r="E63">
            <v>4907571.75</v>
          </cell>
          <cell r="F63">
            <v>4551709.3500000006</v>
          </cell>
          <cell r="G63">
            <v>4693328.7</v>
          </cell>
          <cell r="H63">
            <v>4721141.8500000006</v>
          </cell>
          <cell r="I63">
            <v>2885607.9</v>
          </cell>
          <cell r="J63">
            <v>3235803.75</v>
          </cell>
          <cell r="K63">
            <v>3944649.75</v>
          </cell>
          <cell r="L63">
            <v>4985533.8</v>
          </cell>
          <cell r="M63">
            <v>5264425.3500000006</v>
          </cell>
          <cell r="N63">
            <v>5858813.25</v>
          </cell>
          <cell r="O63">
            <v>54324768.299999997</v>
          </cell>
        </row>
        <row r="64">
          <cell r="B64" t="str">
            <v>Тонны добытой руды</v>
          </cell>
          <cell r="C64">
            <v>486125</v>
          </cell>
          <cell r="D64">
            <v>429837</v>
          </cell>
          <cell r="E64">
            <v>479465</v>
          </cell>
          <cell r="F64">
            <v>440530</v>
          </cell>
          <cell r="G64">
            <v>395973</v>
          </cell>
          <cell r="H64">
            <v>321254</v>
          </cell>
          <cell r="I64">
            <v>261254</v>
          </cell>
          <cell r="J64">
            <v>274865</v>
          </cell>
          <cell r="K64">
            <v>203633</v>
          </cell>
          <cell r="L64">
            <v>304380</v>
          </cell>
          <cell r="M64">
            <v>562399</v>
          </cell>
          <cell r="N64">
            <v>495189</v>
          </cell>
          <cell r="O64">
            <v>4654904</v>
          </cell>
        </row>
        <row r="65">
          <cell r="B65" t="str">
            <v>Содержание (г/т)</v>
          </cell>
          <cell r="C65">
            <v>4.6520000000000001</v>
          </cell>
          <cell r="D65">
            <v>4.0339999999999998</v>
          </cell>
          <cell r="E65">
            <v>3.1749999999999998</v>
          </cell>
          <cell r="F65">
            <v>3.952</v>
          </cell>
          <cell r="G65">
            <v>3.5819999999999999</v>
          </cell>
          <cell r="H65">
            <v>2.7530000000000001</v>
          </cell>
          <cell r="I65">
            <v>2.1030000000000002</v>
          </cell>
          <cell r="J65">
            <v>2.7389999999999999</v>
          </cell>
          <cell r="K65">
            <v>2.4529999999999998</v>
          </cell>
          <cell r="L65">
            <v>2.141</v>
          </cell>
          <cell r="M65">
            <v>3.9209999999999998</v>
          </cell>
          <cell r="N65">
            <v>5.8710000000000004</v>
          </cell>
          <cell r="O65">
            <v>3.6794070896843416</v>
          </cell>
        </row>
        <row r="66">
          <cell r="B66" t="str">
            <v>Добытые унции</v>
          </cell>
          <cell r="C66">
            <v>72701</v>
          </cell>
          <cell r="D66">
            <v>55751</v>
          </cell>
          <cell r="E66">
            <v>48939</v>
          </cell>
          <cell r="F66">
            <v>55971</v>
          </cell>
          <cell r="G66">
            <v>45607</v>
          </cell>
          <cell r="H66">
            <v>28432</v>
          </cell>
          <cell r="I66">
            <v>17664</v>
          </cell>
          <cell r="J66">
            <v>24206</v>
          </cell>
          <cell r="K66">
            <v>16060</v>
          </cell>
          <cell r="L66">
            <v>20951</v>
          </cell>
          <cell r="M66">
            <v>70899</v>
          </cell>
          <cell r="N66">
            <v>93474</v>
          </cell>
          <cell r="O66">
            <v>550655</v>
          </cell>
        </row>
        <row r="68">
          <cell r="B68" t="str">
            <v>Себестоимость куб.м. - факт</v>
          </cell>
          <cell r="C68">
            <v>1.6879280070204343</v>
          </cell>
          <cell r="D68">
            <v>1.7779286257910571</v>
          </cell>
          <cell r="E68">
            <v>1.7117032243200416</v>
          </cell>
          <cell r="F68">
            <v>0</v>
          </cell>
          <cell r="G68">
            <v>0</v>
          </cell>
          <cell r="H68">
            <v>0</v>
          </cell>
          <cell r="I68">
            <v>0</v>
          </cell>
          <cell r="J68">
            <v>0</v>
          </cell>
          <cell r="K68">
            <v>0</v>
          </cell>
          <cell r="L68">
            <v>0</v>
          </cell>
          <cell r="M68">
            <v>0</v>
          </cell>
          <cell r="N68">
            <v>0</v>
          </cell>
          <cell r="O68">
            <v>0.43638935985225796</v>
          </cell>
        </row>
        <row r="69">
          <cell r="B69" t="str">
            <v>Себестоимость куб.м. - план</v>
          </cell>
          <cell r="C69" t="e">
            <v>#REF!</v>
          </cell>
          <cell r="D69" t="e">
            <v>#REF!</v>
          </cell>
          <cell r="E69" t="e">
            <v>#REF!</v>
          </cell>
          <cell r="F69" t="e">
            <v>#REF!</v>
          </cell>
          <cell r="G69">
            <v>0</v>
          </cell>
          <cell r="H69">
            <v>0</v>
          </cell>
          <cell r="I69" t="e">
            <v>#REF!</v>
          </cell>
          <cell r="J69" t="e">
            <v>#REF!</v>
          </cell>
          <cell r="K69" t="e">
            <v>#REF!</v>
          </cell>
          <cell r="L69" t="e">
            <v>#REF!</v>
          </cell>
          <cell r="M69" t="e">
            <v>#REF!</v>
          </cell>
          <cell r="N69" t="e">
            <v>#REF!</v>
          </cell>
          <cell r="O69" t="e">
            <v>#REF!</v>
          </cell>
        </row>
        <row r="71">
          <cell r="B71" t="str">
            <v>ПЕРЕРАБОТКА</v>
          </cell>
        </row>
        <row r="72">
          <cell r="B72" t="str">
            <v>Тонны добытой руды</v>
          </cell>
          <cell r="C72">
            <v>505023</v>
          </cell>
          <cell r="D72">
            <v>402802</v>
          </cell>
          <cell r="E72">
            <v>478702</v>
          </cell>
          <cell r="F72">
            <v>438964</v>
          </cell>
          <cell r="G72">
            <v>474012</v>
          </cell>
          <cell r="H72">
            <v>478812</v>
          </cell>
          <cell r="I72">
            <v>478416</v>
          </cell>
          <cell r="J72">
            <v>466167</v>
          </cell>
          <cell r="K72">
            <v>496701</v>
          </cell>
          <cell r="L72">
            <v>470820</v>
          </cell>
          <cell r="M72">
            <v>441313</v>
          </cell>
          <cell r="N72">
            <v>479392</v>
          </cell>
          <cell r="O72">
            <v>5611124</v>
          </cell>
        </row>
        <row r="73">
          <cell r="B73" t="str">
            <v>Содержание (г/т)</v>
          </cell>
          <cell r="C73">
            <v>4.43</v>
          </cell>
          <cell r="D73">
            <v>4.0810000000000004</v>
          </cell>
          <cell r="E73">
            <v>4.024</v>
          </cell>
          <cell r="F73">
            <v>4.0010000000000003</v>
          </cell>
          <cell r="G73">
            <v>3.8839999999999999</v>
          </cell>
          <cell r="H73">
            <v>3.351</v>
          </cell>
          <cell r="I73">
            <v>2.7250000000000001</v>
          </cell>
          <cell r="J73">
            <v>3.0790000000000002</v>
          </cell>
          <cell r="K73">
            <v>3.1850000000000001</v>
          </cell>
          <cell r="L73">
            <v>2.6659999999999999</v>
          </cell>
          <cell r="M73">
            <v>3.952</v>
          </cell>
          <cell r="N73">
            <v>5.1970000000000001</v>
          </cell>
          <cell r="O73">
            <v>3.7110215837325997</v>
          </cell>
        </row>
        <row r="74">
          <cell r="B74" t="str">
            <v>Извлечение</v>
          </cell>
          <cell r="C74">
            <v>0.82340000000000002</v>
          </cell>
          <cell r="D74">
            <v>0.81200000000000006</v>
          </cell>
          <cell r="E74">
            <v>0.80730000000000002</v>
          </cell>
          <cell r="F74">
            <v>0.79359999999999997</v>
          </cell>
          <cell r="G74">
            <v>0.78459999999999996</v>
          </cell>
          <cell r="H74">
            <v>0.75960000000000005</v>
          </cell>
          <cell r="I74">
            <v>0.62039999999999995</v>
          </cell>
          <cell r="J74">
            <v>0.74</v>
          </cell>
          <cell r="K74">
            <v>0.75939999999999996</v>
          </cell>
          <cell r="L74">
            <v>0.76500000000000001</v>
          </cell>
          <cell r="M74">
            <v>0.79159999999999997</v>
          </cell>
          <cell r="N74">
            <v>0.8286</v>
          </cell>
          <cell r="O74">
            <v>0.78126741103103181</v>
          </cell>
        </row>
        <row r="75">
          <cell r="B75" t="str">
            <v>Извлеченные унции</v>
          </cell>
          <cell r="C75">
            <v>59274</v>
          </cell>
          <cell r="D75">
            <v>42915</v>
          </cell>
          <cell r="E75">
            <v>49991</v>
          </cell>
          <cell r="F75">
            <v>44810</v>
          </cell>
          <cell r="G75">
            <v>46444</v>
          </cell>
          <cell r="H75">
            <v>39188</v>
          </cell>
          <cell r="I75">
            <v>26006</v>
          </cell>
          <cell r="J75">
            <v>34150</v>
          </cell>
          <cell r="K75">
            <v>38623</v>
          </cell>
          <cell r="L75">
            <v>30876</v>
          </cell>
          <cell r="M75">
            <v>44392</v>
          </cell>
          <cell r="N75">
            <v>66370</v>
          </cell>
          <cell r="O75">
            <v>523039</v>
          </cell>
        </row>
        <row r="77">
          <cell r="B77" t="str">
            <v xml:space="preserve">Изменение в количестве унций в </v>
          </cell>
          <cell r="C77">
            <v>1561</v>
          </cell>
          <cell r="D77">
            <v>1565</v>
          </cell>
          <cell r="E77">
            <v>-610</v>
          </cell>
          <cell r="F77">
            <v>4186</v>
          </cell>
          <cell r="G77">
            <v>2479</v>
          </cell>
          <cell r="H77">
            <v>-376</v>
          </cell>
          <cell r="I77">
            <v>-5207</v>
          </cell>
          <cell r="J77">
            <v>1446</v>
          </cell>
          <cell r="K77">
            <v>-95</v>
          </cell>
          <cell r="L77">
            <v>10</v>
          </cell>
          <cell r="M77">
            <v>-3301</v>
          </cell>
          <cell r="N77">
            <v>3853</v>
          </cell>
          <cell r="O77">
            <v>5511</v>
          </cell>
        </row>
        <row r="78">
          <cell r="B78" t="str">
            <v>незаверш. пр-ве</v>
          </cell>
        </row>
        <row r="79">
          <cell r="B79" t="str">
            <v>Отлито унций</v>
          </cell>
          <cell r="C79">
            <v>60835</v>
          </cell>
          <cell r="D79">
            <v>44480</v>
          </cell>
          <cell r="E79">
            <v>49381</v>
          </cell>
          <cell r="F79">
            <v>48996</v>
          </cell>
          <cell r="G79">
            <v>48923</v>
          </cell>
          <cell r="H79">
            <v>38812</v>
          </cell>
          <cell r="I79">
            <v>20799</v>
          </cell>
          <cell r="J79">
            <v>35596</v>
          </cell>
          <cell r="K79">
            <v>38528</v>
          </cell>
          <cell r="L79">
            <v>30886</v>
          </cell>
          <cell r="M79">
            <v>41091</v>
          </cell>
          <cell r="N79">
            <v>70223</v>
          </cell>
          <cell r="O79">
            <v>528550</v>
          </cell>
        </row>
        <row r="81">
          <cell r="B81" t="str">
            <v>Себестоимость 1 тонны - факт</v>
          </cell>
          <cell r="C81">
            <v>4.0822461032245565</v>
          </cell>
          <cell r="D81">
            <v>5.0266297184664053</v>
          </cell>
          <cell r="E81">
            <v>5.2823966201434782</v>
          </cell>
          <cell r="F81">
            <v>0</v>
          </cell>
          <cell r="G81">
            <v>0</v>
          </cell>
          <cell r="H81">
            <v>0</v>
          </cell>
          <cell r="I81">
            <v>0</v>
          </cell>
          <cell r="J81">
            <v>0</v>
          </cell>
          <cell r="K81">
            <v>0</v>
          </cell>
          <cell r="L81">
            <v>0</v>
          </cell>
          <cell r="M81">
            <v>0</v>
          </cell>
          <cell r="N81">
            <v>0</v>
          </cell>
          <cell r="O81">
            <v>1.1789186096230277</v>
          </cell>
        </row>
        <row r="82">
          <cell r="B82" t="str">
            <v>Себестоимость 1 тонны - план</v>
          </cell>
          <cell r="C82">
            <v>4.9470037647058831</v>
          </cell>
          <cell r="D82">
            <v>6.4397289519541951</v>
          </cell>
          <cell r="E82">
            <v>5.2761785714285701</v>
          </cell>
          <cell r="F82">
            <v>0</v>
          </cell>
          <cell r="G82">
            <v>0</v>
          </cell>
          <cell r="H82">
            <v>0</v>
          </cell>
          <cell r="I82">
            <v>0</v>
          </cell>
          <cell r="J82">
            <v>-4.498020870816841E-6</v>
          </cell>
          <cell r="K82">
            <v>0</v>
          </cell>
          <cell r="L82">
            <v>0</v>
          </cell>
          <cell r="M82">
            <v>0</v>
          </cell>
          <cell r="N82">
            <v>0</v>
          </cell>
          <cell r="O82">
            <v>1.34</v>
          </cell>
        </row>
        <row r="84">
          <cell r="B84" t="str">
            <v>Средние куб. метры в день</v>
          </cell>
          <cell r="C84">
            <v>53880.419354838712</v>
          </cell>
          <cell r="D84">
            <v>56589.571428571428</v>
          </cell>
          <cell r="E84">
            <v>55546.93548387097</v>
          </cell>
          <cell r="F84">
            <v>53236.366666666669</v>
          </cell>
          <cell r="G84">
            <v>53122</v>
          </cell>
          <cell r="H84">
            <v>55218.033333333333</v>
          </cell>
          <cell r="I84">
            <v>32661.096774193549</v>
          </cell>
          <cell r="J84">
            <v>40998.870967741932</v>
          </cell>
          <cell r="K84">
            <v>55684.833333333336</v>
          </cell>
          <cell r="L84">
            <v>59717.032258064515</v>
          </cell>
          <cell r="M84">
            <v>62939.7</v>
          </cell>
          <cell r="N84">
            <v>67735.645161290318</v>
          </cell>
          <cell r="O84">
            <v>53891.501369863014</v>
          </cell>
        </row>
        <row r="85">
          <cell r="B85" t="str">
            <v>Среднее кол-во тонн в день</v>
          </cell>
          <cell r="C85">
            <v>16291.064516129032</v>
          </cell>
          <cell r="D85">
            <v>14385.785714285714</v>
          </cell>
          <cell r="E85">
            <v>15442</v>
          </cell>
          <cell r="F85">
            <v>14632.133333333333</v>
          </cell>
          <cell r="G85">
            <v>15290.709677419354</v>
          </cell>
          <cell r="H85">
            <v>15960.4</v>
          </cell>
          <cell r="I85">
            <v>15432.774193548386</v>
          </cell>
          <cell r="J85">
            <v>15037.645161290322</v>
          </cell>
          <cell r="K85">
            <v>16556.7</v>
          </cell>
          <cell r="L85">
            <v>15187.741935483871</v>
          </cell>
          <cell r="M85">
            <v>14710.433333333332</v>
          </cell>
          <cell r="N85">
            <v>15464.258064516129</v>
          </cell>
          <cell r="O85">
            <v>15372.942465753425</v>
          </cell>
        </row>
        <row r="86">
          <cell r="B86" t="str">
            <v>Дней в месяце</v>
          </cell>
          <cell r="C86">
            <v>31</v>
          </cell>
          <cell r="D86">
            <v>28</v>
          </cell>
          <cell r="E86">
            <v>31</v>
          </cell>
          <cell r="F86">
            <v>30</v>
          </cell>
          <cell r="G86">
            <v>31</v>
          </cell>
          <cell r="H86">
            <v>30</v>
          </cell>
          <cell r="I86">
            <v>31</v>
          </cell>
          <cell r="J86">
            <v>31</v>
          </cell>
          <cell r="K86">
            <v>30</v>
          </cell>
          <cell r="L86">
            <v>31</v>
          </cell>
          <cell r="M86">
            <v>30</v>
          </cell>
          <cell r="N86">
            <v>31</v>
          </cell>
          <cell r="O86">
            <v>365</v>
          </cell>
        </row>
      </sheetData>
      <sheetData sheetId="17" refreshError="1">
        <row r="1">
          <cell r="A1" t="str">
            <v>KUMTOR OPERATING COMPANY</v>
          </cell>
        </row>
        <row r="2">
          <cell r="A2" t="str">
            <v>2002 TOTAL COSTS, PRODUCTION &amp; PRICE STATISTICS (000s)</v>
          </cell>
        </row>
        <row r="3">
          <cell r="A3" t="str">
            <v>December 31, 2002</v>
          </cell>
        </row>
        <row r="5">
          <cell r="B5" t="str">
            <v>Jan</v>
          </cell>
          <cell r="C5" t="str">
            <v>Feb</v>
          </cell>
          <cell r="D5" t="str">
            <v>Mar</v>
          </cell>
          <cell r="E5" t="str">
            <v>Apr</v>
          </cell>
          <cell r="F5" t="str">
            <v>May</v>
          </cell>
          <cell r="G5" t="str">
            <v>Jun</v>
          </cell>
          <cell r="H5" t="str">
            <v>Jul</v>
          </cell>
          <cell r="I5" t="str">
            <v>Aug</v>
          </cell>
          <cell r="J5" t="str">
            <v>Sep</v>
          </cell>
          <cell r="K5" t="str">
            <v>Oct</v>
          </cell>
          <cell r="L5" t="str">
            <v>Nov</v>
          </cell>
          <cell r="M5" t="str">
            <v>Dec</v>
          </cell>
          <cell r="N5" t="str">
            <v>2002 Total</v>
          </cell>
          <cell r="O5" t="str">
            <v>2002 Avg.</v>
          </cell>
        </row>
        <row r="7">
          <cell r="A7" t="str">
            <v>Mining</v>
          </cell>
          <cell r="B7">
            <v>2819.3343346301826</v>
          </cell>
          <cell r="C7">
            <v>2817.1421309949365</v>
          </cell>
          <cell r="D7">
            <v>2947.4759256340171</v>
          </cell>
          <cell r="E7">
            <v>0</v>
          </cell>
          <cell r="F7">
            <v>0</v>
          </cell>
          <cell r="G7">
            <v>0</v>
          </cell>
          <cell r="H7">
            <v>0</v>
          </cell>
          <cell r="I7">
            <v>0</v>
          </cell>
          <cell r="J7">
            <v>0</v>
          </cell>
          <cell r="K7">
            <v>0</v>
          </cell>
          <cell r="L7">
            <v>0</v>
          </cell>
          <cell r="M7">
            <v>0</v>
          </cell>
          <cell r="N7">
            <v>8583.9523912591358</v>
          </cell>
          <cell r="O7">
            <v>715.32936593826128</v>
          </cell>
        </row>
        <row r="8">
          <cell r="A8" t="str">
            <v>Milling</v>
          </cell>
          <cell r="B8">
            <v>2061.6281737887748</v>
          </cell>
          <cell r="C8">
            <v>2024.7365038577045</v>
          </cell>
          <cell r="D8">
            <v>2528.6938268559225</v>
          </cell>
          <cell r="E8">
            <v>0</v>
          </cell>
          <cell r="F8">
            <v>0</v>
          </cell>
          <cell r="G8">
            <v>0</v>
          </cell>
          <cell r="H8">
            <v>0</v>
          </cell>
          <cell r="I8">
            <v>0</v>
          </cell>
          <cell r="J8">
            <v>0</v>
          </cell>
          <cell r="K8">
            <v>0</v>
          </cell>
          <cell r="L8">
            <v>0</v>
          </cell>
          <cell r="M8">
            <v>0</v>
          </cell>
          <cell r="N8">
            <v>6615.0585045024018</v>
          </cell>
          <cell r="O8">
            <v>551.25487537520019</v>
          </cell>
        </row>
        <row r="9">
          <cell r="A9" t="str">
            <v>Site Services</v>
          </cell>
          <cell r="B9">
            <v>1815.1941157070169</v>
          </cell>
          <cell r="C9">
            <v>2190.0038033736632</v>
          </cell>
          <cell r="D9">
            <v>2020.4077125293636</v>
          </cell>
          <cell r="E9">
            <v>0</v>
          </cell>
          <cell r="F9">
            <v>0</v>
          </cell>
          <cell r="G9">
            <v>0</v>
          </cell>
          <cell r="H9">
            <v>0</v>
          </cell>
          <cell r="I9">
            <v>0</v>
          </cell>
          <cell r="J9">
            <v>0</v>
          </cell>
          <cell r="K9">
            <v>0</v>
          </cell>
          <cell r="L9">
            <v>0</v>
          </cell>
          <cell r="M9">
            <v>0</v>
          </cell>
          <cell r="N9">
            <v>6025.6056316100439</v>
          </cell>
          <cell r="O9">
            <v>502.13380263417031</v>
          </cell>
        </row>
        <row r="10">
          <cell r="A10" t="str">
            <v>Site Indirects</v>
          </cell>
          <cell r="B10">
            <v>25.251942009312664</v>
          </cell>
          <cell r="C10">
            <v>321.74455778346692</v>
          </cell>
          <cell r="D10">
            <v>77.838321557993865</v>
          </cell>
          <cell r="E10">
            <v>0</v>
          </cell>
          <cell r="F10">
            <v>0</v>
          </cell>
          <cell r="G10">
            <v>0</v>
          </cell>
          <cell r="H10">
            <v>0</v>
          </cell>
          <cell r="I10">
            <v>0</v>
          </cell>
          <cell r="J10">
            <v>0</v>
          </cell>
          <cell r="K10">
            <v>0</v>
          </cell>
          <cell r="L10">
            <v>0</v>
          </cell>
          <cell r="M10">
            <v>0</v>
          </cell>
          <cell r="N10">
            <v>424.83482135077344</v>
          </cell>
          <cell r="O10">
            <v>35.402901779231122</v>
          </cell>
        </row>
        <row r="11">
          <cell r="A11" t="str">
            <v>Sub-total</v>
          </cell>
          <cell r="B11">
            <v>6721.4085661352874</v>
          </cell>
          <cell r="C11">
            <v>7353.6269960097716</v>
          </cell>
          <cell r="D11">
            <v>7574.4157865772968</v>
          </cell>
          <cell r="E11">
            <v>0</v>
          </cell>
          <cell r="F11">
            <v>0</v>
          </cell>
          <cell r="G11">
            <v>0</v>
          </cell>
          <cell r="H11">
            <v>0</v>
          </cell>
          <cell r="I11">
            <v>0</v>
          </cell>
          <cell r="J11">
            <v>0</v>
          </cell>
          <cell r="K11">
            <v>0</v>
          </cell>
          <cell r="L11">
            <v>0</v>
          </cell>
          <cell r="M11">
            <v>0</v>
          </cell>
          <cell r="N11">
            <v>21649.451348722356</v>
          </cell>
          <cell r="O11">
            <v>1804.1209457268631</v>
          </cell>
        </row>
        <row r="13">
          <cell r="A13" t="str">
            <v>Bishkek Administration</v>
          </cell>
          <cell r="B13">
            <v>431.6376285382413</v>
          </cell>
          <cell r="C13">
            <v>836.00473737346488</v>
          </cell>
          <cell r="D13">
            <v>601.39120327732792</v>
          </cell>
          <cell r="E13">
            <v>0</v>
          </cell>
          <cell r="F13">
            <v>0</v>
          </cell>
          <cell r="G13">
            <v>0</v>
          </cell>
          <cell r="H13">
            <v>0</v>
          </cell>
          <cell r="I13">
            <v>0</v>
          </cell>
          <cell r="J13">
            <v>0</v>
          </cell>
          <cell r="K13">
            <v>0</v>
          </cell>
          <cell r="L13">
            <v>0</v>
          </cell>
          <cell r="M13">
            <v>0</v>
          </cell>
          <cell r="N13">
            <v>1869.0335691890341</v>
          </cell>
          <cell r="O13">
            <v>155.7527974324195</v>
          </cell>
        </row>
        <row r="14">
          <cell r="A14" t="str">
            <v>Management Fee</v>
          </cell>
          <cell r="B14">
            <v>356.04831999999999</v>
          </cell>
          <cell r="C14">
            <v>395.26711999999998</v>
          </cell>
          <cell r="D14">
            <v>418.56534999999997</v>
          </cell>
          <cell r="E14">
            <v>0</v>
          </cell>
          <cell r="F14">
            <v>0</v>
          </cell>
          <cell r="G14">
            <v>0</v>
          </cell>
          <cell r="H14">
            <v>0</v>
          </cell>
          <cell r="I14">
            <v>0</v>
          </cell>
          <cell r="J14">
            <v>0</v>
          </cell>
          <cell r="K14">
            <v>0</v>
          </cell>
          <cell r="L14">
            <v>0</v>
          </cell>
          <cell r="M14">
            <v>0</v>
          </cell>
          <cell r="N14">
            <v>1169.8807899999999</v>
          </cell>
          <cell r="O14">
            <v>97.490065833333333</v>
          </cell>
        </row>
        <row r="15">
          <cell r="A15" t="str">
            <v>Sub-total</v>
          </cell>
          <cell r="B15">
            <v>787.68594853824129</v>
          </cell>
          <cell r="C15">
            <v>1231.2718573734649</v>
          </cell>
          <cell r="D15">
            <v>1019.9565532773279</v>
          </cell>
          <cell r="E15">
            <v>0</v>
          </cell>
          <cell r="F15">
            <v>0</v>
          </cell>
          <cell r="G15">
            <v>0</v>
          </cell>
          <cell r="H15">
            <v>0</v>
          </cell>
          <cell r="I15">
            <v>0</v>
          </cell>
          <cell r="J15">
            <v>0</v>
          </cell>
          <cell r="K15">
            <v>0</v>
          </cell>
          <cell r="L15">
            <v>0</v>
          </cell>
          <cell r="M15">
            <v>0</v>
          </cell>
          <cell r="N15">
            <v>3038.9143591890343</v>
          </cell>
          <cell r="O15">
            <v>253.24286326575285</v>
          </cell>
        </row>
        <row r="16">
          <cell r="A16" t="str">
            <v>Total Cash Operating Costs</v>
          </cell>
          <cell r="B16">
            <v>7509.0945146735285</v>
          </cell>
          <cell r="C16">
            <v>8584.8988533832362</v>
          </cell>
          <cell r="D16">
            <v>8594.3723398546244</v>
          </cell>
          <cell r="E16">
            <v>0</v>
          </cell>
          <cell r="F16">
            <v>0</v>
          </cell>
          <cell r="G16">
            <v>0</v>
          </cell>
          <cell r="H16">
            <v>0</v>
          </cell>
          <cell r="I16">
            <v>0</v>
          </cell>
          <cell r="J16">
            <v>0</v>
          </cell>
          <cell r="K16">
            <v>0</v>
          </cell>
          <cell r="L16">
            <v>0</v>
          </cell>
          <cell r="M16">
            <v>0</v>
          </cell>
          <cell r="N16">
            <v>24688.365707911391</v>
          </cell>
          <cell r="O16">
            <v>2057.3638089926158</v>
          </cell>
        </row>
        <row r="18">
          <cell r="A18" t="str">
            <v>Concession Tax</v>
          </cell>
          <cell r="B18">
            <v>294.00728999999995</v>
          </cell>
          <cell r="C18">
            <v>165.43754000000001</v>
          </cell>
          <cell r="D18">
            <v>190.07041000000001</v>
          </cell>
          <cell r="E18">
            <v>0</v>
          </cell>
          <cell r="F18">
            <v>0</v>
          </cell>
          <cell r="G18">
            <v>0</v>
          </cell>
          <cell r="H18">
            <v>0</v>
          </cell>
          <cell r="I18">
            <v>0</v>
          </cell>
          <cell r="J18">
            <v>0</v>
          </cell>
          <cell r="K18">
            <v>0</v>
          </cell>
          <cell r="L18">
            <v>0</v>
          </cell>
          <cell r="M18">
            <v>0</v>
          </cell>
          <cell r="N18">
            <v>649.51523999999995</v>
          </cell>
          <cell r="O18">
            <v>54.126269999999998</v>
          </cell>
        </row>
        <row r="19">
          <cell r="A19" t="str">
            <v>Royalty Tax</v>
          </cell>
          <cell r="B19">
            <v>110.25273177254643</v>
          </cell>
          <cell r="C19">
            <v>62.039075624539997</v>
          </cell>
          <cell r="D19">
            <v>71.276404528930001</v>
          </cell>
          <cell r="E19">
            <v>0</v>
          </cell>
          <cell r="F19">
            <v>0</v>
          </cell>
          <cell r="G19">
            <v>0</v>
          </cell>
          <cell r="H19">
            <v>0</v>
          </cell>
          <cell r="I19">
            <v>0</v>
          </cell>
          <cell r="J19">
            <v>0</v>
          </cell>
          <cell r="K19">
            <v>0</v>
          </cell>
          <cell r="L19">
            <v>0</v>
          </cell>
          <cell r="M19">
            <v>0</v>
          </cell>
          <cell r="N19">
            <v>243.5682119260164</v>
          </cell>
          <cell r="O19">
            <v>20.297350993834701</v>
          </cell>
        </row>
        <row r="20">
          <cell r="A20" t="str">
            <v>Social Fund Tax</v>
          </cell>
          <cell r="B20">
            <v>89.793000000000006</v>
          </cell>
          <cell r="C20">
            <v>100.57299999999999</v>
          </cell>
          <cell r="D20">
            <v>-84.549000000000007</v>
          </cell>
          <cell r="E20">
            <v>0</v>
          </cell>
          <cell r="F20">
            <v>0</v>
          </cell>
          <cell r="G20">
            <v>0</v>
          </cell>
          <cell r="H20">
            <v>0</v>
          </cell>
          <cell r="I20">
            <v>0</v>
          </cell>
          <cell r="J20">
            <v>0</v>
          </cell>
          <cell r="K20">
            <v>0</v>
          </cell>
          <cell r="L20">
            <v>0</v>
          </cell>
          <cell r="M20">
            <v>0</v>
          </cell>
          <cell r="N20">
            <v>105.81699999999999</v>
          </cell>
          <cell r="O20">
            <v>8.8180833333333322</v>
          </cell>
        </row>
        <row r="21">
          <cell r="A21" t="str">
            <v>Road Tax</v>
          </cell>
          <cell r="B21">
            <v>206.2001123166884</v>
          </cell>
          <cell r="C21">
            <v>119.57973146995002</v>
          </cell>
          <cell r="D21">
            <v>130.10226189117</v>
          </cell>
          <cell r="E21">
            <v>0</v>
          </cell>
          <cell r="F21">
            <v>0</v>
          </cell>
          <cell r="G21">
            <v>0</v>
          </cell>
          <cell r="H21">
            <v>0</v>
          </cell>
          <cell r="I21">
            <v>0</v>
          </cell>
          <cell r="J21">
            <v>0</v>
          </cell>
          <cell r="K21">
            <v>0</v>
          </cell>
          <cell r="L21">
            <v>0</v>
          </cell>
          <cell r="M21">
            <v>0</v>
          </cell>
          <cell r="N21">
            <v>455.8821056778084</v>
          </cell>
          <cell r="O21">
            <v>37.9901754731507</v>
          </cell>
        </row>
        <row r="22">
          <cell r="A22" t="str">
            <v>Land Tax</v>
          </cell>
          <cell r="B22" t="e">
            <v>#N/A</v>
          </cell>
          <cell r="C22" t="e">
            <v>#N/A</v>
          </cell>
          <cell r="D22" t="e">
            <v>#N/A</v>
          </cell>
          <cell r="E22" t="e">
            <v>#N/A</v>
          </cell>
          <cell r="F22" t="e">
            <v>#N/A</v>
          </cell>
          <cell r="G22" t="e">
            <v>#N/A</v>
          </cell>
          <cell r="H22" t="e">
            <v>#N/A</v>
          </cell>
          <cell r="I22" t="e">
            <v>#N/A</v>
          </cell>
          <cell r="J22" t="e">
            <v>#N/A</v>
          </cell>
          <cell r="K22" t="e">
            <v>#N/A</v>
          </cell>
          <cell r="L22" t="e">
            <v>#N/A</v>
          </cell>
          <cell r="M22" t="e">
            <v>#N/A</v>
          </cell>
          <cell r="N22" t="e">
            <v>#N/A</v>
          </cell>
          <cell r="O22" t="e">
            <v>#N/A</v>
          </cell>
        </row>
        <row r="23">
          <cell r="A23" t="str">
            <v>VAT on Imports of Consumables</v>
          </cell>
          <cell r="B23">
            <v>11.127844993522716</v>
          </cell>
          <cell r="C23">
            <v>8.0729162092999989</v>
          </cell>
          <cell r="D23">
            <v>11.736874204520001</v>
          </cell>
          <cell r="E23">
            <v>0</v>
          </cell>
          <cell r="F23">
            <v>0</v>
          </cell>
          <cell r="G23">
            <v>0</v>
          </cell>
          <cell r="H23">
            <v>0</v>
          </cell>
          <cell r="I23">
            <v>0</v>
          </cell>
          <cell r="J23">
            <v>0</v>
          </cell>
          <cell r="K23">
            <v>0</v>
          </cell>
          <cell r="L23">
            <v>0</v>
          </cell>
          <cell r="M23">
            <v>0</v>
          </cell>
          <cell r="N23">
            <v>30.937635407342718</v>
          </cell>
          <cell r="O23">
            <v>2.5781362839452266</v>
          </cell>
        </row>
        <row r="24">
          <cell r="A24" t="str">
            <v>Exploration Program</v>
          </cell>
          <cell r="B24">
            <v>60.664760000000001</v>
          </cell>
          <cell r="C24">
            <v>215.49751999999998</v>
          </cell>
          <cell r="D24">
            <v>331.04164000000003</v>
          </cell>
          <cell r="E24">
            <v>0</v>
          </cell>
          <cell r="F24">
            <v>0</v>
          </cell>
          <cell r="G24">
            <v>0</v>
          </cell>
          <cell r="H24">
            <v>2.5999999999999999E-2</v>
          </cell>
          <cell r="I24">
            <v>0</v>
          </cell>
          <cell r="J24">
            <v>0</v>
          </cell>
          <cell r="K24">
            <v>0</v>
          </cell>
          <cell r="L24">
            <v>0</v>
          </cell>
          <cell r="M24">
            <v>0</v>
          </cell>
          <cell r="N24">
            <v>607.20391999999993</v>
          </cell>
          <cell r="O24">
            <v>50.60032666666666</v>
          </cell>
        </row>
        <row r="25">
          <cell r="A25" t="str">
            <v>Other Income / Expense</v>
          </cell>
          <cell r="B25">
            <v>166.91404386931777</v>
          </cell>
          <cell r="C25">
            <v>61.12624718420475</v>
          </cell>
          <cell r="D25">
            <v>138.39950234413092</v>
          </cell>
          <cell r="E25">
            <v>0</v>
          </cell>
          <cell r="F25">
            <v>0</v>
          </cell>
          <cell r="G25">
            <v>0</v>
          </cell>
          <cell r="H25">
            <v>0</v>
          </cell>
          <cell r="I25">
            <v>0</v>
          </cell>
          <cell r="J25">
            <v>0</v>
          </cell>
          <cell r="K25">
            <v>0</v>
          </cell>
          <cell r="L25">
            <v>0</v>
          </cell>
          <cell r="M25">
            <v>0</v>
          </cell>
          <cell r="N25">
            <v>366.43979339765343</v>
          </cell>
          <cell r="O25">
            <v>30.536649449804454</v>
          </cell>
        </row>
        <row r="26">
          <cell r="A26" t="str">
            <v>Sub-total</v>
          </cell>
          <cell r="B26" t="e">
            <v>#N/A</v>
          </cell>
          <cell r="C26" t="e">
            <v>#N/A</v>
          </cell>
          <cell r="D26" t="e">
            <v>#N/A</v>
          </cell>
          <cell r="E26" t="e">
            <v>#N/A</v>
          </cell>
          <cell r="F26" t="e">
            <v>#N/A</v>
          </cell>
          <cell r="G26" t="e">
            <v>#N/A</v>
          </cell>
          <cell r="H26" t="e">
            <v>#N/A</v>
          </cell>
          <cell r="I26" t="e">
            <v>#N/A</v>
          </cell>
          <cell r="J26" t="e">
            <v>#N/A</v>
          </cell>
          <cell r="K26" t="e">
            <v>#N/A</v>
          </cell>
          <cell r="L26" t="e">
            <v>#N/A</v>
          </cell>
          <cell r="M26" t="e">
            <v>#N/A</v>
          </cell>
          <cell r="N26" t="e">
            <v>#N/A</v>
          </cell>
          <cell r="O26" t="e">
            <v>#N/A</v>
          </cell>
        </row>
        <row r="27">
          <cell r="A27" t="str">
            <v>TOTAL CASH COSTS</v>
          </cell>
          <cell r="B27" t="e">
            <v>#N/A</v>
          </cell>
          <cell r="C27" t="e">
            <v>#N/A</v>
          </cell>
          <cell r="D27" t="e">
            <v>#N/A</v>
          </cell>
          <cell r="E27" t="e">
            <v>#N/A</v>
          </cell>
          <cell r="F27" t="e">
            <v>#N/A</v>
          </cell>
          <cell r="G27" t="e">
            <v>#N/A</v>
          </cell>
          <cell r="H27" t="e">
            <v>#N/A</v>
          </cell>
          <cell r="I27" t="e">
            <v>#N/A</v>
          </cell>
          <cell r="J27" t="e">
            <v>#N/A</v>
          </cell>
          <cell r="K27" t="e">
            <v>#N/A</v>
          </cell>
          <cell r="L27" t="e">
            <v>#N/A</v>
          </cell>
          <cell r="M27" t="e">
            <v>#N/A</v>
          </cell>
          <cell r="N27" t="e">
            <v>#N/A</v>
          </cell>
          <cell r="O27" t="e">
            <v>#N/A</v>
          </cell>
        </row>
        <row r="29">
          <cell r="A29" t="str">
            <v>Financing Charges</v>
          </cell>
          <cell r="B29">
            <v>882.09042883049847</v>
          </cell>
          <cell r="C29">
            <v>981.70751676566101</v>
          </cell>
          <cell r="D29">
            <v>897.24131829379871</v>
          </cell>
          <cell r="E29">
            <v>0</v>
          </cell>
          <cell r="F29">
            <v>0</v>
          </cell>
          <cell r="G29">
            <v>0</v>
          </cell>
          <cell r="H29">
            <v>609.37587883049844</v>
          </cell>
          <cell r="I29">
            <v>609.37587883049844</v>
          </cell>
          <cell r="J29">
            <v>609.37587883049844</v>
          </cell>
          <cell r="K29">
            <v>609.37587883049844</v>
          </cell>
          <cell r="L29">
            <v>609.37587883049844</v>
          </cell>
          <cell r="M29">
            <v>609.37587883049844</v>
          </cell>
          <cell r="N29">
            <v>6417.2945368729497</v>
          </cell>
          <cell r="O29">
            <v>534.77454473941248</v>
          </cell>
        </row>
        <row r="30">
          <cell r="A30" t="str">
            <v>Depr., Depl., Reclamation</v>
          </cell>
          <cell r="B30">
            <v>3626.1304599999999</v>
          </cell>
          <cell r="C30">
            <v>3086.60583</v>
          </cell>
          <cell r="D30">
            <v>3045.8959199999999</v>
          </cell>
          <cell r="E30">
            <v>0</v>
          </cell>
          <cell r="F30">
            <v>0</v>
          </cell>
          <cell r="G30">
            <v>0</v>
          </cell>
          <cell r="H30">
            <v>0</v>
          </cell>
          <cell r="I30">
            <v>0</v>
          </cell>
          <cell r="J30">
            <v>0</v>
          </cell>
          <cell r="K30">
            <v>0</v>
          </cell>
          <cell r="L30">
            <v>0</v>
          </cell>
          <cell r="M30">
            <v>0</v>
          </cell>
          <cell r="N30">
            <v>9758.6322099999998</v>
          </cell>
          <cell r="O30">
            <v>813.21935083333335</v>
          </cell>
        </row>
        <row r="31">
          <cell r="A31" t="str">
            <v>TOTAL COSTS</v>
          </cell>
          <cell r="B31" t="e">
            <v>#N/A</v>
          </cell>
          <cell r="C31" t="e">
            <v>#N/A</v>
          </cell>
          <cell r="D31" t="e">
            <v>#N/A</v>
          </cell>
          <cell r="E31" t="e">
            <v>#N/A</v>
          </cell>
          <cell r="F31" t="e">
            <v>#N/A</v>
          </cell>
          <cell r="G31" t="e">
            <v>#N/A</v>
          </cell>
          <cell r="H31" t="e">
            <v>#N/A</v>
          </cell>
          <cell r="I31" t="e">
            <v>#N/A</v>
          </cell>
          <cell r="J31" t="e">
            <v>#N/A</v>
          </cell>
          <cell r="K31" t="e">
            <v>#N/A</v>
          </cell>
          <cell r="L31" t="e">
            <v>#N/A</v>
          </cell>
          <cell r="M31" t="e">
            <v>#N/A</v>
          </cell>
          <cell r="N31" t="e">
            <v>#N/A</v>
          </cell>
          <cell r="O31" t="e">
            <v>#N/A</v>
          </cell>
        </row>
        <row r="32">
          <cell r="A32" t="str">
            <v>TOTAL CAPITAL COSTS</v>
          </cell>
          <cell r="B32">
            <v>142.00219000000001</v>
          </cell>
          <cell r="C32">
            <v>287.53434582521163</v>
          </cell>
          <cell r="D32">
            <v>290.06200000000001</v>
          </cell>
          <cell r="E32">
            <v>341.83499999999998</v>
          </cell>
          <cell r="F32">
            <v>553.6241</v>
          </cell>
          <cell r="G32">
            <v>238.91800000000001</v>
          </cell>
          <cell r="H32">
            <v>256.69400000000002</v>
          </cell>
          <cell r="I32">
            <v>1669.096</v>
          </cell>
          <cell r="J32">
            <v>451.952</v>
          </cell>
          <cell r="K32">
            <v>1700.4561041981506</v>
          </cell>
          <cell r="L32">
            <v>107.855</v>
          </cell>
          <cell r="M32">
            <v>2803.444</v>
          </cell>
          <cell r="N32">
            <v>8610.1819090254594</v>
          </cell>
          <cell r="O32">
            <v>717.51515908545491</v>
          </cell>
        </row>
        <row r="35">
          <cell r="A35" t="str">
            <v>Gold Poured (oz.)</v>
          </cell>
          <cell r="B35">
            <v>60835</v>
          </cell>
          <cell r="C35">
            <v>44480</v>
          </cell>
          <cell r="D35">
            <v>49381</v>
          </cell>
          <cell r="E35">
            <v>48996</v>
          </cell>
          <cell r="F35">
            <v>48923</v>
          </cell>
          <cell r="G35">
            <v>38812</v>
          </cell>
          <cell r="H35">
            <v>20799</v>
          </cell>
          <cell r="I35">
            <v>35596</v>
          </cell>
          <cell r="J35">
            <v>38528</v>
          </cell>
          <cell r="K35">
            <v>30886</v>
          </cell>
          <cell r="L35">
            <v>41091</v>
          </cell>
          <cell r="M35">
            <v>70223</v>
          </cell>
          <cell r="N35">
            <v>528550</v>
          </cell>
          <cell r="O35">
            <v>44045.833333333336</v>
          </cell>
        </row>
        <row r="37">
          <cell r="A37" t="str">
            <v>Gold Price/Ounce (London Fix)</v>
          </cell>
          <cell r="B37">
            <v>281.56136363636364</v>
          </cell>
          <cell r="C37">
            <v>295.495</v>
          </cell>
          <cell r="D37">
            <v>294.05500000000001</v>
          </cell>
          <cell r="E37">
            <v>308.2</v>
          </cell>
          <cell r="F37">
            <v>307.97500000000002</v>
          </cell>
          <cell r="G37">
            <v>321.17779999999999</v>
          </cell>
          <cell r="H37">
            <v>313.29130434782599</v>
          </cell>
          <cell r="I37">
            <v>310.25479999999999</v>
          </cell>
          <cell r="J37">
            <v>319.13569999999999</v>
          </cell>
          <cell r="K37">
            <v>316.58</v>
          </cell>
          <cell r="L37">
            <v>319.06666666666672</v>
          </cell>
          <cell r="M37">
            <v>333.11500000000001</v>
          </cell>
          <cell r="N37">
            <v>333.11500000000001</v>
          </cell>
          <cell r="O37">
            <v>309.99230288757138</v>
          </cell>
        </row>
        <row r="39">
          <cell r="A39" t="str">
            <v>Cash Operating Cost/Ounce Poured</v>
          </cell>
          <cell r="B39">
            <v>123.43378835659617</v>
          </cell>
          <cell r="C39">
            <v>193.00581954548642</v>
          </cell>
          <cell r="D39">
            <v>174.04208784460874</v>
          </cell>
          <cell r="E39">
            <v>0</v>
          </cell>
          <cell r="F39">
            <v>0</v>
          </cell>
          <cell r="G39">
            <v>0</v>
          </cell>
          <cell r="H39">
            <v>0</v>
          </cell>
          <cell r="I39">
            <v>0</v>
          </cell>
          <cell r="J39">
            <v>0</v>
          </cell>
          <cell r="K39">
            <v>0</v>
          </cell>
          <cell r="L39">
            <v>0</v>
          </cell>
          <cell r="M39">
            <v>0</v>
          </cell>
          <cell r="N39">
            <v>46.70961253980019</v>
          </cell>
          <cell r="O39">
            <v>46.70961253980019</v>
          </cell>
        </row>
        <row r="40">
          <cell r="A40" t="str">
            <v>Total Cash Costs/Ounce Poured</v>
          </cell>
          <cell r="B40" t="e">
            <v>#N/A</v>
          </cell>
          <cell r="C40" t="e">
            <v>#N/A</v>
          </cell>
          <cell r="D40" t="e">
            <v>#N/A</v>
          </cell>
          <cell r="E40" t="e">
            <v>#N/A</v>
          </cell>
          <cell r="F40" t="e">
            <v>#N/A</v>
          </cell>
          <cell r="G40" t="e">
            <v>#N/A</v>
          </cell>
          <cell r="H40" t="e">
            <v>#N/A</v>
          </cell>
          <cell r="I40" t="e">
            <v>#N/A</v>
          </cell>
          <cell r="J40" t="e">
            <v>#N/A</v>
          </cell>
          <cell r="K40" t="e">
            <v>#N/A</v>
          </cell>
          <cell r="L40" t="e">
            <v>#N/A</v>
          </cell>
          <cell r="M40" t="e">
            <v>#N/A</v>
          </cell>
          <cell r="N40" t="e">
            <v>#N/A</v>
          </cell>
          <cell r="O40" t="e">
            <v>#N/A</v>
          </cell>
        </row>
        <row r="41">
          <cell r="A41" t="str">
            <v>Total Costs/Ounce Poured</v>
          </cell>
          <cell r="B41" t="e">
            <v>#N/A</v>
          </cell>
          <cell r="C41" t="e">
            <v>#N/A</v>
          </cell>
          <cell r="D41" t="e">
            <v>#N/A</v>
          </cell>
          <cell r="E41" t="e">
            <v>#N/A</v>
          </cell>
          <cell r="F41" t="e">
            <v>#N/A</v>
          </cell>
          <cell r="G41" t="e">
            <v>#N/A</v>
          </cell>
          <cell r="H41" t="e">
            <v>#N/A</v>
          </cell>
          <cell r="I41" t="e">
            <v>#N/A</v>
          </cell>
          <cell r="J41" t="e">
            <v>#N/A</v>
          </cell>
          <cell r="K41" t="e">
            <v>#N/A</v>
          </cell>
          <cell r="L41" t="e">
            <v>#N/A</v>
          </cell>
          <cell r="M41" t="e">
            <v>#N/A</v>
          </cell>
          <cell r="N41" t="e">
            <v>#N/A</v>
          </cell>
          <cell r="O41" t="e">
            <v>#N/A</v>
          </cell>
        </row>
        <row r="43">
          <cell r="A43" t="str">
            <v>Total Cash Costs/Ounce Poured (incl. Indemnifiable taxes)</v>
          </cell>
          <cell r="B43" t="e">
            <v>#N/A</v>
          </cell>
          <cell r="C43" t="e">
            <v>#N/A</v>
          </cell>
          <cell r="D43" t="e">
            <v>#N/A</v>
          </cell>
          <cell r="E43" t="e">
            <v>#N/A</v>
          </cell>
          <cell r="F43" t="e">
            <v>#N/A</v>
          </cell>
          <cell r="G43" t="e">
            <v>#N/A</v>
          </cell>
          <cell r="H43" t="e">
            <v>#N/A</v>
          </cell>
          <cell r="I43" t="e">
            <v>#N/A</v>
          </cell>
          <cell r="J43" t="e">
            <v>#N/A</v>
          </cell>
          <cell r="K43" t="e">
            <v>#N/A</v>
          </cell>
          <cell r="L43" t="e">
            <v>#N/A</v>
          </cell>
          <cell r="M43" t="e">
            <v>#N/A</v>
          </cell>
          <cell r="N43" t="e">
            <v>#N/A</v>
          </cell>
          <cell r="O43" t="e">
            <v>#N/A</v>
          </cell>
        </row>
        <row r="45">
          <cell r="A45" t="str">
            <v>Capital Costs/Total Costs</v>
          </cell>
          <cell r="B45">
            <v>1.9851988388630996E-2</v>
          </cell>
          <cell r="C45">
            <v>3.5109557448491972E-2</v>
          </cell>
          <cell r="D45">
            <v>3.5478088017481153E-2</v>
          </cell>
          <cell r="E45" t="str">
            <v/>
          </cell>
          <cell r="F45" t="str">
            <v/>
          </cell>
          <cell r="G45" t="str">
            <v/>
          </cell>
          <cell r="H45" t="str">
            <v/>
          </cell>
          <cell r="I45" t="str">
            <v/>
          </cell>
          <cell r="J45" t="str">
            <v/>
          </cell>
          <cell r="K45" t="str">
            <v/>
          </cell>
          <cell r="L45" t="str">
            <v/>
          </cell>
          <cell r="M45" t="str">
            <v/>
          </cell>
          <cell r="N45">
            <v>0.36610274594976361</v>
          </cell>
          <cell r="O45">
            <v>0.3661027459497635</v>
          </cell>
        </row>
        <row r="47">
          <cell r="A47" t="str">
            <v>US $ / Som</v>
          </cell>
          <cell r="B47">
            <v>48.191899999999997</v>
          </cell>
          <cell r="C47">
            <v>47.867400000000004</v>
          </cell>
          <cell r="D47">
            <v>48.143999999999998</v>
          </cell>
          <cell r="E47">
            <v>48.064399999999999</v>
          </cell>
          <cell r="F47">
            <v>47.879199999999997</v>
          </cell>
          <cell r="G47">
            <v>46.149900000000002</v>
          </cell>
          <cell r="H47">
            <v>46.283200000000001</v>
          </cell>
          <cell r="I47">
            <v>46.194899999999997</v>
          </cell>
          <cell r="J47">
            <v>46.000399999999999</v>
          </cell>
          <cell r="K47">
            <v>46.061199999999999</v>
          </cell>
          <cell r="L47">
            <v>46.012700000000002</v>
          </cell>
          <cell r="M47">
            <v>46.094900000000003</v>
          </cell>
          <cell r="N47">
            <v>46.094900000000003</v>
          </cell>
          <cell r="O47">
            <v>46.912008333333347</v>
          </cell>
        </row>
        <row r="48">
          <cell r="A48" t="str">
            <v>US $ / Cnd $</v>
          </cell>
          <cell r="B48">
            <v>1.5874999999999999</v>
          </cell>
          <cell r="C48">
            <v>1.6084000000000001</v>
          </cell>
          <cell r="D48">
            <v>1.5926</v>
          </cell>
          <cell r="E48">
            <v>1.5616000000000001</v>
          </cell>
          <cell r="F48">
            <v>1.534</v>
          </cell>
          <cell r="G48">
            <v>1.5163</v>
          </cell>
          <cell r="H48">
            <v>1.5712999999999999</v>
          </cell>
          <cell r="I48">
            <v>1.5569999999999999</v>
          </cell>
          <cell r="J48">
            <v>1.5778000000000001</v>
          </cell>
          <cell r="K48">
            <v>1.5658000000000001</v>
          </cell>
          <cell r="L48">
            <v>1.5643199999999999</v>
          </cell>
          <cell r="M48">
            <v>1.5768</v>
          </cell>
          <cell r="N48">
            <v>1.5768</v>
          </cell>
          <cell r="O48">
            <v>1.5677849999999998</v>
          </cell>
        </row>
        <row r="53">
          <cell r="A53" t="str">
            <v>КУМТОР ОПЕРЕЙТИНГ КОМПАНИ</v>
          </cell>
        </row>
        <row r="54">
          <cell r="A54" t="str">
            <v>СТАТИСТИКА ПО ЗАТРАТАМ , ПРОИЗВОДСТВУ И ЦЕНАМ ЗА 2002 Г. (доллары США в тыс.)</v>
          </cell>
        </row>
        <row r="55">
          <cell r="A55" t="str">
            <v>31 августа 2002 года</v>
          </cell>
        </row>
        <row r="57">
          <cell r="B57" t="str">
            <v>Январь</v>
          </cell>
          <cell r="C57" t="str">
            <v>Февраль</v>
          </cell>
          <cell r="D57" t="str">
            <v>Март</v>
          </cell>
          <cell r="E57" t="str">
            <v>Апрель</v>
          </cell>
          <cell r="F57" t="str">
            <v>Май</v>
          </cell>
          <cell r="G57" t="str">
            <v>Июнь</v>
          </cell>
          <cell r="H57" t="str">
            <v>Июль</v>
          </cell>
          <cell r="I57" t="str">
            <v>Август</v>
          </cell>
          <cell r="J57" t="str">
            <v>Сентябрь</v>
          </cell>
          <cell r="K57" t="str">
            <v>Октябрь</v>
          </cell>
          <cell r="L57" t="str">
            <v>Ноябрь</v>
          </cell>
          <cell r="M57" t="str">
            <v>Декабрь</v>
          </cell>
          <cell r="N57" t="str">
            <v>Итого за 2002</v>
          </cell>
          <cell r="O57" t="str">
            <v>В сред. за 2002.</v>
          </cell>
        </row>
        <row r="59">
          <cell r="A59" t="str">
            <v>Добыча</v>
          </cell>
          <cell r="B59">
            <v>2819.3343346301826</v>
          </cell>
          <cell r="C59">
            <v>2817.1421309949365</v>
          </cell>
          <cell r="D59">
            <v>2947.4759256340171</v>
          </cell>
          <cell r="E59">
            <v>0</v>
          </cell>
          <cell r="F59">
            <v>0</v>
          </cell>
          <cell r="G59">
            <v>0</v>
          </cell>
          <cell r="H59">
            <v>0</v>
          </cell>
          <cell r="I59">
            <v>0</v>
          </cell>
          <cell r="J59">
            <v>0</v>
          </cell>
          <cell r="K59">
            <v>0</v>
          </cell>
          <cell r="L59">
            <v>0</v>
          </cell>
          <cell r="M59">
            <v>0</v>
          </cell>
          <cell r="N59">
            <v>8583.9523912591358</v>
          </cell>
          <cell r="O59">
            <v>715.32936593826128</v>
          </cell>
        </row>
        <row r="60">
          <cell r="A60" t="str">
            <v>Переработка</v>
          </cell>
          <cell r="B60">
            <v>2061.6281737887748</v>
          </cell>
          <cell r="C60">
            <v>2024.7365038577045</v>
          </cell>
          <cell r="D60">
            <v>2528.6938268559225</v>
          </cell>
          <cell r="E60">
            <v>0</v>
          </cell>
          <cell r="F60">
            <v>0</v>
          </cell>
          <cell r="G60">
            <v>0</v>
          </cell>
          <cell r="H60">
            <v>0</v>
          </cell>
          <cell r="I60">
            <v>0</v>
          </cell>
          <cell r="J60">
            <v>0</v>
          </cell>
          <cell r="K60">
            <v>0</v>
          </cell>
          <cell r="L60">
            <v>0</v>
          </cell>
          <cell r="M60">
            <v>0</v>
          </cell>
          <cell r="N60">
            <v>6615.0585045024018</v>
          </cell>
          <cell r="O60">
            <v>551.25487537520019</v>
          </cell>
        </row>
        <row r="61">
          <cell r="A61" t="str">
            <v>Услуги на объекте</v>
          </cell>
          <cell r="B61">
            <v>1815.1941157070169</v>
          </cell>
          <cell r="C61">
            <v>2190.0038033736632</v>
          </cell>
          <cell r="D61">
            <v>2020.4077125293636</v>
          </cell>
          <cell r="E61">
            <v>0</v>
          </cell>
          <cell r="F61">
            <v>0</v>
          </cell>
          <cell r="G61">
            <v>0</v>
          </cell>
          <cell r="H61">
            <v>0</v>
          </cell>
          <cell r="I61">
            <v>0</v>
          </cell>
          <cell r="J61">
            <v>0</v>
          </cell>
          <cell r="K61">
            <v>0</v>
          </cell>
          <cell r="L61">
            <v>0</v>
          </cell>
          <cell r="M61">
            <v>0</v>
          </cell>
          <cell r="N61">
            <v>6025.6056316100439</v>
          </cell>
          <cell r="O61">
            <v>502.13380263417031</v>
          </cell>
        </row>
        <row r="62">
          <cell r="A62" t="str">
            <v>Косвенные на объекте</v>
          </cell>
          <cell r="B62">
            <v>25.251942009312664</v>
          </cell>
          <cell r="C62">
            <v>321.74455778346692</v>
          </cell>
          <cell r="D62">
            <v>77.838321557993865</v>
          </cell>
          <cell r="E62">
            <v>0</v>
          </cell>
          <cell r="F62">
            <v>0</v>
          </cell>
          <cell r="G62">
            <v>0</v>
          </cell>
          <cell r="H62">
            <v>0</v>
          </cell>
          <cell r="I62">
            <v>0</v>
          </cell>
          <cell r="J62">
            <v>0</v>
          </cell>
          <cell r="K62">
            <v>0</v>
          </cell>
          <cell r="L62">
            <v>0</v>
          </cell>
          <cell r="M62">
            <v>0</v>
          </cell>
          <cell r="N62">
            <v>424.83482135077344</v>
          </cell>
          <cell r="O62">
            <v>35.402901779231122</v>
          </cell>
        </row>
        <row r="63">
          <cell r="A63" t="str">
            <v>Предварит. итог</v>
          </cell>
          <cell r="B63">
            <v>6721.4085661352874</v>
          </cell>
          <cell r="C63">
            <v>7353.6269960097716</v>
          </cell>
          <cell r="D63">
            <v>7574.4157865772968</v>
          </cell>
          <cell r="E63">
            <v>0</v>
          </cell>
          <cell r="F63">
            <v>0</v>
          </cell>
          <cell r="G63">
            <v>0</v>
          </cell>
          <cell r="H63">
            <v>0</v>
          </cell>
          <cell r="I63">
            <v>0</v>
          </cell>
          <cell r="J63">
            <v>0</v>
          </cell>
          <cell r="K63">
            <v>0</v>
          </cell>
          <cell r="L63">
            <v>0</v>
          </cell>
          <cell r="M63">
            <v>0</v>
          </cell>
          <cell r="N63">
            <v>21649.451348722356</v>
          </cell>
          <cell r="O63">
            <v>1804.1209457268631</v>
          </cell>
        </row>
        <row r="65">
          <cell r="A65" t="str">
            <v>Администрация в Бишкеке</v>
          </cell>
          <cell r="B65">
            <v>431.6376285382413</v>
          </cell>
          <cell r="C65">
            <v>836.00473737346488</v>
          </cell>
          <cell r="D65">
            <v>601.39120327732792</v>
          </cell>
          <cell r="E65">
            <v>0</v>
          </cell>
          <cell r="F65">
            <v>0</v>
          </cell>
          <cell r="G65">
            <v>0</v>
          </cell>
          <cell r="H65">
            <v>0</v>
          </cell>
          <cell r="I65">
            <v>0</v>
          </cell>
          <cell r="J65">
            <v>0</v>
          </cell>
          <cell r="K65">
            <v>0</v>
          </cell>
          <cell r="L65">
            <v>0</v>
          </cell>
          <cell r="M65">
            <v>0</v>
          </cell>
          <cell r="N65">
            <v>1869.0335691890341</v>
          </cell>
          <cell r="O65">
            <v>155.7527974324195</v>
          </cell>
        </row>
        <row r="66">
          <cell r="A66" t="str">
            <v>Гонорар за менеджмент</v>
          </cell>
          <cell r="B66">
            <v>356.04831999999999</v>
          </cell>
          <cell r="C66">
            <v>395.26711999999998</v>
          </cell>
          <cell r="D66">
            <v>418.56534999999997</v>
          </cell>
          <cell r="E66">
            <v>0</v>
          </cell>
          <cell r="F66">
            <v>0</v>
          </cell>
          <cell r="G66">
            <v>0</v>
          </cell>
          <cell r="H66">
            <v>0</v>
          </cell>
          <cell r="I66">
            <v>0</v>
          </cell>
          <cell r="J66">
            <v>0</v>
          </cell>
          <cell r="K66">
            <v>0</v>
          </cell>
          <cell r="L66">
            <v>0</v>
          </cell>
          <cell r="M66">
            <v>0</v>
          </cell>
          <cell r="N66">
            <v>1169.8807899999999</v>
          </cell>
          <cell r="O66">
            <v>97.490065833333333</v>
          </cell>
        </row>
        <row r="67">
          <cell r="A67" t="str">
            <v>Предварит. итог</v>
          </cell>
          <cell r="B67">
            <v>787.68594853824129</v>
          </cell>
          <cell r="C67">
            <v>1231.2718573734649</v>
          </cell>
          <cell r="D67">
            <v>1019.9565532773279</v>
          </cell>
          <cell r="E67">
            <v>0</v>
          </cell>
          <cell r="F67">
            <v>0</v>
          </cell>
          <cell r="G67">
            <v>0</v>
          </cell>
          <cell r="H67">
            <v>0</v>
          </cell>
          <cell r="I67">
            <v>0</v>
          </cell>
          <cell r="J67">
            <v>0</v>
          </cell>
          <cell r="K67">
            <v>0</v>
          </cell>
          <cell r="L67">
            <v>0</v>
          </cell>
          <cell r="M67">
            <v>0</v>
          </cell>
          <cell r="N67">
            <v>3038.9143591890343</v>
          </cell>
          <cell r="O67">
            <v>253.24286326575285</v>
          </cell>
        </row>
        <row r="69">
          <cell r="A69" t="str">
            <v>Всего ден. производствен. затрат</v>
          </cell>
          <cell r="B69">
            <v>7509.0945146735285</v>
          </cell>
          <cell r="C69">
            <v>8584.8988533832362</v>
          </cell>
          <cell r="D69">
            <v>8594.3723398546244</v>
          </cell>
          <cell r="E69">
            <v>0</v>
          </cell>
          <cell r="F69">
            <v>0</v>
          </cell>
          <cell r="G69">
            <v>0</v>
          </cell>
          <cell r="H69">
            <v>8608</v>
          </cell>
          <cell r="I69">
            <v>8577</v>
          </cell>
          <cell r="J69">
            <v>0</v>
          </cell>
          <cell r="K69">
            <v>0</v>
          </cell>
          <cell r="L69">
            <v>0</v>
          </cell>
          <cell r="M69">
            <v>0</v>
          </cell>
          <cell r="N69">
            <v>24688.365707911391</v>
          </cell>
          <cell r="O69">
            <v>2057.3638089926158</v>
          </cell>
        </row>
        <row r="71">
          <cell r="A71" t="str">
            <v>Концессия</v>
          </cell>
          <cell r="B71">
            <v>294.00728999999995</v>
          </cell>
          <cell r="C71">
            <v>165.43754000000001</v>
          </cell>
          <cell r="D71">
            <v>190.07041000000001</v>
          </cell>
          <cell r="E71">
            <v>0</v>
          </cell>
          <cell r="F71">
            <v>0</v>
          </cell>
          <cell r="G71">
            <v>0</v>
          </cell>
          <cell r="H71">
            <v>0</v>
          </cell>
          <cell r="I71">
            <v>0</v>
          </cell>
          <cell r="J71">
            <v>0</v>
          </cell>
          <cell r="K71">
            <v>0</v>
          </cell>
          <cell r="L71">
            <v>0</v>
          </cell>
          <cell r="M71">
            <v>0</v>
          </cell>
          <cell r="N71">
            <v>649.51523999999995</v>
          </cell>
          <cell r="O71">
            <v>54.126269999999998</v>
          </cell>
        </row>
        <row r="72">
          <cell r="A72" t="str">
            <v>Роялти</v>
          </cell>
          <cell r="B72">
            <v>110.25273177254643</v>
          </cell>
          <cell r="C72">
            <v>62.039075624539997</v>
          </cell>
          <cell r="D72">
            <v>71.276404528930001</v>
          </cell>
          <cell r="E72">
            <v>0</v>
          </cell>
          <cell r="F72">
            <v>0</v>
          </cell>
          <cell r="G72">
            <v>0</v>
          </cell>
          <cell r="H72">
            <v>0</v>
          </cell>
          <cell r="I72">
            <v>0</v>
          </cell>
          <cell r="J72">
            <v>0</v>
          </cell>
          <cell r="K72">
            <v>0</v>
          </cell>
          <cell r="L72">
            <v>0</v>
          </cell>
          <cell r="M72">
            <v>0</v>
          </cell>
          <cell r="N72">
            <v>243.5682119260164</v>
          </cell>
          <cell r="O72">
            <v>20.297350993834701</v>
          </cell>
        </row>
        <row r="73">
          <cell r="A73" t="str">
            <v>Налог в соцфонд</v>
          </cell>
          <cell r="B73">
            <v>89.793000000000006</v>
          </cell>
          <cell r="C73">
            <v>100.57299999999999</v>
          </cell>
          <cell r="D73">
            <v>-84.549000000000007</v>
          </cell>
          <cell r="E73">
            <v>0</v>
          </cell>
          <cell r="F73">
            <v>0</v>
          </cell>
          <cell r="G73">
            <v>0</v>
          </cell>
          <cell r="H73">
            <v>0</v>
          </cell>
          <cell r="I73">
            <v>0</v>
          </cell>
          <cell r="J73">
            <v>0</v>
          </cell>
          <cell r="K73">
            <v>0</v>
          </cell>
          <cell r="L73">
            <v>0</v>
          </cell>
          <cell r="M73">
            <v>0</v>
          </cell>
          <cell r="N73">
            <v>105.81699999999999</v>
          </cell>
          <cell r="O73">
            <v>8.8180833333333322</v>
          </cell>
        </row>
        <row r="74">
          <cell r="A74" t="str">
            <v>Дорожный налог</v>
          </cell>
          <cell r="B74">
            <v>206.2001123166884</v>
          </cell>
          <cell r="C74">
            <v>119.57973146995002</v>
          </cell>
          <cell r="D74">
            <v>130.10226189117</v>
          </cell>
          <cell r="E74">
            <v>0</v>
          </cell>
          <cell r="F74">
            <v>0</v>
          </cell>
          <cell r="G74">
            <v>0</v>
          </cell>
          <cell r="H74">
            <v>0</v>
          </cell>
          <cell r="I74">
            <v>0</v>
          </cell>
          <cell r="J74">
            <v>0</v>
          </cell>
          <cell r="K74">
            <v>0</v>
          </cell>
          <cell r="L74">
            <v>0</v>
          </cell>
          <cell r="M74">
            <v>0</v>
          </cell>
          <cell r="N74">
            <v>455.8821056778084</v>
          </cell>
          <cell r="O74">
            <v>37.9901754731507</v>
          </cell>
        </row>
        <row r="75">
          <cell r="A75" t="str">
            <v>Земельный налог</v>
          </cell>
          <cell r="B75" t="e">
            <v>#N/A</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row>
        <row r="76">
          <cell r="A76" t="str">
            <v>Гелого-развед. программа</v>
          </cell>
          <cell r="B76">
            <v>60.664760000000001</v>
          </cell>
          <cell r="C76">
            <v>215.49751999999998</v>
          </cell>
          <cell r="D76">
            <v>331.04164000000003</v>
          </cell>
          <cell r="E76">
            <v>0</v>
          </cell>
          <cell r="F76">
            <v>0</v>
          </cell>
          <cell r="G76">
            <v>0</v>
          </cell>
          <cell r="H76">
            <v>2.5999999999999999E-2</v>
          </cell>
          <cell r="I76">
            <v>0</v>
          </cell>
          <cell r="J76">
            <v>0</v>
          </cell>
          <cell r="K76">
            <v>0</v>
          </cell>
          <cell r="L76">
            <v>0</v>
          </cell>
          <cell r="M76">
            <v>0</v>
          </cell>
          <cell r="N76">
            <v>607.20391999999993</v>
          </cell>
          <cell r="O76">
            <v>50.60032666666666</v>
          </cell>
        </row>
        <row r="77">
          <cell r="A77" t="str">
            <v>Прочие прибыль/расходы</v>
          </cell>
          <cell r="B77">
            <v>166.91404386931777</v>
          </cell>
          <cell r="C77">
            <v>61.12624718420475</v>
          </cell>
          <cell r="D77">
            <v>138.39950234413092</v>
          </cell>
          <cell r="E77">
            <v>0</v>
          </cell>
          <cell r="F77">
            <v>0</v>
          </cell>
          <cell r="G77">
            <v>0</v>
          </cell>
          <cell r="H77">
            <v>0</v>
          </cell>
          <cell r="I77">
            <v>0</v>
          </cell>
          <cell r="J77">
            <v>0</v>
          </cell>
          <cell r="K77">
            <v>0</v>
          </cell>
          <cell r="L77">
            <v>0</v>
          </cell>
          <cell r="M77">
            <v>0</v>
          </cell>
          <cell r="N77">
            <v>366.43979339765343</v>
          </cell>
          <cell r="O77">
            <v>30.536649449804454</v>
          </cell>
        </row>
        <row r="78">
          <cell r="A78" t="str">
            <v>Предварит. итог</v>
          </cell>
          <cell r="B78" t="e">
            <v>#N/A</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row>
        <row r="80">
          <cell r="A80" t="str">
            <v>ИТОГО ДЕНЕЖНЫХ ЗАТРАТ</v>
          </cell>
          <cell r="B80" t="e">
            <v>#N/A</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row>
        <row r="83">
          <cell r="A83" t="str">
            <v>Финансовые начисления</v>
          </cell>
          <cell r="B83">
            <v>882.09042883049847</v>
          </cell>
          <cell r="C83">
            <v>981.70751676566101</v>
          </cell>
          <cell r="D83">
            <v>897.24131829379871</v>
          </cell>
          <cell r="E83">
            <v>0</v>
          </cell>
          <cell r="F83">
            <v>0</v>
          </cell>
          <cell r="G83">
            <v>0</v>
          </cell>
          <cell r="H83">
            <v>609.37587883049844</v>
          </cell>
          <cell r="I83">
            <v>609.37587883049844</v>
          </cell>
          <cell r="J83">
            <v>609.37587883049844</v>
          </cell>
          <cell r="K83">
            <v>609.37587883049844</v>
          </cell>
          <cell r="L83">
            <v>609.37587883049844</v>
          </cell>
          <cell r="M83">
            <v>609.37587883049844</v>
          </cell>
          <cell r="N83">
            <v>6417.2945368729497</v>
          </cell>
          <cell r="O83">
            <v>534.77454473941248</v>
          </cell>
        </row>
        <row r="84">
          <cell r="A84" t="str">
            <v>Амортиз., износ, рекультивация</v>
          </cell>
          <cell r="B84">
            <v>3626.1304599999999</v>
          </cell>
          <cell r="C84">
            <v>3086.60583</v>
          </cell>
          <cell r="D84">
            <v>3045.8959199999999</v>
          </cell>
          <cell r="E84">
            <v>0</v>
          </cell>
          <cell r="F84">
            <v>0</v>
          </cell>
          <cell r="G84">
            <v>0</v>
          </cell>
          <cell r="H84">
            <v>0</v>
          </cell>
          <cell r="I84">
            <v>0</v>
          </cell>
          <cell r="J84">
            <v>0</v>
          </cell>
          <cell r="K84">
            <v>0</v>
          </cell>
          <cell r="L84">
            <v>0</v>
          </cell>
          <cell r="M84">
            <v>0</v>
          </cell>
          <cell r="N84">
            <v>9758.6322099999998</v>
          </cell>
          <cell r="O84">
            <v>813.21935083333335</v>
          </cell>
        </row>
        <row r="85">
          <cell r="A85" t="str">
            <v>ИТОГО ЗАТРАТ</v>
          </cell>
          <cell r="B85" t="e">
            <v>#N/A</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row>
        <row r="86">
          <cell r="A86" t="str">
            <v>ИТОГО КАПИТАЛЬНЫХ ЗАТРАТ</v>
          </cell>
          <cell r="B86">
            <v>142.00219000000001</v>
          </cell>
          <cell r="C86">
            <v>287.53434582521163</v>
          </cell>
          <cell r="D86">
            <v>290.06200000000001</v>
          </cell>
          <cell r="E86">
            <v>341.83499999999998</v>
          </cell>
          <cell r="F86">
            <v>553.6241</v>
          </cell>
          <cell r="G86">
            <v>238.91800000000001</v>
          </cell>
          <cell r="H86">
            <v>256.69400000000002</v>
          </cell>
          <cell r="I86">
            <v>1669.096</v>
          </cell>
          <cell r="J86">
            <v>451.952</v>
          </cell>
          <cell r="K86">
            <v>1700.4561041981506</v>
          </cell>
          <cell r="L86">
            <v>107.855</v>
          </cell>
          <cell r="M86">
            <v>2803.444</v>
          </cell>
          <cell r="N86">
            <v>8610.1819090254594</v>
          </cell>
          <cell r="O86">
            <v>717.51515908545491</v>
          </cell>
        </row>
        <row r="89">
          <cell r="A89" t="str">
            <v>Унции отлитого золота</v>
          </cell>
          <cell r="B89">
            <v>60835</v>
          </cell>
          <cell r="C89">
            <v>44480</v>
          </cell>
          <cell r="D89">
            <v>49381</v>
          </cell>
          <cell r="E89">
            <v>48996</v>
          </cell>
          <cell r="F89">
            <v>48923</v>
          </cell>
          <cell r="G89">
            <v>38812</v>
          </cell>
          <cell r="H89">
            <v>20799</v>
          </cell>
          <cell r="I89">
            <v>35596</v>
          </cell>
          <cell r="J89">
            <v>38528</v>
          </cell>
          <cell r="K89">
            <v>30886</v>
          </cell>
          <cell r="L89">
            <v>41091</v>
          </cell>
          <cell r="M89">
            <v>70223</v>
          </cell>
          <cell r="N89">
            <v>528550</v>
          </cell>
          <cell r="O89">
            <v>44045.833333333336</v>
          </cell>
        </row>
        <row r="91">
          <cell r="A91" t="str">
            <v>Цена за унцию золота (Лондон фикс)</v>
          </cell>
          <cell r="B91">
            <v>281.56136363636364</v>
          </cell>
          <cell r="C91">
            <v>295.495</v>
          </cell>
          <cell r="D91">
            <v>294.05500000000001</v>
          </cell>
          <cell r="E91">
            <v>308.2</v>
          </cell>
          <cell r="F91">
            <v>307.97500000000002</v>
          </cell>
          <cell r="G91">
            <v>321.17779999999999</v>
          </cell>
          <cell r="H91">
            <v>313.29130434782599</v>
          </cell>
          <cell r="I91">
            <v>310.25479999999999</v>
          </cell>
          <cell r="J91">
            <v>319.13569999999999</v>
          </cell>
          <cell r="K91">
            <v>316.58</v>
          </cell>
          <cell r="L91">
            <v>319.06666666666672</v>
          </cell>
          <cell r="M91">
            <v>333.11500000000001</v>
          </cell>
          <cell r="N91">
            <v>333.11500000000001</v>
          </cell>
          <cell r="O91">
            <v>309.99230288757138</v>
          </cell>
        </row>
        <row r="93">
          <cell r="A93" t="str">
            <v>Наличн. производств. затраты/отл. унция</v>
          </cell>
          <cell r="B93">
            <v>123.43378835659617</v>
          </cell>
          <cell r="C93">
            <v>193.00581954548642</v>
          </cell>
          <cell r="D93">
            <v>174.04208784460874</v>
          </cell>
          <cell r="E93">
            <v>0</v>
          </cell>
          <cell r="F93">
            <v>0</v>
          </cell>
          <cell r="G93">
            <v>0</v>
          </cell>
          <cell r="H93">
            <v>0</v>
          </cell>
          <cell r="I93">
            <v>0</v>
          </cell>
          <cell r="J93">
            <v>0</v>
          </cell>
          <cell r="K93">
            <v>0</v>
          </cell>
          <cell r="L93">
            <v>0</v>
          </cell>
          <cell r="M93">
            <v>0</v>
          </cell>
          <cell r="N93">
            <v>46.70961253980019</v>
          </cell>
          <cell r="O93">
            <v>46.70961253980019</v>
          </cell>
        </row>
        <row r="94">
          <cell r="A94" t="str">
            <v>Всего ден. затрат/отлитая унция</v>
          </cell>
          <cell r="B94" t="e">
            <v>#N/A</v>
          </cell>
          <cell r="C94" t="e">
            <v>#N/A</v>
          </cell>
          <cell r="D94" t="e">
            <v>#N/A</v>
          </cell>
          <cell r="E94" t="e">
            <v>#N/A</v>
          </cell>
          <cell r="F94" t="e">
            <v>#N/A</v>
          </cell>
          <cell r="G94" t="e">
            <v>#N/A</v>
          </cell>
          <cell r="H94" t="e">
            <v>#N/A</v>
          </cell>
          <cell r="I94" t="e">
            <v>#N/A</v>
          </cell>
          <cell r="J94" t="e">
            <v>#N/A</v>
          </cell>
          <cell r="K94" t="e">
            <v>#N/A</v>
          </cell>
          <cell r="L94" t="e">
            <v>#N/A</v>
          </cell>
          <cell r="M94" t="e">
            <v>#N/A</v>
          </cell>
          <cell r="N94" t="e">
            <v>#N/A</v>
          </cell>
          <cell r="O94" t="e">
            <v>#N/A</v>
          </cell>
        </row>
        <row r="95">
          <cell r="A95" t="str">
            <v>Всего затрат/отлитая унция</v>
          </cell>
          <cell r="B95" t="e">
            <v>#N/A</v>
          </cell>
          <cell r="C95" t="e">
            <v>#N/A</v>
          </cell>
          <cell r="D95" t="e">
            <v>#N/A</v>
          </cell>
          <cell r="E95" t="e">
            <v>#N/A</v>
          </cell>
          <cell r="F95" t="e">
            <v>#N/A</v>
          </cell>
          <cell r="G95" t="e">
            <v>#N/A</v>
          </cell>
          <cell r="H95" t="e">
            <v>#N/A</v>
          </cell>
          <cell r="I95" t="e">
            <v>#N/A</v>
          </cell>
          <cell r="J95" t="e">
            <v>#N/A</v>
          </cell>
          <cell r="K95" t="e">
            <v>#N/A</v>
          </cell>
          <cell r="L95" t="e">
            <v>#N/A</v>
          </cell>
          <cell r="M95" t="e">
            <v>#N/A</v>
          </cell>
          <cell r="N95" t="e">
            <v>#N/A</v>
          </cell>
          <cell r="O95" t="e">
            <v>#N/A</v>
          </cell>
        </row>
        <row r="97">
          <cell r="A97" t="str">
            <v>Всего ден. затрат/отлитая унция (в т.ч. возмещаемые налоги)</v>
          </cell>
          <cell r="B97" t="e">
            <v>#N/A</v>
          </cell>
          <cell r="C97" t="e">
            <v>#N/A</v>
          </cell>
          <cell r="D97" t="e">
            <v>#N/A</v>
          </cell>
          <cell r="E97" t="e">
            <v>#N/A</v>
          </cell>
          <cell r="F97" t="e">
            <v>#N/A</v>
          </cell>
          <cell r="G97" t="e">
            <v>#N/A</v>
          </cell>
          <cell r="H97" t="e">
            <v>#N/A</v>
          </cell>
          <cell r="I97" t="e">
            <v>#N/A</v>
          </cell>
          <cell r="J97" t="e">
            <v>#N/A</v>
          </cell>
          <cell r="K97" t="e">
            <v>#N/A</v>
          </cell>
          <cell r="L97" t="e">
            <v>#N/A</v>
          </cell>
          <cell r="M97" t="e">
            <v>#N/A</v>
          </cell>
          <cell r="N97" t="e">
            <v>#N/A</v>
          </cell>
          <cell r="O97" t="e">
            <v>#N/A</v>
          </cell>
        </row>
        <row r="99">
          <cell r="A99" t="str">
            <v>Капитальные затр./всего затрат</v>
          </cell>
          <cell r="B99">
            <v>1.9851988388630996E-2</v>
          </cell>
          <cell r="C99">
            <v>3.5109557448491972E-2</v>
          </cell>
          <cell r="D99">
            <v>3.5478088017481153E-2</v>
          </cell>
          <cell r="E99" t="str">
            <v/>
          </cell>
          <cell r="F99" t="str">
            <v/>
          </cell>
          <cell r="G99" t="str">
            <v/>
          </cell>
          <cell r="H99" t="str">
            <v/>
          </cell>
          <cell r="I99" t="str">
            <v/>
          </cell>
          <cell r="J99" t="str">
            <v/>
          </cell>
          <cell r="K99" t="str">
            <v/>
          </cell>
          <cell r="L99" t="str">
            <v/>
          </cell>
          <cell r="M99" t="str">
            <v/>
          </cell>
          <cell r="N99">
            <v>0.36610274594976361</v>
          </cell>
          <cell r="O99">
            <v>0.3661027459497635</v>
          </cell>
        </row>
        <row r="101">
          <cell r="A101" t="str">
            <v>US $/сом</v>
          </cell>
          <cell r="B101">
            <v>48.191899999999997</v>
          </cell>
          <cell r="C101">
            <v>49.0899</v>
          </cell>
          <cell r="D101">
            <v>48.143999999999998</v>
          </cell>
          <cell r="E101">
            <v>48.064399999999999</v>
          </cell>
          <cell r="F101">
            <v>47.879199999999997</v>
          </cell>
          <cell r="G101">
            <v>46.149900000000002</v>
          </cell>
          <cell r="H101">
            <v>46.283200000000001</v>
          </cell>
          <cell r="I101">
            <v>46.194899999999997</v>
          </cell>
          <cell r="J101">
            <v>46.000399999999999</v>
          </cell>
          <cell r="K101">
            <v>46.061199999999999</v>
          </cell>
          <cell r="L101">
            <v>46.012700000000002</v>
          </cell>
          <cell r="M101">
            <v>46.094900000000003</v>
          </cell>
          <cell r="N101">
            <v>46.094900000000003</v>
          </cell>
          <cell r="O101">
            <v>46.912008333333347</v>
          </cell>
        </row>
        <row r="102">
          <cell r="A102" t="str">
            <v>US $/канадский доллар</v>
          </cell>
          <cell r="B102">
            <v>1.5874999999999999</v>
          </cell>
          <cell r="C102">
            <v>1.6084000000000001</v>
          </cell>
          <cell r="D102">
            <v>1.5926</v>
          </cell>
          <cell r="E102">
            <v>1.5616000000000001</v>
          </cell>
          <cell r="F102">
            <v>1.534</v>
          </cell>
          <cell r="G102">
            <v>1.5163</v>
          </cell>
          <cell r="H102">
            <v>1.5712999999999999</v>
          </cell>
          <cell r="I102">
            <v>1.5569999999999999</v>
          </cell>
          <cell r="J102">
            <v>1.5778000000000001</v>
          </cell>
          <cell r="K102">
            <v>1.5658000000000001</v>
          </cell>
          <cell r="L102">
            <v>1.5643199999999999</v>
          </cell>
          <cell r="M102">
            <v>1.5768</v>
          </cell>
          <cell r="N102">
            <v>1.5768</v>
          </cell>
          <cell r="O102">
            <v>1.5677849999999998</v>
          </cell>
        </row>
      </sheetData>
      <sheetData sheetId="18" refreshError="1">
        <row r="1">
          <cell r="A1" t="str">
            <v>KUMTOR OPERATING COMPANY</v>
          </cell>
        </row>
        <row r="2">
          <cell r="A2" t="str">
            <v>MONTHLY AVERAGE COSTS, PRODUCTION &amp; PRICE STATISTICS</v>
          </cell>
        </row>
        <row r="3">
          <cell r="A3" t="str">
            <v>December 31, 2002</v>
          </cell>
        </row>
        <row r="5">
          <cell r="B5" t="str">
            <v>Monthly Average</v>
          </cell>
          <cell r="J5" t="str">
            <v>Yearly Total Actual</v>
          </cell>
        </row>
        <row r="6">
          <cell r="B6" t="str">
            <v>1997</v>
          </cell>
          <cell r="C6" t="str">
            <v xml:space="preserve">1998 </v>
          </cell>
          <cell r="D6" t="str">
            <v xml:space="preserve">1999 </v>
          </cell>
          <cell r="E6" t="str">
            <v>2000</v>
          </cell>
          <cell r="F6" t="str">
            <v>2001</v>
          </cell>
          <cell r="G6" t="str">
            <v>2002 YTD</v>
          </cell>
          <cell r="H6" t="str">
            <v>2002       Budget</v>
          </cell>
          <cell r="J6" t="str">
            <v>1997</v>
          </cell>
          <cell r="K6" t="str">
            <v xml:space="preserve">1998 </v>
          </cell>
          <cell r="L6" t="str">
            <v xml:space="preserve">1999 </v>
          </cell>
          <cell r="M6" t="str">
            <v>2000</v>
          </cell>
          <cell r="N6" t="str">
            <v>2001</v>
          </cell>
          <cell r="O6" t="str">
            <v>2002 YTD</v>
          </cell>
        </row>
        <row r="8">
          <cell r="A8" t="str">
            <v>Mining</v>
          </cell>
          <cell r="B8">
            <v>1829.3333333333333</v>
          </cell>
          <cell r="C8">
            <v>2145.4635000000003</v>
          </cell>
          <cell r="D8">
            <v>2321.3235</v>
          </cell>
          <cell r="E8">
            <v>2164.6787399999998</v>
          </cell>
          <cell r="F8">
            <v>2411.139036</v>
          </cell>
          <cell r="G8">
            <v>715.32936593826128</v>
          </cell>
          <cell r="H8" t="e">
            <v>#REF!</v>
          </cell>
          <cell r="J8">
            <v>21952</v>
          </cell>
          <cell r="K8">
            <v>25745.562000000002</v>
          </cell>
          <cell r="L8">
            <v>27855.882000000001</v>
          </cell>
          <cell r="M8">
            <v>25976.14488</v>
          </cell>
          <cell r="N8">
            <v>28933.668432000002</v>
          </cell>
          <cell r="O8">
            <v>8583.9523912591358</v>
          </cell>
        </row>
        <row r="9">
          <cell r="A9" t="str">
            <v>Milling</v>
          </cell>
          <cell r="B9">
            <v>2195.1417500000002</v>
          </cell>
          <cell r="C9">
            <v>2798.2278333333329</v>
          </cell>
          <cell r="D9">
            <v>2416.6590833333335</v>
          </cell>
          <cell r="E9">
            <v>2431.4068333333335</v>
          </cell>
          <cell r="F9">
            <v>2575.2711583333335</v>
          </cell>
          <cell r="G9">
            <v>551.25487537520019</v>
          </cell>
          <cell r="H9">
            <v>608.96760666666671</v>
          </cell>
          <cell r="J9">
            <v>26341.701000000001</v>
          </cell>
          <cell r="K9">
            <v>33578.733999999997</v>
          </cell>
          <cell r="L9">
            <v>28999.909</v>
          </cell>
          <cell r="M9">
            <v>29176.882000000001</v>
          </cell>
          <cell r="N9">
            <v>30903.253899999996</v>
          </cell>
          <cell r="O9">
            <v>6615.0585045024018</v>
          </cell>
        </row>
        <row r="10">
          <cell r="A10" t="str">
            <v>Site Services</v>
          </cell>
          <cell r="B10">
            <v>3130.7883333333334</v>
          </cell>
          <cell r="C10">
            <v>3089.4574166666666</v>
          </cell>
          <cell r="D10">
            <v>2561.5218333333332</v>
          </cell>
          <cell r="E10">
            <v>2393.1046666666666</v>
          </cell>
          <cell r="F10">
            <v>2238.2563450000002</v>
          </cell>
          <cell r="G10">
            <v>502.13380263417031</v>
          </cell>
          <cell r="H10">
            <v>555.10045833333322</v>
          </cell>
          <cell r="J10">
            <v>37569.46</v>
          </cell>
          <cell r="K10">
            <v>37073.489000000001</v>
          </cell>
          <cell r="L10">
            <v>30738.476999999999</v>
          </cell>
          <cell r="M10">
            <v>28717.256000000001</v>
          </cell>
          <cell r="N10">
            <v>26859.076140000001</v>
          </cell>
          <cell r="O10">
            <v>6025.6056316100439</v>
          </cell>
        </row>
        <row r="11">
          <cell r="A11" t="str">
            <v>Site Indirects</v>
          </cell>
          <cell r="B11">
            <v>0</v>
          </cell>
          <cell r="C11">
            <v>0</v>
          </cell>
          <cell r="D11">
            <v>1.3416666666666667E-2</v>
          </cell>
          <cell r="E11">
            <v>12.511166666666659</v>
          </cell>
          <cell r="F11">
            <v>2.0495833333331583E-2</v>
          </cell>
          <cell r="G11">
            <v>35.402901779231122</v>
          </cell>
          <cell r="H11">
            <v>0</v>
          </cell>
          <cell r="J11">
            <v>0</v>
          </cell>
          <cell r="K11">
            <v>0</v>
          </cell>
          <cell r="L11">
            <v>0.161</v>
          </cell>
          <cell r="M11">
            <v>150.1339999999999</v>
          </cell>
          <cell r="N11">
            <v>0.24594999999997924</v>
          </cell>
          <cell r="O11">
            <v>424.83482135077344</v>
          </cell>
        </row>
        <row r="12">
          <cell r="A12" t="str">
            <v>Sub-total</v>
          </cell>
          <cell r="B12">
            <v>7155.2634166666667</v>
          </cell>
          <cell r="C12">
            <v>8033.1487500000003</v>
          </cell>
          <cell r="D12">
            <v>7299.5178333333333</v>
          </cell>
          <cell r="E12">
            <v>7001.7014066666661</v>
          </cell>
          <cell r="F12">
            <v>7224.6870351666666</v>
          </cell>
          <cell r="G12">
            <v>1804.1209457268631</v>
          </cell>
          <cell r="H12" t="e">
            <v>#REF!</v>
          </cell>
          <cell r="J12">
            <v>85863.160999999993</v>
          </cell>
          <cell r="K12">
            <v>96397.785000000003</v>
          </cell>
          <cell r="L12">
            <v>87594.428999999989</v>
          </cell>
          <cell r="M12">
            <v>84020.416880000019</v>
          </cell>
          <cell r="N12">
            <v>86696.244422000003</v>
          </cell>
          <cell r="O12">
            <v>21649.451348722356</v>
          </cell>
        </row>
        <row r="14">
          <cell r="A14" t="str">
            <v>Bishkek Administration</v>
          </cell>
          <cell r="B14">
            <v>332.3723333333333</v>
          </cell>
          <cell r="C14">
            <v>613.18925000000002</v>
          </cell>
          <cell r="D14">
            <v>509.33350000000002</v>
          </cell>
          <cell r="E14">
            <v>577.66258333333326</v>
          </cell>
          <cell r="F14">
            <v>531.86078166666664</v>
          </cell>
          <cell r="G14">
            <v>155.7527974324195</v>
          </cell>
          <cell r="H14">
            <v>143.23929583333333</v>
          </cell>
          <cell r="J14">
            <v>3988.4679999999998</v>
          </cell>
          <cell r="K14">
            <v>7358.2709999999997</v>
          </cell>
          <cell r="L14">
            <v>6112.1450000000004</v>
          </cell>
          <cell r="M14">
            <v>6931.9509999999991</v>
          </cell>
          <cell r="N14">
            <v>6382.3293800000001</v>
          </cell>
          <cell r="O14">
            <v>1869.0335691890341</v>
          </cell>
        </row>
        <row r="15">
          <cell r="A15" t="str">
            <v>Management Fee</v>
          </cell>
          <cell r="B15">
            <v>460.25</v>
          </cell>
          <cell r="C15">
            <v>464.5124166666667</v>
          </cell>
          <cell r="D15">
            <v>412.63291666666669</v>
          </cell>
          <cell r="E15">
            <v>458.96291666666662</v>
          </cell>
          <cell r="F15">
            <v>444.4324933333333</v>
          </cell>
          <cell r="G15">
            <v>97.490065833333333</v>
          </cell>
          <cell r="H15">
            <v>0</v>
          </cell>
          <cell r="J15">
            <v>5523</v>
          </cell>
          <cell r="K15">
            <v>5574.1490000000003</v>
          </cell>
          <cell r="L15">
            <v>4951.7430000000004</v>
          </cell>
          <cell r="M15">
            <v>5507.5549999999994</v>
          </cell>
          <cell r="N15">
            <v>5333.1899199999998</v>
          </cell>
          <cell r="O15">
            <v>1169.8807899999999</v>
          </cell>
        </row>
        <row r="16">
          <cell r="A16" t="str">
            <v>Delineation Drilling and Audit Adjustment</v>
          </cell>
          <cell r="D16">
            <v>153</v>
          </cell>
          <cell r="L16">
            <v>1840</v>
          </cell>
        </row>
        <row r="17">
          <cell r="A17" t="str">
            <v>Sub-total</v>
          </cell>
          <cell r="B17">
            <v>792.62233333333324</v>
          </cell>
          <cell r="C17">
            <v>1077.7016666666668</v>
          </cell>
          <cell r="D17">
            <v>1074.9664166666666</v>
          </cell>
          <cell r="E17">
            <v>1036.6254999999999</v>
          </cell>
          <cell r="F17">
            <v>976.29327499999999</v>
          </cell>
          <cell r="G17">
            <v>253.24286326575285</v>
          </cell>
          <cell r="H17">
            <v>143.23929583333333</v>
          </cell>
          <cell r="J17">
            <v>9511.4680000000008</v>
          </cell>
          <cell r="K17">
            <v>12932.42</v>
          </cell>
          <cell r="L17">
            <v>12903.888000000001</v>
          </cell>
          <cell r="M17">
            <v>12439.505999999998</v>
          </cell>
          <cell r="N17">
            <v>11715.5193</v>
          </cell>
          <cell r="O17">
            <v>3038.9143591890343</v>
          </cell>
        </row>
        <row r="19">
          <cell r="A19" t="str">
            <v>Total Cash Operating Costs</v>
          </cell>
          <cell r="B19">
            <v>7947.8857499999995</v>
          </cell>
          <cell r="C19">
            <v>9110.850416666668</v>
          </cell>
          <cell r="D19">
            <v>8374.4842499999995</v>
          </cell>
          <cell r="E19">
            <v>8038.3269066666662</v>
          </cell>
          <cell r="F19">
            <v>8200.9803101666657</v>
          </cell>
          <cell r="G19">
            <v>2057.3638089926158</v>
          </cell>
          <cell r="H19" t="e">
            <v>#REF!</v>
          </cell>
          <cell r="J19">
            <v>95374.628999999986</v>
          </cell>
          <cell r="K19">
            <v>109330.205</v>
          </cell>
          <cell r="L19">
            <v>100498.317</v>
          </cell>
          <cell r="M19">
            <v>96459.922880000013</v>
          </cell>
          <cell r="N19">
            <v>98411.763722000003</v>
          </cell>
          <cell r="O19">
            <v>24688.365707911391</v>
          </cell>
        </row>
        <row r="21">
          <cell r="A21" t="str">
            <v>Concession Tax</v>
          </cell>
          <cell r="B21">
            <v>161.33333333333334</v>
          </cell>
          <cell r="C21">
            <v>218.02866666666668</v>
          </cell>
          <cell r="D21">
            <v>429.01549999999997</v>
          </cell>
          <cell r="E21">
            <v>224.56269166666667</v>
          </cell>
          <cell r="F21">
            <v>243.27998500000001</v>
          </cell>
          <cell r="G21">
            <v>54.126269999999998</v>
          </cell>
          <cell r="H21">
            <v>220.73027916666669</v>
          </cell>
          <cell r="J21">
            <v>1936</v>
          </cell>
          <cell r="K21">
            <v>2616.3440000000001</v>
          </cell>
          <cell r="L21">
            <v>5148.3860000000004</v>
          </cell>
          <cell r="M21">
            <v>2694.7523000000001</v>
          </cell>
          <cell r="N21">
            <v>2919.3598200000001</v>
          </cell>
          <cell r="O21">
            <v>649.51523999999995</v>
          </cell>
        </row>
        <row r="22">
          <cell r="A22" t="str">
            <v>Royalty Tax</v>
          </cell>
          <cell r="B22">
            <v>57.5</v>
          </cell>
          <cell r="C22">
            <v>81.760750000000002</v>
          </cell>
          <cell r="D22">
            <v>76.591916666666663</v>
          </cell>
          <cell r="E22">
            <v>84.210936283333339</v>
          </cell>
          <cell r="F22">
            <v>91.229984166666668</v>
          </cell>
          <cell r="G22">
            <v>20.297350993834701</v>
          </cell>
          <cell r="H22">
            <v>82.773854999999998</v>
          </cell>
          <cell r="J22">
            <v>690</v>
          </cell>
          <cell r="K22">
            <v>981.12900000000002</v>
          </cell>
          <cell r="L22">
            <v>918.17100000000005</v>
          </cell>
          <cell r="M22">
            <v>1010.5312354</v>
          </cell>
          <cell r="N22">
            <v>1094.75981</v>
          </cell>
          <cell r="O22">
            <v>243.5682119260164</v>
          </cell>
        </row>
        <row r="23">
          <cell r="A23" t="str">
            <v>Social Fund Tax</v>
          </cell>
          <cell r="B23">
            <v>33.034583333333337</v>
          </cell>
          <cell r="C23">
            <v>0.85333333333333339</v>
          </cell>
          <cell r="D23">
            <v>8.3333333333333331E-5</v>
          </cell>
          <cell r="E23">
            <v>6.25</v>
          </cell>
          <cell r="F23">
            <v>45.583926666666663</v>
          </cell>
          <cell r="G23">
            <v>8.8180833333333322</v>
          </cell>
          <cell r="H23">
            <v>25.275090000000002</v>
          </cell>
          <cell r="J23">
            <v>396.1</v>
          </cell>
          <cell r="K23">
            <v>10.24</v>
          </cell>
          <cell r="L23">
            <v>1E-3</v>
          </cell>
          <cell r="M23">
            <v>75</v>
          </cell>
          <cell r="N23">
            <v>547.00711999999987</v>
          </cell>
          <cell r="O23">
            <v>105.81699999999999</v>
          </cell>
        </row>
        <row r="24">
          <cell r="A24" t="str">
            <v>Road Tax</v>
          </cell>
          <cell r="B24">
            <v>104.66666666666667</v>
          </cell>
          <cell r="C24">
            <v>127.57675</v>
          </cell>
          <cell r="D24">
            <v>113.01941666666666</v>
          </cell>
          <cell r="E24">
            <v>124.12507833333332</v>
          </cell>
          <cell r="F24">
            <v>130.52211750000001</v>
          </cell>
          <cell r="G24">
            <v>37.9901754731507</v>
          </cell>
          <cell r="H24">
            <v>123.60895666666666</v>
          </cell>
          <cell r="J24">
            <v>1256</v>
          </cell>
          <cell r="K24">
            <v>1530.921</v>
          </cell>
          <cell r="L24">
            <v>1356.85</v>
          </cell>
          <cell r="M24">
            <v>1489.5009399999999</v>
          </cell>
          <cell r="N24">
            <v>1566.2654100000002</v>
          </cell>
          <cell r="O24">
            <v>455.8821056778084</v>
          </cell>
        </row>
        <row r="25">
          <cell r="A25" t="str">
            <v>Land Tax</v>
          </cell>
          <cell r="B25">
            <v>5.7500000000000008E-3</v>
          </cell>
          <cell r="C25">
            <v>0.22175</v>
          </cell>
          <cell r="D25">
            <v>0.13241666666666665</v>
          </cell>
          <cell r="E25">
            <v>1.6999999999999998E-2</v>
          </cell>
          <cell r="F25">
            <v>0</v>
          </cell>
          <cell r="G25" t="e">
            <v>#N/A</v>
          </cell>
          <cell r="H25">
            <v>0</v>
          </cell>
          <cell r="J25">
            <v>6.9000000000000006E-2</v>
          </cell>
          <cell r="K25">
            <v>2.661</v>
          </cell>
          <cell r="L25">
            <v>1.589</v>
          </cell>
          <cell r="M25">
            <v>0.20399999999999999</v>
          </cell>
          <cell r="N25">
            <v>1.39456</v>
          </cell>
          <cell r="O25" t="e">
            <v>#N/A</v>
          </cell>
        </row>
        <row r="26">
          <cell r="A26" t="str">
            <v>VAT on Imports of Consumables</v>
          </cell>
          <cell r="B26">
            <v>0</v>
          </cell>
          <cell r="C26">
            <v>0</v>
          </cell>
          <cell r="D26">
            <v>0</v>
          </cell>
          <cell r="E26">
            <v>0</v>
          </cell>
          <cell r="F26">
            <v>0</v>
          </cell>
          <cell r="G26">
            <v>2.5781362839452266</v>
          </cell>
          <cell r="H26">
            <v>0</v>
          </cell>
          <cell r="J26">
            <v>0</v>
          </cell>
          <cell r="K26">
            <v>0</v>
          </cell>
          <cell r="L26">
            <v>0</v>
          </cell>
          <cell r="M26">
            <v>0</v>
          </cell>
          <cell r="N26">
            <v>0</v>
          </cell>
          <cell r="O26">
            <v>30.937635407342718</v>
          </cell>
        </row>
        <row r="27">
          <cell r="A27" t="str">
            <v>Exploration Program</v>
          </cell>
          <cell r="B27">
            <v>0</v>
          </cell>
          <cell r="C27">
            <v>14.710500000000001</v>
          </cell>
          <cell r="D27">
            <v>60.882916666666667</v>
          </cell>
          <cell r="E27">
            <v>37.183785833333332</v>
          </cell>
          <cell r="F27">
            <v>168.15787083333333</v>
          </cell>
          <cell r="G27">
            <v>50.60032666666666</v>
          </cell>
          <cell r="H27">
            <v>144.70308333333332</v>
          </cell>
          <cell r="J27">
            <v>0.4</v>
          </cell>
          <cell r="K27">
            <v>176.52600000000001</v>
          </cell>
          <cell r="L27">
            <v>729.66300000000001</v>
          </cell>
          <cell r="M27">
            <v>446.20542999999998</v>
          </cell>
          <cell r="N27">
            <v>2017.8944500000002</v>
          </cell>
          <cell r="O27">
            <v>607.20391999999993</v>
          </cell>
        </row>
        <row r="28">
          <cell r="A28" t="str">
            <v>Other Income / Expense</v>
          </cell>
          <cell r="B28">
            <v>-68.337166666666675</v>
          </cell>
          <cell r="C28">
            <v>166.03908333333334</v>
          </cell>
          <cell r="D28">
            <v>63.820833333333333</v>
          </cell>
          <cell r="E28">
            <v>25.741330833333336</v>
          </cell>
          <cell r="F28">
            <v>40.593654999999998</v>
          </cell>
          <cell r="G28">
            <v>30.536649449804454</v>
          </cell>
          <cell r="H28">
            <v>0</v>
          </cell>
          <cell r="J28">
            <v>-820.04600000000005</v>
          </cell>
          <cell r="K28">
            <v>1092.5</v>
          </cell>
          <cell r="L28">
            <v>765.70600000000002</v>
          </cell>
          <cell r="M28">
            <v>308.89597000000003</v>
          </cell>
          <cell r="N28">
            <v>487.12386000000004</v>
          </cell>
          <cell r="O28">
            <v>366.43979339765343</v>
          </cell>
        </row>
        <row r="29">
          <cell r="A29" t="str">
            <v>Sub-total</v>
          </cell>
          <cell r="B29">
            <v>288.20316666666662</v>
          </cell>
          <cell r="C29">
            <v>609.19083333333333</v>
          </cell>
          <cell r="D29">
            <v>743.46308333333332</v>
          </cell>
          <cell r="E29">
            <v>502.09082294999996</v>
          </cell>
          <cell r="F29">
            <v>719.36753916666669</v>
          </cell>
          <cell r="G29" t="e">
            <v>#N/A</v>
          </cell>
          <cell r="H29">
            <v>597.09126416666675</v>
          </cell>
          <cell r="J29">
            <v>3458.5230000000001</v>
          </cell>
          <cell r="K29">
            <v>6410.3209999999999</v>
          </cell>
          <cell r="L29">
            <v>8920.3660000000018</v>
          </cell>
          <cell r="M29">
            <v>6025.0898753999991</v>
          </cell>
          <cell r="N29">
            <v>8633.8050299999995</v>
          </cell>
          <cell r="O29" t="e">
            <v>#N/A</v>
          </cell>
        </row>
        <row r="31">
          <cell r="A31" t="str">
            <v>TOTAL CASH COSTS</v>
          </cell>
          <cell r="B31">
            <v>8236.0889166666657</v>
          </cell>
          <cell r="C31">
            <v>9720.041250000002</v>
          </cell>
          <cell r="D31">
            <v>9117.9473333333335</v>
          </cell>
          <cell r="E31">
            <v>8540.4177296166654</v>
          </cell>
          <cell r="F31">
            <v>8920.3478493333332</v>
          </cell>
          <cell r="G31" t="e">
            <v>#N/A</v>
          </cell>
          <cell r="H31" t="e">
            <v>#REF!</v>
          </cell>
          <cell r="J31">
            <v>98833.151999999987</v>
          </cell>
          <cell r="K31">
            <v>115740.526</v>
          </cell>
          <cell r="L31">
            <v>109418.68299999999</v>
          </cell>
          <cell r="M31">
            <v>102485.01275540001</v>
          </cell>
          <cell r="N31">
            <v>107045.56875200001</v>
          </cell>
          <cell r="O31" t="e">
            <v>#N/A</v>
          </cell>
        </row>
        <row r="33">
          <cell r="A33" t="str">
            <v>Financing Charges</v>
          </cell>
          <cell r="B33">
            <v>3548.7273333333337</v>
          </cell>
          <cell r="C33">
            <v>3769.9070833333335</v>
          </cell>
          <cell r="D33">
            <v>2907.5333333333333</v>
          </cell>
          <cell r="E33">
            <v>3010.2176650000001</v>
          </cell>
          <cell r="F33">
            <v>1848.8887341666666</v>
          </cell>
          <cell r="G33">
            <v>534.77454473941248</v>
          </cell>
          <cell r="H33">
            <v>1701.8496783333333</v>
          </cell>
          <cell r="J33">
            <v>42584.728000000003</v>
          </cell>
          <cell r="K33">
            <v>46139.4</v>
          </cell>
          <cell r="L33">
            <v>34889.953000000001</v>
          </cell>
          <cell r="M33">
            <v>36122.611980000001</v>
          </cell>
          <cell r="N33">
            <v>22186.664810000002</v>
          </cell>
          <cell r="O33">
            <v>6417.2945368729497</v>
          </cell>
        </row>
        <row r="34">
          <cell r="A34" t="str">
            <v>Depr., Depl., Reclamation</v>
          </cell>
          <cell r="B34">
            <v>3573.4715833333335</v>
          </cell>
          <cell r="C34">
            <v>4486.0575833333332</v>
          </cell>
          <cell r="D34">
            <v>5338.9441666666671</v>
          </cell>
          <cell r="E34">
            <v>5564.083370477405</v>
          </cell>
          <cell r="F34">
            <v>5508.397551666666</v>
          </cell>
          <cell r="G34">
            <v>813.21935083333335</v>
          </cell>
          <cell r="H34">
            <v>4159.9559166666668</v>
          </cell>
          <cell r="J34">
            <v>42881.659</v>
          </cell>
          <cell r="K34">
            <v>53832.690999999999</v>
          </cell>
          <cell r="L34">
            <v>64068.904999999999</v>
          </cell>
          <cell r="M34">
            <v>66769.00044572886</v>
          </cell>
          <cell r="N34">
            <v>66100.770619999996</v>
          </cell>
          <cell r="O34">
            <v>9758.6322099999998</v>
          </cell>
        </row>
        <row r="35">
          <cell r="A35" t="str">
            <v>TOTAL COSTS</v>
          </cell>
          <cell r="B35">
            <v>15358.287833333334</v>
          </cell>
          <cell r="C35">
            <v>17976.005916666669</v>
          </cell>
          <cell r="D35">
            <v>17364.424833333334</v>
          </cell>
          <cell r="E35">
            <v>17114.718765094069</v>
          </cell>
          <cell r="F35">
            <v>16277.634135166667</v>
          </cell>
          <cell r="G35" t="e">
            <v>#N/A</v>
          </cell>
          <cell r="H35" t="e">
            <v>#REF!</v>
          </cell>
          <cell r="J35">
            <v>184299.53899999999</v>
          </cell>
          <cell r="K35">
            <v>215712.617</v>
          </cell>
          <cell r="L35">
            <v>208377.541</v>
          </cell>
          <cell r="M35">
            <v>205376.62518112888</v>
          </cell>
          <cell r="N35">
            <v>195333.004182</v>
          </cell>
          <cell r="O35" t="e">
            <v>#N/A</v>
          </cell>
        </row>
        <row r="37">
          <cell r="A37" t="str">
            <v>TOTAL CAPITAL COSTS</v>
          </cell>
          <cell r="B37">
            <v>1642.7304999999999</v>
          </cell>
          <cell r="C37">
            <v>682.65033333333338</v>
          </cell>
          <cell r="D37">
            <v>553.77525000000003</v>
          </cell>
          <cell r="E37">
            <v>887.10858333333329</v>
          </cell>
          <cell r="F37">
            <v>385.51493583333331</v>
          </cell>
          <cell r="G37">
            <v>717.51515908545491</v>
          </cell>
          <cell r="H37">
            <v>413.375</v>
          </cell>
          <cell r="J37">
            <v>19712.766</v>
          </cell>
          <cell r="K37">
            <v>8191.8040000000001</v>
          </cell>
          <cell r="L37">
            <v>6645.3029999999999</v>
          </cell>
          <cell r="M37">
            <v>10645.303000000002</v>
          </cell>
          <cell r="N37">
            <v>4626.1792300000006</v>
          </cell>
          <cell r="O37">
            <v>8610.1819090254594</v>
          </cell>
        </row>
        <row r="39">
          <cell r="A39" t="str">
            <v>Gold Poured (oz.)</v>
          </cell>
          <cell r="B39">
            <v>41848</v>
          </cell>
          <cell r="C39">
            <v>53763.416666666664</v>
          </cell>
          <cell r="D39">
            <v>50876.916666666664</v>
          </cell>
          <cell r="E39">
            <v>55834.633906294941</v>
          </cell>
          <cell r="F39">
            <v>62726.544398033082</v>
          </cell>
          <cell r="G39">
            <v>44045.833333333336</v>
          </cell>
          <cell r="H39">
            <v>55509.666666666664</v>
          </cell>
          <cell r="J39">
            <v>502176</v>
          </cell>
          <cell r="K39">
            <v>645161</v>
          </cell>
          <cell r="L39">
            <v>610523</v>
          </cell>
          <cell r="M39">
            <v>670015.60687553929</v>
          </cell>
          <cell r="N39">
            <v>752718.53277639672</v>
          </cell>
          <cell r="O39">
            <v>528550</v>
          </cell>
        </row>
        <row r="40">
          <cell r="A40" t="str">
            <v>Gold Price/Ounce (London AM Fix)</v>
          </cell>
          <cell r="B40">
            <v>331.3</v>
          </cell>
          <cell r="C40">
            <v>294.18</v>
          </cell>
          <cell r="D40">
            <v>278.98750000000001</v>
          </cell>
          <cell r="E40">
            <v>257.17171666666667</v>
          </cell>
          <cell r="F40">
            <v>275.97890000000001</v>
          </cell>
          <cell r="G40">
            <v>309.99230288757138</v>
          </cell>
          <cell r="H40">
            <v>290</v>
          </cell>
          <cell r="J40">
            <v>331.3</v>
          </cell>
          <cell r="K40">
            <v>294.18</v>
          </cell>
          <cell r="L40">
            <v>278.98750000000001</v>
          </cell>
          <cell r="M40">
            <v>271.77</v>
          </cell>
          <cell r="N40">
            <v>275.97890000000001</v>
          </cell>
          <cell r="O40">
            <v>333.11500000000001</v>
          </cell>
        </row>
        <row r="41">
          <cell r="A41" t="str">
            <v>Cash Operating Cost/Ounce Poured</v>
          </cell>
          <cell r="B41">
            <v>189.92271434716116</v>
          </cell>
          <cell r="C41">
            <v>169.46189400785232</v>
          </cell>
          <cell r="D41">
            <v>164.60282577396757</v>
          </cell>
          <cell r="E41">
            <v>143.96668061184161</v>
          </cell>
          <cell r="F41">
            <v>130.74178386309808</v>
          </cell>
          <cell r="G41">
            <v>46.70961253980019</v>
          </cell>
          <cell r="H41" t="e">
            <v>#REF!</v>
          </cell>
          <cell r="J41">
            <v>189.92271434716113</v>
          </cell>
          <cell r="K41">
            <v>169.46189400785229</v>
          </cell>
          <cell r="L41">
            <v>164.610206331293</v>
          </cell>
          <cell r="M41">
            <v>143.96668061184164</v>
          </cell>
          <cell r="N41">
            <v>130.74178386309814</v>
          </cell>
          <cell r="O41">
            <v>46.70961253980019</v>
          </cell>
        </row>
        <row r="42">
          <cell r="A42" t="str">
            <v>Total Cash Costs/Ounce Poured</v>
          </cell>
          <cell r="B42">
            <v>196.80961854011338</v>
          </cell>
          <cell r="C42">
            <v>180.79284860678192</v>
          </cell>
          <cell r="D42">
            <v>179.2158002237426</v>
          </cell>
          <cell r="E42">
            <v>152.95914259865501</v>
          </cell>
          <cell r="F42">
            <v>142.21009518281463</v>
          </cell>
          <cell r="G42" t="e">
            <v>#N/A</v>
          </cell>
          <cell r="H42" t="e">
            <v>#REF!</v>
          </cell>
          <cell r="J42">
            <v>196.80978780347925</v>
          </cell>
          <cell r="K42">
            <v>179.39789602905321</v>
          </cell>
          <cell r="L42">
            <v>179.22122999461115</v>
          </cell>
          <cell r="M42">
            <v>152.95914259865503</v>
          </cell>
          <cell r="N42">
            <v>142.21194788065498</v>
          </cell>
          <cell r="O42" t="e">
            <v>#N/A</v>
          </cell>
        </row>
        <row r="43">
          <cell r="A43" t="str">
            <v>Total Costs/Ounce Poured</v>
          </cell>
          <cell r="B43">
            <v>367.00171652966293</v>
          </cell>
          <cell r="C43">
            <v>334.35386050923728</v>
          </cell>
          <cell r="D43">
            <v>341.30261759180246</v>
          </cell>
          <cell r="E43">
            <v>306.52513624101169</v>
          </cell>
          <cell r="F43">
            <v>259.50152828245206</v>
          </cell>
          <cell r="G43" t="e">
            <v>#N/A</v>
          </cell>
          <cell r="H43" t="e">
            <v>#REF!</v>
          </cell>
          <cell r="J43">
            <v>367.00188579302875</v>
          </cell>
          <cell r="K43">
            <v>334.35470680961805</v>
          </cell>
          <cell r="L43">
            <v>341.30989495891231</v>
          </cell>
          <cell r="M43">
            <v>306.52513624101181</v>
          </cell>
          <cell r="N43">
            <v>259.50338098029243</v>
          </cell>
          <cell r="O43" t="e">
            <v>#N/A</v>
          </cell>
        </row>
        <row r="45">
          <cell r="A45" t="str">
            <v>Total Cash Costs/Ounce Poured (incl. Indemnifiable taxes)</v>
          </cell>
          <cell r="B45">
            <v>196.80961854011338</v>
          </cell>
          <cell r="C45">
            <v>180.79284860678192</v>
          </cell>
          <cell r="D45">
            <v>179.2158002237426</v>
          </cell>
          <cell r="E45">
            <v>152.95914259865501</v>
          </cell>
          <cell r="F45">
            <v>142.21009518281463</v>
          </cell>
          <cell r="G45" t="e">
            <v>#N/A</v>
          </cell>
          <cell r="H45">
            <v>0</v>
          </cell>
          <cell r="J45">
            <v>196.80978780347925</v>
          </cell>
          <cell r="K45">
            <v>179.39789602905321</v>
          </cell>
          <cell r="L45">
            <v>179.22122999461115</v>
          </cell>
          <cell r="M45">
            <v>152.95914259865503</v>
          </cell>
          <cell r="N45">
            <v>142.21194788065498</v>
          </cell>
          <cell r="O45" t="e">
            <v>#N/A</v>
          </cell>
        </row>
        <row r="47">
          <cell r="A47" t="str">
            <v>Capital Costs/Total Costs</v>
          </cell>
          <cell r="B47">
            <v>0.10696052306264564</v>
          </cell>
          <cell r="C47">
            <v>3.7975640222748588E-2</v>
          </cell>
          <cell r="D47">
            <v>3.189136728197034E-2</v>
          </cell>
          <cell r="E47">
            <v>5.1833079789930014E-2</v>
          </cell>
          <cell r="F47">
            <v>2.3683720412443463E-2</v>
          </cell>
          <cell r="G47">
            <v>0.3661027459497635</v>
          </cell>
          <cell r="H47" t="e">
            <v>#REF!</v>
          </cell>
          <cell r="J47">
            <v>0.10696047373184152</v>
          </cell>
          <cell r="K47">
            <v>3.797554410088122E-2</v>
          </cell>
          <cell r="L47">
            <v>3.1890687298205517E-2</v>
          </cell>
          <cell r="M47">
            <v>5.1833079789930007E-2</v>
          </cell>
          <cell r="N47">
            <v>2.3683551324944523E-2</v>
          </cell>
          <cell r="O47">
            <v>0.36610274594976361</v>
          </cell>
        </row>
        <row r="49">
          <cell r="A49" t="str">
            <v>US $ / Som - exhange rate</v>
          </cell>
          <cell r="B49">
            <v>17.363399999999999</v>
          </cell>
          <cell r="C49">
            <v>20.729299999999999</v>
          </cell>
          <cell r="D49">
            <v>38.868200000000002</v>
          </cell>
          <cell r="E49">
            <v>43.755240286999992</v>
          </cell>
          <cell r="F49">
            <v>48.436608333333339</v>
          </cell>
          <cell r="G49">
            <v>46.912008333333347</v>
          </cell>
          <cell r="H49">
            <v>50</v>
          </cell>
          <cell r="J49">
            <v>17.363399999999999</v>
          </cell>
          <cell r="K49">
            <v>20.729299999999999</v>
          </cell>
          <cell r="L49">
            <v>38.868200000000002</v>
          </cell>
          <cell r="M49">
            <v>48.430999999999997</v>
          </cell>
          <cell r="N49">
            <v>47.718600000000002</v>
          </cell>
          <cell r="O49">
            <v>46.094900000000003</v>
          </cell>
        </row>
        <row r="50">
          <cell r="A50" t="str">
            <v>US $ / Cnd $ - exchange rate</v>
          </cell>
          <cell r="B50">
            <v>1.3804000000000001</v>
          </cell>
          <cell r="C50">
            <v>1.4827999999999999</v>
          </cell>
          <cell r="D50">
            <v>1.4867999999999999</v>
          </cell>
          <cell r="E50">
            <v>1.36158326075</v>
          </cell>
          <cell r="F50">
            <v>1.5513666666666668</v>
          </cell>
          <cell r="G50">
            <v>1.5677849999999998</v>
          </cell>
          <cell r="H50">
            <v>1.5</v>
          </cell>
          <cell r="J50">
            <v>1.3804000000000001</v>
          </cell>
          <cell r="K50">
            <v>1.4827999999999999</v>
          </cell>
          <cell r="L50">
            <v>1.4867999999999999</v>
          </cell>
          <cell r="M50">
            <v>1.5004999999999999</v>
          </cell>
          <cell r="N50">
            <v>1.5898000000000001</v>
          </cell>
          <cell r="O50">
            <v>1.5768</v>
          </cell>
        </row>
        <row r="54">
          <cell r="A54" t="str">
            <v xml:space="preserve">                             КУМТОР ОПЕРЕЙТИНГ КОМПАНИ</v>
          </cell>
        </row>
        <row r="55">
          <cell r="A55" t="str">
            <v xml:space="preserve"> СТАТИСТИКА ПО ОБЩИМ ЗАТРАТАМ, ПРОИЗВОДСТВУ И ЦЕНАМ ПО МЕСЯЦАМ </v>
          </cell>
        </row>
        <row r="56">
          <cell r="A56" t="str">
            <v>31 августа 2002 года</v>
          </cell>
        </row>
        <row r="57">
          <cell r="B57" t="str">
            <v>Средние ежемесячные показатели</v>
          </cell>
          <cell r="J57" t="str">
            <v>Годовые итоговые  данные</v>
          </cell>
        </row>
        <row r="58">
          <cell r="B58">
            <v>1997</v>
          </cell>
          <cell r="C58">
            <v>1998</v>
          </cell>
          <cell r="D58">
            <v>1999</v>
          </cell>
          <cell r="E58" t="str">
            <v>2000</v>
          </cell>
          <cell r="F58" t="str">
            <v>2001</v>
          </cell>
          <cell r="G58" t="str">
            <v>за весь 2002</v>
          </cell>
          <cell r="H58" t="str">
            <v>Бюджет 2002</v>
          </cell>
          <cell r="J58" t="str">
            <v>1997</v>
          </cell>
          <cell r="K58" t="str">
            <v xml:space="preserve">1998 </v>
          </cell>
          <cell r="L58" t="str">
            <v xml:space="preserve">1999 </v>
          </cell>
          <cell r="M58" t="str">
            <v>2000</v>
          </cell>
          <cell r="N58" t="str">
            <v>2001</v>
          </cell>
          <cell r="O58" t="str">
            <v>За весь 2002</v>
          </cell>
        </row>
        <row r="60">
          <cell r="A60" t="str">
            <v>Добыча</v>
          </cell>
          <cell r="B60">
            <v>1829.3333333333333</v>
          </cell>
          <cell r="C60">
            <v>2145.4635000000003</v>
          </cell>
          <cell r="D60">
            <v>2321.3235</v>
          </cell>
          <cell r="E60">
            <v>2164.6787399999998</v>
          </cell>
          <cell r="F60">
            <v>2411.139036</v>
          </cell>
          <cell r="G60">
            <v>715.32936593826128</v>
          </cell>
          <cell r="H60" t="e">
            <v>#REF!</v>
          </cell>
          <cell r="J60">
            <v>21952</v>
          </cell>
          <cell r="K60">
            <v>25745.562000000002</v>
          </cell>
          <cell r="L60">
            <v>27855.882000000001</v>
          </cell>
          <cell r="M60">
            <v>25976.14488</v>
          </cell>
          <cell r="N60">
            <v>28933.668432000002</v>
          </cell>
          <cell r="O60">
            <v>8583.9523912591358</v>
          </cell>
        </row>
        <row r="61">
          <cell r="A61" t="str">
            <v>Переработка</v>
          </cell>
          <cell r="B61">
            <v>2195.1417500000002</v>
          </cell>
          <cell r="C61">
            <v>2798.2278333333329</v>
          </cell>
          <cell r="D61">
            <v>2416.6590833333335</v>
          </cell>
          <cell r="E61">
            <v>2431.4068333333335</v>
          </cell>
          <cell r="F61">
            <v>2575.2711583333335</v>
          </cell>
          <cell r="G61">
            <v>551.25487537520019</v>
          </cell>
          <cell r="H61">
            <v>608.96760666666671</v>
          </cell>
          <cell r="J61">
            <v>26341.701000000001</v>
          </cell>
          <cell r="K61">
            <v>33578.733999999997</v>
          </cell>
          <cell r="L61">
            <v>28999.909</v>
          </cell>
          <cell r="M61">
            <v>29176.882000000001</v>
          </cell>
          <cell r="N61">
            <v>30903.253899999996</v>
          </cell>
          <cell r="O61">
            <v>6615.0585045024018</v>
          </cell>
        </row>
        <row r="62">
          <cell r="A62" t="str">
            <v>Услуги на объекте</v>
          </cell>
          <cell r="B62">
            <v>3130.7883333333334</v>
          </cell>
          <cell r="C62">
            <v>3089.4574166666666</v>
          </cell>
          <cell r="D62">
            <v>2561.5218333333332</v>
          </cell>
          <cell r="E62">
            <v>2393.1046666666666</v>
          </cell>
          <cell r="F62">
            <v>2238.2563450000002</v>
          </cell>
          <cell r="G62">
            <v>502.13380263417031</v>
          </cell>
          <cell r="H62">
            <v>555.10045833333322</v>
          </cell>
          <cell r="J62">
            <v>37569.46</v>
          </cell>
          <cell r="K62">
            <v>37073.489000000001</v>
          </cell>
          <cell r="L62">
            <v>30738.476999999999</v>
          </cell>
          <cell r="M62">
            <v>28717.256000000001</v>
          </cell>
          <cell r="N62">
            <v>26859.076140000001</v>
          </cell>
          <cell r="O62">
            <v>6025.6056316100439</v>
          </cell>
        </row>
        <row r="63">
          <cell r="A63" t="str">
            <v>Косвенные на объекте</v>
          </cell>
          <cell r="B63">
            <v>0</v>
          </cell>
          <cell r="C63">
            <v>0</v>
          </cell>
          <cell r="D63">
            <v>1.3416666666666667E-2</v>
          </cell>
          <cell r="E63">
            <v>12.511166666666659</v>
          </cell>
          <cell r="F63">
            <v>2.0495833333331583E-2</v>
          </cell>
          <cell r="G63">
            <v>35.402901779231122</v>
          </cell>
          <cell r="H63">
            <v>0</v>
          </cell>
          <cell r="J63">
            <v>0</v>
          </cell>
          <cell r="K63">
            <v>0</v>
          </cell>
          <cell r="L63">
            <v>0.161</v>
          </cell>
          <cell r="M63">
            <v>150.1339999999999</v>
          </cell>
          <cell r="N63">
            <v>0.24594999999997924</v>
          </cell>
          <cell r="O63">
            <v>424.83482135077344</v>
          </cell>
        </row>
        <row r="64">
          <cell r="A64" t="str">
            <v>Предварит. итог</v>
          </cell>
          <cell r="B64">
            <v>7155.2634166666667</v>
          </cell>
          <cell r="C64">
            <v>8033.1487500000003</v>
          </cell>
          <cell r="D64">
            <v>7299.5178333333333</v>
          </cell>
          <cell r="E64">
            <v>7001.7014066666661</v>
          </cell>
          <cell r="F64">
            <v>7224.6870351666666</v>
          </cell>
          <cell r="G64">
            <v>1804.1209457268631</v>
          </cell>
          <cell r="H64" t="e">
            <v>#REF!</v>
          </cell>
          <cell r="J64">
            <v>85863.160999999993</v>
          </cell>
          <cell r="K64">
            <v>96397.785000000003</v>
          </cell>
          <cell r="L64">
            <v>87594.428999999989</v>
          </cell>
          <cell r="M64">
            <v>84020.416880000019</v>
          </cell>
          <cell r="N64">
            <v>86696.244422000003</v>
          </cell>
          <cell r="O64">
            <v>21649.451348722356</v>
          </cell>
        </row>
        <row r="66">
          <cell r="A66" t="str">
            <v>Администрация в Бишкеке</v>
          </cell>
          <cell r="B66">
            <v>332.3723333333333</v>
          </cell>
          <cell r="C66">
            <v>613.18925000000002</v>
          </cell>
          <cell r="D66">
            <v>509.33350000000002</v>
          </cell>
          <cell r="E66">
            <v>577.66258333333326</v>
          </cell>
          <cell r="F66">
            <v>531.86078166666664</v>
          </cell>
          <cell r="G66">
            <v>155.7527974324195</v>
          </cell>
          <cell r="H66">
            <v>143.23929583333333</v>
          </cell>
          <cell r="J66">
            <v>3988.4679999999998</v>
          </cell>
          <cell r="K66">
            <v>7358.2709999999997</v>
          </cell>
          <cell r="L66">
            <v>6112.1450000000004</v>
          </cell>
          <cell r="M66">
            <v>6931.9509999999991</v>
          </cell>
          <cell r="N66">
            <v>6382.3293800000001</v>
          </cell>
          <cell r="O66">
            <v>1869.0335691890341</v>
          </cell>
        </row>
        <row r="67">
          <cell r="A67" t="str">
            <v>Гонорар за менеджмент</v>
          </cell>
          <cell r="B67">
            <v>460.25</v>
          </cell>
          <cell r="C67">
            <v>464.5124166666667</v>
          </cell>
          <cell r="D67">
            <v>412.63291666666669</v>
          </cell>
          <cell r="E67">
            <v>458.96291666666662</v>
          </cell>
          <cell r="F67">
            <v>444.4324933333333</v>
          </cell>
          <cell r="G67">
            <v>97.490065833333333</v>
          </cell>
          <cell r="H67">
            <v>0</v>
          </cell>
          <cell r="J67">
            <v>5523</v>
          </cell>
          <cell r="K67">
            <v>5574.1490000000003</v>
          </cell>
          <cell r="L67">
            <v>4951.7430000000004</v>
          </cell>
          <cell r="M67">
            <v>5507.5549999999994</v>
          </cell>
          <cell r="N67">
            <v>5333.1899199999998</v>
          </cell>
          <cell r="O67">
            <v>1169.8807899999999</v>
          </cell>
        </row>
        <row r="68">
          <cell r="A68" t="str">
            <v>Конт. бурение и корректировка</v>
          </cell>
          <cell r="B68">
            <v>0</v>
          </cell>
          <cell r="C68">
            <v>0</v>
          </cell>
          <cell r="D68">
            <v>153</v>
          </cell>
          <cell r="E68">
            <v>0</v>
          </cell>
          <cell r="F68">
            <v>0</v>
          </cell>
          <cell r="G68">
            <v>0</v>
          </cell>
          <cell r="H68">
            <v>0</v>
          </cell>
          <cell r="J68">
            <v>0</v>
          </cell>
          <cell r="K68">
            <v>0</v>
          </cell>
          <cell r="L68">
            <v>1840</v>
          </cell>
          <cell r="M68">
            <v>0</v>
          </cell>
          <cell r="N68">
            <v>0</v>
          </cell>
          <cell r="O68">
            <v>0</v>
          </cell>
        </row>
        <row r="69">
          <cell r="A69" t="str">
            <v>Предварит. итог</v>
          </cell>
          <cell r="B69">
            <v>792.62233333333324</v>
          </cell>
          <cell r="C69">
            <v>1077.7016666666668</v>
          </cell>
          <cell r="D69">
            <v>1074.9664166666666</v>
          </cell>
          <cell r="E69">
            <v>1036.6254999999999</v>
          </cell>
          <cell r="F69">
            <v>976.29327499999999</v>
          </cell>
          <cell r="G69">
            <v>253.24286326575285</v>
          </cell>
          <cell r="H69">
            <v>143.23929583333333</v>
          </cell>
          <cell r="J69">
            <v>9511.4680000000008</v>
          </cell>
          <cell r="K69">
            <v>12932.42</v>
          </cell>
          <cell r="L69">
            <v>12903.888000000001</v>
          </cell>
          <cell r="M69">
            <v>12439.505999999998</v>
          </cell>
          <cell r="N69">
            <v>11715.5193</v>
          </cell>
          <cell r="O69">
            <v>3038.9143591890343</v>
          </cell>
        </row>
        <row r="71">
          <cell r="A71" t="str">
            <v>Всего ден. произв. Затрат</v>
          </cell>
          <cell r="B71">
            <v>7947.8857499999995</v>
          </cell>
          <cell r="C71">
            <v>9110.850416666668</v>
          </cell>
          <cell r="D71">
            <v>8374.4842499999995</v>
          </cell>
          <cell r="E71">
            <v>8038.3269066666662</v>
          </cell>
          <cell r="F71">
            <v>8200.9803101666657</v>
          </cell>
          <cell r="G71">
            <v>2057.3638089926158</v>
          </cell>
          <cell r="H71" t="e">
            <v>#REF!</v>
          </cell>
          <cell r="J71">
            <v>95374.628999999986</v>
          </cell>
          <cell r="K71">
            <v>109330.205</v>
          </cell>
          <cell r="L71">
            <v>100498.317</v>
          </cell>
          <cell r="M71">
            <v>96459.922880000013</v>
          </cell>
          <cell r="N71">
            <v>98411.763722000003</v>
          </cell>
          <cell r="O71">
            <v>24688.365707911391</v>
          </cell>
        </row>
        <row r="73">
          <cell r="A73" t="str">
            <v>Концессия</v>
          </cell>
          <cell r="B73">
            <v>161.33333333333334</v>
          </cell>
          <cell r="C73">
            <v>218.02866666666668</v>
          </cell>
          <cell r="D73">
            <v>429.01549999999997</v>
          </cell>
          <cell r="E73">
            <v>224.56269166666667</v>
          </cell>
          <cell r="F73">
            <v>243.27998500000001</v>
          </cell>
          <cell r="G73">
            <v>54.126269999999998</v>
          </cell>
          <cell r="H73">
            <v>220.73027916666669</v>
          </cell>
          <cell r="J73">
            <v>1936</v>
          </cell>
          <cell r="K73">
            <v>2616.3440000000001</v>
          </cell>
          <cell r="L73">
            <v>5148.3860000000004</v>
          </cell>
          <cell r="M73">
            <v>2694.7523000000001</v>
          </cell>
          <cell r="N73">
            <v>2919.3598200000001</v>
          </cell>
          <cell r="O73">
            <v>649.51523999999995</v>
          </cell>
        </row>
        <row r="74">
          <cell r="A74" t="str">
            <v>Роялти</v>
          </cell>
          <cell r="B74">
            <v>57.5</v>
          </cell>
          <cell r="C74">
            <v>81.760750000000002</v>
          </cell>
          <cell r="D74">
            <v>76.591916666666663</v>
          </cell>
          <cell r="E74">
            <v>84.210936283333339</v>
          </cell>
          <cell r="F74">
            <v>91.229984166666668</v>
          </cell>
          <cell r="G74">
            <v>20.297350993834701</v>
          </cell>
          <cell r="H74">
            <v>82.773854999999998</v>
          </cell>
          <cell r="J74">
            <v>690</v>
          </cell>
          <cell r="K74">
            <v>981.12900000000002</v>
          </cell>
          <cell r="L74">
            <v>918.17100000000005</v>
          </cell>
          <cell r="M74">
            <v>1010.5312354</v>
          </cell>
          <cell r="N74">
            <v>1094.75981</v>
          </cell>
          <cell r="O74">
            <v>243.5682119260164</v>
          </cell>
        </row>
        <row r="75">
          <cell r="A75" t="str">
            <v>Налог в соцфонд</v>
          </cell>
          <cell r="B75">
            <v>33.034583333333337</v>
          </cell>
          <cell r="C75">
            <v>0.85333333333333339</v>
          </cell>
          <cell r="D75">
            <v>8.3333333333333331E-5</v>
          </cell>
          <cell r="E75">
            <v>6.25</v>
          </cell>
          <cell r="F75">
            <v>45.583926666666663</v>
          </cell>
          <cell r="G75">
            <v>8.8180833333333322</v>
          </cell>
          <cell r="H75">
            <v>25.275090000000002</v>
          </cell>
          <cell r="J75">
            <v>396.1</v>
          </cell>
          <cell r="K75">
            <v>10.24</v>
          </cell>
          <cell r="L75">
            <v>1E-3</v>
          </cell>
          <cell r="M75">
            <v>75</v>
          </cell>
          <cell r="N75">
            <v>547.00711999999987</v>
          </cell>
          <cell r="O75">
            <v>105.81699999999999</v>
          </cell>
        </row>
        <row r="76">
          <cell r="A76" t="str">
            <v>Дорожный налог</v>
          </cell>
          <cell r="B76">
            <v>104.66666666666667</v>
          </cell>
          <cell r="C76">
            <v>127.57675</v>
          </cell>
          <cell r="D76">
            <v>113.01941666666666</v>
          </cell>
          <cell r="E76">
            <v>124.12507833333332</v>
          </cell>
          <cell r="F76">
            <v>130.52211750000001</v>
          </cell>
          <cell r="G76">
            <v>37.9901754731507</v>
          </cell>
          <cell r="H76">
            <v>123.60895666666666</v>
          </cell>
          <cell r="J76">
            <v>1256</v>
          </cell>
          <cell r="K76">
            <v>1530.921</v>
          </cell>
          <cell r="L76">
            <v>1356.85</v>
          </cell>
          <cell r="M76">
            <v>1489.5009399999999</v>
          </cell>
          <cell r="N76">
            <v>1566.2654100000002</v>
          </cell>
          <cell r="O76">
            <v>455.8821056778084</v>
          </cell>
        </row>
        <row r="77">
          <cell r="A77" t="str">
            <v>Земельный налог</v>
          </cell>
          <cell r="B77">
            <v>5.7500000000000008E-3</v>
          </cell>
          <cell r="C77">
            <v>0.22175</v>
          </cell>
          <cell r="D77">
            <v>0.13241666666666665</v>
          </cell>
          <cell r="E77">
            <v>1.6999999999999998E-2</v>
          </cell>
          <cell r="F77">
            <v>0</v>
          </cell>
          <cell r="G77" t="e">
            <v>#N/A</v>
          </cell>
          <cell r="H77">
            <v>0</v>
          </cell>
          <cell r="J77">
            <v>6.9000000000000006E-2</v>
          </cell>
          <cell r="K77">
            <v>2.661</v>
          </cell>
          <cell r="L77">
            <v>1.589</v>
          </cell>
          <cell r="M77">
            <v>0.20399999999999999</v>
          </cell>
          <cell r="N77">
            <v>1.39456</v>
          </cell>
          <cell r="O77" t="e">
            <v>#N/A</v>
          </cell>
        </row>
        <row r="78">
          <cell r="A78" t="str">
            <v>Гелого-развед. программа</v>
          </cell>
          <cell r="B78">
            <v>0</v>
          </cell>
          <cell r="C78">
            <v>14.710500000000001</v>
          </cell>
          <cell r="D78">
            <v>60.882916666666667</v>
          </cell>
          <cell r="E78">
            <v>37.183785833333332</v>
          </cell>
          <cell r="F78">
            <v>168.15787083333333</v>
          </cell>
          <cell r="G78">
            <v>50.60032666666666</v>
          </cell>
          <cell r="H78">
            <v>144.70308333333332</v>
          </cell>
          <cell r="J78">
            <v>0.4</v>
          </cell>
          <cell r="K78">
            <v>176.52600000000001</v>
          </cell>
          <cell r="L78">
            <v>729.66300000000001</v>
          </cell>
          <cell r="M78">
            <v>446.20542999999998</v>
          </cell>
          <cell r="N78">
            <v>2017.8944500000002</v>
          </cell>
          <cell r="O78">
            <v>607.20391999999993</v>
          </cell>
        </row>
        <row r="79">
          <cell r="A79" t="str">
            <v>Прочие прибыль/расходы</v>
          </cell>
          <cell r="B79">
            <v>-68.337166666666675</v>
          </cell>
          <cell r="C79">
            <v>166.03908333333334</v>
          </cell>
          <cell r="D79">
            <v>63.820833333333333</v>
          </cell>
          <cell r="E79">
            <v>25.741330833333336</v>
          </cell>
          <cell r="F79">
            <v>40.593654999999998</v>
          </cell>
          <cell r="G79">
            <v>30.536649449804454</v>
          </cell>
          <cell r="H79">
            <v>0</v>
          </cell>
          <cell r="J79">
            <v>-820.04600000000005</v>
          </cell>
          <cell r="K79">
            <v>1092.5</v>
          </cell>
          <cell r="L79">
            <v>765.70600000000002</v>
          </cell>
          <cell r="M79">
            <v>308.89597000000003</v>
          </cell>
          <cell r="N79">
            <v>487.12386000000004</v>
          </cell>
          <cell r="O79">
            <v>366.43979339765343</v>
          </cell>
        </row>
        <row r="80">
          <cell r="A80" t="str">
            <v>Предварит. итог</v>
          </cell>
          <cell r="B80">
            <v>288.20316666666662</v>
          </cell>
          <cell r="C80">
            <v>609.19083333333333</v>
          </cell>
          <cell r="D80">
            <v>743.46308333333332</v>
          </cell>
          <cell r="E80">
            <v>502.09082294999996</v>
          </cell>
          <cell r="F80">
            <v>719.36753916666669</v>
          </cell>
          <cell r="G80" t="e">
            <v>#N/A</v>
          </cell>
          <cell r="H80">
            <v>597.09126416666675</v>
          </cell>
          <cell r="J80">
            <v>3458.5230000000001</v>
          </cell>
          <cell r="K80">
            <v>6410.3209999999999</v>
          </cell>
          <cell r="L80">
            <v>8920.3660000000018</v>
          </cell>
          <cell r="M80">
            <v>6025.0898753999991</v>
          </cell>
          <cell r="N80">
            <v>8633.8050299999995</v>
          </cell>
          <cell r="O80" t="e">
            <v>#N/A</v>
          </cell>
        </row>
        <row r="82">
          <cell r="A82" t="str">
            <v>ИТОГО ДЕНЕЖНЫХ ЗАТРАТ</v>
          </cell>
          <cell r="B82">
            <v>8236.0889166666657</v>
          </cell>
          <cell r="C82">
            <v>9720.041250000002</v>
          </cell>
          <cell r="D82">
            <v>9117.9473333333335</v>
          </cell>
          <cell r="E82">
            <v>8540.4177296166654</v>
          </cell>
          <cell r="F82">
            <v>8920.3478493333332</v>
          </cell>
          <cell r="G82" t="e">
            <v>#N/A</v>
          </cell>
          <cell r="H82" t="e">
            <v>#REF!</v>
          </cell>
          <cell r="J82">
            <v>98833.151999999987</v>
          </cell>
          <cell r="K82">
            <v>115740.526</v>
          </cell>
          <cell r="L82">
            <v>109418.68299999999</v>
          </cell>
          <cell r="M82">
            <v>102485.01275540001</v>
          </cell>
          <cell r="N82">
            <v>107045.56875200001</v>
          </cell>
          <cell r="O82" t="e">
            <v>#N/A</v>
          </cell>
        </row>
        <row r="84">
          <cell r="A84" t="str">
            <v>Финансовые начисления</v>
          </cell>
          <cell r="B84">
            <v>3548.7273333333337</v>
          </cell>
          <cell r="C84">
            <v>3769.9070833333335</v>
          </cell>
          <cell r="D84">
            <v>2907.5333333333333</v>
          </cell>
          <cell r="E84">
            <v>3010.2176650000001</v>
          </cell>
          <cell r="F84">
            <v>1848.8887341666666</v>
          </cell>
          <cell r="G84">
            <v>534.77454473941248</v>
          </cell>
          <cell r="H84">
            <v>1701.8496783333333</v>
          </cell>
          <cell r="J84">
            <v>42584.728000000003</v>
          </cell>
          <cell r="K84">
            <v>46139.4</v>
          </cell>
          <cell r="L84">
            <v>34889.953000000001</v>
          </cell>
          <cell r="M84">
            <v>36122.611980000001</v>
          </cell>
          <cell r="N84">
            <v>22186.664810000002</v>
          </cell>
          <cell r="O84">
            <v>6417.2945368729497</v>
          </cell>
        </row>
        <row r="85">
          <cell r="A85" t="str">
            <v>Амортиз., износ, рекультивация</v>
          </cell>
          <cell r="B85">
            <v>3573.4715833333335</v>
          </cell>
          <cell r="C85">
            <v>4486.0575833333332</v>
          </cell>
          <cell r="D85">
            <v>5338.9441666666671</v>
          </cell>
          <cell r="E85">
            <v>5564.083370477405</v>
          </cell>
          <cell r="F85">
            <v>5508.397551666666</v>
          </cell>
          <cell r="G85">
            <v>813.21935083333335</v>
          </cell>
          <cell r="H85">
            <v>4159.9559166666668</v>
          </cell>
          <cell r="J85">
            <v>42881.659</v>
          </cell>
          <cell r="K85">
            <v>53832.690999999999</v>
          </cell>
          <cell r="L85">
            <v>64068.904999999999</v>
          </cell>
          <cell r="M85">
            <v>66769.00044572886</v>
          </cell>
          <cell r="N85">
            <v>66100.770619999996</v>
          </cell>
          <cell r="O85">
            <v>9758.6322099999998</v>
          </cell>
        </row>
        <row r="86">
          <cell r="A86" t="str">
            <v>ИТОГО ЗАТРАТ</v>
          </cell>
          <cell r="B86">
            <v>15358.287833333334</v>
          </cell>
          <cell r="C86">
            <v>17976.005916666669</v>
          </cell>
          <cell r="D86">
            <v>17364.424833333334</v>
          </cell>
          <cell r="E86">
            <v>17114.718765094069</v>
          </cell>
          <cell r="F86">
            <v>16277.634135166667</v>
          </cell>
          <cell r="G86" t="e">
            <v>#N/A</v>
          </cell>
          <cell r="H86" t="e">
            <v>#REF!</v>
          </cell>
          <cell r="J86">
            <v>184299.53899999999</v>
          </cell>
          <cell r="K86">
            <v>215712.617</v>
          </cell>
          <cell r="L86">
            <v>208377.541</v>
          </cell>
          <cell r="M86">
            <v>205376.62518112888</v>
          </cell>
          <cell r="N86">
            <v>195333.004182</v>
          </cell>
          <cell r="O86" t="e">
            <v>#N/A</v>
          </cell>
        </row>
        <row r="88">
          <cell r="A88" t="str">
            <v>ИТОГО КАПИТАЛЬНЫХ ЗАТРАТ</v>
          </cell>
          <cell r="B88">
            <v>1642.7304999999999</v>
          </cell>
          <cell r="C88">
            <v>682.65033333333338</v>
          </cell>
          <cell r="D88">
            <v>553.77525000000003</v>
          </cell>
          <cell r="E88">
            <v>887.10858333333329</v>
          </cell>
          <cell r="F88">
            <v>385.51493583333331</v>
          </cell>
          <cell r="G88">
            <v>717.51515908545491</v>
          </cell>
          <cell r="H88">
            <v>413.375</v>
          </cell>
          <cell r="J88">
            <v>19712.766</v>
          </cell>
          <cell r="K88">
            <v>8191.8040000000001</v>
          </cell>
          <cell r="L88">
            <v>6645.3029999999999</v>
          </cell>
          <cell r="M88">
            <v>10645.303000000002</v>
          </cell>
          <cell r="N88">
            <v>4626.1792300000006</v>
          </cell>
          <cell r="O88">
            <v>8610.1819090254594</v>
          </cell>
        </row>
        <row r="90">
          <cell r="A90" t="str">
            <v>Унции отлитого золота</v>
          </cell>
          <cell r="B90">
            <v>41848</v>
          </cell>
          <cell r="C90">
            <v>53763.416666666664</v>
          </cell>
          <cell r="D90">
            <v>50876.916666666664</v>
          </cell>
          <cell r="E90">
            <v>55834.633906294941</v>
          </cell>
          <cell r="F90">
            <v>62726.544398033082</v>
          </cell>
          <cell r="G90">
            <v>44045.833333333336</v>
          </cell>
          <cell r="H90">
            <v>55509.666666666664</v>
          </cell>
          <cell r="J90">
            <v>502176</v>
          </cell>
          <cell r="K90">
            <v>645161</v>
          </cell>
          <cell r="L90">
            <v>610523</v>
          </cell>
          <cell r="M90">
            <v>670015.60687553929</v>
          </cell>
          <cell r="N90">
            <v>752718.53277639672</v>
          </cell>
          <cell r="O90">
            <v>528550</v>
          </cell>
        </row>
        <row r="91">
          <cell r="A91" t="str">
            <v>Цена за унцию золота (Лондон фикс)</v>
          </cell>
          <cell r="B91">
            <v>331.3</v>
          </cell>
          <cell r="C91">
            <v>294.18</v>
          </cell>
          <cell r="D91">
            <v>278.98750000000001</v>
          </cell>
          <cell r="E91">
            <v>257.17171666666667</v>
          </cell>
          <cell r="F91">
            <v>275.97890000000001</v>
          </cell>
          <cell r="G91">
            <v>309.99230288757138</v>
          </cell>
          <cell r="H91">
            <v>290</v>
          </cell>
          <cell r="J91">
            <v>331.3</v>
          </cell>
          <cell r="K91">
            <v>294.18</v>
          </cell>
          <cell r="L91">
            <v>278.98750000000001</v>
          </cell>
          <cell r="M91">
            <v>271.77</v>
          </cell>
          <cell r="N91">
            <v>275.97890000000001</v>
          </cell>
          <cell r="O91">
            <v>333.11500000000001</v>
          </cell>
        </row>
        <row r="93">
          <cell r="A93" t="str">
            <v>Наличн. производств. затраты/отлитая унция</v>
          </cell>
          <cell r="B93">
            <v>189.92271434716116</v>
          </cell>
          <cell r="C93">
            <v>169.46189400785232</v>
          </cell>
          <cell r="D93">
            <v>164.60282577396757</v>
          </cell>
          <cell r="E93">
            <v>143.96668061184161</v>
          </cell>
          <cell r="F93">
            <v>130.74178386309808</v>
          </cell>
          <cell r="G93">
            <v>46.70961253980019</v>
          </cell>
          <cell r="H93" t="e">
            <v>#REF!</v>
          </cell>
          <cell r="J93">
            <v>189.92271434716113</v>
          </cell>
          <cell r="K93">
            <v>169.46189400785229</v>
          </cell>
          <cell r="L93">
            <v>164.610206331293</v>
          </cell>
          <cell r="M93">
            <v>143.96668061184164</v>
          </cell>
          <cell r="N93">
            <v>130.74178386309814</v>
          </cell>
          <cell r="O93">
            <v>46.70961253980019</v>
          </cell>
        </row>
        <row r="94">
          <cell r="A94" t="str">
            <v>Всего ден. затрат/отлитая унция</v>
          </cell>
          <cell r="B94">
            <v>196.80961854011338</v>
          </cell>
          <cell r="C94">
            <v>180.79284860678192</v>
          </cell>
          <cell r="D94">
            <v>179.2158002237426</v>
          </cell>
          <cell r="E94">
            <v>152.95914259865501</v>
          </cell>
          <cell r="F94">
            <v>142.21009518281463</v>
          </cell>
          <cell r="G94" t="e">
            <v>#N/A</v>
          </cell>
          <cell r="H94" t="e">
            <v>#REF!</v>
          </cell>
          <cell r="J94">
            <v>196.80978780347925</v>
          </cell>
          <cell r="K94">
            <v>179.39789602905321</v>
          </cell>
          <cell r="L94">
            <v>179.22122999461115</v>
          </cell>
          <cell r="M94">
            <v>152.95914259865503</v>
          </cell>
          <cell r="N94">
            <v>142.21194788065498</v>
          </cell>
          <cell r="O94" t="e">
            <v>#N/A</v>
          </cell>
        </row>
        <row r="95">
          <cell r="A95" t="str">
            <v>Всего затрат/отлитая унция</v>
          </cell>
          <cell r="B95">
            <v>367.00171652966293</v>
          </cell>
          <cell r="C95">
            <v>334.35386050923728</v>
          </cell>
          <cell r="D95">
            <v>341.30261759180246</v>
          </cell>
          <cell r="E95">
            <v>306.52513624101169</v>
          </cell>
          <cell r="F95">
            <v>259.50152828245206</v>
          </cell>
          <cell r="G95" t="e">
            <v>#N/A</v>
          </cell>
          <cell r="H95" t="e">
            <v>#REF!</v>
          </cell>
          <cell r="J95">
            <v>367.00188579302875</v>
          </cell>
          <cell r="K95">
            <v>334.35470680961805</v>
          </cell>
          <cell r="L95">
            <v>341.30989495891231</v>
          </cell>
          <cell r="M95">
            <v>306.52513624101181</v>
          </cell>
          <cell r="N95">
            <v>259.50338098029243</v>
          </cell>
          <cell r="O95" t="e">
            <v>#N/A</v>
          </cell>
        </row>
        <row r="96">
          <cell r="A96" t="str">
            <v>Всего ден. затрат/отл. унц(вкл.возмещ.налоги)</v>
          </cell>
          <cell r="B96">
            <v>196.81</v>
          </cell>
          <cell r="C96">
            <v>180.79</v>
          </cell>
          <cell r="D96">
            <v>179.22</v>
          </cell>
          <cell r="E96">
            <v>152.96</v>
          </cell>
          <cell r="F96">
            <v>142.21</v>
          </cell>
          <cell r="G96">
            <v>189.77</v>
          </cell>
          <cell r="H96">
            <v>0</v>
          </cell>
          <cell r="J96">
            <v>196.81</v>
          </cell>
          <cell r="K96">
            <v>179.4</v>
          </cell>
          <cell r="L96">
            <v>179.22</v>
          </cell>
          <cell r="M96">
            <v>152.96</v>
          </cell>
          <cell r="N96">
            <v>142.21</v>
          </cell>
          <cell r="O96">
            <v>189.77</v>
          </cell>
        </row>
        <row r="97">
          <cell r="A97" t="str">
            <v>Капитальные затр./всего затрат</v>
          </cell>
          <cell r="B97">
            <v>0.10696052306264564</v>
          </cell>
          <cell r="C97">
            <v>3.7975640222748588E-2</v>
          </cell>
          <cell r="D97">
            <v>3.189136728197034E-2</v>
          </cell>
          <cell r="E97">
            <v>5.1833079789930014E-2</v>
          </cell>
          <cell r="F97">
            <v>2.3683720412443463E-2</v>
          </cell>
          <cell r="G97">
            <v>0.3661027459497635</v>
          </cell>
          <cell r="H97" t="e">
            <v>#REF!</v>
          </cell>
          <cell r="J97">
            <v>0.10696047373184152</v>
          </cell>
          <cell r="K97">
            <v>3.797554410088122E-2</v>
          </cell>
          <cell r="L97">
            <v>3.1890687298205517E-2</v>
          </cell>
          <cell r="M97">
            <v>5.1833079789930007E-2</v>
          </cell>
          <cell r="N97">
            <v>2.3683551324944523E-2</v>
          </cell>
          <cell r="O97">
            <v>0.36610274594976361</v>
          </cell>
        </row>
        <row r="99">
          <cell r="A99" t="str">
            <v>US $/сом - обменный курс</v>
          </cell>
          <cell r="B99">
            <v>17.363399999999999</v>
          </cell>
          <cell r="C99">
            <v>20.729299999999999</v>
          </cell>
          <cell r="D99">
            <v>38.868200000000002</v>
          </cell>
          <cell r="E99">
            <v>43.755240286999992</v>
          </cell>
          <cell r="F99">
            <v>48.436608333333339</v>
          </cell>
          <cell r="G99">
            <v>46.912008333333347</v>
          </cell>
          <cell r="H99">
            <v>50</v>
          </cell>
          <cell r="J99">
            <v>17.363399999999999</v>
          </cell>
          <cell r="K99">
            <v>20.729299999999999</v>
          </cell>
          <cell r="L99">
            <v>38.868200000000002</v>
          </cell>
          <cell r="M99">
            <v>48.430999999999997</v>
          </cell>
          <cell r="N99">
            <v>47.718600000000002</v>
          </cell>
          <cell r="O99">
            <v>46.094900000000003</v>
          </cell>
        </row>
        <row r="100">
          <cell r="A100" t="str">
            <v>US $/Cnd $ - обменный курс</v>
          </cell>
          <cell r="B100">
            <v>1.3804000000000001</v>
          </cell>
          <cell r="C100">
            <v>1.4827999999999999</v>
          </cell>
          <cell r="D100">
            <v>1.4867999999999999</v>
          </cell>
          <cell r="E100">
            <v>1.36158326075</v>
          </cell>
          <cell r="F100">
            <v>1.5513666666666668</v>
          </cell>
          <cell r="G100">
            <v>1.5677849999999998</v>
          </cell>
          <cell r="H100">
            <v>1.5</v>
          </cell>
          <cell r="J100">
            <v>1.3804000000000001</v>
          </cell>
          <cell r="K100">
            <v>1.4827999999999999</v>
          </cell>
          <cell r="L100">
            <v>1.4867999999999999</v>
          </cell>
          <cell r="M100">
            <v>1.5004999999999999</v>
          </cell>
          <cell r="N100">
            <v>1.5898000000000001</v>
          </cell>
          <cell r="O100">
            <v>1.5768</v>
          </cell>
        </row>
      </sheetData>
      <sheetData sheetId="19" refreshError="1">
        <row r="2">
          <cell r="B2" t="str">
            <v>Total Cash Costs - Trend 2002</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Total Cash Costs-  2002 Actual</v>
          </cell>
          <cell r="C3" t="e">
            <v>#N/A</v>
          </cell>
          <cell r="D3" t="e">
            <v>#N/A</v>
          </cell>
          <cell r="E3" t="e">
            <v>#N/A</v>
          </cell>
          <cell r="F3" t="e">
            <v>#N/A</v>
          </cell>
          <cell r="G3" t="e">
            <v>#N/A</v>
          </cell>
          <cell r="H3" t="e">
            <v>#N/A</v>
          </cell>
          <cell r="I3" t="e">
            <v>#N/A</v>
          </cell>
          <cell r="J3" t="e">
            <v>#N/A</v>
          </cell>
          <cell r="K3" t="e">
            <v>#N/A</v>
          </cell>
          <cell r="L3" t="e">
            <v>#N/A</v>
          </cell>
          <cell r="M3" t="e">
            <v>#N/A</v>
          </cell>
          <cell r="N3" t="e">
            <v>#N/A</v>
          </cell>
        </row>
        <row r="4">
          <cell r="B4" t="str">
            <v>Total Cash Costs-  2002 Average</v>
          </cell>
          <cell r="C4" t="e">
            <v>#N/A</v>
          </cell>
          <cell r="D4" t="e">
            <v>#N/A</v>
          </cell>
          <cell r="E4" t="e">
            <v>#N/A</v>
          </cell>
          <cell r="F4" t="e">
            <v>#N/A</v>
          </cell>
          <cell r="G4" t="e">
            <v>#N/A</v>
          </cell>
          <cell r="H4" t="e">
            <v>#N/A</v>
          </cell>
          <cell r="I4" t="e">
            <v>#N/A</v>
          </cell>
          <cell r="J4" t="e">
            <v>#N/A</v>
          </cell>
          <cell r="K4" t="e">
            <v>#N/A</v>
          </cell>
          <cell r="L4" t="e">
            <v>#N/A</v>
          </cell>
          <cell r="M4" t="e">
            <v>#N/A</v>
          </cell>
          <cell r="N4" t="e">
            <v>#N/A</v>
          </cell>
        </row>
        <row r="5">
          <cell r="B5" t="str">
            <v>Total Cash Costs - 2001 Average</v>
          </cell>
          <cell r="C5">
            <v>8920.3478493333332</v>
          </cell>
          <cell r="D5">
            <v>8920.3478493333332</v>
          </cell>
          <cell r="E5">
            <v>8920.3478493333332</v>
          </cell>
          <cell r="F5">
            <v>8920.3478493333332</v>
          </cell>
          <cell r="G5">
            <v>8920.3478493333332</v>
          </cell>
          <cell r="H5">
            <v>8920.3478493333332</v>
          </cell>
          <cell r="I5">
            <v>8920.3478493333332</v>
          </cell>
          <cell r="J5">
            <v>8920.3478493333332</v>
          </cell>
          <cell r="K5">
            <v>8920.3478493333332</v>
          </cell>
          <cell r="L5">
            <v>8920.3478493333332</v>
          </cell>
          <cell r="M5">
            <v>8920.3478493333332</v>
          </cell>
          <cell r="N5">
            <v>8920.3478493333332</v>
          </cell>
        </row>
        <row r="6">
          <cell r="B6" t="str">
            <v>Total Cash Costs - 2000 Average</v>
          </cell>
          <cell r="C6">
            <v>8540.4177296166654</v>
          </cell>
          <cell r="D6">
            <v>8540.4177296166654</v>
          </cell>
          <cell r="E6">
            <v>8540.4177296166654</v>
          </cell>
          <cell r="F6">
            <v>8540.4177296166654</v>
          </cell>
          <cell r="G6">
            <v>8540.4177296166654</v>
          </cell>
          <cell r="H6">
            <v>8540.4177296166654</v>
          </cell>
          <cell r="I6">
            <v>8540.4177296166654</v>
          </cell>
          <cell r="J6">
            <v>8540.4177296166654</v>
          </cell>
          <cell r="K6">
            <v>8540.4177296166654</v>
          </cell>
          <cell r="L6">
            <v>8540.4177296166654</v>
          </cell>
          <cell r="M6">
            <v>8540.4177296166654</v>
          </cell>
          <cell r="N6">
            <v>8540.4177296166654</v>
          </cell>
        </row>
        <row r="7">
          <cell r="B7" t="str">
            <v>Total Cash Costs - 1999 Average</v>
          </cell>
          <cell r="C7">
            <v>9117.9473333333335</v>
          </cell>
          <cell r="D7">
            <v>9117.9473333333335</v>
          </cell>
          <cell r="E7">
            <v>9117.9473333333335</v>
          </cell>
          <cell r="F7">
            <v>9117.9473333333335</v>
          </cell>
          <cell r="G7">
            <v>9117.9473333333335</v>
          </cell>
          <cell r="H7">
            <v>9117.9473333333335</v>
          </cell>
          <cell r="I7">
            <v>9117.9473333333335</v>
          </cell>
          <cell r="J7">
            <v>9117.9473333333335</v>
          </cell>
          <cell r="K7">
            <v>9117.9473333333335</v>
          </cell>
          <cell r="L7">
            <v>9117.9473333333335</v>
          </cell>
          <cell r="M7">
            <v>9117.9473333333335</v>
          </cell>
          <cell r="N7">
            <v>9117.9473333333335</v>
          </cell>
        </row>
        <row r="8">
          <cell r="B8" t="str">
            <v>Total Cash Costs - 1998 Average</v>
          </cell>
          <cell r="C8">
            <v>9720.041250000002</v>
          </cell>
          <cell r="D8">
            <v>9720.041250000002</v>
          </cell>
          <cell r="E8">
            <v>9720.041250000002</v>
          </cell>
          <cell r="F8">
            <v>9720.041250000002</v>
          </cell>
          <cell r="G8">
            <v>9720.041250000002</v>
          </cell>
          <cell r="H8">
            <v>9720.041250000002</v>
          </cell>
          <cell r="I8">
            <v>9720.041250000002</v>
          </cell>
          <cell r="J8">
            <v>9720.041250000002</v>
          </cell>
          <cell r="K8">
            <v>9720.041250000002</v>
          </cell>
          <cell r="L8">
            <v>9720.041250000002</v>
          </cell>
          <cell r="M8">
            <v>9720.041250000002</v>
          </cell>
          <cell r="N8">
            <v>9720.041250000002</v>
          </cell>
        </row>
        <row r="9">
          <cell r="B9" t="str">
            <v>Total Cash Costs - 1997  12 Month Average</v>
          </cell>
          <cell r="C9">
            <v>8236.0889166666657</v>
          </cell>
          <cell r="D9">
            <v>8236.0889166666657</v>
          </cell>
          <cell r="E9">
            <v>8236.0889166666657</v>
          </cell>
          <cell r="F9">
            <v>8236.0889166666657</v>
          </cell>
          <cell r="G9">
            <v>8236.0889166666657</v>
          </cell>
          <cell r="H9">
            <v>8236.0889166666657</v>
          </cell>
          <cell r="I9">
            <v>8236.0889166666657</v>
          </cell>
          <cell r="J9">
            <v>8236.0889166666657</v>
          </cell>
          <cell r="K9">
            <v>8236.0889166666657</v>
          </cell>
          <cell r="L9">
            <v>8236.0889166666657</v>
          </cell>
          <cell r="M9">
            <v>8236.0889166666657</v>
          </cell>
          <cell r="N9">
            <v>8236.0889166666657</v>
          </cell>
        </row>
        <row r="10">
          <cell r="B10" t="str">
            <v>Total Cash Costs - 1997 8 Month Average</v>
          </cell>
          <cell r="C10">
            <v>9142</v>
          </cell>
          <cell r="D10">
            <v>9142</v>
          </cell>
          <cell r="E10">
            <v>9142</v>
          </cell>
          <cell r="F10">
            <v>9142</v>
          </cell>
          <cell r="G10">
            <v>9142</v>
          </cell>
          <cell r="H10">
            <v>9142</v>
          </cell>
          <cell r="I10">
            <v>9142</v>
          </cell>
          <cell r="J10">
            <v>9142</v>
          </cell>
          <cell r="K10">
            <v>9142</v>
          </cell>
          <cell r="L10">
            <v>9142</v>
          </cell>
          <cell r="M10">
            <v>9142</v>
          </cell>
          <cell r="N10">
            <v>9142</v>
          </cell>
        </row>
        <row r="11">
          <cell r="B11" t="str">
            <v>Target Cash Costs - 2000 (Budget less 5%)</v>
          </cell>
          <cell r="C11">
            <v>8162.2339874999998</v>
          </cell>
          <cell r="D11">
            <v>8162.2339874999998</v>
          </cell>
          <cell r="E11">
            <v>8162.2339874999998</v>
          </cell>
          <cell r="F11">
            <v>8162.2339874999998</v>
          </cell>
          <cell r="G11">
            <v>8162.2339874999998</v>
          </cell>
          <cell r="H11">
            <v>8162.2339874999998</v>
          </cell>
          <cell r="I11">
            <v>8162.2339874999998</v>
          </cell>
          <cell r="J11">
            <v>8162.2339874999998</v>
          </cell>
          <cell r="K11">
            <v>8162.2339874999998</v>
          </cell>
          <cell r="L11">
            <v>8162.2339874999998</v>
          </cell>
          <cell r="M11">
            <v>8162.2339874999998</v>
          </cell>
          <cell r="N11">
            <v>8162.2339874999998</v>
          </cell>
        </row>
        <row r="38">
          <cell r="B38" t="str">
            <v>Total Cash Costs per Ounce - Trend 2001</v>
          </cell>
          <cell r="C38" t="str">
            <v>Jan</v>
          </cell>
          <cell r="D38" t="str">
            <v>Feb</v>
          </cell>
          <cell r="E38" t="str">
            <v>Mar</v>
          </cell>
          <cell r="F38" t="str">
            <v>Apr</v>
          </cell>
          <cell r="G38" t="str">
            <v>May</v>
          </cell>
          <cell r="H38" t="str">
            <v>Jun</v>
          </cell>
          <cell r="I38" t="str">
            <v>Jul</v>
          </cell>
          <cell r="J38" t="str">
            <v>Aug</v>
          </cell>
          <cell r="K38" t="str">
            <v>Sep</v>
          </cell>
          <cell r="L38" t="str">
            <v>Oct</v>
          </cell>
          <cell r="M38" t="str">
            <v>Nov</v>
          </cell>
          <cell r="N38" t="str">
            <v>Dec</v>
          </cell>
        </row>
        <row r="39">
          <cell r="B39" t="str">
            <v>Total Cash Costs/oz -  2002Actual</v>
          </cell>
          <cell r="C39" t="e">
            <v>#N/A</v>
          </cell>
          <cell r="D39" t="e">
            <v>#N/A</v>
          </cell>
          <cell r="E39" t="e">
            <v>#N/A</v>
          </cell>
          <cell r="F39" t="e">
            <v>#N/A</v>
          </cell>
          <cell r="G39" t="e">
            <v>#N/A</v>
          </cell>
          <cell r="H39" t="e">
            <v>#N/A</v>
          </cell>
          <cell r="I39" t="e">
            <v>#N/A</v>
          </cell>
          <cell r="J39" t="e">
            <v>#N/A</v>
          </cell>
          <cell r="K39" t="e">
            <v>#N/A</v>
          </cell>
          <cell r="L39" t="e">
            <v>#N/A</v>
          </cell>
          <cell r="M39" t="e">
            <v>#N/A</v>
          </cell>
        </row>
        <row r="40">
          <cell r="B40" t="str">
            <v>Total Cash Costs/oz -  2001 Actual</v>
          </cell>
          <cell r="C40">
            <v>142.21009518281463</v>
          </cell>
          <cell r="D40">
            <v>142.21009518281463</v>
          </cell>
          <cell r="E40">
            <v>142.21009518281463</v>
          </cell>
          <cell r="F40">
            <v>142.21009518281463</v>
          </cell>
          <cell r="G40">
            <v>142.21009518281463</v>
          </cell>
          <cell r="H40">
            <v>142.21009518281463</v>
          </cell>
          <cell r="I40">
            <v>142.21009518281463</v>
          </cell>
          <cell r="J40">
            <v>142.21009518281463</v>
          </cell>
          <cell r="K40">
            <v>142.21009518281463</v>
          </cell>
          <cell r="L40">
            <v>142.21009518281463</v>
          </cell>
          <cell r="M40">
            <v>142.21009518281463</v>
          </cell>
          <cell r="N40">
            <v>142.21009518281463</v>
          </cell>
        </row>
        <row r="41">
          <cell r="B41" t="str">
            <v>Total Cash Costs/oz -  2000 Avarage</v>
          </cell>
          <cell r="C41">
            <v>152.95914259865501</v>
          </cell>
          <cell r="D41">
            <v>152.95914259865501</v>
          </cell>
          <cell r="E41">
            <v>152.95914259865501</v>
          </cell>
          <cell r="F41">
            <v>152.95914259865501</v>
          </cell>
          <cell r="G41">
            <v>152.95914259865501</v>
          </cell>
          <cell r="H41">
            <v>152.95914259865501</v>
          </cell>
          <cell r="I41">
            <v>152.95914259865501</v>
          </cell>
          <cell r="J41">
            <v>152.95914259865501</v>
          </cell>
          <cell r="K41">
            <v>152.95914259865501</v>
          </cell>
          <cell r="L41">
            <v>152.95914259865501</v>
          </cell>
          <cell r="M41">
            <v>152.95914259865501</v>
          </cell>
          <cell r="N41">
            <v>152.95914259865501</v>
          </cell>
        </row>
        <row r="42">
          <cell r="B42" t="str">
            <v>Total Cash Costs/oz  - 1999 Average</v>
          </cell>
          <cell r="C42">
            <v>179.2158002237426</v>
          </cell>
          <cell r="D42">
            <v>179.2158002237426</v>
          </cell>
          <cell r="E42">
            <v>179.2158002237426</v>
          </cell>
          <cell r="F42">
            <v>179.2158002237426</v>
          </cell>
          <cell r="G42">
            <v>179.2158002237426</v>
          </cell>
          <cell r="H42">
            <v>179.2158002237426</v>
          </cell>
          <cell r="I42">
            <v>179.2158002237426</v>
          </cell>
          <cell r="J42">
            <v>179.2158002237426</v>
          </cell>
          <cell r="K42">
            <v>179.2158002237426</v>
          </cell>
          <cell r="L42">
            <v>179.2158002237426</v>
          </cell>
          <cell r="M42">
            <v>179.2158002237426</v>
          </cell>
          <cell r="N42">
            <v>179.2158002237426</v>
          </cell>
        </row>
        <row r="43">
          <cell r="B43" t="str">
            <v>Total Cash Costs/oz - 1998 Average</v>
          </cell>
          <cell r="C43">
            <v>180.79284860678192</v>
          </cell>
          <cell r="D43">
            <v>180.79284860678192</v>
          </cell>
          <cell r="E43">
            <v>180.79284860678192</v>
          </cell>
          <cell r="F43">
            <v>180.79284860678192</v>
          </cell>
          <cell r="G43">
            <v>180.79284860678192</v>
          </cell>
          <cell r="H43">
            <v>180.79284860678192</v>
          </cell>
          <cell r="I43">
            <v>180.79284860678192</v>
          </cell>
          <cell r="J43">
            <v>180.79284860678192</v>
          </cell>
          <cell r="K43">
            <v>180.79284860678192</v>
          </cell>
          <cell r="L43">
            <v>180.79284860678192</v>
          </cell>
          <cell r="M43">
            <v>180.79284860678192</v>
          </cell>
          <cell r="N43">
            <v>180.79284860678192</v>
          </cell>
        </row>
        <row r="44">
          <cell r="B44" t="str">
            <v>Total Cash Costs/oz - 1997 12 Month Average</v>
          </cell>
          <cell r="C44">
            <v>196.80961854011338</v>
          </cell>
          <cell r="D44">
            <v>196.80961854011338</v>
          </cell>
          <cell r="E44">
            <v>196.80961854011338</v>
          </cell>
          <cell r="F44">
            <v>196.80961854011338</v>
          </cell>
          <cell r="G44">
            <v>196.80961854011338</v>
          </cell>
          <cell r="H44">
            <v>196.80961854011338</v>
          </cell>
          <cell r="I44">
            <v>196.80961854011338</v>
          </cell>
          <cell r="J44">
            <v>196.80961854011338</v>
          </cell>
          <cell r="K44">
            <v>196.80961854011338</v>
          </cell>
          <cell r="L44">
            <v>196.80961854011338</v>
          </cell>
          <cell r="M44">
            <v>196.80961854011338</v>
          </cell>
          <cell r="N44">
            <v>196.80961854011338</v>
          </cell>
        </row>
        <row r="45">
          <cell r="B45" t="str">
            <v>Total Cash Costs/oz - 1997 8 Month Average</v>
          </cell>
          <cell r="C45">
            <v>172.76</v>
          </cell>
          <cell r="D45">
            <v>172.76</v>
          </cell>
          <cell r="E45">
            <v>172.76</v>
          </cell>
          <cell r="F45">
            <v>172.76</v>
          </cell>
          <cell r="G45">
            <v>172.76</v>
          </cell>
          <cell r="H45">
            <v>172.76</v>
          </cell>
          <cell r="I45">
            <v>172.76</v>
          </cell>
          <cell r="J45">
            <v>172.76</v>
          </cell>
          <cell r="K45">
            <v>172.76</v>
          </cell>
          <cell r="L45">
            <v>172.76</v>
          </cell>
          <cell r="M45">
            <v>172.76</v>
          </cell>
          <cell r="N45">
            <v>172.76</v>
          </cell>
        </row>
        <row r="46">
          <cell r="B46" t="str">
            <v>Target Cash Costs/oz - 2000 (Budget less 5%)</v>
          </cell>
          <cell r="C46">
            <v>150.95540058812105</v>
          </cell>
          <cell r="D46">
            <v>150.95540058812105</v>
          </cell>
          <cell r="E46">
            <v>150.95540058812105</v>
          </cell>
          <cell r="F46">
            <v>150.95540058812105</v>
          </cell>
          <cell r="G46">
            <v>150.95540058812105</v>
          </cell>
          <cell r="H46">
            <v>150.95540058812105</v>
          </cell>
          <cell r="I46">
            <v>150.95540058812105</v>
          </cell>
          <cell r="J46">
            <v>150.95540058812105</v>
          </cell>
          <cell r="K46">
            <v>150.95540058812105</v>
          </cell>
          <cell r="L46">
            <v>150.95540058812105</v>
          </cell>
          <cell r="M46">
            <v>150.95540058812105</v>
          </cell>
          <cell r="N46">
            <v>150.95540058812105</v>
          </cell>
        </row>
      </sheetData>
      <sheetData sheetId="20" refreshError="1">
        <row r="1">
          <cell r="A1" t="str">
            <v>Kumtor Operating Company</v>
          </cell>
        </row>
        <row r="2">
          <cell r="A2" t="str">
            <v>Nature Of Expense Summary</v>
          </cell>
        </row>
        <row r="3">
          <cell r="A3" t="str">
            <v>(excl. mgt. fees)</v>
          </cell>
        </row>
        <row r="4">
          <cell r="A4" t="str">
            <v>December 31, 2002</v>
          </cell>
        </row>
        <row r="5">
          <cell r="A5" t="str">
            <v>($000's)</v>
          </cell>
        </row>
        <row r="6">
          <cell r="A6" t="str">
            <v>Table 1.3</v>
          </cell>
        </row>
        <row r="8">
          <cell r="A8" t="str">
            <v>Current Month</v>
          </cell>
          <cell r="G8" t="str">
            <v>Year To Date</v>
          </cell>
          <cell r="K8" t="str">
            <v>Annual</v>
          </cell>
          <cell r="L8" t="str">
            <v>Latest</v>
          </cell>
        </row>
        <row r="9">
          <cell r="A9" t="str">
            <v>Actual</v>
          </cell>
          <cell r="B9" t="str">
            <v>Budget</v>
          </cell>
          <cell r="C9" t="str">
            <v>Variance</v>
          </cell>
          <cell r="G9" t="str">
            <v>Actual</v>
          </cell>
          <cell r="H9" t="str">
            <v>Budget</v>
          </cell>
          <cell r="I9" t="str">
            <v>Variance</v>
          </cell>
          <cell r="K9" t="str">
            <v>Budget</v>
          </cell>
          <cell r="L9" t="str">
            <v>Forecast</v>
          </cell>
        </row>
        <row r="10">
          <cell r="A10">
            <v>3272.8333399999997</v>
          </cell>
          <cell r="B10">
            <v>1779.6747600000001</v>
          </cell>
          <cell r="C10">
            <v>-1493.1585799999996</v>
          </cell>
          <cell r="E10" t="str">
            <v>Employee Costs</v>
          </cell>
          <cell r="G10">
            <v>25012.982010000003</v>
          </cell>
          <cell r="H10">
            <v>22072.20952</v>
          </cell>
          <cell r="I10">
            <v>-2940.772490000003</v>
          </cell>
          <cell r="K10">
            <v>22072.210520000001</v>
          </cell>
          <cell r="L10">
            <v>0</v>
          </cell>
        </row>
        <row r="11">
          <cell r="A11">
            <v>3031.7338</v>
          </cell>
          <cell r="B11">
            <v>2975.68959</v>
          </cell>
          <cell r="C11">
            <v>-56.044210000000021</v>
          </cell>
          <cell r="E11" t="str">
            <v>Operating Materials &amp; Supplies</v>
          </cell>
          <cell r="G11">
            <v>35103.802230000001</v>
          </cell>
          <cell r="H11">
            <v>37039.764060000001</v>
          </cell>
          <cell r="I11">
            <v>1935.9618300000002</v>
          </cell>
          <cell r="K11">
            <v>37039.75806</v>
          </cell>
          <cell r="L11">
            <v>0</v>
          </cell>
        </row>
        <row r="12">
          <cell r="A12">
            <v>358.11601000000002</v>
          </cell>
          <cell r="B12">
            <v>1141.9960000000001</v>
          </cell>
          <cell r="C12">
            <v>783.87999000000013</v>
          </cell>
          <cell r="E12" t="str">
            <v>Maintenance Materials &amp; Supplies</v>
          </cell>
          <cell r="G12">
            <v>19878.732629999999</v>
          </cell>
          <cell r="H12">
            <v>17930.23</v>
          </cell>
          <cell r="I12">
            <v>-1948.502629999999</v>
          </cell>
          <cell r="K12">
            <v>17930.227999999999</v>
          </cell>
          <cell r="L12">
            <v>0</v>
          </cell>
        </row>
        <row r="13">
          <cell r="A13">
            <v>-1.8042499999999999</v>
          </cell>
          <cell r="B13">
            <v>8.1509999999999998</v>
          </cell>
          <cell r="C13">
            <v>9.9552499999999995</v>
          </cell>
          <cell r="E13" t="str">
            <v>Procurement</v>
          </cell>
          <cell r="G13">
            <v>60.918479999999995</v>
          </cell>
          <cell r="H13">
            <v>97.804000000000002</v>
          </cell>
          <cell r="I13">
            <v>36.885520000000007</v>
          </cell>
          <cell r="K13">
            <v>97.804000000000002</v>
          </cell>
          <cell r="L13">
            <v>0</v>
          </cell>
        </row>
        <row r="14">
          <cell r="A14">
            <v>219.34842999999998</v>
          </cell>
          <cell r="B14">
            <v>311.12599999999998</v>
          </cell>
          <cell r="C14">
            <v>91.777569999999997</v>
          </cell>
          <cell r="E14" t="str">
            <v>Camp Catering</v>
          </cell>
          <cell r="G14">
            <v>2520.7168700000007</v>
          </cell>
          <cell r="H14">
            <v>3785.61</v>
          </cell>
          <cell r="I14">
            <v>1264.8931299999995</v>
          </cell>
          <cell r="K14">
            <v>3785.61</v>
          </cell>
          <cell r="L14">
            <v>0</v>
          </cell>
        </row>
        <row r="15">
          <cell r="A15">
            <v>1318.5993700000001</v>
          </cell>
          <cell r="B15">
            <v>890.35199999999998</v>
          </cell>
          <cell r="C15">
            <v>-428.24737000000016</v>
          </cell>
          <cell r="E15" t="str">
            <v>General and Administration</v>
          </cell>
          <cell r="G15">
            <v>12407.506649999999</v>
          </cell>
          <cell r="H15">
            <v>11096.376</v>
          </cell>
          <cell r="I15">
            <v>-1311.1306499999992</v>
          </cell>
          <cell r="K15">
            <v>11096.376</v>
          </cell>
          <cell r="L15">
            <v>0</v>
          </cell>
        </row>
        <row r="16">
          <cell r="A16">
            <v>8198.8266999999996</v>
          </cell>
          <cell r="B16">
            <v>7106.9893499999998</v>
          </cell>
          <cell r="C16">
            <v>-1091.8373499999998</v>
          </cell>
          <cell r="E16" t="str">
            <v>Total Operating Costs</v>
          </cell>
          <cell r="G16">
            <v>94984.658869999999</v>
          </cell>
          <cell r="H16">
            <v>92021.993580000009</v>
          </cell>
          <cell r="I16">
            <v>-2962.6652899999899</v>
          </cell>
          <cell r="K16">
            <v>92021.986580000012</v>
          </cell>
          <cell r="L16">
            <v>0</v>
          </cell>
        </row>
        <row r="18">
          <cell r="A18">
            <v>-148.95555999999999</v>
          </cell>
          <cell r="B18">
            <v>-1.258</v>
          </cell>
          <cell r="C18">
            <v>147.69755999999998</v>
          </cell>
          <cell r="E18" t="str">
            <v xml:space="preserve">Allocations </v>
          </cell>
          <cell r="G18">
            <v>-1098.0132699999997</v>
          </cell>
          <cell r="H18">
            <v>-828.452</v>
          </cell>
          <cell r="I18">
            <v>269.56126999999969</v>
          </cell>
          <cell r="K18">
            <v>-828.45699999999999</v>
          </cell>
          <cell r="L18">
            <v>0</v>
          </cell>
        </row>
        <row r="20">
          <cell r="A20">
            <v>8049.8711399999993</v>
          </cell>
          <cell r="B20">
            <v>7105.73135</v>
          </cell>
          <cell r="C20">
            <v>-944.13978999999983</v>
          </cell>
          <cell r="E20" t="str">
            <v>Net Operating Costs</v>
          </cell>
          <cell r="G20">
            <v>93886.645600000003</v>
          </cell>
          <cell r="H20">
            <v>91193.541580000005</v>
          </cell>
          <cell r="I20">
            <v>-2693.1040199999902</v>
          </cell>
          <cell r="K20">
            <v>91193.529580000017</v>
          </cell>
          <cell r="L20">
            <v>0</v>
          </cell>
        </row>
        <row r="23">
          <cell r="A23" t="str">
            <v>Balance check</v>
          </cell>
        </row>
        <row r="24">
          <cell r="A24">
            <v>0</v>
          </cell>
          <cell r="B24">
            <v>0</v>
          </cell>
          <cell r="C24">
            <v>0</v>
          </cell>
          <cell r="E24" t="str">
            <v>Mngt Fees</v>
          </cell>
          <cell r="G24">
            <v>1169.8807899999999</v>
          </cell>
          <cell r="H24">
            <v>0</v>
          </cell>
          <cell r="I24">
            <v>-1169.8807899999999</v>
          </cell>
          <cell r="K24">
            <v>0</v>
          </cell>
          <cell r="L24">
            <v>0</v>
          </cell>
        </row>
        <row r="26">
          <cell r="A26">
            <v>8049.8711399999993</v>
          </cell>
          <cell r="B26">
            <v>7105.73135</v>
          </cell>
          <cell r="C26">
            <v>-944.13978999999983</v>
          </cell>
          <cell r="E26" t="str">
            <v>Total of  2002 oper</v>
          </cell>
          <cell r="G26">
            <v>95056.526389999999</v>
          </cell>
          <cell r="H26">
            <v>91193.541580000005</v>
          </cell>
          <cell r="I26">
            <v>-3862.9848099999899</v>
          </cell>
          <cell r="K26">
            <v>91193.529580000017</v>
          </cell>
          <cell r="L26">
            <v>0</v>
          </cell>
        </row>
        <row r="34">
          <cell r="A34" t="str">
            <v>Кумтор Оперейтинг Компани</v>
          </cell>
        </row>
        <row r="35">
          <cell r="A35" t="str">
            <v>Свод по видам затрат</v>
          </cell>
        </row>
        <row r="36">
          <cell r="A36" t="str">
            <v>(без гонорара за менеджмент)</v>
          </cell>
        </row>
        <row r="37">
          <cell r="A37" t="str">
            <v>28 февраля 2001 г.</v>
          </cell>
        </row>
        <row r="38">
          <cell r="A38" t="str">
            <v>($000's)</v>
          </cell>
        </row>
        <row r="39">
          <cell r="A39" t="str">
            <v>Table 1.3</v>
          </cell>
        </row>
        <row r="41">
          <cell r="A41" t="str">
            <v>Текущий месяц</v>
          </cell>
          <cell r="G41" t="str">
            <v>За период с начала года</v>
          </cell>
          <cell r="K41" t="str">
            <v xml:space="preserve">Годовой </v>
          </cell>
          <cell r="L41" t="str">
            <v>Прогноз</v>
          </cell>
        </row>
        <row r="42">
          <cell r="A42" t="str">
            <v>Фактически</v>
          </cell>
          <cell r="B42" t="str">
            <v>Бюджет</v>
          </cell>
          <cell r="C42" t="str">
            <v>Расхож.</v>
          </cell>
          <cell r="E42" t="str">
            <v>Горный отдел</v>
          </cell>
          <cell r="G42" t="str">
            <v>Фактически</v>
          </cell>
          <cell r="H42" t="str">
            <v>Бюджет</v>
          </cell>
          <cell r="I42" t="str">
            <v>Расхож.</v>
          </cell>
          <cell r="K42" t="str">
            <v>бюджет</v>
          </cell>
          <cell r="L42" t="str">
            <v>2000 г.</v>
          </cell>
        </row>
        <row r="43">
          <cell r="A43">
            <v>3272.8333399999997</v>
          </cell>
          <cell r="B43">
            <v>1779.6747600000001</v>
          </cell>
          <cell r="C43">
            <v>-1493.1585799999996</v>
          </cell>
          <cell r="E43" t="str">
            <v>Затраты на сотрудников</v>
          </cell>
          <cell r="G43">
            <v>25012.982010000003</v>
          </cell>
          <cell r="H43">
            <v>22072.20952</v>
          </cell>
          <cell r="I43">
            <v>-2940.772490000003</v>
          </cell>
          <cell r="K43">
            <v>22072.210520000001</v>
          </cell>
          <cell r="L43">
            <v>0</v>
          </cell>
        </row>
        <row r="44">
          <cell r="A44">
            <v>3031.7338</v>
          </cell>
          <cell r="B44">
            <v>2975.68959</v>
          </cell>
          <cell r="C44">
            <v>-56.044210000000021</v>
          </cell>
          <cell r="E44" t="str">
            <v>Производственные запасы</v>
          </cell>
          <cell r="G44">
            <v>35103.802230000001</v>
          </cell>
          <cell r="H44">
            <v>37039.764060000001</v>
          </cell>
          <cell r="I44">
            <v>1935.9618300000002</v>
          </cell>
          <cell r="K44">
            <v>37039.75806</v>
          </cell>
          <cell r="L44">
            <v>0</v>
          </cell>
        </row>
        <row r="45">
          <cell r="A45">
            <v>358.11601000000002</v>
          </cell>
          <cell r="B45">
            <v>1141.9960000000001</v>
          </cell>
          <cell r="C45">
            <v>783.87999000000013</v>
          </cell>
          <cell r="E45" t="str">
            <v>Материальные запасы</v>
          </cell>
          <cell r="G45">
            <v>19878.732629999999</v>
          </cell>
          <cell r="H45">
            <v>17930.23</v>
          </cell>
          <cell r="I45">
            <v>-1948.502629999999</v>
          </cell>
          <cell r="K45">
            <v>17930.227999999999</v>
          </cell>
          <cell r="L45">
            <v>0</v>
          </cell>
        </row>
        <row r="46">
          <cell r="A46">
            <v>-1.8042499999999999</v>
          </cell>
          <cell r="B46">
            <v>8.1509999999999998</v>
          </cell>
          <cell r="C46">
            <v>9.9552499999999995</v>
          </cell>
          <cell r="E46" t="str">
            <v>Непроизводственные затраты</v>
          </cell>
          <cell r="G46">
            <v>60.918479999999995</v>
          </cell>
          <cell r="H46">
            <v>97.804000000000002</v>
          </cell>
          <cell r="I46">
            <v>36.885520000000007</v>
          </cell>
          <cell r="K46">
            <v>97.804000000000002</v>
          </cell>
          <cell r="L46">
            <v>0</v>
          </cell>
        </row>
        <row r="47">
          <cell r="A47">
            <v>219.34842999999998</v>
          </cell>
          <cell r="B47">
            <v>311.12599999999998</v>
          </cell>
          <cell r="C47">
            <v>91.777569999999997</v>
          </cell>
          <cell r="E47" t="str">
            <v>Внешние услуги</v>
          </cell>
          <cell r="G47">
            <v>2520.7168700000007</v>
          </cell>
          <cell r="H47">
            <v>3785.61</v>
          </cell>
          <cell r="I47">
            <v>1264.8931299999995</v>
          </cell>
          <cell r="K47">
            <v>3785.61</v>
          </cell>
          <cell r="L47">
            <v>0</v>
          </cell>
        </row>
        <row r="48">
          <cell r="A48">
            <v>1318.5993700000001</v>
          </cell>
          <cell r="B48">
            <v>890.35199999999998</v>
          </cell>
          <cell r="C48">
            <v>-428.24737000000016</v>
          </cell>
          <cell r="E48" t="str">
            <v>Коммуникации</v>
          </cell>
          <cell r="G48">
            <v>12407.506649999999</v>
          </cell>
          <cell r="H48">
            <v>11096.376</v>
          </cell>
          <cell r="I48">
            <v>-1311.1306499999992</v>
          </cell>
          <cell r="K48">
            <v>11096.376</v>
          </cell>
          <cell r="L48">
            <v>0</v>
          </cell>
        </row>
        <row r="49">
          <cell r="A49">
            <v>8198.8266999999996</v>
          </cell>
          <cell r="B49">
            <v>7106.9893499999998</v>
          </cell>
          <cell r="C49">
            <v>-1091.8373499999998</v>
          </cell>
          <cell r="E49" t="str">
            <v>Всего производственных затрат</v>
          </cell>
          <cell r="G49">
            <v>94984.658869999999</v>
          </cell>
          <cell r="H49">
            <v>92021.993580000009</v>
          </cell>
          <cell r="I49">
            <v>-2962.6652900000017</v>
          </cell>
          <cell r="J49">
            <v>0</v>
          </cell>
          <cell r="K49">
            <v>92021.986580000012</v>
          </cell>
          <cell r="L49">
            <v>0</v>
          </cell>
        </row>
        <row r="51">
          <cell r="A51">
            <v>-148.95555999999999</v>
          </cell>
          <cell r="B51">
            <v>-1.258</v>
          </cell>
          <cell r="C51">
            <v>147.69755999999998</v>
          </cell>
          <cell r="E51" t="str">
            <v>Распределения и возвраты</v>
          </cell>
          <cell r="G51">
            <v>-1098.0132699999997</v>
          </cell>
          <cell r="H51">
            <v>-828.452</v>
          </cell>
          <cell r="I51">
            <v>269.56126999999969</v>
          </cell>
          <cell r="K51">
            <v>-828.45699999999999</v>
          </cell>
          <cell r="L51">
            <v>0</v>
          </cell>
        </row>
        <row r="53">
          <cell r="A53">
            <v>8049.8711399999993</v>
          </cell>
          <cell r="B53">
            <v>7105.73135</v>
          </cell>
          <cell r="C53">
            <v>-944.13978999999983</v>
          </cell>
          <cell r="E53" t="str">
            <v>Чистые производственные затраты</v>
          </cell>
          <cell r="G53">
            <v>93886.645600000003</v>
          </cell>
          <cell r="H53">
            <v>91193.541580000005</v>
          </cell>
          <cell r="I53">
            <v>-2693.104020000002</v>
          </cell>
          <cell r="J53">
            <v>0</v>
          </cell>
          <cell r="K53">
            <v>91193.529580000017</v>
          </cell>
          <cell r="L53">
            <v>0</v>
          </cell>
        </row>
      </sheetData>
      <sheetData sheetId="21" refreshError="1">
        <row r="2">
          <cell r="B2" t="str">
            <v>Mining Cost Per BCM Mined</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 xml:space="preserve">2002 Avg. Actual Cost/BCM </v>
          </cell>
          <cell r="C3" t="e">
            <v>#REF!</v>
          </cell>
          <cell r="D3" t="e">
            <v>#REF!</v>
          </cell>
          <cell r="E3" t="e">
            <v>#REF!</v>
          </cell>
          <cell r="F3" t="e">
            <v>#REF!</v>
          </cell>
          <cell r="G3" t="str">
            <v/>
          </cell>
          <cell r="H3" t="str">
            <v/>
          </cell>
          <cell r="I3" t="e">
            <v>#REF!</v>
          </cell>
          <cell r="J3" t="e">
            <v>#REF!</v>
          </cell>
          <cell r="K3" t="e">
            <v>#REF!</v>
          </cell>
          <cell r="L3" t="e">
            <v>#REF!</v>
          </cell>
          <cell r="M3" t="e">
            <v>#REF!</v>
          </cell>
          <cell r="N3" t="e">
            <v>#REF!</v>
          </cell>
          <cell r="O3" t="e">
            <v>#REF!</v>
          </cell>
        </row>
        <row r="4">
          <cell r="B4" t="str">
            <v xml:space="preserve">2002 Avg. Budget Cost/BCM </v>
          </cell>
          <cell r="C4" t="e">
            <v>#REF!</v>
          </cell>
          <cell r="D4" t="e">
            <v>#REF!</v>
          </cell>
          <cell r="E4" t="e">
            <v>#REF!</v>
          </cell>
          <cell r="F4" t="e">
            <v>#REF!</v>
          </cell>
          <cell r="G4" t="e">
            <v>#REF!</v>
          </cell>
          <cell r="H4" t="e">
            <v>#REF!</v>
          </cell>
          <cell r="I4" t="e">
            <v>#REF!</v>
          </cell>
          <cell r="J4" t="e">
            <v>#REF!</v>
          </cell>
          <cell r="K4" t="e">
            <v>#REF!</v>
          </cell>
          <cell r="L4" t="e">
            <v>#REF!</v>
          </cell>
          <cell r="M4" t="e">
            <v>#REF!</v>
          </cell>
          <cell r="N4" t="e">
            <v>#REF!</v>
          </cell>
          <cell r="O4" t="e">
            <v>#REF!</v>
          </cell>
        </row>
        <row r="5">
          <cell r="B5" t="str">
            <v>2001 Avg. Actual Cost/BCM</v>
          </cell>
          <cell r="C5">
            <v>1.5630457794442147</v>
          </cell>
          <cell r="D5">
            <v>1.5630457794442147</v>
          </cell>
          <cell r="E5">
            <v>1.5630457794442147</v>
          </cell>
          <cell r="F5">
            <v>1.5630457794442147</v>
          </cell>
          <cell r="G5">
            <v>1.5630457794442147</v>
          </cell>
          <cell r="H5">
            <v>1.5630457794442147</v>
          </cell>
          <cell r="I5">
            <v>1.5630457794442147</v>
          </cell>
          <cell r="J5">
            <v>1.5630457794442147</v>
          </cell>
          <cell r="K5">
            <v>1.5630457794442147</v>
          </cell>
          <cell r="L5">
            <v>1.5630457794442147</v>
          </cell>
          <cell r="M5">
            <v>1.5630457794442147</v>
          </cell>
          <cell r="N5">
            <v>1.5630457794442147</v>
          </cell>
          <cell r="O5">
            <v>1.5630457794442147</v>
          </cell>
        </row>
        <row r="6">
          <cell r="B6" t="str">
            <v>2002 Budget Cost</v>
          </cell>
          <cell r="C6" t="e">
            <v>#REF!</v>
          </cell>
          <cell r="D6" t="e">
            <v>#REF!</v>
          </cell>
          <cell r="E6" t="e">
            <v>#REF!</v>
          </cell>
          <cell r="F6" t="e">
            <v>#REF!</v>
          </cell>
          <cell r="G6">
            <v>0</v>
          </cell>
          <cell r="H6">
            <v>0</v>
          </cell>
          <cell r="I6" t="e">
            <v>#REF!</v>
          </cell>
          <cell r="J6" t="e">
            <v>#REF!</v>
          </cell>
          <cell r="K6" t="e">
            <v>#REF!</v>
          </cell>
          <cell r="L6" t="e">
            <v>#REF!</v>
          </cell>
          <cell r="M6" t="e">
            <v>#REF!</v>
          </cell>
          <cell r="N6" t="e">
            <v>#REF!</v>
          </cell>
          <cell r="O6" t="e">
            <v>#REF!</v>
          </cell>
        </row>
        <row r="7">
          <cell r="B7" t="str">
            <v>2002 Budget BCM</v>
          </cell>
          <cell r="C7">
            <v>1612</v>
          </cell>
          <cell r="D7">
            <v>1456</v>
          </cell>
          <cell r="E7">
            <v>1612</v>
          </cell>
          <cell r="F7">
            <v>1560</v>
          </cell>
          <cell r="G7">
            <v>1612</v>
          </cell>
          <cell r="H7">
            <v>1560</v>
          </cell>
          <cell r="I7">
            <v>1612</v>
          </cell>
          <cell r="J7">
            <v>1612</v>
          </cell>
          <cell r="K7">
            <v>1560</v>
          </cell>
          <cell r="L7">
            <v>1612</v>
          </cell>
          <cell r="M7">
            <v>1560</v>
          </cell>
          <cell r="N7">
            <v>1612</v>
          </cell>
          <cell r="O7">
            <v>18980</v>
          </cell>
        </row>
        <row r="8">
          <cell r="B8" t="str">
            <v>2002 Actual Cost</v>
          </cell>
          <cell r="C8" t="e">
            <v>#REF!</v>
          </cell>
          <cell r="D8" t="e">
            <v>#REF!</v>
          </cell>
          <cell r="E8" t="e">
            <v>#REF!</v>
          </cell>
          <cell r="F8" t="e">
            <v>#REF!</v>
          </cell>
          <cell r="G8">
            <v>0</v>
          </cell>
          <cell r="H8">
            <v>0</v>
          </cell>
          <cell r="I8" t="e">
            <v>#REF!</v>
          </cell>
          <cell r="J8" t="e">
            <v>#REF!</v>
          </cell>
          <cell r="K8" t="e">
            <v>#REF!</v>
          </cell>
          <cell r="L8" t="e">
            <v>#REF!</v>
          </cell>
          <cell r="M8" t="e">
            <v>#REF!</v>
          </cell>
          <cell r="N8" t="e">
            <v>#REF!</v>
          </cell>
          <cell r="O8" t="e">
            <v>#REF!</v>
          </cell>
        </row>
        <row r="9">
          <cell r="B9" t="str">
            <v>2002 Actual BCM</v>
          </cell>
          <cell r="C9">
            <v>1670.2929999999999</v>
          </cell>
          <cell r="D9">
            <v>1584.508</v>
          </cell>
          <cell r="E9">
            <v>1721.9549999999999</v>
          </cell>
          <cell r="F9">
            <v>1597.0909999999999</v>
          </cell>
          <cell r="G9">
            <v>1646.7819999999999</v>
          </cell>
          <cell r="H9">
            <v>1656.5409999999999</v>
          </cell>
          <cell r="I9">
            <v>1012.494</v>
          </cell>
          <cell r="J9">
            <v>1270.9649999999999</v>
          </cell>
          <cell r="K9">
            <v>1670.5450000000001</v>
          </cell>
          <cell r="L9">
            <v>1851.2280000000001</v>
          </cell>
          <cell r="M9">
            <v>1888.191</v>
          </cell>
          <cell r="N9">
            <v>2099.8049999999998</v>
          </cell>
          <cell r="O9">
            <v>19670.397999999997</v>
          </cell>
        </row>
        <row r="10">
          <cell r="B10" t="str">
            <v>2001 Actual Cost</v>
          </cell>
          <cell r="C10">
            <v>2646.32</v>
          </cell>
          <cell r="D10">
            <v>1930.39</v>
          </cell>
          <cell r="E10">
            <v>1677.508</v>
          </cell>
          <cell r="F10">
            <v>2274.9409999999998</v>
          </cell>
          <cell r="G10">
            <v>2362.2739999999999</v>
          </cell>
          <cell r="H10">
            <v>2149.4665499999996</v>
          </cell>
          <cell r="I10">
            <v>2725.8280600000003</v>
          </cell>
          <cell r="J10">
            <v>2512.05161</v>
          </cell>
          <cell r="K10">
            <v>2486.34602</v>
          </cell>
          <cell r="L10">
            <v>2386.4723600000002</v>
          </cell>
          <cell r="M10">
            <v>2927.4389299999998</v>
          </cell>
          <cell r="N10">
            <v>2854.6304999999993</v>
          </cell>
          <cell r="O10">
            <v>28933.667029999997</v>
          </cell>
        </row>
        <row r="11">
          <cell r="B11" t="str">
            <v>2001 Actual BCM</v>
          </cell>
          <cell r="C11">
            <v>1494.5909999999999</v>
          </cell>
          <cell r="D11">
            <v>1371.337</v>
          </cell>
          <cell r="E11">
            <v>1545.587</v>
          </cell>
          <cell r="F11">
            <v>1432.366</v>
          </cell>
          <cell r="G11">
            <v>1503.828</v>
          </cell>
          <cell r="H11">
            <v>1490.99</v>
          </cell>
          <cell r="I11">
            <v>1600.521</v>
          </cell>
          <cell r="J11">
            <v>1589.8109999999999</v>
          </cell>
          <cell r="K11">
            <v>1571.0940000000001</v>
          </cell>
          <cell r="L11">
            <v>1666.923</v>
          </cell>
          <cell r="M11">
            <v>1665.39</v>
          </cell>
          <cell r="N11">
            <v>1578.643</v>
          </cell>
          <cell r="O11">
            <v>18511.081000000002</v>
          </cell>
        </row>
        <row r="45">
          <cell r="B45" t="str">
            <v>Себестоимость добычи на 1 куб. м. добычи</v>
          </cell>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факт. себест. куб. м. в 2002 г.</v>
          </cell>
          <cell r="C46" t="e">
            <v>#REF!</v>
          </cell>
          <cell r="D46" t="e">
            <v>#REF!</v>
          </cell>
          <cell r="E46" t="e">
            <v>#REF!</v>
          </cell>
          <cell r="F46" t="e">
            <v>#REF!</v>
          </cell>
          <cell r="G46" t="str">
            <v/>
          </cell>
          <cell r="H46" t="str">
            <v/>
          </cell>
          <cell r="I46" t="e">
            <v>#REF!</v>
          </cell>
          <cell r="J46" t="e">
            <v>#REF!</v>
          </cell>
          <cell r="K46" t="e">
            <v>#REF!</v>
          </cell>
          <cell r="L46" t="e">
            <v>#REF!</v>
          </cell>
          <cell r="M46" t="e">
            <v>#REF!</v>
          </cell>
          <cell r="N46" t="e">
            <v>#REF!</v>
          </cell>
          <cell r="O46" t="e">
            <v>#REF!</v>
          </cell>
        </row>
        <row r="47">
          <cell r="B47" t="str">
            <v>Сред. план. себест. куб. м в 2002 г.</v>
          </cell>
          <cell r="C47" t="e">
            <v>#REF!</v>
          </cell>
          <cell r="D47" t="e">
            <v>#REF!</v>
          </cell>
          <cell r="E47" t="e">
            <v>#REF!</v>
          </cell>
          <cell r="F47" t="e">
            <v>#REF!</v>
          </cell>
          <cell r="G47" t="e">
            <v>#REF!</v>
          </cell>
          <cell r="H47" t="e">
            <v>#REF!</v>
          </cell>
          <cell r="I47" t="e">
            <v>#REF!</v>
          </cell>
          <cell r="J47" t="e">
            <v>#REF!</v>
          </cell>
          <cell r="K47" t="e">
            <v>#REF!</v>
          </cell>
          <cell r="L47" t="e">
            <v>#REF!</v>
          </cell>
          <cell r="M47" t="e">
            <v>#REF!</v>
          </cell>
          <cell r="N47" t="e">
            <v>#REF!</v>
          </cell>
          <cell r="O47" t="e">
            <v>#REF!</v>
          </cell>
        </row>
        <row r="48">
          <cell r="B48" t="str">
            <v>Сред. факт. себест. куб. м в 2001 г.</v>
          </cell>
          <cell r="C48">
            <v>1.5630457794442147</v>
          </cell>
          <cell r="D48">
            <v>1.5630457794442147</v>
          </cell>
          <cell r="E48">
            <v>1.5630457794442147</v>
          </cell>
          <cell r="F48">
            <v>1.5630457794442147</v>
          </cell>
          <cell r="G48">
            <v>1.5630457794442147</v>
          </cell>
          <cell r="H48">
            <v>1.5630457794442147</v>
          </cell>
          <cell r="I48">
            <v>1.5630457794442147</v>
          </cell>
          <cell r="J48">
            <v>1.5630457794442147</v>
          </cell>
          <cell r="K48">
            <v>1.5630457794442147</v>
          </cell>
          <cell r="L48">
            <v>1.5630457794442147</v>
          </cell>
          <cell r="M48">
            <v>1.5630457794442147</v>
          </cell>
          <cell r="N48">
            <v>1.5630457794442147</v>
          </cell>
          <cell r="O48">
            <v>1.5630457794442147</v>
          </cell>
        </row>
        <row r="49">
          <cell r="B49" t="str">
            <v>Mining Cost Per BCM Mined</v>
          </cell>
          <cell r="C49" t="e">
            <v>#REF!</v>
          </cell>
          <cell r="D49" t="e">
            <v>#REF!</v>
          </cell>
          <cell r="E49" t="e">
            <v>#REF!</v>
          </cell>
          <cell r="F49" t="e">
            <v>#REF!</v>
          </cell>
          <cell r="G49">
            <v>0</v>
          </cell>
          <cell r="H49">
            <v>0</v>
          </cell>
          <cell r="I49" t="e">
            <v>#REF!</v>
          </cell>
          <cell r="J49" t="e">
            <v>#REF!</v>
          </cell>
          <cell r="K49" t="e">
            <v>#REF!</v>
          </cell>
          <cell r="L49" t="e">
            <v>#REF!</v>
          </cell>
          <cell r="M49" t="e">
            <v>#REF!</v>
          </cell>
          <cell r="O49" t="e">
            <v>#REF!</v>
          </cell>
        </row>
        <row r="50">
          <cell r="B50" t="str">
            <v xml:space="preserve">2002 Avg. Actual Cost/BCM </v>
          </cell>
          <cell r="C50">
            <v>1612</v>
          </cell>
          <cell r="D50">
            <v>1456</v>
          </cell>
          <cell r="E50">
            <v>1612</v>
          </cell>
          <cell r="F50">
            <v>1560</v>
          </cell>
          <cell r="G50">
            <v>1612</v>
          </cell>
          <cell r="H50">
            <v>1560</v>
          </cell>
          <cell r="I50">
            <v>1612</v>
          </cell>
          <cell r="J50">
            <v>1612</v>
          </cell>
          <cell r="K50">
            <v>1560</v>
          </cell>
          <cell r="L50">
            <v>1612</v>
          </cell>
          <cell r="M50">
            <v>1560</v>
          </cell>
          <cell r="O50">
            <v>18980</v>
          </cell>
        </row>
        <row r="51">
          <cell r="B51" t="str">
            <v xml:space="preserve">2002 Avg. Budget Cost/BCM </v>
          </cell>
          <cell r="C51" t="e">
            <v>#REF!</v>
          </cell>
          <cell r="D51" t="e">
            <v>#REF!</v>
          </cell>
          <cell r="E51" t="e">
            <v>#REF!</v>
          </cell>
          <cell r="F51" t="e">
            <v>#REF!</v>
          </cell>
          <cell r="G51">
            <v>0</v>
          </cell>
          <cell r="H51">
            <v>0</v>
          </cell>
          <cell r="I51" t="e">
            <v>#REF!</v>
          </cell>
          <cell r="J51" t="e">
            <v>#REF!</v>
          </cell>
          <cell r="K51" t="e">
            <v>#REF!</v>
          </cell>
          <cell r="L51" t="e">
            <v>#REF!</v>
          </cell>
          <cell r="M51" t="e">
            <v>#REF!</v>
          </cell>
          <cell r="O51" t="e">
            <v>#REF!</v>
          </cell>
        </row>
        <row r="52">
          <cell r="B52" t="str">
            <v>2001 Avg. Actual Cost/BCM</v>
          </cell>
          <cell r="C52">
            <v>1670.2929999999999</v>
          </cell>
          <cell r="D52">
            <v>1584.508</v>
          </cell>
          <cell r="E52">
            <v>1721.9549999999999</v>
          </cell>
          <cell r="F52">
            <v>1597.0909999999999</v>
          </cell>
          <cell r="G52">
            <v>1646.7819999999999</v>
          </cell>
          <cell r="H52">
            <v>1656.5409999999999</v>
          </cell>
          <cell r="I52">
            <v>1012.494</v>
          </cell>
          <cell r="J52">
            <v>1270.9649999999999</v>
          </cell>
          <cell r="K52">
            <v>1670.5450000000001</v>
          </cell>
          <cell r="L52">
            <v>1851.2280000000001</v>
          </cell>
          <cell r="M52">
            <v>1888.191</v>
          </cell>
          <cell r="O52">
            <v>19670.397999999997</v>
          </cell>
        </row>
        <row r="53">
          <cell r="B53" t="str">
            <v>2002 Budget Cost</v>
          </cell>
          <cell r="C53">
            <v>2646.32</v>
          </cell>
          <cell r="D53">
            <v>1930.39</v>
          </cell>
          <cell r="E53">
            <v>1677.508</v>
          </cell>
          <cell r="F53">
            <v>2274.9409999999998</v>
          </cell>
          <cell r="G53">
            <v>2362.2739999999999</v>
          </cell>
          <cell r="H53">
            <v>2149.4665499999996</v>
          </cell>
          <cell r="I53">
            <v>2725.8280600000003</v>
          </cell>
          <cell r="J53">
            <v>2512.05161</v>
          </cell>
          <cell r="K53">
            <v>2486.34602</v>
          </cell>
          <cell r="L53">
            <v>2386.4723600000002</v>
          </cell>
          <cell r="M53">
            <v>2927.4389299999998</v>
          </cell>
          <cell r="N53">
            <v>2854.6304999999993</v>
          </cell>
          <cell r="O53">
            <v>28933.667029999997</v>
          </cell>
        </row>
        <row r="54">
          <cell r="B54" t="str">
            <v>2002 Budget BCM</v>
          </cell>
          <cell r="C54">
            <v>1494.5909999999999</v>
          </cell>
          <cell r="D54">
            <v>1371.337</v>
          </cell>
          <cell r="E54">
            <v>1545.587</v>
          </cell>
          <cell r="F54">
            <v>1432.366</v>
          </cell>
          <cell r="G54">
            <v>1503.828</v>
          </cell>
          <cell r="H54">
            <v>1490.99</v>
          </cell>
          <cell r="I54">
            <v>1600.521</v>
          </cell>
          <cell r="J54">
            <v>1589.8109999999999</v>
          </cell>
          <cell r="K54">
            <v>1571.0940000000001</v>
          </cell>
          <cell r="L54">
            <v>1666.923</v>
          </cell>
          <cell r="M54">
            <v>1665.39</v>
          </cell>
          <cell r="N54">
            <v>1578.643</v>
          </cell>
          <cell r="O54">
            <v>18511.081000000002</v>
          </cell>
        </row>
        <row r="55">
          <cell r="B55" t="str">
            <v>2002 Actual Cost</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2002 Actual BCM</v>
          </cell>
          <cell r="C56">
            <v>0</v>
          </cell>
          <cell r="D56">
            <v>0</v>
          </cell>
          <cell r="E56">
            <v>0</v>
          </cell>
          <cell r="F56">
            <v>0</v>
          </cell>
          <cell r="G56">
            <v>0</v>
          </cell>
          <cell r="H56">
            <v>0</v>
          </cell>
          <cell r="I56">
            <v>0</v>
          </cell>
          <cell r="J56">
            <v>0</v>
          </cell>
          <cell r="K56">
            <v>0</v>
          </cell>
          <cell r="L56">
            <v>0</v>
          </cell>
          <cell r="M56">
            <v>0</v>
          </cell>
          <cell r="N56">
            <v>0</v>
          </cell>
          <cell r="O56">
            <v>0</v>
          </cell>
        </row>
        <row r="57">
          <cell r="B57" t="str">
            <v>2001 Actual Cost</v>
          </cell>
          <cell r="C57">
            <v>0</v>
          </cell>
          <cell r="D57">
            <v>0</v>
          </cell>
          <cell r="E57">
            <v>0</v>
          </cell>
          <cell r="F57">
            <v>0</v>
          </cell>
          <cell r="G57">
            <v>0</v>
          </cell>
          <cell r="H57">
            <v>0</v>
          </cell>
          <cell r="I57">
            <v>0</v>
          </cell>
          <cell r="J57">
            <v>0</v>
          </cell>
          <cell r="K57">
            <v>0</v>
          </cell>
          <cell r="L57">
            <v>0</v>
          </cell>
          <cell r="M57">
            <v>0</v>
          </cell>
          <cell r="N57">
            <v>0</v>
          </cell>
          <cell r="O57">
            <v>0</v>
          </cell>
        </row>
      </sheetData>
      <sheetData sheetId="22"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2002 Avg. Actual Cost/Tonne</v>
          </cell>
          <cell r="C3">
            <v>4.0822461032245565</v>
          </cell>
          <cell r="D3">
            <v>4.5012691627202157</v>
          </cell>
          <cell r="E3">
            <v>4.770955419189387</v>
          </cell>
          <cell r="F3" t="str">
            <v/>
          </cell>
          <cell r="G3" t="str">
            <v/>
          </cell>
          <cell r="H3" t="str">
            <v/>
          </cell>
          <cell r="I3" t="str">
            <v/>
          </cell>
          <cell r="J3" t="str">
            <v/>
          </cell>
          <cell r="K3" t="str">
            <v/>
          </cell>
          <cell r="L3" t="str">
            <v/>
          </cell>
          <cell r="M3" t="str">
            <v/>
          </cell>
          <cell r="N3" t="str">
            <v/>
          </cell>
          <cell r="O3">
            <v>1.1789186096230282</v>
          </cell>
        </row>
        <row r="4">
          <cell r="B4" t="str">
            <v>2002 Avg. Budget Cost/Tonne</v>
          </cell>
          <cell r="C4">
            <v>1.3433204067676969</v>
          </cell>
          <cell r="D4">
            <v>1.3433204067676969</v>
          </cell>
          <cell r="E4">
            <v>1.3433204067676969</v>
          </cell>
          <cell r="F4">
            <v>1.3433204067676969</v>
          </cell>
          <cell r="G4">
            <v>1.3433204067676969</v>
          </cell>
          <cell r="H4">
            <v>1.3433204067676969</v>
          </cell>
          <cell r="I4">
            <v>1.3433204067676969</v>
          </cell>
          <cell r="J4">
            <v>1.3433204067676969</v>
          </cell>
          <cell r="K4">
            <v>1.3433204067676969</v>
          </cell>
          <cell r="L4">
            <v>1.3433204067676969</v>
          </cell>
          <cell r="M4">
            <v>1.3433204067676969</v>
          </cell>
          <cell r="N4">
            <v>1.3433204067676969</v>
          </cell>
          <cell r="O4">
            <v>1.3433204067676969</v>
          </cell>
        </row>
        <row r="5">
          <cell r="B5" t="str">
            <v>2001 Avg. Actual Cost/Tonne</v>
          </cell>
          <cell r="C5">
            <v>5.6501035651874698</v>
          </cell>
          <cell r="D5">
            <v>5.6501035651874698</v>
          </cell>
          <cell r="E5">
            <v>5.6501035651874698</v>
          </cell>
          <cell r="F5">
            <v>5.6501035651874698</v>
          </cell>
          <cell r="G5">
            <v>5.6501035651874698</v>
          </cell>
          <cell r="H5">
            <v>5.6501035651874698</v>
          </cell>
          <cell r="I5">
            <v>5.6501035651874698</v>
          </cell>
          <cell r="J5">
            <v>5.6501035651874698</v>
          </cell>
          <cell r="K5">
            <v>5.6501035651874698</v>
          </cell>
          <cell r="L5">
            <v>5.6501035651874698</v>
          </cell>
          <cell r="M5">
            <v>5.6501035651874698</v>
          </cell>
          <cell r="N5">
            <v>5.6501035651874698</v>
          </cell>
          <cell r="O5">
            <v>5.6501035651874698</v>
          </cell>
        </row>
        <row r="6">
          <cell r="B6" t="str">
            <v>2002 Budget Cost</v>
          </cell>
          <cell r="C6">
            <v>2312.7242600000004</v>
          </cell>
          <cell r="D6">
            <v>2586.8391200000001</v>
          </cell>
          <cell r="E6">
            <v>2408.0478999999996</v>
          </cell>
          <cell r="F6">
            <v>0</v>
          </cell>
          <cell r="G6">
            <v>0</v>
          </cell>
          <cell r="H6">
            <v>0</v>
          </cell>
          <cell r="I6">
            <v>0</v>
          </cell>
          <cell r="J6">
            <v>-2E-3</v>
          </cell>
          <cell r="K6">
            <v>0</v>
          </cell>
          <cell r="L6">
            <v>0</v>
          </cell>
          <cell r="M6">
            <v>0</v>
          </cell>
          <cell r="N6">
            <v>0</v>
          </cell>
          <cell r="O6">
            <v>7307.6092799999997</v>
          </cell>
        </row>
        <row r="7">
          <cell r="B7" t="str">
            <v>2002 Budget Tonnes</v>
          </cell>
          <cell r="C7">
            <v>467.5</v>
          </cell>
          <cell r="D7">
            <v>401.7</v>
          </cell>
          <cell r="E7">
            <v>456.4</v>
          </cell>
          <cell r="F7">
            <v>452.82</v>
          </cell>
          <cell r="G7">
            <v>467.5</v>
          </cell>
          <cell r="H7">
            <v>452.4</v>
          </cell>
          <cell r="I7">
            <v>467.5</v>
          </cell>
          <cell r="J7">
            <v>444.64</v>
          </cell>
          <cell r="K7">
            <v>442.1</v>
          </cell>
          <cell r="L7">
            <v>467.5</v>
          </cell>
          <cell r="M7">
            <v>452.4</v>
          </cell>
          <cell r="N7">
            <v>467.5</v>
          </cell>
          <cell r="O7">
            <v>5439.9599999999991</v>
          </cell>
        </row>
        <row r="8">
          <cell r="B8" t="str">
            <v>2002 Actual Cost</v>
          </cell>
          <cell r="C8">
            <v>2061.6281737887753</v>
          </cell>
          <cell r="D8">
            <v>2024.7365038577047</v>
          </cell>
          <cell r="E8">
            <v>2528.6938268559234</v>
          </cell>
          <cell r="F8">
            <v>0</v>
          </cell>
          <cell r="G8">
            <v>0</v>
          </cell>
          <cell r="H8">
            <v>0</v>
          </cell>
          <cell r="I8">
            <v>0</v>
          </cell>
          <cell r="J8">
            <v>0</v>
          </cell>
          <cell r="K8">
            <v>0</v>
          </cell>
          <cell r="L8">
            <v>0</v>
          </cell>
          <cell r="M8">
            <v>0</v>
          </cell>
          <cell r="N8">
            <v>0</v>
          </cell>
          <cell r="O8">
            <v>6615.0585045024036</v>
          </cell>
        </row>
        <row r="9">
          <cell r="B9" t="str">
            <v>2002 Actual Tonnes</v>
          </cell>
          <cell r="C9">
            <v>505.02300000000002</v>
          </cell>
          <cell r="D9">
            <v>402.80200000000002</v>
          </cell>
          <cell r="E9">
            <v>478.702</v>
          </cell>
          <cell r="F9">
            <v>438.964</v>
          </cell>
          <cell r="G9">
            <v>474.012</v>
          </cell>
          <cell r="H9">
            <v>478.81200000000001</v>
          </cell>
          <cell r="I9">
            <v>478.416</v>
          </cell>
          <cell r="J9">
            <v>466.16699999999997</v>
          </cell>
          <cell r="K9">
            <v>496.70100000000002</v>
          </cell>
          <cell r="L9">
            <v>470.82</v>
          </cell>
          <cell r="M9">
            <v>441.31299999999999</v>
          </cell>
          <cell r="N9">
            <v>479.392</v>
          </cell>
          <cell r="O9">
            <v>5611.1239999999998</v>
          </cell>
        </row>
        <row r="10">
          <cell r="B10" t="str">
            <v>2001 Actual Cost</v>
          </cell>
          <cell r="C10">
            <v>2658.1319999999996</v>
          </cell>
          <cell r="D10">
            <v>1935.7127699999999</v>
          </cell>
          <cell r="E10">
            <v>2559.0480000000002</v>
          </cell>
          <cell r="F10">
            <v>2556.8730000000005</v>
          </cell>
          <cell r="G10">
            <v>2611.6980000000003</v>
          </cell>
          <cell r="H10">
            <v>3240.0549299999998</v>
          </cell>
          <cell r="I10">
            <v>2483.5804900000003</v>
          </cell>
          <cell r="J10">
            <v>2720.0886099999998</v>
          </cell>
          <cell r="K10">
            <v>2734.0748199999998</v>
          </cell>
          <cell r="L10">
            <v>2371.6090600000002</v>
          </cell>
          <cell r="M10">
            <v>2369.3209700000002</v>
          </cell>
          <cell r="N10">
            <v>2663.0601000000001</v>
          </cell>
          <cell r="O10">
            <v>30903.25275</v>
          </cell>
        </row>
        <row r="11">
          <cell r="B11" t="str">
            <v>2001 Actual Tonnes</v>
          </cell>
          <cell r="C11">
            <v>457.74799999999999</v>
          </cell>
          <cell r="D11">
            <v>438.59399999999999</v>
          </cell>
          <cell r="E11">
            <v>468.16500000000002</v>
          </cell>
          <cell r="F11">
            <v>457.12700000000001</v>
          </cell>
          <cell r="G11">
            <v>459.15300000000002</v>
          </cell>
          <cell r="H11">
            <v>444.06799999999998</v>
          </cell>
          <cell r="I11">
            <v>448.07600000000002</v>
          </cell>
          <cell r="J11">
            <v>451.50900000000001</v>
          </cell>
          <cell r="K11">
            <v>461.30799999999999</v>
          </cell>
          <cell r="L11">
            <v>460.56900000000002</v>
          </cell>
          <cell r="M11">
            <v>472.11500000000001</v>
          </cell>
          <cell r="N11">
            <v>451.07</v>
          </cell>
          <cell r="O11">
            <v>5469.5020000000004</v>
          </cell>
        </row>
        <row r="15">
          <cell r="N15" t="str">
            <v/>
          </cell>
        </row>
        <row r="45">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план. себест. тонны в 2002 г.</v>
          </cell>
          <cell r="C46">
            <v>4.0822461032245565</v>
          </cell>
          <cell r="D46">
            <v>4.5012691627202157</v>
          </cell>
          <cell r="E46">
            <v>4.770955419189387</v>
          </cell>
          <cell r="F46" t="str">
            <v/>
          </cell>
          <cell r="G46" t="str">
            <v/>
          </cell>
          <cell r="H46" t="str">
            <v/>
          </cell>
          <cell r="I46" t="str">
            <v/>
          </cell>
          <cell r="J46" t="str">
            <v/>
          </cell>
          <cell r="K46" t="str">
            <v/>
          </cell>
          <cell r="L46" t="str">
            <v/>
          </cell>
          <cell r="M46" t="str">
            <v/>
          </cell>
          <cell r="N46" t="str">
            <v/>
          </cell>
          <cell r="O46">
            <v>1.1789186096230282</v>
          </cell>
        </row>
        <row r="47">
          <cell r="B47" t="str">
            <v>Сред. факт. себест. тонны в 2001 г.</v>
          </cell>
          <cell r="C47">
            <v>1.3433204067676969</v>
          </cell>
          <cell r="D47">
            <v>1.3433204067676969</v>
          </cell>
          <cell r="E47">
            <v>1.3433204067676969</v>
          </cell>
          <cell r="F47">
            <v>1.3433204067676969</v>
          </cell>
          <cell r="G47">
            <v>1.3433204067676969</v>
          </cell>
          <cell r="H47">
            <v>1.3433204067676969</v>
          </cell>
          <cell r="I47">
            <v>1.3433204067676969</v>
          </cell>
          <cell r="J47">
            <v>1.3433204067676969</v>
          </cell>
          <cell r="K47">
            <v>1.3433204067676969</v>
          </cell>
          <cell r="L47">
            <v>1.3433204067676969</v>
          </cell>
          <cell r="M47">
            <v>1.3433204067676969</v>
          </cell>
          <cell r="N47">
            <v>1.3433204067676969</v>
          </cell>
          <cell r="O47">
            <v>1.3433204067676969</v>
          </cell>
        </row>
        <row r="48">
          <cell r="B48" t="str">
            <v>Сред. факт. себест. тонны в 2002 г.</v>
          </cell>
          <cell r="C48">
            <v>5.6501035651874698</v>
          </cell>
          <cell r="D48">
            <v>5.6501035651874698</v>
          </cell>
          <cell r="E48">
            <v>5.6501035651874698</v>
          </cell>
          <cell r="F48">
            <v>5.6501035651874698</v>
          </cell>
          <cell r="G48">
            <v>5.6501035651874698</v>
          </cell>
          <cell r="H48">
            <v>5.6501035651874698</v>
          </cell>
          <cell r="I48">
            <v>5.6501035651874698</v>
          </cell>
          <cell r="J48">
            <v>5.6501035651874698</v>
          </cell>
          <cell r="K48">
            <v>5.6501035651874698</v>
          </cell>
          <cell r="L48">
            <v>5.6501035651874698</v>
          </cell>
          <cell r="M48">
            <v>5.6501035651874698</v>
          </cell>
          <cell r="N48">
            <v>5.6501035651874698</v>
          </cell>
          <cell r="O48">
            <v>5.6501035651874698</v>
          </cell>
        </row>
        <row r="49">
          <cell r="B49" t="str">
            <v>2002 Avg. Budget Cost/Tonne</v>
          </cell>
          <cell r="C49">
            <v>2312.7242600000004</v>
          </cell>
          <cell r="D49">
            <v>2586.8391200000001</v>
          </cell>
          <cell r="E49">
            <v>2408.0478999999996</v>
          </cell>
          <cell r="F49">
            <v>0</v>
          </cell>
          <cell r="G49">
            <v>0</v>
          </cell>
          <cell r="H49">
            <v>0</v>
          </cell>
          <cell r="I49">
            <v>0</v>
          </cell>
          <cell r="J49">
            <v>-2E-3</v>
          </cell>
          <cell r="K49">
            <v>0</v>
          </cell>
          <cell r="L49">
            <v>0</v>
          </cell>
          <cell r="M49">
            <v>0</v>
          </cell>
          <cell r="N49">
            <v>0</v>
          </cell>
          <cell r="O49">
            <v>7307.6092799999997</v>
          </cell>
        </row>
        <row r="50">
          <cell r="B50" t="str">
            <v>2001 Avg. Actual Cost/Tonne</v>
          </cell>
          <cell r="C50">
            <v>467.5</v>
          </cell>
          <cell r="D50">
            <v>401.7</v>
          </cell>
          <cell r="E50">
            <v>456.4</v>
          </cell>
          <cell r="F50">
            <v>452.82</v>
          </cell>
          <cell r="G50">
            <v>467.5</v>
          </cell>
          <cell r="H50">
            <v>452.4</v>
          </cell>
          <cell r="I50">
            <v>467.5</v>
          </cell>
          <cell r="J50">
            <v>444.64</v>
          </cell>
          <cell r="K50">
            <v>442.1</v>
          </cell>
          <cell r="L50">
            <v>467.5</v>
          </cell>
          <cell r="M50">
            <v>452.4</v>
          </cell>
          <cell r="N50">
            <v>467.5</v>
          </cell>
          <cell r="O50">
            <v>5439.9599999999991</v>
          </cell>
        </row>
        <row r="51">
          <cell r="B51" t="str">
            <v>2002 Budget Cost</v>
          </cell>
          <cell r="C51">
            <v>2061.6281737887753</v>
          </cell>
          <cell r="D51">
            <v>2024.7365038577047</v>
          </cell>
          <cell r="E51">
            <v>2528.6938268559234</v>
          </cell>
          <cell r="F51">
            <v>0</v>
          </cell>
          <cell r="G51">
            <v>0</v>
          </cell>
          <cell r="H51">
            <v>0</v>
          </cell>
          <cell r="I51">
            <v>0</v>
          </cell>
          <cell r="J51">
            <v>0</v>
          </cell>
          <cell r="K51">
            <v>0</v>
          </cell>
          <cell r="L51">
            <v>0</v>
          </cell>
          <cell r="M51">
            <v>0</v>
          </cell>
          <cell r="N51">
            <v>0</v>
          </cell>
          <cell r="O51">
            <v>6615.0585045024036</v>
          </cell>
        </row>
        <row r="52">
          <cell r="B52" t="str">
            <v>2002 Budget Tonnes</v>
          </cell>
          <cell r="C52">
            <v>505.02300000000002</v>
          </cell>
          <cell r="D52">
            <v>402.80200000000002</v>
          </cell>
          <cell r="E52">
            <v>478.702</v>
          </cell>
          <cell r="F52">
            <v>438.964</v>
          </cell>
          <cell r="G52">
            <v>474.012</v>
          </cell>
          <cell r="H52">
            <v>478.81200000000001</v>
          </cell>
          <cell r="I52">
            <v>478.416</v>
          </cell>
          <cell r="J52">
            <v>466.16699999999997</v>
          </cell>
          <cell r="K52">
            <v>496.70100000000002</v>
          </cell>
          <cell r="L52">
            <v>470.82</v>
          </cell>
          <cell r="M52">
            <v>441.31299999999999</v>
          </cell>
          <cell r="N52">
            <v>479.392</v>
          </cell>
          <cell r="O52">
            <v>5611.1239999999998</v>
          </cell>
        </row>
        <row r="53">
          <cell r="B53" t="str">
            <v>2002 Actual Cost</v>
          </cell>
          <cell r="C53">
            <v>2658.1319999999996</v>
          </cell>
          <cell r="D53">
            <v>1935.7127699999999</v>
          </cell>
          <cell r="E53">
            <v>2559.0480000000002</v>
          </cell>
          <cell r="F53">
            <v>2556.8730000000005</v>
          </cell>
          <cell r="G53">
            <v>2611.6980000000003</v>
          </cell>
          <cell r="H53">
            <v>3240.0549299999998</v>
          </cell>
          <cell r="I53">
            <v>2483.5804900000003</v>
          </cell>
          <cell r="J53">
            <v>2720.0886099999998</v>
          </cell>
          <cell r="K53">
            <v>2734.0748199999998</v>
          </cell>
          <cell r="L53">
            <v>2371.6090600000002</v>
          </cell>
          <cell r="M53">
            <v>2369.3209700000002</v>
          </cell>
          <cell r="N53">
            <v>2663.0601000000001</v>
          </cell>
          <cell r="O53">
            <v>30903.25275</v>
          </cell>
        </row>
        <row r="54">
          <cell r="B54" t="str">
            <v>2002 Actual Tonnes</v>
          </cell>
          <cell r="C54">
            <v>457.74799999999999</v>
          </cell>
          <cell r="D54">
            <v>438.59399999999999</v>
          </cell>
          <cell r="E54">
            <v>468.16500000000002</v>
          </cell>
          <cell r="F54">
            <v>457.12700000000001</v>
          </cell>
          <cell r="G54">
            <v>459.15300000000002</v>
          </cell>
          <cell r="H54">
            <v>444.06799999999998</v>
          </cell>
          <cell r="I54">
            <v>448.07600000000002</v>
          </cell>
          <cell r="J54">
            <v>451.50900000000001</v>
          </cell>
          <cell r="K54">
            <v>461.30799999999999</v>
          </cell>
          <cell r="L54">
            <v>460.56900000000002</v>
          </cell>
          <cell r="M54">
            <v>472.11500000000001</v>
          </cell>
          <cell r="N54">
            <v>451.07</v>
          </cell>
          <cell r="O54">
            <v>5469.5020000000004</v>
          </cell>
        </row>
      </sheetData>
      <sheetData sheetId="23" refreshError="1">
        <row r="22">
          <cell r="A22" t="str">
            <v>KUMTOR GOLD PROJECT</v>
          </cell>
        </row>
        <row r="38">
          <cell r="A38" t="str">
            <v>Summary Report of Operations</v>
          </cell>
          <cell r="B38" t="str">
            <v>Summary Report of Operations</v>
          </cell>
        </row>
        <row r="40">
          <cell r="D40" t="str">
            <v>December 2002</v>
          </cell>
        </row>
        <row r="57">
          <cell r="D57" t="str">
            <v>KUMTOR GOLD COMPANY</v>
          </cell>
        </row>
        <row r="59">
          <cell r="D59" t="str">
            <v>TABLE OF CONTENTS</v>
          </cell>
        </row>
        <row r="61">
          <cell r="D61" t="str">
            <v>December 2002</v>
          </cell>
        </row>
        <row r="67">
          <cell r="A67">
            <v>1</v>
          </cell>
          <cell r="B67" t="str">
            <v>Operating Statistics…………………………………………………………………………………….….</v>
          </cell>
          <cell r="I67">
            <v>2</v>
          </cell>
        </row>
        <row r="70">
          <cell r="A70">
            <v>2</v>
          </cell>
          <cell r="B70" t="str">
            <v xml:space="preserve">Mining…………………………………………………………………………………………………..…… </v>
          </cell>
          <cell r="I70">
            <v>2</v>
          </cell>
        </row>
        <row r="73">
          <cell r="A73">
            <v>3</v>
          </cell>
          <cell r="B73" t="str">
            <v xml:space="preserve">Milling…………………………………………………………………………………………..…………… </v>
          </cell>
          <cell r="I73">
            <v>3</v>
          </cell>
        </row>
        <row r="76">
          <cell r="A76">
            <v>4</v>
          </cell>
          <cell r="B76" t="str">
            <v xml:space="preserve">Maintenance………………………………………………………………………...…………………….. </v>
          </cell>
          <cell r="I76">
            <v>3</v>
          </cell>
        </row>
        <row r="78">
          <cell r="B78" t="str">
            <v xml:space="preserve">4.1. Mine Maintenance…………………………………………………………………..………………. </v>
          </cell>
          <cell r="I78">
            <v>3</v>
          </cell>
        </row>
        <row r="80">
          <cell r="B80" t="str">
            <v>4.2. Mill Maintenance…………………………………………………………………...…………………</v>
          </cell>
          <cell r="I80">
            <v>4</v>
          </cell>
        </row>
        <row r="83">
          <cell r="A83">
            <v>5</v>
          </cell>
          <cell r="B83" t="str">
            <v xml:space="preserve">General……………………………………………………………………………….……………………… </v>
          </cell>
          <cell r="I83">
            <v>4</v>
          </cell>
        </row>
        <row r="86">
          <cell r="A86">
            <v>6</v>
          </cell>
          <cell r="B86" t="str">
            <v>Operating Costs…………………………………………………………………………………...……….</v>
          </cell>
          <cell r="I86">
            <v>4</v>
          </cell>
        </row>
        <row r="89">
          <cell r="A89">
            <v>7</v>
          </cell>
          <cell r="B89" t="str">
            <v>Operating Cost Summary……………………………………………………………..………………….</v>
          </cell>
          <cell r="I89">
            <v>5</v>
          </cell>
        </row>
        <row r="92">
          <cell r="A92">
            <v>8</v>
          </cell>
          <cell r="B92" t="str">
            <v>Capital Project Cost Summary…………………………………………………….…………………….</v>
          </cell>
          <cell r="I92">
            <v>6</v>
          </cell>
        </row>
        <row r="115">
          <cell r="A115" t="str">
            <v>Kumtor Gold Project (Kyrgyzstan)</v>
          </cell>
          <cell r="E115" t="str">
            <v>Summary Report of Operations - December 2002</v>
          </cell>
          <cell r="I115" t="str">
            <v>Page 1</v>
          </cell>
        </row>
        <row r="116">
          <cell r="A116" t="str">
            <v>Note:</v>
          </cell>
          <cell r="B116" t="str">
            <v>All dollar values are in US currency.</v>
          </cell>
        </row>
        <row r="117">
          <cell r="A117" t="str">
            <v>1.</v>
          </cell>
          <cell r="B117" t="str">
            <v>Operating Statistics</v>
          </cell>
        </row>
        <row r="119">
          <cell r="C119" t="str">
            <v>Current Month</v>
          </cell>
          <cell r="F119" t="str">
            <v>Year to Date</v>
          </cell>
          <cell r="I119">
            <v>2002</v>
          </cell>
        </row>
        <row r="120">
          <cell r="C120" t="str">
            <v>Actual</v>
          </cell>
          <cell r="D120" t="str">
            <v>Budget</v>
          </cell>
          <cell r="E120" t="str">
            <v>Variance</v>
          </cell>
          <cell r="F120" t="str">
            <v>Actual</v>
          </cell>
          <cell r="G120" t="str">
            <v>Budget</v>
          </cell>
          <cell r="H120" t="str">
            <v>Variance</v>
          </cell>
          <cell r="I120" t="str">
            <v>Budget</v>
          </cell>
        </row>
        <row r="121">
          <cell r="A121" t="str">
            <v>Gold Poured (ounces)</v>
          </cell>
          <cell r="C121">
            <v>70223</v>
          </cell>
          <cell r="D121">
            <v>79142</v>
          </cell>
          <cell r="E121">
            <v>-8919</v>
          </cell>
          <cell r="F121">
            <v>528550</v>
          </cell>
          <cell r="G121">
            <v>666116</v>
          </cell>
          <cell r="H121">
            <v>-137566</v>
          </cell>
          <cell r="I121">
            <v>666116</v>
          </cell>
        </row>
        <row r="122">
          <cell r="A122" t="str">
            <v>Gold Sales (ounces)</v>
          </cell>
          <cell r="C122">
            <v>42288.031109999996</v>
          </cell>
          <cell r="D122">
            <v>107511.16344086021</v>
          </cell>
          <cell r="E122">
            <v>-65223.132330860215</v>
          </cell>
          <cell r="F122">
            <v>523182.46355999995</v>
          </cell>
          <cell r="G122">
            <v>662190.83870967745</v>
          </cell>
          <cell r="H122">
            <v>-139008.37514967751</v>
          </cell>
          <cell r="I122">
            <v>662190.83870967745</v>
          </cell>
        </row>
        <row r="123">
          <cell r="A123" t="str">
            <v xml:space="preserve">Unit Net Operating </v>
          </cell>
        </row>
        <row r="124">
          <cell r="A124" t="str">
            <v xml:space="preserve">Cash Costs </v>
          </cell>
          <cell r="C124" t="e">
            <v>#REF!</v>
          </cell>
          <cell r="D124" t="e">
            <v>#REF!</v>
          </cell>
          <cell r="E124" t="e">
            <v>#REF!</v>
          </cell>
          <cell r="F124" t="e">
            <v>#REF!</v>
          </cell>
          <cell r="G124" t="e">
            <v>#REF!</v>
          </cell>
          <cell r="H124" t="e">
            <v>#REF!</v>
          </cell>
          <cell r="I124" t="e">
            <v>#REF!</v>
          </cell>
        </row>
        <row r="125">
          <cell r="A125" t="str">
            <v>(US$/ounce poured)</v>
          </cell>
        </row>
        <row r="128">
          <cell r="A128" t="str">
            <v>2.</v>
          </cell>
          <cell r="B128" t="str">
            <v>Mining</v>
          </cell>
        </row>
        <row r="130">
          <cell r="A130" t="str">
            <v>Current Month</v>
          </cell>
          <cell r="F130" t="str">
            <v>Year to Date</v>
          </cell>
          <cell r="I130">
            <v>2002</v>
          </cell>
        </row>
        <row r="131">
          <cell r="A131" t="str">
            <v>Actual</v>
          </cell>
          <cell r="B131" t="str">
            <v>Budget</v>
          </cell>
          <cell r="C131" t="str">
            <v>Variance</v>
          </cell>
          <cell r="D131" t="str">
            <v>Open pit production</v>
          </cell>
          <cell r="F131" t="str">
            <v>Actual</v>
          </cell>
          <cell r="G131" t="str">
            <v>Budget</v>
          </cell>
          <cell r="H131" t="str">
            <v>Variance</v>
          </cell>
          <cell r="I131" t="str">
            <v xml:space="preserve">Budget </v>
          </cell>
        </row>
        <row r="132">
          <cell r="D132" t="str">
            <v>BCM's:</v>
          </cell>
        </row>
        <row r="133">
          <cell r="A133">
            <v>63450</v>
          </cell>
          <cell r="B133">
            <v>0</v>
          </cell>
          <cell r="C133">
            <v>63450</v>
          </cell>
          <cell r="D133" t="str">
            <v>Ice</v>
          </cell>
          <cell r="F133">
            <v>876700</v>
          </cell>
          <cell r="G133">
            <v>0</v>
          </cell>
          <cell r="H133">
            <v>876700</v>
          </cell>
          <cell r="I133">
            <v>0</v>
          </cell>
        </row>
        <row r="134">
          <cell r="A134">
            <v>1862605</v>
          </cell>
          <cell r="B134">
            <v>1447742</v>
          </cell>
          <cell r="C134">
            <v>414863</v>
          </cell>
          <cell r="D134" t="str">
            <v>Waste &amp; low grade</v>
          </cell>
          <cell r="F134">
            <v>17160399</v>
          </cell>
          <cell r="G134">
            <v>17131817</v>
          </cell>
          <cell r="H134">
            <v>28582</v>
          </cell>
          <cell r="I134">
            <v>17131818</v>
          </cell>
        </row>
        <row r="135">
          <cell r="A135">
            <v>173750</v>
          </cell>
          <cell r="B135">
            <v>164258</v>
          </cell>
          <cell r="C135">
            <v>9492</v>
          </cell>
          <cell r="D135" t="str">
            <v>Ore</v>
          </cell>
          <cell r="F135">
            <v>1633299</v>
          </cell>
          <cell r="G135">
            <v>1848183</v>
          </cell>
          <cell r="H135">
            <v>-214884</v>
          </cell>
          <cell r="I135">
            <v>1848183</v>
          </cell>
        </row>
        <row r="136">
          <cell r="A136">
            <v>2099805</v>
          </cell>
          <cell r="B136">
            <v>1612000</v>
          </cell>
          <cell r="C136">
            <v>487805</v>
          </cell>
          <cell r="D136" t="str">
            <v>Total</v>
          </cell>
          <cell r="F136">
            <v>19670398</v>
          </cell>
          <cell r="G136">
            <v>18980000</v>
          </cell>
          <cell r="H136">
            <v>690398</v>
          </cell>
          <cell r="I136">
            <v>18980000</v>
          </cell>
        </row>
        <row r="137">
          <cell r="D137" t="str">
            <v>Ore production</v>
          </cell>
        </row>
        <row r="138">
          <cell r="D138" t="str">
            <v>Tonnes:</v>
          </cell>
        </row>
        <row r="139">
          <cell r="A139">
            <v>495189</v>
          </cell>
          <cell r="B139">
            <v>467500</v>
          </cell>
          <cell r="C139">
            <v>27689</v>
          </cell>
          <cell r="D139" t="str">
            <v>Ore mined (tonnes)</v>
          </cell>
          <cell r="F139">
            <v>4654904</v>
          </cell>
          <cell r="G139">
            <v>5439960</v>
          </cell>
          <cell r="H139">
            <v>-785056</v>
          </cell>
          <cell r="I139">
            <v>5439960</v>
          </cell>
        </row>
        <row r="140">
          <cell r="A140">
            <v>5.8710000000000004</v>
          </cell>
          <cell r="B140">
            <v>6.4</v>
          </cell>
          <cell r="C140">
            <v>-0.52899999999999991</v>
          </cell>
          <cell r="D140" t="str">
            <v>Grade (g/t)</v>
          </cell>
          <cell r="F140">
            <v>3.6794070896843416</v>
          </cell>
          <cell r="G140">
            <v>4.6681921161699726</v>
          </cell>
          <cell r="H140">
            <v>-0.98878502648563105</v>
          </cell>
          <cell r="I140">
            <v>4.6681921161699726</v>
          </cell>
        </row>
        <row r="141">
          <cell r="A141">
            <v>93474</v>
          </cell>
          <cell r="B141">
            <v>96195</v>
          </cell>
          <cell r="C141">
            <v>-2721</v>
          </cell>
          <cell r="D141" t="str">
            <v>Ounces</v>
          </cell>
          <cell r="F141">
            <v>550655</v>
          </cell>
          <cell r="G141">
            <v>816461</v>
          </cell>
          <cell r="H141">
            <v>-265806</v>
          </cell>
          <cell r="I141">
            <v>816461</v>
          </cell>
        </row>
        <row r="144">
          <cell r="A144" t="str">
            <v>December mining production was 30.26% over budget at 67,736 BCM/day. The actual ore mined was above budget by 5.92% or 27,689 tonnes. Ore grade was under budget by .53 g/t during the month.</v>
          </cell>
        </row>
        <row r="171">
          <cell r="A171" t="str">
            <v>Kumtor Gold Project (Kyrgyzstan)</v>
          </cell>
          <cell r="E171" t="str">
            <v>Summary Report of Operations - December 2002</v>
          </cell>
          <cell r="I171" t="str">
            <v>Page 2</v>
          </cell>
        </row>
        <row r="172">
          <cell r="A172" t="str">
            <v>3.</v>
          </cell>
          <cell r="B172" t="str">
            <v>Milling</v>
          </cell>
        </row>
        <row r="174">
          <cell r="A174" t="str">
            <v>Current Month</v>
          </cell>
          <cell r="F174" t="str">
            <v>Year to Date</v>
          </cell>
          <cell r="I174">
            <v>2002</v>
          </cell>
        </row>
        <row r="175">
          <cell r="A175" t="str">
            <v>Actual</v>
          </cell>
          <cell r="B175" t="str">
            <v>Budget</v>
          </cell>
          <cell r="C175" t="str">
            <v>Variance</v>
          </cell>
          <cell r="F175" t="str">
            <v>Actual</v>
          </cell>
          <cell r="G175" t="str">
            <v>Budget</v>
          </cell>
          <cell r="H175" t="str">
            <v>Variance</v>
          </cell>
          <cell r="I175" t="str">
            <v xml:space="preserve">Budget </v>
          </cell>
        </row>
        <row r="176">
          <cell r="D176" t="str">
            <v>Mill  production</v>
          </cell>
        </row>
        <row r="177">
          <cell r="A177">
            <v>479392</v>
          </cell>
          <cell r="B177">
            <v>467500</v>
          </cell>
          <cell r="C177">
            <v>11892</v>
          </cell>
          <cell r="D177" t="str">
            <v>Tonnes of ore milled</v>
          </cell>
          <cell r="F177">
            <v>5611124</v>
          </cell>
          <cell r="G177">
            <v>5439960</v>
          </cell>
          <cell r="H177">
            <v>171164</v>
          </cell>
          <cell r="I177">
            <v>5439960</v>
          </cell>
        </row>
        <row r="178">
          <cell r="A178">
            <v>5.1970000000000001</v>
          </cell>
          <cell r="B178">
            <v>6.4</v>
          </cell>
          <cell r="C178">
            <v>-1.2030000000000003</v>
          </cell>
          <cell r="D178" t="str">
            <v>Grade (g/t)</v>
          </cell>
          <cell r="F178">
            <v>3.7110215837325997</v>
          </cell>
          <cell r="G178">
            <v>4.6681921161699726</v>
          </cell>
          <cell r="H178">
            <v>-0.95717053243737293</v>
          </cell>
          <cell r="I178">
            <v>4.6681921161699726</v>
          </cell>
        </row>
        <row r="179">
          <cell r="A179">
            <v>0.8286</v>
          </cell>
          <cell r="B179">
            <v>0.83</v>
          </cell>
          <cell r="C179">
            <v>-1.3999999999999568E-3</v>
          </cell>
          <cell r="D179" t="str">
            <v>Recovery %</v>
          </cell>
          <cell r="F179">
            <v>0.78126741103103181</v>
          </cell>
          <cell r="G179">
            <v>0.81715354438240162</v>
          </cell>
          <cell r="H179">
            <v>-3.5886133351369809E-2</v>
          </cell>
          <cell r="I179">
            <v>0.81715354438240162</v>
          </cell>
        </row>
        <row r="180">
          <cell r="A180">
            <v>66370</v>
          </cell>
          <cell r="B180">
            <v>79842</v>
          </cell>
          <cell r="C180">
            <v>-13472</v>
          </cell>
          <cell r="D180" t="str">
            <v>Total ounces produced</v>
          </cell>
          <cell r="F180">
            <v>523039</v>
          </cell>
          <cell r="G180">
            <v>667174</v>
          </cell>
          <cell r="H180">
            <v>-144135</v>
          </cell>
          <cell r="I180">
            <v>667174</v>
          </cell>
        </row>
        <row r="181">
          <cell r="A181">
            <v>3853</v>
          </cell>
          <cell r="B181">
            <v>-700</v>
          </cell>
          <cell r="C181">
            <v>4553</v>
          </cell>
          <cell r="D181" t="str">
            <v>In-circuit change</v>
          </cell>
          <cell r="F181">
            <v>5511</v>
          </cell>
          <cell r="G181">
            <v>-1059</v>
          </cell>
          <cell r="H181">
            <v>6570</v>
          </cell>
          <cell r="I181">
            <v>-1058</v>
          </cell>
        </row>
        <row r="182">
          <cell r="A182">
            <v>70223</v>
          </cell>
          <cell r="B182">
            <v>79142</v>
          </cell>
          <cell r="C182">
            <v>-8919</v>
          </cell>
          <cell r="D182" t="str">
            <v>Total gold poured (ounces)</v>
          </cell>
          <cell r="F182">
            <v>528550</v>
          </cell>
          <cell r="G182">
            <v>666116</v>
          </cell>
          <cell r="H182">
            <v>-137566</v>
          </cell>
          <cell r="I182">
            <v>666116</v>
          </cell>
        </row>
        <row r="185">
          <cell r="A185" t="str">
            <v xml:space="preserve">Total of 479,392 tonnes of ore were milled during December. The actual head grade was 5.20 g/t with a gold recovery of 82.86%, compared to a budgeted head grade of 6.40 g/t and recovery of 83.00%. Kumtor poured 70,223 ounces of gold in December which was </v>
          </cell>
        </row>
        <row r="193">
          <cell r="A193" t="str">
            <v>4.</v>
          </cell>
          <cell r="B193" t="str">
            <v>Maintenance</v>
          </cell>
        </row>
        <row r="195">
          <cell r="B195">
            <v>4.0999999999999996</v>
          </cell>
          <cell r="C195" t="str">
            <v xml:space="preserve">Mine Maintenance </v>
          </cell>
        </row>
        <row r="198">
          <cell r="B198" t="str">
            <v>Availability</v>
          </cell>
          <cell r="D198" t="str">
            <v>Month %</v>
          </cell>
          <cell r="F198" t="str">
            <v>Year-to-date %</v>
          </cell>
        </row>
        <row r="199">
          <cell r="B199" t="str">
            <v>Drills</v>
          </cell>
          <cell r="D199">
            <v>0.96360000000000001</v>
          </cell>
          <cell r="F199">
            <v>0.90059999999999996</v>
          </cell>
        </row>
        <row r="200">
          <cell r="B200" t="str">
            <v>777 Haul trucks</v>
          </cell>
          <cell r="D200">
            <v>0.95820000000000005</v>
          </cell>
          <cell r="F200">
            <v>0.93659999999999999</v>
          </cell>
        </row>
        <row r="201">
          <cell r="B201" t="str">
            <v>Loaders 992</v>
          </cell>
          <cell r="D201">
            <v>0.87429999999999997</v>
          </cell>
          <cell r="F201">
            <v>0.90480000000000005</v>
          </cell>
        </row>
        <row r="202">
          <cell r="B202" t="str">
            <v xml:space="preserve">Aux loaders </v>
          </cell>
          <cell r="D202">
            <v>0.95689999999999997</v>
          </cell>
          <cell r="F202">
            <v>0.93479999999999996</v>
          </cell>
        </row>
        <row r="203">
          <cell r="B203" t="str">
            <v>Graders</v>
          </cell>
          <cell r="D203">
            <v>0.96450000000000002</v>
          </cell>
          <cell r="F203">
            <v>0.94779999999999998</v>
          </cell>
        </row>
        <row r="204">
          <cell r="B204" t="str">
            <v>Aux. Excavators</v>
          </cell>
          <cell r="D204">
            <v>0.70740000000000003</v>
          </cell>
          <cell r="F204">
            <v>0.88390000000000002</v>
          </cell>
        </row>
        <row r="205">
          <cell r="B205" t="str">
            <v>Dozers</v>
          </cell>
          <cell r="D205">
            <v>0.96050000000000002</v>
          </cell>
          <cell r="F205">
            <v>0.91910000000000003</v>
          </cell>
        </row>
        <row r="206">
          <cell r="B206" t="str">
            <v>CAT Shovels</v>
          </cell>
          <cell r="D206">
            <v>0.95979999999999999</v>
          </cell>
          <cell r="F206">
            <v>0.90490000000000004</v>
          </cell>
        </row>
        <row r="226">
          <cell r="A226" t="str">
            <v>Kumtor Gold Project (Kyrgyzstan)</v>
          </cell>
          <cell r="E226" t="str">
            <v>Summary Report of Operations - December 2002</v>
          </cell>
          <cell r="I226" t="str">
            <v>Page 3</v>
          </cell>
        </row>
        <row r="227">
          <cell r="B227">
            <v>4.2</v>
          </cell>
          <cell r="C227" t="str">
            <v>Mill Maintenance</v>
          </cell>
        </row>
        <row r="229">
          <cell r="D229" t="str">
            <v>Hours in  Month (October %)</v>
          </cell>
          <cell r="G229" t="str">
            <v>Year-to-date Hours (YTD %)</v>
          </cell>
        </row>
        <row r="230">
          <cell r="B230" t="str">
            <v>Mill Availability</v>
          </cell>
          <cell r="D230" t="str">
            <v>724hrs (97.31%)</v>
          </cell>
          <cell r="G230" t="str">
            <v>8,270.85hrs (94.42%)</v>
          </cell>
        </row>
        <row r="232">
          <cell r="B232" t="str">
            <v>Mill availability for the month was good.</v>
          </cell>
        </row>
        <row r="237">
          <cell r="A237" t="str">
            <v>5.</v>
          </cell>
          <cell r="B237" t="str">
            <v>General</v>
          </cell>
        </row>
        <row r="239">
          <cell r="B239">
            <v>5.0999999999999996</v>
          </cell>
          <cell r="C239" t="str">
            <v>HR and Administration</v>
          </cell>
        </row>
        <row r="241">
          <cell r="B241" t="str">
            <v>The regular workforce at the end of December totaled 1,557 active regular employees, compared</v>
          </cell>
        </row>
        <row r="242">
          <cell r="B242" t="str">
            <v>to the approved budget of 1,571.</v>
          </cell>
        </row>
        <row r="245">
          <cell r="B245" t="str">
            <v>5.2</v>
          </cell>
          <cell r="C245" t="str">
            <v>Safety &amp; Environment</v>
          </cell>
        </row>
        <row r="247">
          <cell r="B247" t="str">
            <v>There were no lost time injury, seven first aid injury and five medical aid injuries.</v>
          </cell>
        </row>
        <row r="252">
          <cell r="A252" t="str">
            <v>6.</v>
          </cell>
          <cell r="B252" t="str">
            <v>Operating Costs</v>
          </cell>
        </row>
        <row r="254">
          <cell r="B254" t="str">
            <v>6.1</v>
          </cell>
          <cell r="C254" t="str">
            <v>Mine</v>
          </cell>
        </row>
        <row r="256">
          <cell r="A256" t="str">
            <v>Current Month</v>
          </cell>
          <cell r="F256" t="str">
            <v>Year to Date</v>
          </cell>
          <cell r="I256">
            <v>2002</v>
          </cell>
        </row>
        <row r="257">
          <cell r="A257" t="str">
            <v>Actual</v>
          </cell>
          <cell r="B257" t="str">
            <v>Budget</v>
          </cell>
          <cell r="C257" t="str">
            <v>Variance</v>
          </cell>
          <cell r="F257" t="str">
            <v>Actual</v>
          </cell>
          <cell r="G257" t="str">
            <v>Budget</v>
          </cell>
          <cell r="H257" t="str">
            <v>Variance</v>
          </cell>
          <cell r="I257" t="str">
            <v xml:space="preserve">Budget </v>
          </cell>
        </row>
        <row r="258">
          <cell r="A258">
            <v>2099805</v>
          </cell>
          <cell r="B258">
            <v>1612000</v>
          </cell>
          <cell r="C258">
            <v>487805</v>
          </cell>
          <cell r="D258" t="str">
            <v xml:space="preserve">   BCM's</v>
          </cell>
          <cell r="F258">
            <v>19670398</v>
          </cell>
          <cell r="G258">
            <v>18980000</v>
          </cell>
          <cell r="H258">
            <v>690398</v>
          </cell>
          <cell r="I258">
            <v>18980000</v>
          </cell>
        </row>
        <row r="259">
          <cell r="A259" t="e">
            <v>#REF!</v>
          </cell>
          <cell r="B259" t="e">
            <v>#REF!</v>
          </cell>
          <cell r="C259" t="e">
            <v>#REF!</v>
          </cell>
          <cell r="D259" t="str">
            <v xml:space="preserve">   $/BCM</v>
          </cell>
          <cell r="F259" t="e">
            <v>#REF!</v>
          </cell>
          <cell r="G259" t="e">
            <v>#REF!</v>
          </cell>
          <cell r="H259" t="e">
            <v>#REF!</v>
          </cell>
          <cell r="I259" t="e">
            <v>#REF!</v>
          </cell>
        </row>
        <row r="260">
          <cell r="A260">
            <v>495189</v>
          </cell>
          <cell r="B260">
            <v>467500</v>
          </cell>
          <cell r="C260">
            <v>27689</v>
          </cell>
          <cell r="D260" t="str">
            <v xml:space="preserve">   Tonnes ore</v>
          </cell>
          <cell r="F260">
            <v>4654904</v>
          </cell>
          <cell r="G260">
            <v>5439960</v>
          </cell>
          <cell r="H260">
            <v>-785056</v>
          </cell>
          <cell r="I260">
            <v>5439960</v>
          </cell>
        </row>
        <row r="261">
          <cell r="A261" t="e">
            <v>#REF!</v>
          </cell>
          <cell r="B261" t="e">
            <v>#REF!</v>
          </cell>
          <cell r="C261" t="e">
            <v>#REF!</v>
          </cell>
          <cell r="D261" t="str">
            <v xml:space="preserve">   $/tonnes ore</v>
          </cell>
          <cell r="F261" t="e">
            <v>#REF!</v>
          </cell>
          <cell r="G261" t="e">
            <v>#REF!</v>
          </cell>
          <cell r="H261" t="e">
            <v>#REF!</v>
          </cell>
          <cell r="I261" t="e">
            <v>#REF!</v>
          </cell>
        </row>
        <row r="262">
          <cell r="A262">
            <v>93474</v>
          </cell>
          <cell r="B262">
            <v>96195</v>
          </cell>
          <cell r="C262">
            <v>-2721</v>
          </cell>
          <cell r="D262" t="str">
            <v xml:space="preserve">   Ounces Gold</v>
          </cell>
          <cell r="F262">
            <v>550655</v>
          </cell>
          <cell r="G262">
            <v>816461</v>
          </cell>
          <cell r="H262">
            <v>-265806</v>
          </cell>
          <cell r="I262">
            <v>816461</v>
          </cell>
        </row>
        <row r="263">
          <cell r="A263" t="e">
            <v>#REF!</v>
          </cell>
          <cell r="B263" t="e">
            <v>#REF!</v>
          </cell>
          <cell r="C263" t="e">
            <v>#REF!</v>
          </cell>
          <cell r="D263" t="str">
            <v xml:space="preserve">   $/oz</v>
          </cell>
          <cell r="F263" t="e">
            <v>#REF!</v>
          </cell>
          <cell r="G263" t="e">
            <v>#REF!</v>
          </cell>
          <cell r="H263" t="e">
            <v>#REF!</v>
          </cell>
          <cell r="I263" t="e">
            <v>#REF!</v>
          </cell>
        </row>
        <row r="286">
          <cell r="A286" t="str">
            <v>Kumtor Gold Project (Kyrgyzstan)</v>
          </cell>
          <cell r="E286" t="str">
            <v>Summary Report of Operations - December 2002</v>
          </cell>
          <cell r="I286" t="str">
            <v>Page 4</v>
          </cell>
        </row>
        <row r="287">
          <cell r="A287">
            <v>6.2</v>
          </cell>
          <cell r="B287" t="str">
            <v>Milling</v>
          </cell>
        </row>
        <row r="289">
          <cell r="A289" t="str">
            <v>Current Month</v>
          </cell>
          <cell r="F289" t="str">
            <v>Year to Date</v>
          </cell>
          <cell r="I289">
            <v>2002</v>
          </cell>
        </row>
        <row r="290">
          <cell r="A290" t="str">
            <v>Actual</v>
          </cell>
          <cell r="B290" t="str">
            <v>Budget</v>
          </cell>
          <cell r="C290" t="str">
            <v>Variance</v>
          </cell>
          <cell r="F290" t="str">
            <v>Actual</v>
          </cell>
          <cell r="G290" t="str">
            <v>Budget</v>
          </cell>
          <cell r="H290" t="str">
            <v>Variance</v>
          </cell>
          <cell r="I290" t="str">
            <v xml:space="preserve">Budget </v>
          </cell>
        </row>
        <row r="291">
          <cell r="A291">
            <v>479392</v>
          </cell>
          <cell r="B291">
            <v>467500</v>
          </cell>
          <cell r="C291">
            <v>11892</v>
          </cell>
          <cell r="D291" t="str">
            <v xml:space="preserve">   Tonnes milled</v>
          </cell>
          <cell r="F291">
            <v>5611124</v>
          </cell>
          <cell r="G291">
            <v>5439960</v>
          </cell>
          <cell r="H291">
            <v>171164</v>
          </cell>
          <cell r="I291">
            <v>5439960</v>
          </cell>
        </row>
        <row r="292">
          <cell r="A292">
            <v>0</v>
          </cell>
          <cell r="B292">
            <v>0</v>
          </cell>
          <cell r="C292">
            <v>0</v>
          </cell>
          <cell r="D292" t="str">
            <v xml:space="preserve">   $/tonne</v>
          </cell>
          <cell r="F292">
            <v>1.1789186096230282</v>
          </cell>
          <cell r="G292">
            <v>1.3433204067676967</v>
          </cell>
          <cell r="H292">
            <v>0.16440179714466852</v>
          </cell>
          <cell r="I292">
            <v>1.3433207744174591</v>
          </cell>
        </row>
        <row r="293">
          <cell r="A293">
            <v>70223</v>
          </cell>
          <cell r="B293">
            <v>79142</v>
          </cell>
          <cell r="C293">
            <v>-8919</v>
          </cell>
          <cell r="D293" t="str">
            <v xml:space="preserve">   Ounces Poured</v>
          </cell>
          <cell r="F293">
            <v>528550</v>
          </cell>
          <cell r="G293">
            <v>666116</v>
          </cell>
          <cell r="H293">
            <v>-137566</v>
          </cell>
          <cell r="I293">
            <v>666116</v>
          </cell>
        </row>
        <row r="294">
          <cell r="A294">
            <v>0</v>
          </cell>
          <cell r="B294">
            <v>0</v>
          </cell>
          <cell r="C294">
            <v>0</v>
          </cell>
          <cell r="D294" t="str">
            <v xml:space="preserve">   $/ounce</v>
          </cell>
          <cell r="F294">
            <v>12.515482933501854</v>
          </cell>
          <cell r="G294">
            <v>10.970475532790083</v>
          </cell>
          <cell r="H294">
            <v>-1.5450074007117713</v>
          </cell>
          <cell r="I294">
            <v>10.970478535270132</v>
          </cell>
        </row>
        <row r="296">
          <cell r="A296" t="str">
            <v xml:space="preserve">Actual unit cost per tonne milled was over budget by $0.27 per tonne. </v>
          </cell>
        </row>
        <row r="299">
          <cell r="A299" t="str">
            <v>7.</v>
          </cell>
          <cell r="B299" t="str">
            <v>Operating Cost Summary</v>
          </cell>
        </row>
        <row r="302">
          <cell r="A302" t="str">
            <v>Current Month</v>
          </cell>
          <cell r="F302" t="str">
            <v>Year to Date</v>
          </cell>
          <cell r="I302">
            <v>2002</v>
          </cell>
        </row>
        <row r="303">
          <cell r="A303" t="str">
            <v>Actual</v>
          </cell>
          <cell r="B303" t="str">
            <v>Budget</v>
          </cell>
          <cell r="C303" t="str">
            <v>Variance</v>
          </cell>
          <cell r="D303" t="str">
            <v>Cost by activity</v>
          </cell>
          <cell r="F303" t="str">
            <v>Actual</v>
          </cell>
          <cell r="G303" t="str">
            <v>Budget</v>
          </cell>
          <cell r="H303" t="str">
            <v>Variance</v>
          </cell>
          <cell r="I303" t="str">
            <v xml:space="preserve">Budget </v>
          </cell>
        </row>
        <row r="304">
          <cell r="A304" t="e">
            <v>#REF!</v>
          </cell>
          <cell r="B304" t="e">
            <v>#REF!</v>
          </cell>
          <cell r="C304" t="e">
            <v>#REF!</v>
          </cell>
          <cell r="D304" t="str">
            <v>Mining</v>
          </cell>
          <cell r="F304" t="e">
            <v>#REF!</v>
          </cell>
          <cell r="G304" t="e">
            <v>#REF!</v>
          </cell>
          <cell r="H304" t="e">
            <v>#REF!</v>
          </cell>
          <cell r="I304" t="e">
            <v>#REF!</v>
          </cell>
        </row>
        <row r="305">
          <cell r="A305">
            <v>0</v>
          </cell>
          <cell r="B305">
            <v>0</v>
          </cell>
          <cell r="C305">
            <v>0</v>
          </cell>
          <cell r="D305" t="str">
            <v>Milling</v>
          </cell>
          <cell r="F305">
            <v>6615.0585045024045</v>
          </cell>
          <cell r="G305">
            <v>7307.6092799999988</v>
          </cell>
          <cell r="H305">
            <v>692.55077549759426</v>
          </cell>
          <cell r="I305">
            <v>7307.6112800000001</v>
          </cell>
        </row>
        <row r="306">
          <cell r="A306">
            <v>0</v>
          </cell>
          <cell r="B306">
            <v>0</v>
          </cell>
          <cell r="C306">
            <v>0</v>
          </cell>
          <cell r="D306" t="str">
            <v>Site administration</v>
          </cell>
          <cell r="F306">
            <v>6025.6056316100467</v>
          </cell>
          <cell r="G306">
            <v>6661.2034999999996</v>
          </cell>
          <cell r="H306">
            <v>635.59786838995296</v>
          </cell>
          <cell r="I306">
            <v>6661.2054999999991</v>
          </cell>
        </row>
        <row r="307">
          <cell r="A307">
            <v>0</v>
          </cell>
          <cell r="B307">
            <v>0</v>
          </cell>
          <cell r="C307">
            <v>0</v>
          </cell>
          <cell r="D307" t="str">
            <v>Maintenance</v>
          </cell>
          <cell r="F307">
            <v>424.8348213507735</v>
          </cell>
          <cell r="G307">
            <v>17193.346880000001</v>
          </cell>
          <cell r="H307">
            <v>16768.512058649227</v>
          </cell>
          <cell r="I307">
            <v>17193.346980000002</v>
          </cell>
        </row>
        <row r="308">
          <cell r="A308" t="e">
            <v>#REF!</v>
          </cell>
          <cell r="B308" t="e">
            <v>#REF!</v>
          </cell>
          <cell r="C308" t="e">
            <v>#REF!</v>
          </cell>
          <cell r="D308" t="str">
            <v>Total site costs</v>
          </cell>
          <cell r="F308" t="e">
            <v>#REF!</v>
          </cell>
          <cell r="G308" t="e">
            <v>#REF!</v>
          </cell>
          <cell r="H308" t="e">
            <v>#REF!</v>
          </cell>
          <cell r="I308" t="e">
            <v>#REF!</v>
          </cell>
        </row>
        <row r="309">
          <cell r="A309">
            <v>0</v>
          </cell>
          <cell r="B309">
            <v>0</v>
          </cell>
          <cell r="C309">
            <v>0</v>
          </cell>
          <cell r="D309" t="str">
            <v>Bishkek administration</v>
          </cell>
          <cell r="F309">
            <v>1869.0335691890339</v>
          </cell>
          <cell r="G309">
            <v>1718.8715499999998</v>
          </cell>
          <cell r="H309">
            <v>-150.16201918903403</v>
          </cell>
          <cell r="I309">
            <v>1718.8715499999998</v>
          </cell>
        </row>
        <row r="310">
          <cell r="A310">
            <v>8049.8711399999993</v>
          </cell>
          <cell r="B310">
            <v>7105.73135</v>
          </cell>
          <cell r="C310">
            <v>-944.13978999999927</v>
          </cell>
          <cell r="D310" t="str">
            <v>Net operating cash costs</v>
          </cell>
          <cell r="F310">
            <v>93886.645600000003</v>
          </cell>
          <cell r="G310">
            <v>91194</v>
          </cell>
          <cell r="H310">
            <v>-2692.6456000000035</v>
          </cell>
          <cell r="I310" t="e">
            <v>#REF!</v>
          </cell>
        </row>
        <row r="311">
          <cell r="A311" t="e">
            <v>#REF!</v>
          </cell>
          <cell r="B311" t="e">
            <v>#REF!</v>
          </cell>
          <cell r="C311" t="e">
            <v>#REF!</v>
          </cell>
          <cell r="D311" t="str">
            <v>Unit net oper. cash cost oz/poured</v>
          </cell>
          <cell r="F311" t="e">
            <v>#REF!</v>
          </cell>
          <cell r="G311" t="e">
            <v>#REF!</v>
          </cell>
          <cell r="H311" t="e">
            <v>#REF!</v>
          </cell>
          <cell r="I311" t="e">
            <v>#REF!</v>
          </cell>
        </row>
        <row r="314">
          <cell r="A314" t="str">
            <v>Current Month</v>
          </cell>
          <cell r="F314" t="str">
            <v>Year to Date</v>
          </cell>
          <cell r="I314">
            <v>2002</v>
          </cell>
        </row>
        <row r="315">
          <cell r="A315" t="str">
            <v>Actual</v>
          </cell>
          <cell r="B315" t="str">
            <v>Budget</v>
          </cell>
          <cell r="C315" t="str">
            <v>Variance</v>
          </cell>
          <cell r="D315" t="str">
            <v>Cost by expense element</v>
          </cell>
          <cell r="F315" t="str">
            <v>Actual</v>
          </cell>
          <cell r="G315" t="str">
            <v>Budget</v>
          </cell>
          <cell r="H315" t="str">
            <v>Variance</v>
          </cell>
          <cell r="I315" t="str">
            <v xml:space="preserve">Budget </v>
          </cell>
        </row>
        <row r="316">
          <cell r="A316">
            <v>3272.8333399999997</v>
          </cell>
          <cell r="B316">
            <v>1779.6747600000001</v>
          </cell>
          <cell r="C316">
            <v>-1493.1585799999996</v>
          </cell>
          <cell r="D316" t="str">
            <v>Employee Costs</v>
          </cell>
          <cell r="F316">
            <v>25012.982010000003</v>
          </cell>
          <cell r="G316">
            <v>22072.20952</v>
          </cell>
          <cell r="H316">
            <v>-2940.772490000003</v>
          </cell>
          <cell r="I316">
            <v>22072.210520000001</v>
          </cell>
        </row>
        <row r="317">
          <cell r="A317">
            <v>3031.7338</v>
          </cell>
          <cell r="B317">
            <v>2975.68959</v>
          </cell>
          <cell r="C317">
            <v>-56.044210000000021</v>
          </cell>
          <cell r="D317" t="str">
            <v>Operating Materials &amp; Supplies</v>
          </cell>
          <cell r="F317">
            <v>35103.802230000001</v>
          </cell>
          <cell r="G317">
            <v>37039.764060000001</v>
          </cell>
          <cell r="H317">
            <v>1935.9618300000002</v>
          </cell>
          <cell r="I317">
            <v>37039.75806</v>
          </cell>
        </row>
        <row r="318">
          <cell r="A318">
            <v>358.11601000000002</v>
          </cell>
          <cell r="B318">
            <v>1141.9960000000001</v>
          </cell>
          <cell r="C318">
            <v>783.87999000000013</v>
          </cell>
          <cell r="D318" t="str">
            <v>Maintenance Materials &amp; Supplies</v>
          </cell>
          <cell r="F318">
            <v>19878.732629999999</v>
          </cell>
          <cell r="G318">
            <v>17930.23</v>
          </cell>
          <cell r="H318">
            <v>-1948.502629999999</v>
          </cell>
          <cell r="I318">
            <v>17930.227999999999</v>
          </cell>
        </row>
        <row r="319">
          <cell r="A319">
            <v>-1.8042499999999999</v>
          </cell>
          <cell r="B319">
            <v>8.1509999999999998</v>
          </cell>
          <cell r="C319">
            <v>9.9552499999999995</v>
          </cell>
          <cell r="D319" t="str">
            <v>Procurement</v>
          </cell>
          <cell r="F319">
            <v>60.918479999999995</v>
          </cell>
          <cell r="G319">
            <v>97.804000000000002</v>
          </cell>
          <cell r="H319">
            <v>36.885520000000007</v>
          </cell>
          <cell r="I319">
            <v>97.804000000000002</v>
          </cell>
        </row>
        <row r="320">
          <cell r="A320">
            <v>219.34842999999998</v>
          </cell>
          <cell r="B320">
            <v>311.12599999999998</v>
          </cell>
          <cell r="C320">
            <v>91.777569999999997</v>
          </cell>
          <cell r="D320" t="str">
            <v>Camp Catering</v>
          </cell>
          <cell r="F320">
            <v>2520.7168700000007</v>
          </cell>
          <cell r="G320">
            <v>3785.61</v>
          </cell>
          <cell r="H320">
            <v>1264.8931299999995</v>
          </cell>
          <cell r="I320">
            <v>3785.61</v>
          </cell>
        </row>
        <row r="321">
          <cell r="A321">
            <v>1318.5993700000001</v>
          </cell>
          <cell r="B321">
            <v>890.35199999999998</v>
          </cell>
          <cell r="C321">
            <v>-428.24737000000016</v>
          </cell>
          <cell r="D321" t="str">
            <v>General and Administration</v>
          </cell>
          <cell r="F321">
            <v>12407.506649999999</v>
          </cell>
          <cell r="G321">
            <v>11096.376</v>
          </cell>
          <cell r="H321">
            <v>-1311.1306499999992</v>
          </cell>
          <cell r="I321">
            <v>11096.376</v>
          </cell>
        </row>
        <row r="322">
          <cell r="A322">
            <v>8198.8266999999996</v>
          </cell>
          <cell r="B322">
            <v>7106.9893499999998</v>
          </cell>
          <cell r="C322">
            <v>-1091.8373499999998</v>
          </cell>
          <cell r="D322" t="str">
            <v>Total operating costs</v>
          </cell>
          <cell r="F322">
            <v>94984.658869999999</v>
          </cell>
          <cell r="G322">
            <v>92021.993580000009</v>
          </cell>
          <cell r="H322">
            <v>-2962.6652899999899</v>
          </cell>
          <cell r="I322">
            <v>92021.986580000012</v>
          </cell>
        </row>
        <row r="323">
          <cell r="A323">
            <v>-148.95555999999999</v>
          </cell>
          <cell r="B323">
            <v>-1.258</v>
          </cell>
          <cell r="C323">
            <v>147.69755999999998</v>
          </cell>
          <cell r="D323" t="str">
            <v>Allocations &amp; recovery</v>
          </cell>
          <cell r="F323">
            <v>-1098.0132699999997</v>
          </cell>
          <cell r="G323">
            <v>-828.452</v>
          </cell>
          <cell r="H323">
            <v>269.56126999999969</v>
          </cell>
          <cell r="I323">
            <v>-828.45699999999999</v>
          </cell>
        </row>
        <row r="324">
          <cell r="A324">
            <v>8049.8711399999993</v>
          </cell>
          <cell r="B324">
            <v>7105.73135</v>
          </cell>
          <cell r="C324">
            <v>-944.13978999999927</v>
          </cell>
          <cell r="D324" t="str">
            <v>Net operating costs</v>
          </cell>
          <cell r="F324">
            <v>93886.645600000003</v>
          </cell>
          <cell r="G324">
            <v>91193.541580000005</v>
          </cell>
          <cell r="H324">
            <v>-2693.1040199999989</v>
          </cell>
          <cell r="I324">
            <v>91193.529580000017</v>
          </cell>
        </row>
        <row r="342">
          <cell r="A342" t="str">
            <v>Kumtor Gold Project (Kyrgyzstan)</v>
          </cell>
          <cell r="E342" t="str">
            <v>Summary Report of Operations - December 2002</v>
          </cell>
          <cell r="I342" t="str">
            <v>Page 5</v>
          </cell>
        </row>
        <row r="343">
          <cell r="A343">
            <v>8</v>
          </cell>
          <cell r="B343" t="str">
            <v>Capital Project Cost Summary</v>
          </cell>
        </row>
        <row r="345">
          <cell r="D345" t="str">
            <v>Month</v>
          </cell>
          <cell r="E345" t="str">
            <v>Year-to-date</v>
          </cell>
          <cell r="F345">
            <v>2002</v>
          </cell>
          <cell r="G345">
            <v>2002</v>
          </cell>
        </row>
        <row r="346">
          <cell r="D346" t="str">
            <v>Actual</v>
          </cell>
          <cell r="E346" t="str">
            <v>Actual</v>
          </cell>
          <cell r="F346" t="str">
            <v>Budget</v>
          </cell>
          <cell r="G346" t="str">
            <v>Forecast</v>
          </cell>
        </row>
        <row r="347">
          <cell r="A347" t="str">
            <v>2002 Capital Projects</v>
          </cell>
        </row>
        <row r="348">
          <cell r="A348" t="str">
            <v>Capital</v>
          </cell>
          <cell r="D348">
            <v>2803.444</v>
          </cell>
          <cell r="E348">
            <v>8610.179909025459</v>
          </cell>
          <cell r="F348">
            <v>4960.5</v>
          </cell>
          <cell r="G348">
            <v>7258.3514000000005</v>
          </cell>
        </row>
        <row r="349">
          <cell r="A349" t="str">
            <v>Development</v>
          </cell>
          <cell r="D349">
            <v>0</v>
          </cell>
          <cell r="E349">
            <v>0</v>
          </cell>
          <cell r="F349">
            <v>0</v>
          </cell>
          <cell r="G349">
            <v>0</v>
          </cell>
        </row>
        <row r="350">
          <cell r="A350" t="str">
            <v>Decommissioning/Reclamation</v>
          </cell>
          <cell r="D350">
            <v>0</v>
          </cell>
          <cell r="E350">
            <v>2E-3</v>
          </cell>
          <cell r="F350">
            <v>0</v>
          </cell>
          <cell r="G350">
            <v>4.0000000000000001E-3</v>
          </cell>
        </row>
        <row r="351">
          <cell r="A351" t="str">
            <v>Total Capital Projects</v>
          </cell>
          <cell r="D351">
            <v>2803.444</v>
          </cell>
          <cell r="E351">
            <v>8610.1819090254594</v>
          </cell>
          <cell r="F351">
            <v>4960.5</v>
          </cell>
          <cell r="G351">
            <v>7258.3554000000004</v>
          </cell>
        </row>
        <row r="402">
          <cell r="A402" t="str">
            <v>Kumtor Gold Project (Kyrgyzstan)</v>
          </cell>
          <cell r="E402" t="str">
            <v>Summary Report of Operations - December 2002</v>
          </cell>
          <cell r="I402" t="str">
            <v>Page 6</v>
          </cell>
        </row>
      </sheetData>
      <sheetData sheetId="24" refreshError="1">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Z-10"/>
      <sheetName val="5R"/>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fish"/>
      <sheetName val="Anlagevermögen"/>
      <sheetName val="Загрузка "/>
      <sheetName val="SMSTemp"/>
      <sheetName val="Sheet3"/>
      <sheetName val="P9-BS by Co"/>
      <sheetName val="МО 0012"/>
      <sheetName val="Final_1145"/>
      <sheetName val="chiet tinh"/>
      <sheetName val="Sheet1"/>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ОборБалФормОтч"/>
      <sheetName val="\\$NDS\.EFES_KARAGANDA_SYS.ESY\"/>
      <sheetName val="7.1"/>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Securities"/>
      <sheetName val="X-rates"/>
      <sheetName val="BS"/>
      <sheetName val="IS"/>
      <sheetName val="ао"/>
      <sheetName val="StagesReport"/>
      <sheetName val="Bench Data"/>
      <sheetName val="Cost Sheet"/>
      <sheetName val="[FAAL68"/>
      <sheetName val="\\$NDS\"/>
      <sheetName val="Adjustments"/>
      <sheetName val="Input"/>
      <sheetName val="Loan 1"/>
      <sheetName val="1"/>
      <sheetName val="Adj"/>
      <sheetName val="CSSal"/>
      <sheetName val="CSSL"/>
      <sheetName val="ExpSJ"/>
      <sheetName val="Flash"/>
      <sheetName val="FPDesp"/>
      <sheetName val="FPProd"/>
      <sheetName val="FPSL"/>
      <sheetName val="ITSL"/>
      <sheetName val="LocSJ"/>
      <sheetName val="RMRec"/>
      <sheetName val="RMCons"/>
      <sheetName val="RMSL"/>
      <sheetName val="RMVar"/>
      <sheetName val="Stock Recon"/>
      <sheetName val="SurvComp"/>
      <sheetName val="Wellsite Group 1"/>
      <sheetName val="Production Facility 1"/>
      <sheetName val="Oil"/>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 val="Basis BEF"/>
      <sheetName val="B-4"/>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Сводная"/>
      <sheetName val="IS"/>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Авансы_уплач,деньги в регионах"/>
      <sheetName val="Авансы_уплач,деньги в регионах,"/>
      <sheetName val="d_pok"/>
      <sheetName val="б"/>
      <sheetName val="PLтв - Б"/>
      <sheetName val="FES"/>
      <sheetName val="summary"/>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 val="REPO Deals"/>
      <sheetName val="34-38.2"/>
      <sheetName val="Training Plan Template"/>
      <sheetName val="Note 13"/>
      <sheetName val="CoA"/>
      <sheetName val="Март"/>
      <sheetName val="Сентябрь"/>
      <sheetName val="Квартал"/>
      <sheetName val="Декабрь"/>
      <sheetName val="Ноябрь"/>
      <sheetName val="Прил 6.1."/>
      <sheetName val="Аукцион_-_форма2"/>
      <sheetName val="Cash_CCI_Detail"/>
      <sheetName val="ТД_РАП1"/>
      <sheetName val="8180_(8181,8182)2"/>
      <sheetName val="KEGOC_-_Global"/>
      <sheetName val="Sarbai_MES"/>
      <sheetName val="Б_мчас_(П)"/>
      <sheetName val="д_7_001"/>
      <sheetName val="1_вариант__2009_"/>
      <sheetName val="поставка_сравн13"/>
      <sheetName val="Prelim_Cost"/>
      <sheetName val="Конс_"/>
      <sheetName val="PP&amp;E_mvt_for_2003"/>
      <sheetName val="PR_CN"/>
      <sheetName val="Общая_информация"/>
      <sheetName val="Авансы_уплач,деньги_в_регионах"/>
      <sheetName val="Авансы_уплач,деньги_в_регионах,"/>
      <sheetName val="PLтв_-_Б"/>
      <sheetName val="Final_(2)"/>
      <sheetName val="130_1"/>
      <sheetName val="130_2"/>
      <sheetName val="540_700"/>
      <sheetName val="640_830"/>
      <sheetName val="IFRS_7-CCY"/>
      <sheetName val="IFRS_7-Liquidity"/>
      <sheetName val="IFRS_7-Geo"/>
      <sheetName val="IFRS_7-Credit_risk"/>
      <sheetName val="Intercompany_transactions"/>
      <sheetName val="Бонды_стр_341"/>
      <sheetName val="Criterion_Range"/>
      <sheetName val="13А_ГЭП-анализ"/>
      <sheetName val="Добыча_нефти4"/>
      <sheetName val="из_сем"/>
      <sheetName val="33__Tran__and_selling_expenses"/>
      <sheetName val="D2_DCF"/>
      <sheetName val="Переоценка_сроч"/>
      <sheetName val="FA_depreciation"/>
      <sheetName val="п_15"/>
      <sheetName val="факс(2005-20гг_)"/>
      <sheetName val="Cash_flows_-_PBC"/>
      <sheetName val="FA_register"/>
      <sheetName val="Kas_FA_Movement"/>
      <sheetName val="NTA_adjustment_calc"/>
      <sheetName val="ввод-вывод_ОС_авг2004-_2005"/>
      <sheetName val="Откл__по_фин__рез"/>
      <sheetName val="C-Total_Market"/>
      <sheetName val="I-Demand_Drivers"/>
      <sheetName val="июль_ппд(факт)"/>
      <sheetName val="25_07_08г_(2)"/>
      <sheetName val="GAAP_TB_31_12_01__detail_p&amp;l"/>
      <sheetName val="2008_ГСМ"/>
      <sheetName val="Плата_за_загрязнение_"/>
      <sheetName val="3_3__Inventories"/>
      <sheetName val="Анализ_закл__работ"/>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row r="1">
          <cell r="A1">
            <v>0</v>
          </cell>
        </row>
      </sheetData>
      <sheetData sheetId="183">
        <row r="1">
          <cell r="A1">
            <v>0</v>
          </cell>
        </row>
      </sheetData>
      <sheetData sheetId="184">
        <row r="1">
          <cell r="A1">
            <v>0</v>
          </cell>
        </row>
      </sheetData>
      <sheetData sheetId="185">
        <row r="1">
          <cell r="A1">
            <v>0</v>
          </cell>
        </row>
      </sheetData>
      <sheetData sheetId="186" refreshError="1"/>
      <sheetData sheetId="187">
        <row r="1">
          <cell r="A1">
            <v>0</v>
          </cell>
        </row>
      </sheetData>
      <sheetData sheetId="188">
        <row r="1">
          <cell r="A1">
            <v>0</v>
          </cell>
        </row>
      </sheetData>
      <sheetData sheetId="189">
        <row r="1">
          <cell r="A1">
            <v>0</v>
          </cell>
        </row>
      </sheetData>
      <sheetData sheetId="190">
        <row r="1">
          <cell r="A1">
            <v>0</v>
          </cell>
        </row>
      </sheetData>
      <sheetData sheetId="191"/>
      <sheetData sheetId="192" refreshError="1"/>
      <sheetData sheetId="193"/>
      <sheetData sheetId="194"/>
      <sheetData sheetId="195" refreshError="1"/>
      <sheetData sheetId="196"/>
      <sheetData sheetId="197"/>
      <sheetData sheetId="198"/>
      <sheetData sheetId="199"/>
      <sheetData sheetId="200"/>
      <sheetData sheetId="201"/>
      <sheetData sheetId="202"/>
      <sheetData sheetId="203"/>
      <sheetData sheetId="204" refreshError="1"/>
      <sheetData sheetId="205" refreshError="1"/>
      <sheetData sheetId="206"/>
      <sheetData sheetId="207" refreshError="1"/>
      <sheetData sheetId="208" refreshError="1"/>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efreshError="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 val="Summator"/>
      <sheetName val="Prelim Cost"/>
      <sheetName val="исх база"/>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 val="I-Index"/>
      <sheetName val="B_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RestrVB"/>
      <sheetName val="Hidden"/>
      <sheetName val="RJE_97"/>
      <sheetName val="RJE_98"/>
      <sheetName val="Equity_roll_98"/>
      <sheetName val="AJE_99"/>
      <sheetName val="RJE_99"/>
      <sheetName val="Equity_roll_99"/>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RJE_972"/>
      <sheetName val="RJE_982"/>
      <sheetName val="Equity_roll_982"/>
      <sheetName val="AJE_992"/>
      <sheetName val="RJE_992"/>
      <sheetName val="Equity_roll_992"/>
      <sheetName val="yO302_1"/>
      <sheetName val="Income_Statement"/>
      <sheetName val="U2_1010"/>
      <sheetName val="客戶清單customer_list"/>
      <sheetName val="HKM_RTC_Crude_costs"/>
      <sheetName val="Bal_Sheet"/>
      <sheetName val="Bal_Sheet_2322_1"/>
      <sheetName val="1_класс"/>
      <sheetName val="2_класс"/>
      <sheetName val="3_класс"/>
      <sheetName val="4_класс"/>
      <sheetName val="5_класс"/>
      <sheetName val="Cash_Flow_-_2004_Workings"/>
      <sheetName val="Balance_Sheet"/>
      <sheetName val="Macroeconomic_Assumptions"/>
      <sheetName val="Threshold_Table"/>
      <sheetName val="Prelim_Cost"/>
      <sheetName val="КР_з_ч"/>
      <sheetName val="Summary_of_Misstatements"/>
      <sheetName val="Cash_CCI_Detail"/>
      <sheetName val="std_tabel"/>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Anlageverm?gen"/>
      <sheetName val="std tabel"/>
      <sheetName val="Settings"/>
      <sheetName val="XLR_NoRangeSheet"/>
      <sheetName val="п 15"/>
      <sheetName val="Threshold Table"/>
      <sheetName val="tr"/>
      <sheetName val="Anlageverm_gen"/>
      <sheetName val="FS-97"/>
      <sheetName val="Rollforward {pbe}"/>
      <sheetName val="Allow - SR&amp;D"/>
      <sheetName val="Eqty"/>
      <sheetName val="Inputs"/>
      <sheetName val="misc"/>
      <sheetName val="BS"/>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 val="SA Procedures"/>
      <sheetName val="MetaData"/>
      <sheetName val="Lead"/>
      <sheetName val="Reference"/>
      <sheetName val="Production_Ref Q-1-3"/>
      <sheetName val="WBS elements RS-v.02A"/>
      <sheetName val="2.2 ОтклОТМ"/>
      <sheetName val="1.3.2 ОТМ"/>
      <sheetName val="Предпр"/>
      <sheetName val="ЦентрЗатр"/>
      <sheetName val="ЕдИзм"/>
      <sheetName val="ВОЛС"/>
      <sheetName val="KGC - Centerra GL Code Mapping"/>
      <sheetName val="КР материалы"/>
      <sheetName val="Курс.разн КТЖ"/>
      <sheetName val="plan"/>
      <sheetName val="Настройка"/>
      <sheetName val="Info"/>
      <sheetName val="Profit &amp; Loss Total"/>
      <sheetName val="AR Drop Downs"/>
      <sheetName val="ATI"/>
      <sheetName val="Справочно"/>
      <sheetName val="КР з.ч"/>
      <sheetName val="Summary"/>
      <sheetName val="Securities"/>
      <sheetName val="Assumptions and Inputs"/>
      <sheetName val="Курсы валют ЦБ"/>
      <sheetName val="СЭЛТ"/>
      <sheetName val="Assumptions"/>
      <sheetName val="ФОТ по месяцам"/>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Balance Sheet"/>
      <sheetName val="8145"/>
      <sheetName val="8200"/>
      <sheetName val="8113"/>
      <sheetName val="8082"/>
      <sheetName val="8180 (8181,8182)"/>
      <sheetName val="8210"/>
      <sheetName val="8250"/>
      <sheetName val="8140"/>
      <sheetName val="8070"/>
      <sheetName val="Graphs_Nefteproduct"/>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 val="CrYr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 val="PRECA citadis"/>
      <sheetName val="TB30699"/>
      <sheetName val="3Q JV-Interest Cap."/>
      <sheetName val="TB30999vs30699"/>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 val="Расчет_Каз_04"/>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 val="SCO3"/>
      <sheetName val="Inputs"/>
      <sheetName val="SMSTemp"/>
      <sheetName val="Cost 99v98"/>
      <sheetName val="GAAP TB 30.08.01  detail p&amp;l"/>
      <sheetName val="Synthèse"/>
      <sheetName val="AFE's  By Afe"/>
      <sheetName val="DTL"/>
      <sheetName val="General"/>
      <sheetName val="Book to tax"/>
      <sheetName val="Форма2"/>
      <sheetName val="confwh"/>
      <sheetName val="Excess Calc Payroll"/>
      <sheetName val="3НК"/>
      <sheetName val="Cash CCI Detail"/>
      <sheetName val="INSTRUCTIONS"/>
      <sheetName val="B-1.7"/>
      <sheetName val="Hypothèses"/>
      <sheetName val="prog &amp; perf."/>
      <sheetName val="H1.305-Interest breakdown"/>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 val="Monthly Graphs 01"/>
      <sheetName val="Monthly Graphs 00"/>
      <sheetName val="t0_name"/>
      <sheetName val="ШК"/>
      <sheetName val="Актюбе"/>
      <sheetName val="ССГПО"/>
      <sheetName val="Курс валют"/>
      <sheetName val="#ССЫЛКА"/>
      <sheetName val="DCF"/>
      <sheetName val="ATI"/>
      <sheetName val="MAGN"/>
      <sheetName val=""/>
    </sheetNames>
    <sheetDataSet>
      <sheetData sheetId="0">
        <row r="3">
          <cell r="A3">
            <v>101</v>
          </cell>
        </row>
      </sheetData>
      <sheetData sheetId="1">
        <row r="3">
          <cell r="A3">
            <v>101</v>
          </cell>
        </row>
      </sheetData>
      <sheetData sheetId="2">
        <row r="3">
          <cell r="A3">
            <v>101</v>
          </cell>
        </row>
      </sheetData>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PIT&amp;PP(2)"/>
      <sheetName val="fish"/>
      <sheetName val="Планы"/>
      <sheetName val="D_Opex"/>
      <sheetName val="Anlageverm?gen"/>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Reference"/>
      <sheetName val="Production_Ref Q-1-3"/>
      <sheetName val="WBS elements RS-v.02A"/>
      <sheetName val="2.2 ОтклОТМ"/>
      <sheetName val="1.3.2 ОТМ"/>
      <sheetName val="Предпр"/>
      <sheetName val="ЦентрЗатр"/>
      <sheetName val="ЕдИзм"/>
      <sheetName val="Links"/>
      <sheetName val="Lead"/>
      <sheetName val="КР материалы"/>
      <sheetName val="Курс.разн КТЖ"/>
      <sheetName val="plan"/>
      <sheetName val="Настройка"/>
      <sheetName val="Pro Forma"/>
      <sheetName val="Inputs"/>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Курсы валют ЦБ"/>
      <sheetName val="СЭЛТ"/>
      <sheetName val="Slide6"/>
      <sheetName val="Assumptions"/>
      <sheetName val="ФОТ по месяцам"/>
      <sheetName val="Summator"/>
      <sheetName val="Prelim Cost"/>
      <sheetName val="исх база"/>
      <sheetName val="Angaben"/>
      <sheetName val="Daten"/>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 val="Sch17  Guarantees"/>
      <sheetName val="CRUDE 2008"/>
      <sheetName val="System"/>
      <sheetName val="$ IS"/>
      <sheetName val="Макро-прогноз"/>
      <sheetName val="DataSource_MA"/>
      <sheetName val="Hidden1"/>
      <sheetName val="UnadjBS"/>
      <sheetName val="Table"/>
      <sheetName val="Горячее_водоснабжение_лет"/>
      <sheetName val="Горячее_водоснабжение_зи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 val="Test"/>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 val="Time"/>
      <sheetName val="Дата"/>
      <sheetName val="ЯНВАРЬ"/>
      <sheetName val="Present"/>
      <sheetName val="DATA"/>
      <sheetName val="#ССЫЛКА"/>
      <sheetName val="N_SVOD"/>
      <sheetName val="ОДТ и ГЦТ"/>
      <sheetName val="I. Прогноз доходов"/>
      <sheetName val="Const"/>
      <sheetName val="Свод"/>
      <sheetName val="C-100"/>
      <sheetName val="C-110"/>
      <sheetName val="E-100"/>
      <sheetName val="E-110"/>
      <sheetName val="E-120"/>
      <sheetName val="E-130"/>
      <sheetName val="Е-140"/>
      <sheetName val="E-150"/>
      <sheetName val="F-100"/>
      <sheetName val="F-110"/>
      <sheetName val="F-120"/>
      <sheetName val="H-100"/>
      <sheetName val="K-100"/>
      <sheetName val="K-110"/>
      <sheetName val="K-120"/>
      <sheetName val="K-130"/>
      <sheetName val="K-140"/>
      <sheetName val="N-100"/>
      <sheetName val="N-130"/>
      <sheetName val="N-140"/>
      <sheetName val="N-150"/>
      <sheetName val="N-160"/>
      <sheetName val="N-180"/>
      <sheetName val="Q-100"/>
      <sheetName val="T-100"/>
      <sheetName val="U1-110"/>
      <sheetName val="U1-120"/>
      <sheetName val="U1-100"/>
      <sheetName val="U1-130"/>
      <sheetName val="U1-140"/>
      <sheetName val="U2-100"/>
      <sheetName val="U3-100"/>
      <sheetName val="U4-100"/>
      <sheetName val="Операции со Связанными сторонам"/>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Income tax summary"/>
      <sheetName val="Статьи"/>
      <sheetName val="SETUP"/>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Планы"/>
      <sheetName val="#ССЫЛКА"/>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1610"/>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8"/>
      <sheetName val="IS"/>
      <sheetName val="BS"/>
      <sheetName val="Лист2"/>
      <sheetName val="ПКОП_3_100%"/>
      <sheetName val="ПКОП_2_100%"/>
      <sheetName val="орех"/>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K-1"/>
      <sheetName val="L-1"/>
      <sheetName val="N-1"/>
      <sheetName val="B 1"/>
      <sheetName val="Prelim Cost"/>
      <sheetName val="Def"/>
      <sheetName val="- 1 -"/>
      <sheetName val="Intercompany transactions"/>
      <sheetName val="A 100"/>
      <sheetName val="список необх. инфо."/>
      <sheetName val="ОС"/>
      <sheetName val="C 25"/>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Mvnt"/>
      <sheetName val="Disclosure"/>
      <sheetName val="FA Movement Kyrg"/>
      <sheetName val="Форма2"/>
      <sheetName val="Форма1"/>
      <sheetName val="4"/>
      <sheetName val="1-1"/>
      <sheetName val="1"/>
      <sheetName val="Intercompany transactions"/>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adds"/>
      <sheetName val="1651 "/>
      <sheetName val="FA Rollforward"/>
      <sheetName val="FA UZ"/>
      <sheetName val="Disposals"/>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FA Movement "/>
      <sheetName val="LME_prices"/>
      <sheetName val="Movement"/>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сброс"/>
      <sheetName val="Hidden"/>
      <sheetName val="material realised"/>
      <sheetName val="electricity"/>
      <sheetName val="Balance Sheet"/>
      <sheetName val="FES"/>
      <sheetName val="Добыча нефти4"/>
      <sheetName val="Rollfwd PBC"/>
      <sheetName val="Additions"/>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 val="9 мес 2006 Еркен заполни здесь"/>
      <sheetName val="из сем"/>
      <sheetName val="Combined Rollfwd"/>
      <sheetName val="10Cash"/>
      <sheetName val="Assumptions"/>
      <sheetName val="Model"/>
      <sheetName val="REPO Deals"/>
      <sheetName val="FA Movement Kyrg"/>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 val=""/>
      <sheetName val="CamKum Prod"/>
      <sheetName val="B1.2"/>
      <sheetName val="FES"/>
      <sheetName val="U-3"/>
      <sheetName val="U-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Cash flow 2003 PBC"/>
      <sheetName val="Ter_622"/>
      <sheetName val="Ter_621"/>
      <sheetName val="Venit for cross reff"/>
      <sheetName val="Ter_611"/>
      <sheetName val="breakdown"/>
      <sheetName val="FA depreciation"/>
      <sheetName val="Additions testing"/>
      <sheetName val="Movement schedule"/>
      <sheetName val="depreciation testing"/>
      <sheetName val="K-800 Imp. test"/>
      <sheetName val="21"/>
      <sheetName val="FA Movement "/>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 val="GAAP TB 31.12.01  detail p&amp;l"/>
      <sheetName val="Статьи"/>
      <sheetName val="- 1 -"/>
      <sheetName val="Inventory Count Sheet"/>
      <sheetName val="Summary"/>
      <sheetName val="VAT reconciliation"/>
      <sheetName val="VAT"/>
      <sheetName val="lists"/>
      <sheetName val="Other taxes"/>
      <sheetName val="9m2006"/>
      <sheetName val="12m2006"/>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Ter_622"/>
      <sheetName val="Ter_621"/>
      <sheetName val="Venit for cross reff"/>
      <sheetName val="Ter_611"/>
      <sheetName val="Test of FA Installation"/>
      <sheetName val="Additions"/>
      <sheetName val="P&amp;L"/>
      <sheetName val="Provis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 val="Статьи"/>
      <sheetName val="Kas FA Movement"/>
      <sheetName val="B15 Rts"/>
      <sheetName val=""/>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 val="J610PBC"/>
      <sheetName val="C-4.3"/>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10Cash"/>
      <sheetName val="Hidden"/>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FA Movement Kyrg"/>
      <sheetName val="Datasheet"/>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 val="Rollforward"/>
      <sheetName val="Test of FA Installation"/>
      <sheetName val="Additions"/>
      <sheetName val="XREF"/>
      <sheetName val="Форма2"/>
      <sheetName val="Баз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 val="F100_Trial BS"/>
      <sheetName val="TBHY1"/>
      <sheetName val="TBHY2"/>
      <sheetName val="Tabeller"/>
      <sheetName val="B-1.1"/>
      <sheetName val="2004 aylık degerlenmis tl"/>
      <sheetName val="C 25"/>
      <sheetName val="Land"/>
      <sheetName val="FS"/>
      <sheetName val="Spreadsheet # 2"/>
      <sheetName val="% threshhold(salary)"/>
      <sheetName val="Test of FA Installation"/>
      <sheetName val="Additions"/>
      <sheetName val="P&amp;L"/>
      <sheetName val="Provisions"/>
      <sheetName val="2002"/>
      <sheetName val="Datasheet"/>
      <sheetName val="Additions_Disposals"/>
      <sheetName val="Лист6 (2)"/>
      <sheetName val="FA Movement "/>
      <sheetName val="Royalty"/>
      <sheetName val="BS"/>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Acct"/>
      <sheetName val="Salaries &amp; Benefits &amp; Staffing"/>
      <sheetName val="Payroll test"/>
      <sheetName val="DD Reserve calculation"/>
      <sheetName val="property"/>
      <sheetName val="27M&amp;I - Input"/>
      <sheetName val="Основные средства"/>
      <sheetName val="1999-2000 DATA"/>
    </sheetNames>
    <sheetDataSet>
      <sheetData sheetId="0" refreshError="1">
        <row r="15">
          <cell r="D15" t="str">
            <v>GL</v>
          </cell>
        </row>
        <row r="44">
          <cell r="C44">
            <v>620764.84000000008</v>
          </cell>
          <cell r="D44" t="str">
            <v>!</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3">
          <cell r="A3">
            <v>25461.85</v>
          </cell>
        </row>
      </sheetData>
      <sheetData sheetId="88"/>
      <sheetData sheetId="89">
        <row r="3">
          <cell r="A3">
            <v>25461.85</v>
          </cell>
        </row>
      </sheetData>
      <sheetData sheetId="90">
        <row r="3">
          <cell r="A3">
            <v>25461.85</v>
          </cell>
        </row>
      </sheetData>
      <sheetData sheetId="91"/>
      <sheetData sheetId="92">
        <row r="3">
          <cell r="A3">
            <v>25461.85</v>
          </cell>
        </row>
      </sheetData>
      <sheetData sheetId="93">
        <row r="3">
          <cell r="A3">
            <v>25461.85</v>
          </cell>
        </row>
      </sheetData>
      <sheetData sheetId="94"/>
      <sheetData sheetId="95"/>
      <sheetData sheetId="96">
        <row r="3">
          <cell r="A3">
            <v>25461.85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 val="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 val="PPE 2"/>
      <sheetName val="Stmnt of fin position"/>
      <sheetName val="Prelim Cost"/>
      <sheetName val="Depreciation"/>
      <sheetName val="Lead"/>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 val="1-1"/>
      <sheetName val="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49"/>
  <sheetViews>
    <sheetView tabSelected="1" view="pageBreakPreview" zoomScaleNormal="100" zoomScaleSheetLayoutView="100" workbookViewId="0">
      <selection activeCell="B28" sqref="B28"/>
    </sheetView>
  </sheetViews>
  <sheetFormatPr defaultColWidth="9.109375" defaultRowHeight="14.4" x14ac:dyDescent="0.3"/>
  <cols>
    <col min="1" max="1" width="59.77734375" style="2" customWidth="1"/>
    <col min="2" max="2" width="8.21875" style="2" customWidth="1"/>
    <col min="3" max="3" width="19.44140625" style="2" customWidth="1"/>
    <col min="4" max="4" width="23.6640625" style="2" customWidth="1"/>
    <col min="5" max="16384" width="9.109375" style="2"/>
  </cols>
  <sheetData>
    <row r="1" spans="1:4" ht="15.6" x14ac:dyDescent="0.3">
      <c r="A1" s="1"/>
      <c r="B1" s="1"/>
      <c r="C1" s="183"/>
      <c r="D1" s="183"/>
    </row>
    <row r="2" spans="1:4" ht="15.6" x14ac:dyDescent="0.3">
      <c r="A2" s="184" t="s">
        <v>0</v>
      </c>
      <c r="B2" s="184"/>
      <c r="C2" s="184"/>
      <c r="D2" s="184"/>
    </row>
    <row r="3" spans="1:4" ht="15.6" x14ac:dyDescent="0.3">
      <c r="A3" s="184" t="s">
        <v>1</v>
      </c>
      <c r="B3" s="184"/>
      <c r="C3" s="184"/>
      <c r="D3" s="184"/>
    </row>
    <row r="4" spans="1:4" ht="15.6" x14ac:dyDescent="0.3">
      <c r="A4" s="185" t="s">
        <v>2</v>
      </c>
      <c r="B4" s="185"/>
      <c r="C4" s="185"/>
      <c r="D4" s="185"/>
    </row>
    <row r="5" spans="1:4" ht="15.6" x14ac:dyDescent="0.3">
      <c r="A5" s="3"/>
      <c r="B5" s="154"/>
      <c r="C5" s="3"/>
      <c r="D5" s="3"/>
    </row>
    <row r="6" spans="1:4" ht="16.2" thickBot="1" x14ac:dyDescent="0.35">
      <c r="A6" s="1"/>
      <c r="B6" s="1"/>
      <c r="C6" s="1"/>
      <c r="D6" s="4" t="s">
        <v>3</v>
      </c>
    </row>
    <row r="7" spans="1:4" ht="28.5" customHeight="1" thickBot="1" x14ac:dyDescent="0.35">
      <c r="A7" s="5"/>
      <c r="B7" s="182" t="s">
        <v>182</v>
      </c>
      <c r="C7" s="6">
        <v>44834</v>
      </c>
      <c r="D7" s="6">
        <v>44561</v>
      </c>
    </row>
    <row r="8" spans="1:4" ht="15.6" x14ac:dyDescent="0.3">
      <c r="A8" s="7"/>
      <c r="B8" s="177"/>
      <c r="C8" s="8"/>
      <c r="D8" s="9"/>
    </row>
    <row r="9" spans="1:4" ht="21.6" customHeight="1" x14ac:dyDescent="0.3">
      <c r="A9" s="10" t="s">
        <v>4</v>
      </c>
      <c r="B9" s="178"/>
      <c r="C9" s="11"/>
      <c r="D9" s="12"/>
    </row>
    <row r="10" spans="1:4" ht="15.6" x14ac:dyDescent="0.3">
      <c r="A10" s="13" t="s">
        <v>5</v>
      </c>
      <c r="B10" s="179">
        <v>9</v>
      </c>
      <c r="C10" s="11">
        <v>286258703</v>
      </c>
      <c r="D10" s="11">
        <v>33218963</v>
      </c>
    </row>
    <row r="11" spans="1:4" ht="15.6" x14ac:dyDescent="0.3">
      <c r="A11" s="13" t="s">
        <v>6</v>
      </c>
      <c r="B11" s="205">
        <v>10</v>
      </c>
      <c r="C11" s="11">
        <v>31797638</v>
      </c>
      <c r="D11" s="11">
        <v>228245159</v>
      </c>
    </row>
    <row r="12" spans="1:4" ht="15.6" x14ac:dyDescent="0.3">
      <c r="A12" s="13" t="s">
        <v>7</v>
      </c>
      <c r="B12" s="179">
        <v>11</v>
      </c>
      <c r="C12" s="11">
        <v>511031783</v>
      </c>
      <c r="D12" s="11">
        <v>452103716</v>
      </c>
    </row>
    <row r="13" spans="1:4" ht="15.6" x14ac:dyDescent="0.3">
      <c r="A13" s="13" t="s">
        <v>8</v>
      </c>
      <c r="B13" s="179"/>
      <c r="C13" s="11">
        <v>8953036</v>
      </c>
      <c r="D13" s="11"/>
    </row>
    <row r="14" spans="1:4" ht="15.6" x14ac:dyDescent="0.3">
      <c r="A14" s="13" t="s">
        <v>9</v>
      </c>
      <c r="B14" s="179"/>
      <c r="C14" s="11">
        <v>1180426</v>
      </c>
      <c r="D14" s="11"/>
    </row>
    <row r="15" spans="1:4" ht="45" customHeight="1" x14ac:dyDescent="0.3">
      <c r="A15" s="13" t="s">
        <v>10</v>
      </c>
      <c r="B15" s="179">
        <v>12</v>
      </c>
      <c r="C15" s="11">
        <v>1898378</v>
      </c>
      <c r="D15" s="11">
        <v>1901362</v>
      </c>
    </row>
    <row r="16" spans="1:4" ht="15.6" x14ac:dyDescent="0.3">
      <c r="A16" s="13" t="s">
        <v>11</v>
      </c>
      <c r="B16" s="179">
        <v>13</v>
      </c>
      <c r="C16" s="11">
        <v>215110313</v>
      </c>
      <c r="D16" s="11">
        <v>166405066</v>
      </c>
    </row>
    <row r="17" spans="1:4" ht="15.6" x14ac:dyDescent="0.3">
      <c r="A17" s="13" t="s">
        <v>12</v>
      </c>
      <c r="B17" s="179">
        <v>14</v>
      </c>
      <c r="C17" s="11">
        <v>9823340</v>
      </c>
      <c r="D17" s="11">
        <v>5625927</v>
      </c>
    </row>
    <row r="18" spans="1:4" ht="15.6" x14ac:dyDescent="0.3">
      <c r="A18" s="13" t="s">
        <v>13</v>
      </c>
      <c r="B18" s="179"/>
      <c r="C18" s="11">
        <v>129304</v>
      </c>
      <c r="D18" s="11">
        <v>132970</v>
      </c>
    </row>
    <row r="19" spans="1:4" ht="16.2" thickBot="1" x14ac:dyDescent="0.35">
      <c r="A19" s="13" t="s">
        <v>14</v>
      </c>
      <c r="B19" s="179">
        <v>15</v>
      </c>
      <c r="C19" s="11">
        <f>1578644-1</f>
        <v>1578643</v>
      </c>
      <c r="D19" s="11">
        <v>1894536</v>
      </c>
    </row>
    <row r="20" spans="1:4" ht="16.2" thickBot="1" x14ac:dyDescent="0.35">
      <c r="A20" s="15" t="s">
        <v>15</v>
      </c>
      <c r="B20" s="15"/>
      <c r="C20" s="16">
        <f>SUM(C10:C19)</f>
        <v>1067761564</v>
      </c>
      <c r="D20" s="17">
        <f>SUM(D10:D19)</f>
        <v>889527699</v>
      </c>
    </row>
    <row r="21" spans="1:4" ht="15.6" x14ac:dyDescent="0.3">
      <c r="A21" s="18"/>
      <c r="B21" s="180"/>
      <c r="C21" s="19"/>
      <c r="D21" s="20"/>
    </row>
    <row r="22" spans="1:4" ht="15.6" x14ac:dyDescent="0.3">
      <c r="A22" s="10" t="s">
        <v>16</v>
      </c>
      <c r="B22" s="178"/>
      <c r="C22" s="21"/>
      <c r="D22" s="22"/>
    </row>
    <row r="23" spans="1:4" ht="15.6" x14ac:dyDescent="0.3">
      <c r="A23" s="13" t="s">
        <v>17</v>
      </c>
      <c r="B23" s="179">
        <v>16</v>
      </c>
      <c r="C23" s="11">
        <v>332145706</v>
      </c>
      <c r="D23" s="11">
        <v>335020822</v>
      </c>
    </row>
    <row r="24" spans="1:4" ht="15.6" x14ac:dyDescent="0.3">
      <c r="A24" s="13" t="s">
        <v>18</v>
      </c>
      <c r="B24" s="179">
        <v>17</v>
      </c>
      <c r="C24" s="11">
        <v>5857402</v>
      </c>
      <c r="D24" s="11">
        <v>20482428</v>
      </c>
    </row>
    <row r="25" spans="1:4" ht="15.6" x14ac:dyDescent="0.3">
      <c r="A25" s="13" t="s">
        <v>19</v>
      </c>
      <c r="B25" s="179"/>
      <c r="C25" s="11">
        <v>3750463</v>
      </c>
      <c r="D25" s="11"/>
    </row>
    <row r="26" spans="1:4" ht="15.6" x14ac:dyDescent="0.3">
      <c r="A26" s="13" t="s">
        <v>20</v>
      </c>
      <c r="B26" s="179">
        <v>18</v>
      </c>
      <c r="C26" s="11">
        <v>33627558</v>
      </c>
      <c r="D26" s="11">
        <v>10880014</v>
      </c>
    </row>
    <row r="27" spans="1:4" ht="15.6" x14ac:dyDescent="0.3">
      <c r="A27" s="13" t="s">
        <v>21</v>
      </c>
      <c r="B27" s="179">
        <v>20</v>
      </c>
      <c r="C27" s="11">
        <v>145260655</v>
      </c>
      <c r="D27" s="11">
        <v>143221587</v>
      </c>
    </row>
    <row r="28" spans="1:4" ht="15.6" x14ac:dyDescent="0.3">
      <c r="A28" s="13" t="s">
        <v>22</v>
      </c>
      <c r="B28" s="179"/>
      <c r="C28" s="11">
        <v>31072412</v>
      </c>
      <c r="D28" s="11">
        <v>24078082</v>
      </c>
    </row>
    <row r="29" spans="1:4" ht="15.6" x14ac:dyDescent="0.3">
      <c r="A29" s="13" t="s">
        <v>23</v>
      </c>
      <c r="B29" s="179">
        <v>21</v>
      </c>
      <c r="C29" s="11">
        <f>10213713+1</f>
        <v>10213714</v>
      </c>
      <c r="D29" s="11">
        <v>2093973</v>
      </c>
    </row>
    <row r="30" spans="1:4" ht="15.6" x14ac:dyDescent="0.3">
      <c r="A30" s="13" t="s">
        <v>24</v>
      </c>
      <c r="B30" s="179">
        <v>22</v>
      </c>
      <c r="C30" s="11">
        <v>296252189</v>
      </c>
      <c r="D30" s="11">
        <v>215298696</v>
      </c>
    </row>
    <row r="31" spans="1:4" ht="16.2" thickBot="1" x14ac:dyDescent="0.35">
      <c r="A31" s="13" t="s">
        <v>25</v>
      </c>
      <c r="B31" s="179"/>
      <c r="C31" s="11">
        <f>2383403+1</f>
        <v>2383404</v>
      </c>
      <c r="D31" s="11">
        <v>1681410</v>
      </c>
    </row>
    <row r="32" spans="1:4" ht="16.2" thickBot="1" x14ac:dyDescent="0.35">
      <c r="A32" s="15" t="s">
        <v>26</v>
      </c>
      <c r="B32" s="15"/>
      <c r="C32" s="16">
        <f>SUM(C23:C31)</f>
        <v>860563503</v>
      </c>
      <c r="D32" s="16">
        <f>SUM(D23:D31)</f>
        <v>752757012</v>
      </c>
    </row>
    <row r="33" spans="1:4" ht="15.6" x14ac:dyDescent="0.3">
      <c r="A33" s="18"/>
      <c r="B33" s="180"/>
      <c r="C33" s="24"/>
      <c r="D33" s="20"/>
    </row>
    <row r="34" spans="1:4" ht="15.6" x14ac:dyDescent="0.3">
      <c r="A34" s="10" t="s">
        <v>27</v>
      </c>
      <c r="B34" s="178"/>
      <c r="C34" s="11"/>
      <c r="D34" s="22"/>
    </row>
    <row r="35" spans="1:4" ht="15.6" x14ac:dyDescent="0.3">
      <c r="A35" s="13" t="s">
        <v>28</v>
      </c>
      <c r="B35" s="179">
        <v>23</v>
      </c>
      <c r="C35" s="11">
        <v>154415658</v>
      </c>
      <c r="D35" s="11">
        <v>104415658</v>
      </c>
    </row>
    <row r="36" spans="1:4" ht="15.6" x14ac:dyDescent="0.3">
      <c r="A36" s="13" t="s">
        <v>29</v>
      </c>
      <c r="B36" s="206">
        <v>16.2</v>
      </c>
      <c r="C36" s="11">
        <v>13021862</v>
      </c>
      <c r="D36" s="11">
        <v>14316998</v>
      </c>
    </row>
    <row r="37" spans="1:4" ht="31.2" x14ac:dyDescent="0.3">
      <c r="A37" s="25" t="s">
        <v>30</v>
      </c>
      <c r="B37" s="181"/>
      <c r="C37" s="11">
        <v>-129857</v>
      </c>
      <c r="D37" s="11">
        <v>-160022</v>
      </c>
    </row>
    <row r="38" spans="1:4" ht="16.2" thickBot="1" x14ac:dyDescent="0.35">
      <c r="A38" s="13" t="s">
        <v>31</v>
      </c>
      <c r="B38" s="179"/>
      <c r="C38" s="11">
        <f>39890399-1</f>
        <v>39890398</v>
      </c>
      <c r="D38" s="11">
        <v>18198053</v>
      </c>
    </row>
    <row r="39" spans="1:4" ht="16.2" thickBot="1" x14ac:dyDescent="0.35">
      <c r="A39" s="26" t="s">
        <v>32</v>
      </c>
      <c r="B39" s="26"/>
      <c r="C39" s="16">
        <f>SUM(C35:C38)</f>
        <v>207198061</v>
      </c>
      <c r="D39" s="27">
        <f>SUM(D35:D38)</f>
        <v>136770687</v>
      </c>
    </row>
    <row r="40" spans="1:4" ht="16.2" thickBot="1" x14ac:dyDescent="0.35">
      <c r="A40" s="15" t="s">
        <v>33</v>
      </c>
      <c r="B40" s="15"/>
      <c r="C40" s="16">
        <f>C32+C39</f>
        <v>1067761564</v>
      </c>
      <c r="D40" s="16">
        <f>D32+D39</f>
        <v>889527699</v>
      </c>
    </row>
    <row r="41" spans="1:4" ht="16.2" thickBot="1" x14ac:dyDescent="0.35">
      <c r="A41" s="155"/>
      <c r="B41" s="155"/>
      <c r="C41" s="156"/>
      <c r="D41" s="156"/>
    </row>
    <row r="42" spans="1:4" ht="25.95" customHeight="1" x14ac:dyDescent="0.3">
      <c r="A42" s="186" t="s">
        <v>181</v>
      </c>
      <c r="B42" s="186"/>
      <c r="C42" s="187"/>
      <c r="D42" s="187"/>
    </row>
    <row r="43" spans="1:4" ht="15.6" x14ac:dyDescent="0.3">
      <c r="A43" s="28" t="s">
        <v>34</v>
      </c>
      <c r="B43" s="28"/>
      <c r="C43" s="23"/>
      <c r="D43" s="29" t="s">
        <v>35</v>
      </c>
    </row>
    <row r="44" spans="1:4" ht="15.6" x14ac:dyDescent="0.3">
      <c r="A44" s="30"/>
      <c r="B44" s="30"/>
      <c r="C44" s="23"/>
      <c r="D44" s="31"/>
    </row>
    <row r="45" spans="1:4" ht="15.6" x14ac:dyDescent="0.3">
      <c r="A45" s="30" t="s">
        <v>36</v>
      </c>
      <c r="B45" s="30"/>
      <c r="C45" s="23"/>
      <c r="D45" s="31" t="s">
        <v>37</v>
      </c>
    </row>
    <row r="46" spans="1:4" x14ac:dyDescent="0.3">
      <c r="C46" s="32"/>
      <c r="D46" s="32"/>
    </row>
    <row r="48" spans="1:4" x14ac:dyDescent="0.3">
      <c r="C48" s="32">
        <f>C40-C20</f>
        <v>0</v>
      </c>
      <c r="D48" s="32"/>
    </row>
    <row r="49" spans="3:3" x14ac:dyDescent="0.3">
      <c r="C49" s="14"/>
    </row>
  </sheetData>
  <mergeCells count="5">
    <mergeCell ref="C1:D1"/>
    <mergeCell ref="A2:D2"/>
    <mergeCell ref="A3:D3"/>
    <mergeCell ref="A4:D4"/>
    <mergeCell ref="A42:D42"/>
  </mergeCells>
  <pageMargins left="0.82677165354330717" right="0.15748031496062992" top="0.74803149606299213" bottom="0.51181102362204722"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62"/>
  <sheetViews>
    <sheetView view="pageBreakPreview" topLeftCell="A28" zoomScaleSheetLayoutView="100" workbookViewId="0">
      <selection activeCell="A51" sqref="A51"/>
    </sheetView>
  </sheetViews>
  <sheetFormatPr defaultColWidth="10.44140625" defaultRowHeight="15.6" outlineLevelRow="2" outlineLevelCol="1" x14ac:dyDescent="0.3"/>
  <cols>
    <col min="1" max="1" width="82" style="55" customWidth="1"/>
    <col min="2" max="2" width="8.33203125" style="55" customWidth="1"/>
    <col min="3" max="3" width="18.109375" style="55" customWidth="1" outlineLevel="1"/>
    <col min="4" max="4" width="23.5546875" style="55" customWidth="1"/>
    <col min="5" max="11" width="8.5546875" style="34" customWidth="1"/>
    <col min="12" max="14" width="1.109375" style="34" customWidth="1"/>
    <col min="15" max="16384" width="10.44140625" style="34"/>
  </cols>
  <sheetData>
    <row r="1" spans="1:4" x14ac:dyDescent="0.3">
      <c r="A1" s="33"/>
      <c r="B1" s="33"/>
      <c r="C1" s="188"/>
      <c r="D1" s="188"/>
    </row>
    <row r="2" spans="1:4" ht="17.399999999999999" x14ac:dyDescent="0.3">
      <c r="A2" s="189" t="s">
        <v>38</v>
      </c>
      <c r="B2" s="189"/>
      <c r="C2" s="189"/>
      <c r="D2" s="189"/>
    </row>
    <row r="3" spans="1:4" ht="19.5" customHeight="1" x14ac:dyDescent="0.3">
      <c r="A3" s="189" t="s">
        <v>39</v>
      </c>
      <c r="B3" s="189"/>
      <c r="C3" s="189"/>
      <c r="D3" s="189"/>
    </row>
    <row r="4" spans="1:4" ht="17.399999999999999" x14ac:dyDescent="0.3">
      <c r="A4" s="189" t="s">
        <v>40</v>
      </c>
      <c r="B4" s="189"/>
      <c r="C4" s="189"/>
      <c r="D4" s="35"/>
    </row>
    <row r="5" spans="1:4" x14ac:dyDescent="0.3">
      <c r="A5" s="36"/>
      <c r="B5" s="36"/>
      <c r="C5" s="37"/>
      <c r="D5" s="37"/>
    </row>
    <row r="6" spans="1:4" ht="16.2" thickBot="1" x14ac:dyDescent="0.35">
      <c r="A6" s="38"/>
      <c r="B6" s="38"/>
      <c r="C6" s="38"/>
      <c r="D6" s="38" t="s">
        <v>41</v>
      </c>
    </row>
    <row r="7" spans="1:4" ht="31.8" thickBot="1" x14ac:dyDescent="0.35">
      <c r="A7" s="39"/>
      <c r="B7" s="182" t="s">
        <v>182</v>
      </c>
      <c r="C7" s="40">
        <v>44834</v>
      </c>
      <c r="D7" s="40">
        <v>44469</v>
      </c>
    </row>
    <row r="8" spans="1:4" ht="31.2" x14ac:dyDescent="0.3">
      <c r="A8" s="41" t="s">
        <v>42</v>
      </c>
      <c r="B8" s="218">
        <v>5</v>
      </c>
      <c r="C8" s="42">
        <f>C11+C10+C9+C12+C13</f>
        <v>18108575</v>
      </c>
      <c r="D8" s="43">
        <v>7523807</v>
      </c>
    </row>
    <row r="9" spans="1:4" ht="15.75" customHeight="1" outlineLevel="1" x14ac:dyDescent="0.3">
      <c r="A9" s="44" t="s">
        <v>43</v>
      </c>
      <c r="B9" s="207"/>
      <c r="C9" s="45">
        <f>'[112]расшиф-cентябрь 2022'!D4</f>
        <v>16811208</v>
      </c>
      <c r="D9" s="45">
        <v>1121048</v>
      </c>
    </row>
    <row r="10" spans="1:4" outlineLevel="1" x14ac:dyDescent="0.3">
      <c r="A10" s="44" t="s">
        <v>44</v>
      </c>
      <c r="B10" s="207"/>
      <c r="C10" s="45">
        <f>'[112]расшиф-cентябрь 2022'!D9</f>
        <v>839718</v>
      </c>
      <c r="D10" s="45">
        <v>6336508</v>
      </c>
    </row>
    <row r="11" spans="1:4" ht="31.2" outlineLevel="1" x14ac:dyDescent="0.3">
      <c r="A11" s="46" t="s">
        <v>45</v>
      </c>
      <c r="B11" s="208"/>
      <c r="C11" s="45">
        <f>'[112]расшиф-cентябрь 2022'!D12</f>
        <v>66251</v>
      </c>
      <c r="D11" s="45">
        <v>66251</v>
      </c>
    </row>
    <row r="12" spans="1:4" outlineLevel="1" x14ac:dyDescent="0.3">
      <c r="A12" s="46" t="s">
        <v>46</v>
      </c>
      <c r="B12" s="208"/>
      <c r="C12" s="45">
        <f>'[112]расшиф-cентябрь 2022'!D16</f>
        <v>383970</v>
      </c>
      <c r="D12" s="45"/>
    </row>
    <row r="13" spans="1:4" outlineLevel="1" x14ac:dyDescent="0.3">
      <c r="A13" s="46" t="s">
        <v>47</v>
      </c>
      <c r="B13" s="221"/>
      <c r="C13" s="45">
        <f>'[112]расшиф-cентябрь 2022'!D19</f>
        <v>7428</v>
      </c>
      <c r="D13" s="47"/>
    </row>
    <row r="14" spans="1:4" x14ac:dyDescent="0.3">
      <c r="A14" s="48" t="s">
        <v>48</v>
      </c>
      <c r="B14" s="220">
        <v>5</v>
      </c>
      <c r="C14" s="49">
        <f>C15</f>
        <v>33298130</v>
      </c>
      <c r="D14" s="50">
        <v>26488513</v>
      </c>
    </row>
    <row r="15" spans="1:4" outlineLevel="1" x14ac:dyDescent="0.3">
      <c r="A15" s="46" t="s">
        <v>49</v>
      </c>
      <c r="B15" s="208"/>
      <c r="C15" s="45">
        <f>'[112]расшиф-cентябрь 2022'!D23</f>
        <v>33298130</v>
      </c>
      <c r="D15" s="45">
        <v>26488513</v>
      </c>
    </row>
    <row r="16" spans="1:4" x14ac:dyDescent="0.3">
      <c r="A16" s="51" t="s">
        <v>50</v>
      </c>
      <c r="B16" s="219">
        <v>5</v>
      </c>
      <c r="C16" s="49">
        <f>SUM(C17:C23)</f>
        <v>-30978117</v>
      </c>
      <c r="D16" s="50">
        <v>-22337319</v>
      </c>
    </row>
    <row r="17" spans="1:4" outlineLevel="1" x14ac:dyDescent="0.3">
      <c r="A17" s="52" t="s">
        <v>51</v>
      </c>
      <c r="B17" s="209"/>
      <c r="C17" s="53">
        <f>'[112]расшиф-cентябрь 2022'!D50</f>
        <v>-13839068</v>
      </c>
      <c r="D17" s="53">
        <v>-7820313</v>
      </c>
    </row>
    <row r="18" spans="1:4" outlineLevel="2" x14ac:dyDescent="0.3">
      <c r="A18" s="46" t="s">
        <v>52</v>
      </c>
      <c r="B18" s="208"/>
      <c r="C18" s="53">
        <f>'[112]расшиф-cентябрь 2022'!D57</f>
        <v>-16026198</v>
      </c>
      <c r="D18" s="53">
        <v>-12573635</v>
      </c>
    </row>
    <row r="19" spans="1:4" outlineLevel="2" x14ac:dyDescent="0.3">
      <c r="A19" s="46" t="s">
        <v>53</v>
      </c>
      <c r="B19" s="208"/>
      <c r="C19" s="53">
        <f>'[112]расшиф-cентябрь 2022'!D62</f>
        <v>-88003</v>
      </c>
      <c r="D19" s="53">
        <v>-2250</v>
      </c>
    </row>
    <row r="20" spans="1:4" outlineLevel="2" x14ac:dyDescent="0.3">
      <c r="A20" s="46" t="s">
        <v>54</v>
      </c>
      <c r="B20" s="208"/>
      <c r="C20" s="54">
        <f>'[112]расшиф-cентябрь 2022'!D64</f>
        <v>-875544</v>
      </c>
      <c r="D20" s="53">
        <v>-1917123</v>
      </c>
    </row>
    <row r="21" spans="1:4" outlineLevel="2" x14ac:dyDescent="0.3">
      <c r="A21" s="46" t="s">
        <v>55</v>
      </c>
      <c r="B21" s="208"/>
      <c r="C21" s="54">
        <f>'[112]расшиф-cентябрь 2022'!D69</f>
        <v>-122917</v>
      </c>
      <c r="D21" s="53"/>
    </row>
    <row r="22" spans="1:4" outlineLevel="2" x14ac:dyDescent="0.3">
      <c r="A22" s="46" t="s">
        <v>56</v>
      </c>
      <c r="B22" s="208"/>
      <c r="C22" s="54">
        <f>'[112]расшиф-cентябрь 2022'!D73</f>
        <v>-22477</v>
      </c>
      <c r="D22" s="53">
        <v>-7246</v>
      </c>
    </row>
    <row r="23" spans="1:4" outlineLevel="2" x14ac:dyDescent="0.3">
      <c r="A23" s="46" t="s">
        <v>57</v>
      </c>
      <c r="B23" s="208"/>
      <c r="C23" s="54">
        <f>'[112]расшиф-cентябрь 2022'!D75</f>
        <v>-3910</v>
      </c>
      <c r="D23" s="53">
        <v>-16752</v>
      </c>
    </row>
    <row r="24" spans="1:4" ht="15.75" customHeight="1" x14ac:dyDescent="0.3">
      <c r="A24" s="56" t="s">
        <v>58</v>
      </c>
      <c r="B24" s="219">
        <v>5</v>
      </c>
      <c r="C24" s="57">
        <f>C8+C16+C14</f>
        <v>20428588</v>
      </c>
      <c r="D24" s="58">
        <v>11675001</v>
      </c>
    </row>
    <row r="25" spans="1:4" x14ac:dyDescent="0.3">
      <c r="A25" s="59"/>
      <c r="B25" s="211"/>
      <c r="C25" s="60"/>
      <c r="D25" s="61"/>
    </row>
    <row r="26" spans="1:4" ht="49.5" customHeight="1" x14ac:dyDescent="0.3">
      <c r="A26" s="62" t="s">
        <v>59</v>
      </c>
      <c r="B26" s="222"/>
      <c r="C26" s="63">
        <f>'[112]расшиф-cентябрь 2022'!D78</f>
        <v>-866612</v>
      </c>
      <c r="D26" s="63">
        <v>-573126</v>
      </c>
    </row>
    <row r="27" spans="1:4" x14ac:dyDescent="0.3">
      <c r="A27" s="62" t="s">
        <v>60</v>
      </c>
      <c r="B27" s="212"/>
      <c r="C27" s="63">
        <f>'[112]расшиф-cентябрь 2022'!D86</f>
        <v>-412479</v>
      </c>
      <c r="D27" s="63">
        <v>-593683</v>
      </c>
    </row>
    <row r="28" spans="1:4" ht="15.6" customHeight="1" x14ac:dyDescent="0.3">
      <c r="A28" s="62" t="s">
        <v>61</v>
      </c>
      <c r="B28" s="212"/>
      <c r="C28" s="63">
        <f>ROUND('[113]расшиф- июнь 2021'!D78,0)</f>
        <v>0</v>
      </c>
      <c r="D28" s="64">
        <v>0</v>
      </c>
    </row>
    <row r="29" spans="1:4" ht="31.2" customHeight="1" x14ac:dyDescent="0.3">
      <c r="A29" s="62" t="s">
        <v>62</v>
      </c>
      <c r="B29" s="212"/>
      <c r="C29" s="63">
        <v>0</v>
      </c>
      <c r="D29" s="65">
        <v>0</v>
      </c>
    </row>
    <row r="30" spans="1:4" x14ac:dyDescent="0.3">
      <c r="A30" s="62" t="s">
        <v>63</v>
      </c>
      <c r="B30" s="212"/>
      <c r="C30" s="63">
        <f>'[112]расшиф-cентябрь 2022'!D95</f>
        <v>900265</v>
      </c>
      <c r="D30" s="63">
        <v>-56359</v>
      </c>
    </row>
    <row r="31" spans="1:4" ht="16.8" x14ac:dyDescent="0.3">
      <c r="A31" s="56" t="s">
        <v>64</v>
      </c>
      <c r="B31" s="210"/>
      <c r="C31" s="57">
        <f>C24+C26+C27+C28+C29+C30</f>
        <v>20049762</v>
      </c>
      <c r="D31" s="58">
        <v>10451833</v>
      </c>
    </row>
    <row r="32" spans="1:4" x14ac:dyDescent="0.3">
      <c r="A32" s="66" t="s">
        <v>65</v>
      </c>
      <c r="B32" s="223">
        <v>6</v>
      </c>
      <c r="C32" s="63">
        <f>'[112]расшиф-cентябрь 2022'!D133+'[112]расшиф-cентябрь 2022'!D137+'[112]расшиф-cентябрь 2022'!D145+'[112]расшиф-cентябрь 2022'!D153+'[112]расшиф-cентябрь 2022'!D158+'[112]расшиф-cентябрь 2022'!D160</f>
        <v>4696243</v>
      </c>
      <c r="D32" s="63">
        <v>-2086399</v>
      </c>
    </row>
    <row r="33" spans="1:4" x14ac:dyDescent="0.3">
      <c r="A33" s="66" t="s">
        <v>66</v>
      </c>
      <c r="B33" s="223">
        <v>7</v>
      </c>
      <c r="C33" s="63">
        <f>'[112]расшиф-cентябрь 2022'!D140+'[112]расшиф-cентябрь 2022'!D143+'[112]расшиф-cентябрь 2022'!D149</f>
        <v>525788</v>
      </c>
      <c r="D33" s="63">
        <v>-40742</v>
      </c>
    </row>
    <row r="34" spans="1:4" x14ac:dyDescent="0.3">
      <c r="A34" s="59" t="s">
        <v>67</v>
      </c>
      <c r="B34" s="224"/>
      <c r="C34" s="60">
        <f>ROUND(SUM(C35:C38),)</f>
        <v>-1256816</v>
      </c>
      <c r="D34" s="61">
        <v>-1102259</v>
      </c>
    </row>
    <row r="35" spans="1:4" outlineLevel="1" x14ac:dyDescent="0.3">
      <c r="A35" s="67" t="s">
        <v>68</v>
      </c>
      <c r="B35" s="225"/>
      <c r="C35" s="68">
        <f>'[112]расшиф-cентябрь 2022'!D168</f>
        <v>-859989</v>
      </c>
      <c r="D35" s="68">
        <v>-750729</v>
      </c>
    </row>
    <row r="36" spans="1:4" outlineLevel="1" x14ac:dyDescent="0.3">
      <c r="A36" s="67" t="s">
        <v>69</v>
      </c>
      <c r="B36" s="225"/>
      <c r="C36" s="68">
        <f>'[112]расшиф-cентябрь 2022'!D165</f>
        <v>-43413</v>
      </c>
      <c r="D36" s="68">
        <v>-50640</v>
      </c>
    </row>
    <row r="37" spans="1:4" outlineLevel="1" x14ac:dyDescent="0.3">
      <c r="A37" s="67" t="s">
        <v>70</v>
      </c>
      <c r="B37" s="225"/>
      <c r="C37" s="69">
        <f>'[112]расшиф-cентябрь 2022'!D185</f>
        <v>-31175</v>
      </c>
      <c r="D37" s="68">
        <v>-30111</v>
      </c>
    </row>
    <row r="38" spans="1:4" outlineLevel="1" x14ac:dyDescent="0.3">
      <c r="A38" s="67" t="s">
        <v>71</v>
      </c>
      <c r="B38" s="225"/>
      <c r="C38" s="68">
        <f>'[112]расшиф-cентябрь 2022'!D190</f>
        <v>-322239</v>
      </c>
      <c r="D38" s="68">
        <v>-270779</v>
      </c>
    </row>
    <row r="39" spans="1:4" ht="17.399999999999999" x14ac:dyDescent="0.3">
      <c r="A39" s="70" t="s">
        <v>72</v>
      </c>
      <c r="B39" s="226"/>
      <c r="C39" s="71">
        <f>C31+C34+C32+C33</f>
        <v>24014977</v>
      </c>
      <c r="D39" s="72">
        <v>7222433</v>
      </c>
    </row>
    <row r="40" spans="1:4" x14ac:dyDescent="0.3">
      <c r="A40" s="62" t="s">
        <v>73</v>
      </c>
      <c r="B40" s="225">
        <v>8</v>
      </c>
      <c r="C40" s="63">
        <f>'[112]расшиф-cентябрь 2022'!D291</f>
        <v>-2322632</v>
      </c>
      <c r="D40" s="63">
        <v>-323007</v>
      </c>
    </row>
    <row r="41" spans="1:4" ht="16.8" x14ac:dyDescent="0.3">
      <c r="A41" s="56" t="s">
        <v>74</v>
      </c>
      <c r="B41" s="210"/>
      <c r="C41" s="57">
        <f>C39+C40</f>
        <v>21692345</v>
      </c>
      <c r="D41" s="58">
        <v>6899426</v>
      </c>
    </row>
    <row r="42" spans="1:4" x14ac:dyDescent="0.3">
      <c r="A42" s="59"/>
      <c r="B42" s="211"/>
      <c r="C42" s="60"/>
      <c r="D42" s="61"/>
    </row>
    <row r="43" spans="1:4" x14ac:dyDescent="0.3">
      <c r="A43" s="73" t="s">
        <v>75</v>
      </c>
      <c r="B43" s="213"/>
      <c r="C43" s="63"/>
      <c r="D43" s="74"/>
    </row>
    <row r="44" spans="1:4" ht="31.2" x14ac:dyDescent="0.3">
      <c r="A44" s="75" t="s">
        <v>76</v>
      </c>
      <c r="B44" s="214"/>
      <c r="C44" s="63"/>
      <c r="D44" s="74"/>
    </row>
    <row r="45" spans="1:4" x14ac:dyDescent="0.3">
      <c r="A45" s="76" t="s">
        <v>77</v>
      </c>
      <c r="B45" s="215"/>
      <c r="C45" s="63">
        <f>'[112]расшиф-cентябрь 2022'!D296</f>
        <v>30165</v>
      </c>
      <c r="D45" s="63">
        <v>64579</v>
      </c>
    </row>
    <row r="46" spans="1:4" ht="45" customHeight="1" x14ac:dyDescent="0.3">
      <c r="A46" s="77" t="s">
        <v>78</v>
      </c>
      <c r="B46" s="216"/>
      <c r="C46" s="78">
        <f>C45</f>
        <v>30165</v>
      </c>
      <c r="D46" s="79">
        <v>64579</v>
      </c>
    </row>
    <row r="47" spans="1:4" ht="17.399999999999999" thickBot="1" x14ac:dyDescent="0.35">
      <c r="A47" s="80" t="s">
        <v>79</v>
      </c>
      <c r="B47" s="217"/>
      <c r="C47" s="81">
        <f>C41+C46</f>
        <v>21722510</v>
      </c>
      <c r="D47" s="82">
        <v>6964005</v>
      </c>
    </row>
    <row r="48" spans="1:4" ht="18" hidden="1" customHeight="1" outlineLevel="1" x14ac:dyDescent="0.3">
      <c r="A48" s="83" t="s">
        <v>80</v>
      </c>
      <c r="B48" s="83"/>
      <c r="C48" s="84">
        <f>C41/650</f>
        <v>33372.838461538464</v>
      </c>
      <c r="D48" s="84">
        <f>D41/400</f>
        <v>17248.564999999999</v>
      </c>
    </row>
    <row r="49" spans="1:4" ht="18" customHeight="1" collapsed="1" x14ac:dyDescent="0.3">
      <c r="A49" s="86"/>
      <c r="B49" s="86"/>
    </row>
    <row r="50" spans="1:4" ht="18" customHeight="1" x14ac:dyDescent="0.3">
      <c r="A50" s="28" t="s">
        <v>34</v>
      </c>
      <c r="B50" s="28"/>
      <c r="C50" s="87"/>
      <c r="D50" s="29" t="s">
        <v>35</v>
      </c>
    </row>
    <row r="51" spans="1:4" ht="18" customHeight="1" x14ac:dyDescent="0.3">
      <c r="A51" s="28"/>
      <c r="B51" s="28"/>
      <c r="C51" s="87"/>
      <c r="D51" s="29"/>
    </row>
    <row r="52" spans="1:4" ht="18.600000000000001" customHeight="1" x14ac:dyDescent="0.3">
      <c r="A52" s="30"/>
      <c r="B52" s="30"/>
      <c r="C52" s="31"/>
      <c r="D52" s="31"/>
    </row>
    <row r="53" spans="1:4" x14ac:dyDescent="0.3">
      <c r="A53" s="30" t="s">
        <v>81</v>
      </c>
      <c r="B53" s="30"/>
      <c r="C53" s="31"/>
      <c r="D53" s="31" t="s">
        <v>82</v>
      </c>
    </row>
    <row r="54" spans="1:4" x14ac:dyDescent="0.3">
      <c r="D54" s="88"/>
    </row>
    <row r="55" spans="1:4" x14ac:dyDescent="0.3">
      <c r="A55" s="86"/>
      <c r="B55" s="86"/>
      <c r="C55" s="85"/>
      <c r="D55" s="89"/>
    </row>
    <row r="56" spans="1:4" x14ac:dyDescent="0.3">
      <c r="D56" s="88"/>
    </row>
    <row r="57" spans="1:4" x14ac:dyDescent="0.3">
      <c r="C57" s="90"/>
      <c r="D57" s="88"/>
    </row>
    <row r="58" spans="1:4" x14ac:dyDescent="0.3">
      <c r="D58" s="88"/>
    </row>
    <row r="59" spans="1:4" x14ac:dyDescent="0.3">
      <c r="D59" s="88"/>
    </row>
    <row r="60" spans="1:4" x14ac:dyDescent="0.3">
      <c r="D60" s="88"/>
    </row>
    <row r="61" spans="1:4" x14ac:dyDescent="0.3">
      <c r="D61" s="88"/>
    </row>
    <row r="62" spans="1:4" x14ac:dyDescent="0.3">
      <c r="D62" s="88"/>
    </row>
  </sheetData>
  <mergeCells count="4">
    <mergeCell ref="C1:D1"/>
    <mergeCell ref="A2:D2"/>
    <mergeCell ref="A3:D3"/>
    <mergeCell ref="A4:C4"/>
  </mergeCells>
  <pageMargins left="0.78740157480314965" right="0.15748031496062992" top="0.39370078740157483" bottom="0.31496062992125984" header="0.19685039370078741" footer="0.15748031496062992"/>
  <pageSetup paperSize="9" scale="66"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view="pageBreakPreview" zoomScale="118" zoomScaleNormal="100" zoomScaleSheetLayoutView="118" workbookViewId="0">
      <selection activeCell="AB79" sqref="AB79"/>
    </sheetView>
  </sheetViews>
  <sheetFormatPr defaultRowHeight="14.4" x14ac:dyDescent="0.3"/>
  <cols>
    <col min="2" max="2" width="85.44140625" customWidth="1"/>
    <col min="3" max="3" width="19.44140625" customWidth="1"/>
    <col min="4" max="4" width="22" customWidth="1"/>
  </cols>
  <sheetData>
    <row r="1" spans="1:4" ht="15.6" x14ac:dyDescent="0.3">
      <c r="A1" s="128"/>
      <c r="B1" s="129"/>
      <c r="C1" s="190"/>
      <c r="D1" s="190"/>
    </row>
    <row r="2" spans="1:4" ht="17.399999999999999" x14ac:dyDescent="0.3">
      <c r="A2" s="191" t="s">
        <v>102</v>
      </c>
      <c r="B2" s="191"/>
      <c r="C2" s="191"/>
      <c r="D2" s="191"/>
    </row>
    <row r="3" spans="1:4" ht="17.399999999999999" x14ac:dyDescent="0.3">
      <c r="A3" s="191" t="s">
        <v>1</v>
      </c>
      <c r="B3" s="191"/>
      <c r="C3" s="191"/>
      <c r="D3" s="191"/>
    </row>
    <row r="4" spans="1:4" ht="17.399999999999999" x14ac:dyDescent="0.3">
      <c r="A4" s="192" t="s">
        <v>103</v>
      </c>
      <c r="B4" s="192"/>
      <c r="C4" s="192"/>
      <c r="D4" s="192"/>
    </row>
    <row r="5" spans="1:4" ht="15.6" x14ac:dyDescent="0.3">
      <c r="A5" s="128"/>
      <c r="B5" s="129"/>
      <c r="C5" s="129"/>
      <c r="D5" s="129"/>
    </row>
    <row r="6" spans="1:4" ht="16.2" thickBot="1" x14ac:dyDescent="0.35">
      <c r="A6" s="128"/>
      <c r="B6" s="129"/>
      <c r="C6" s="130"/>
      <c r="D6" s="130" t="s">
        <v>3</v>
      </c>
    </row>
    <row r="7" spans="1:4" ht="15.6" x14ac:dyDescent="0.3">
      <c r="A7" s="131"/>
      <c r="B7" s="132"/>
      <c r="C7" s="133">
        <v>44834</v>
      </c>
      <c r="D7" s="149">
        <v>44469</v>
      </c>
    </row>
    <row r="8" spans="1:4" ht="15.6" x14ac:dyDescent="0.3">
      <c r="A8" s="134">
        <v>8</v>
      </c>
      <c r="B8" s="135" t="s">
        <v>104</v>
      </c>
      <c r="C8" s="151"/>
      <c r="D8" s="152"/>
    </row>
    <row r="9" spans="1:4" ht="15.6" x14ac:dyDescent="0.3">
      <c r="A9" s="136">
        <v>9</v>
      </c>
      <c r="B9" s="137" t="s">
        <v>159</v>
      </c>
      <c r="C9" s="68">
        <v>43902454</v>
      </c>
      <c r="D9" s="68">
        <v>26739627</v>
      </c>
    </row>
    <row r="10" spans="1:4" ht="31.2" x14ac:dyDescent="0.3">
      <c r="A10" s="138">
        <v>10</v>
      </c>
      <c r="B10" s="139" t="s">
        <v>105</v>
      </c>
      <c r="C10" s="68">
        <v>99400</v>
      </c>
      <c r="D10" s="68">
        <v>99400</v>
      </c>
    </row>
    <row r="11" spans="1:4" ht="15.6" x14ac:dyDescent="0.3">
      <c r="A11" s="136">
        <v>11</v>
      </c>
      <c r="B11" s="140" t="s">
        <v>106</v>
      </c>
      <c r="C11" s="68">
        <v>26483304</v>
      </c>
      <c r="D11" s="68">
        <v>19187904</v>
      </c>
    </row>
    <row r="12" spans="1:4" ht="15.6" x14ac:dyDescent="0.3">
      <c r="A12" s="138">
        <v>12</v>
      </c>
      <c r="B12" s="140" t="s">
        <v>107</v>
      </c>
      <c r="C12" s="68">
        <v>508542</v>
      </c>
      <c r="D12" s="68">
        <v>962403</v>
      </c>
    </row>
    <row r="13" spans="1:4" ht="15.6" x14ac:dyDescent="0.3">
      <c r="A13" s="136">
        <v>13</v>
      </c>
      <c r="B13" s="140" t="s">
        <v>108</v>
      </c>
      <c r="C13" s="68">
        <v>16811208</v>
      </c>
      <c r="D13" s="68">
        <v>6489920</v>
      </c>
    </row>
    <row r="14" spans="1:4" ht="15.6" x14ac:dyDescent="0.3">
      <c r="A14" s="138">
        <v>14</v>
      </c>
      <c r="B14" s="139" t="s">
        <v>160</v>
      </c>
      <c r="C14" s="68">
        <v>-28321352</v>
      </c>
      <c r="D14" s="68">
        <v>-20748810</v>
      </c>
    </row>
    <row r="15" spans="1:4" ht="15.6" x14ac:dyDescent="0.3">
      <c r="A15" s="136">
        <v>15</v>
      </c>
      <c r="B15" s="140" t="s">
        <v>109</v>
      </c>
      <c r="C15" s="68">
        <v>-11800000</v>
      </c>
      <c r="D15" s="68">
        <v>-5825000</v>
      </c>
    </row>
    <row r="16" spans="1:4" ht="15.6" x14ac:dyDescent="0.3">
      <c r="A16" s="138">
        <v>16</v>
      </c>
      <c r="B16" s="140" t="s">
        <v>110</v>
      </c>
      <c r="C16" s="68">
        <v>-15353828</v>
      </c>
      <c r="D16" s="68">
        <v>-12926427</v>
      </c>
    </row>
    <row r="17" spans="1:4" ht="15.6" x14ac:dyDescent="0.3">
      <c r="A17" s="136">
        <v>17</v>
      </c>
      <c r="B17" s="140" t="s">
        <v>111</v>
      </c>
      <c r="C17" s="68">
        <v>-1064374</v>
      </c>
      <c r="D17" s="68">
        <v>-1980501</v>
      </c>
    </row>
    <row r="18" spans="1:4" ht="15.6" x14ac:dyDescent="0.3">
      <c r="A18" s="138">
        <v>18</v>
      </c>
      <c r="B18" s="140" t="s">
        <v>112</v>
      </c>
      <c r="C18" s="68">
        <v>-69282</v>
      </c>
      <c r="D18" s="68"/>
    </row>
    <row r="19" spans="1:4" ht="15.6" x14ac:dyDescent="0.3">
      <c r="A19" s="136">
        <v>19</v>
      </c>
      <c r="B19" s="140" t="s">
        <v>113</v>
      </c>
      <c r="C19" s="68">
        <v>-30000</v>
      </c>
      <c r="D19" s="68"/>
    </row>
    <row r="20" spans="1:4" ht="15.6" x14ac:dyDescent="0.3">
      <c r="A20" s="138">
        <v>20</v>
      </c>
      <c r="B20" s="140" t="s">
        <v>114</v>
      </c>
      <c r="C20" s="68">
        <v>-3868</v>
      </c>
      <c r="D20" s="68">
        <v>-16882</v>
      </c>
    </row>
    <row r="21" spans="1:4" ht="15.6" x14ac:dyDescent="0.3">
      <c r="A21" s="136">
        <v>21</v>
      </c>
      <c r="B21" s="139" t="s">
        <v>115</v>
      </c>
      <c r="C21" s="68">
        <v>-1933774</v>
      </c>
      <c r="D21" s="68">
        <v>-41020</v>
      </c>
    </row>
    <row r="22" spans="1:4" ht="31.2" x14ac:dyDescent="0.3">
      <c r="A22" s="138">
        <v>22</v>
      </c>
      <c r="B22" s="139" t="s">
        <v>116</v>
      </c>
      <c r="C22" s="68">
        <v>15413</v>
      </c>
      <c r="D22" s="68">
        <v>98913</v>
      </c>
    </row>
    <row r="23" spans="1:4" ht="15.6" x14ac:dyDescent="0.3">
      <c r="A23" s="136">
        <v>23</v>
      </c>
      <c r="B23" s="139" t="s">
        <v>117</v>
      </c>
      <c r="C23" s="68">
        <v>101010</v>
      </c>
      <c r="D23" s="68">
        <v>183839</v>
      </c>
    </row>
    <row r="24" spans="1:4" ht="15.6" x14ac:dyDescent="0.3">
      <c r="A24" s="138">
        <v>24</v>
      </c>
      <c r="B24" s="139" t="s">
        <v>118</v>
      </c>
      <c r="C24" s="68">
        <v>0</v>
      </c>
      <c r="D24" s="68">
        <v>0</v>
      </c>
    </row>
    <row r="25" spans="1:4" ht="15.6" x14ac:dyDescent="0.3">
      <c r="A25" s="136">
        <v>25</v>
      </c>
      <c r="B25" s="139" t="s">
        <v>119</v>
      </c>
      <c r="C25" s="68">
        <v>-1030843</v>
      </c>
      <c r="D25" s="68">
        <v>-989634</v>
      </c>
    </row>
    <row r="26" spans="1:4" ht="15.6" x14ac:dyDescent="0.3">
      <c r="A26" s="138">
        <v>26</v>
      </c>
      <c r="B26" s="137"/>
      <c r="C26" s="68">
        <v>12732908</v>
      </c>
      <c r="D26" s="68">
        <v>5242915</v>
      </c>
    </row>
    <row r="27" spans="1:4" ht="15.6" x14ac:dyDescent="0.3">
      <c r="A27" s="136">
        <v>27</v>
      </c>
      <c r="B27" s="141" t="s">
        <v>120</v>
      </c>
      <c r="C27" s="68"/>
      <c r="D27" s="68"/>
    </row>
    <row r="28" spans="1:4" ht="15.6" x14ac:dyDescent="0.3">
      <c r="A28" s="138">
        <v>28</v>
      </c>
      <c r="B28" s="139" t="s">
        <v>121</v>
      </c>
      <c r="C28" s="68">
        <v>-7586804</v>
      </c>
      <c r="D28" s="68">
        <v>2688562</v>
      </c>
    </row>
    <row r="29" spans="1:4" ht="15.6" x14ac:dyDescent="0.3">
      <c r="A29" s="136">
        <v>29</v>
      </c>
      <c r="B29" s="139" t="s">
        <v>122</v>
      </c>
      <c r="C29" s="68"/>
      <c r="D29" s="68">
        <v>0</v>
      </c>
    </row>
    <row r="30" spans="1:4" ht="15.6" x14ac:dyDescent="0.3">
      <c r="A30" s="138">
        <v>30</v>
      </c>
      <c r="B30" s="139" t="s">
        <v>123</v>
      </c>
      <c r="C30" s="68">
        <v>-100000000</v>
      </c>
      <c r="D30" s="68"/>
    </row>
    <row r="31" spans="1:4" ht="15.6" x14ac:dyDescent="0.3">
      <c r="A31" s="136">
        <v>31</v>
      </c>
      <c r="B31" s="139" t="s">
        <v>124</v>
      </c>
      <c r="C31" s="68">
        <v>-12000000</v>
      </c>
      <c r="D31" s="68"/>
    </row>
    <row r="32" spans="1:4" ht="15.6" x14ac:dyDescent="0.3">
      <c r="A32" s="138">
        <v>32</v>
      </c>
      <c r="B32" s="139" t="s">
        <v>125</v>
      </c>
      <c r="C32" s="68">
        <v>36526675</v>
      </c>
      <c r="D32" s="68">
        <v>21727360</v>
      </c>
    </row>
    <row r="33" spans="1:4" ht="15.6" x14ac:dyDescent="0.3">
      <c r="A33" s="136">
        <v>33</v>
      </c>
      <c r="B33" s="139" t="s">
        <v>11</v>
      </c>
      <c r="C33" s="68">
        <v>-132329306</v>
      </c>
      <c r="D33" s="68">
        <v>-93155708</v>
      </c>
    </row>
    <row r="34" spans="1:4" ht="15.6" x14ac:dyDescent="0.3">
      <c r="A34" s="138">
        <v>34</v>
      </c>
      <c r="B34" s="139" t="s">
        <v>126</v>
      </c>
      <c r="C34" s="68">
        <v>0</v>
      </c>
      <c r="D34" s="68">
        <v>0</v>
      </c>
    </row>
    <row r="35" spans="1:4" ht="15.6" x14ac:dyDescent="0.3">
      <c r="A35" s="136">
        <v>35</v>
      </c>
      <c r="B35" s="139" t="s">
        <v>127</v>
      </c>
      <c r="C35" s="68">
        <v>0</v>
      </c>
      <c r="D35" s="68">
        <v>0</v>
      </c>
    </row>
    <row r="36" spans="1:4" ht="15.6" x14ac:dyDescent="0.3">
      <c r="A36" s="138">
        <v>36</v>
      </c>
      <c r="B36" s="139" t="s">
        <v>14</v>
      </c>
      <c r="C36" s="68">
        <v>-79315</v>
      </c>
      <c r="D36" s="68">
        <v>72065</v>
      </c>
    </row>
    <row r="37" spans="1:4" ht="15.6" x14ac:dyDescent="0.3">
      <c r="A37" s="136">
        <v>37</v>
      </c>
      <c r="B37" s="141" t="s">
        <v>128</v>
      </c>
      <c r="C37" s="68"/>
      <c r="D37" s="68"/>
    </row>
    <row r="38" spans="1:4" ht="15.6" x14ac:dyDescent="0.3">
      <c r="A38" s="138">
        <v>38</v>
      </c>
      <c r="B38" s="139" t="s">
        <v>129</v>
      </c>
      <c r="C38" s="68"/>
      <c r="D38" s="68"/>
    </row>
    <row r="39" spans="1:4" ht="15.6" x14ac:dyDescent="0.3">
      <c r="A39" s="136">
        <v>39</v>
      </c>
      <c r="B39" s="139" t="s">
        <v>130</v>
      </c>
      <c r="C39" s="68"/>
      <c r="D39" s="68"/>
    </row>
    <row r="40" spans="1:4" ht="15.6" x14ac:dyDescent="0.3">
      <c r="A40" s="138">
        <v>40</v>
      </c>
      <c r="B40" s="139" t="s">
        <v>131</v>
      </c>
      <c r="C40" s="68"/>
      <c r="D40" s="68"/>
    </row>
    <row r="41" spans="1:4" ht="15.6" x14ac:dyDescent="0.3">
      <c r="A41" s="136">
        <v>41</v>
      </c>
      <c r="B41" s="139" t="s">
        <v>132</v>
      </c>
      <c r="C41" s="68">
        <v>0</v>
      </c>
      <c r="D41" s="68">
        <v>0</v>
      </c>
    </row>
    <row r="42" spans="1:4" ht="15.6" x14ac:dyDescent="0.3">
      <c r="A42" s="138">
        <v>42</v>
      </c>
      <c r="B42" s="139" t="s">
        <v>22</v>
      </c>
      <c r="C42" s="68">
        <v>16155474</v>
      </c>
      <c r="D42" s="68">
        <v>7175325</v>
      </c>
    </row>
    <row r="43" spans="1:4" ht="15.6" x14ac:dyDescent="0.3">
      <c r="A43" s="136">
        <v>43</v>
      </c>
      <c r="B43" s="139" t="s">
        <v>133</v>
      </c>
      <c r="C43" s="68">
        <v>0</v>
      </c>
      <c r="D43" s="68">
        <v>0</v>
      </c>
    </row>
    <row r="44" spans="1:4" ht="15.6" x14ac:dyDescent="0.3">
      <c r="A44" s="138">
        <v>44</v>
      </c>
      <c r="B44" s="139" t="s">
        <v>134</v>
      </c>
      <c r="C44" s="68">
        <v>-4047774</v>
      </c>
      <c r="D44" s="68">
        <v>-7037160</v>
      </c>
    </row>
    <row r="45" spans="1:4" ht="15.6" x14ac:dyDescent="0.3">
      <c r="A45" s="136">
        <v>45</v>
      </c>
      <c r="B45" s="139" t="s">
        <v>25</v>
      </c>
      <c r="C45" s="68">
        <v>297817</v>
      </c>
      <c r="D45" s="68">
        <v>-313754</v>
      </c>
    </row>
    <row r="46" spans="1:4" ht="31.2" x14ac:dyDescent="0.3">
      <c r="A46" s="138">
        <v>46</v>
      </c>
      <c r="B46" s="142" t="s">
        <v>135</v>
      </c>
      <c r="C46" s="153">
        <v>-190330325</v>
      </c>
      <c r="D46" s="153">
        <v>-63600395</v>
      </c>
    </row>
    <row r="47" spans="1:4" ht="15.6" x14ac:dyDescent="0.3">
      <c r="A47" s="136">
        <v>47</v>
      </c>
      <c r="B47" s="139" t="s">
        <v>136</v>
      </c>
      <c r="C47" s="68">
        <v>-1998848</v>
      </c>
      <c r="D47" s="68">
        <v>-950832</v>
      </c>
    </row>
    <row r="48" spans="1:4" ht="15.6" x14ac:dyDescent="0.3">
      <c r="A48" s="138">
        <v>48</v>
      </c>
      <c r="B48" s="141" t="s">
        <v>137</v>
      </c>
      <c r="C48" s="153">
        <v>-192329173</v>
      </c>
      <c r="D48" s="153">
        <v>-64551227</v>
      </c>
    </row>
    <row r="49" spans="1:4" ht="15.6" x14ac:dyDescent="0.3">
      <c r="A49" s="136">
        <v>49</v>
      </c>
      <c r="B49" s="141"/>
      <c r="C49" s="68"/>
      <c r="D49" s="68"/>
    </row>
    <row r="50" spans="1:4" ht="31.2" x14ac:dyDescent="0.3">
      <c r="A50" s="138">
        <v>50</v>
      </c>
      <c r="B50" s="141" t="s">
        <v>138</v>
      </c>
      <c r="C50" s="68"/>
      <c r="D50" s="68"/>
    </row>
    <row r="51" spans="1:4" ht="15.6" x14ac:dyDescent="0.3">
      <c r="A51" s="136">
        <v>51</v>
      </c>
      <c r="B51" s="139" t="s">
        <v>139</v>
      </c>
      <c r="C51" s="68">
        <v>0</v>
      </c>
      <c r="D51" s="68">
        <v>0</v>
      </c>
    </row>
    <row r="52" spans="1:4" ht="15.6" x14ac:dyDescent="0.3">
      <c r="A52" s="138">
        <v>52</v>
      </c>
      <c r="B52" s="139" t="s">
        <v>140</v>
      </c>
      <c r="C52" s="68">
        <v>-39746</v>
      </c>
      <c r="D52" s="68">
        <v>-30162</v>
      </c>
    </row>
    <row r="53" spans="1:4" ht="15.6" x14ac:dyDescent="0.3">
      <c r="A53" s="136">
        <v>53</v>
      </c>
      <c r="B53" s="143"/>
      <c r="C53" s="68"/>
      <c r="D53" s="68"/>
    </row>
    <row r="54" spans="1:4" ht="15.6" x14ac:dyDescent="0.3">
      <c r="A54" s="138">
        <v>54</v>
      </c>
      <c r="B54" s="139" t="s">
        <v>141</v>
      </c>
      <c r="C54" s="68"/>
      <c r="D54" s="68"/>
    </row>
    <row r="55" spans="1:4" ht="31.2" x14ac:dyDescent="0.3">
      <c r="A55" s="136">
        <v>55</v>
      </c>
      <c r="B55" s="139" t="s">
        <v>142</v>
      </c>
      <c r="C55" s="68">
        <v>0</v>
      </c>
      <c r="D55" s="68">
        <v>0</v>
      </c>
    </row>
    <row r="56" spans="1:4" ht="31.2" x14ac:dyDescent="0.3">
      <c r="A56" s="138">
        <v>56</v>
      </c>
      <c r="B56" s="141" t="s">
        <v>143</v>
      </c>
      <c r="C56" s="153">
        <v>-39746</v>
      </c>
      <c r="D56" s="153">
        <v>-30162</v>
      </c>
    </row>
    <row r="57" spans="1:4" ht="15.6" x14ac:dyDescent="0.3">
      <c r="A57" s="136">
        <v>57</v>
      </c>
      <c r="B57" s="139"/>
      <c r="C57" s="68"/>
      <c r="D57" s="68"/>
    </row>
    <row r="58" spans="1:4" ht="15.6" x14ac:dyDescent="0.3">
      <c r="A58" s="138">
        <v>58</v>
      </c>
      <c r="B58" s="141" t="s">
        <v>144</v>
      </c>
      <c r="C58" s="68"/>
      <c r="D58" s="68"/>
    </row>
    <row r="59" spans="1:4" ht="15.6" x14ac:dyDescent="0.3">
      <c r="A59" s="136">
        <v>59</v>
      </c>
      <c r="B59" s="139" t="s">
        <v>145</v>
      </c>
      <c r="C59" s="68">
        <v>50000000</v>
      </c>
      <c r="D59" s="68">
        <v>12286000</v>
      </c>
    </row>
    <row r="60" spans="1:4" ht="15.6" x14ac:dyDescent="0.3">
      <c r="A60" s="138">
        <v>60</v>
      </c>
      <c r="B60" s="139" t="s">
        <v>109</v>
      </c>
      <c r="C60" s="68">
        <v>0</v>
      </c>
      <c r="D60" s="68">
        <v>50000000</v>
      </c>
    </row>
    <row r="61" spans="1:4" ht="15.6" x14ac:dyDescent="0.3">
      <c r="A61" s="136">
        <v>61</v>
      </c>
      <c r="B61" s="139" t="s">
        <v>146</v>
      </c>
      <c r="C61" s="68">
        <v>-16454993</v>
      </c>
      <c r="D61" s="68">
        <v>-12860997</v>
      </c>
    </row>
    <row r="62" spans="1:4" ht="15.6" x14ac:dyDescent="0.3">
      <c r="A62" s="138">
        <v>62</v>
      </c>
      <c r="B62" s="139" t="s">
        <v>147</v>
      </c>
      <c r="C62" s="68">
        <v>0</v>
      </c>
      <c r="D62" s="68">
        <v>62700000</v>
      </c>
    </row>
    <row r="63" spans="1:4" ht="15.6" x14ac:dyDescent="0.3">
      <c r="A63" s="136">
        <v>63</v>
      </c>
      <c r="B63" s="139" t="s">
        <v>112</v>
      </c>
      <c r="C63" s="68">
        <v>93198898</v>
      </c>
      <c r="D63" s="68">
        <v>40000000</v>
      </c>
    </row>
    <row r="64" spans="1:4" ht="15.6" x14ac:dyDescent="0.3">
      <c r="A64" s="138">
        <v>64</v>
      </c>
      <c r="B64" s="139" t="s">
        <v>148</v>
      </c>
      <c r="C64" s="68">
        <v>0</v>
      </c>
      <c r="D64" s="68"/>
    </row>
    <row r="65" spans="1:4" ht="15.6" x14ac:dyDescent="0.3">
      <c r="A65" s="136">
        <v>65</v>
      </c>
      <c r="B65" s="139" t="s">
        <v>113</v>
      </c>
      <c r="C65" s="68">
        <v>130000000</v>
      </c>
      <c r="D65" s="68">
        <v>0</v>
      </c>
    </row>
    <row r="66" spans="1:4" ht="15.6" x14ac:dyDescent="0.3">
      <c r="A66" s="138">
        <v>66</v>
      </c>
      <c r="B66" s="139" t="s">
        <v>149</v>
      </c>
      <c r="C66" s="68">
        <v>-12179110</v>
      </c>
      <c r="D66" s="68">
        <v>-3483411</v>
      </c>
    </row>
    <row r="67" spans="1:4" ht="15.6" x14ac:dyDescent="0.3">
      <c r="A67" s="136">
        <v>67</v>
      </c>
      <c r="B67" s="139" t="s">
        <v>150</v>
      </c>
      <c r="C67" s="68">
        <v>-156756</v>
      </c>
      <c r="D67" s="68">
        <v>-97019</v>
      </c>
    </row>
    <row r="68" spans="1:4" ht="15.6" x14ac:dyDescent="0.3">
      <c r="A68" s="138">
        <v>68</v>
      </c>
      <c r="B68" s="139" t="s">
        <v>151</v>
      </c>
      <c r="C68" s="68">
        <v>0</v>
      </c>
      <c r="D68" s="68">
        <v>0</v>
      </c>
    </row>
    <row r="69" spans="1:4" ht="15.6" x14ac:dyDescent="0.3">
      <c r="A69" s="136">
        <v>69</v>
      </c>
      <c r="B69" s="141" t="s">
        <v>152</v>
      </c>
      <c r="C69" s="153">
        <v>244408039</v>
      </c>
      <c r="D69" s="153">
        <v>148544573</v>
      </c>
    </row>
    <row r="70" spans="1:4" ht="15.6" x14ac:dyDescent="0.3">
      <c r="A70" s="138">
        <v>70</v>
      </c>
      <c r="B70" s="141" t="s">
        <v>153</v>
      </c>
      <c r="C70" s="153">
        <v>52039120</v>
      </c>
      <c r="D70" s="153">
        <v>83963184</v>
      </c>
    </row>
    <row r="71" spans="1:4" ht="15.6" x14ac:dyDescent="0.3">
      <c r="A71" s="136">
        <v>71</v>
      </c>
      <c r="B71" s="139" t="s">
        <v>154</v>
      </c>
      <c r="C71" s="68">
        <v>235971860</v>
      </c>
      <c r="D71" s="68">
        <v>143657290</v>
      </c>
    </row>
    <row r="72" spans="1:4" ht="31.2" x14ac:dyDescent="0.3">
      <c r="A72" s="138">
        <v>72</v>
      </c>
      <c r="B72" s="139" t="s">
        <v>155</v>
      </c>
      <c r="C72" s="68">
        <v>-1758804</v>
      </c>
      <c r="D72" s="68">
        <v>-4660</v>
      </c>
    </row>
    <row r="73" spans="1:4" ht="31.2" x14ac:dyDescent="0.3">
      <c r="A73" s="136">
        <v>73</v>
      </c>
      <c r="B73" s="139" t="s">
        <v>156</v>
      </c>
      <c r="C73" s="68">
        <v>6527</v>
      </c>
      <c r="D73" s="68">
        <v>5706</v>
      </c>
    </row>
    <row r="74" spans="1:4" ht="16.2" thickBot="1" x14ac:dyDescent="0.35">
      <c r="A74" s="150">
        <v>74</v>
      </c>
      <c r="B74" s="144" t="s">
        <v>157</v>
      </c>
      <c r="C74" s="68">
        <v>286258703</v>
      </c>
      <c r="D74" s="68">
        <v>227621520</v>
      </c>
    </row>
    <row r="75" spans="1:4" ht="15.6" x14ac:dyDescent="0.3">
      <c r="A75" s="145"/>
      <c r="B75" s="146"/>
      <c r="C75" s="147"/>
      <c r="D75" s="147"/>
    </row>
    <row r="76" spans="1:4" ht="15.6" x14ac:dyDescent="0.3">
      <c r="A76" s="145"/>
      <c r="B76" s="146"/>
      <c r="C76" s="147">
        <v>0</v>
      </c>
      <c r="D76" s="147">
        <v>0</v>
      </c>
    </row>
    <row r="77" spans="1:4" ht="15.6" x14ac:dyDescent="0.3">
      <c r="A77" s="148"/>
      <c r="B77" s="30" t="s">
        <v>34</v>
      </c>
      <c r="C77" s="31"/>
      <c r="D77" s="31" t="s">
        <v>158</v>
      </c>
    </row>
    <row r="78" spans="1:4" ht="15.6" x14ac:dyDescent="0.3">
      <c r="A78" s="148"/>
      <c r="B78" s="30"/>
      <c r="C78" s="31"/>
      <c r="D78" s="31"/>
    </row>
    <row r="79" spans="1:4" ht="15.6" x14ac:dyDescent="0.3">
      <c r="A79" s="148"/>
      <c r="B79" s="30" t="s">
        <v>81</v>
      </c>
      <c r="C79" s="31"/>
      <c r="D79" s="31" t="s">
        <v>101</v>
      </c>
    </row>
  </sheetData>
  <mergeCells count="4">
    <mergeCell ref="C1:D1"/>
    <mergeCell ref="A2:D2"/>
    <mergeCell ref="A3:D3"/>
    <mergeCell ref="A4:D4"/>
  </mergeCell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39"/>
  <sheetViews>
    <sheetView view="pageBreakPreview" topLeftCell="A16" zoomScaleNormal="100" zoomScaleSheetLayoutView="100" workbookViewId="0">
      <selection activeCell="H9" sqref="H9"/>
    </sheetView>
  </sheetViews>
  <sheetFormatPr defaultRowHeight="14.4" x14ac:dyDescent="0.3"/>
  <cols>
    <col min="1" max="1" width="56.33203125" customWidth="1"/>
    <col min="2" max="2" width="18.44140625" customWidth="1"/>
    <col min="3" max="3" width="19.5546875" customWidth="1"/>
    <col min="4" max="4" width="24.5546875" customWidth="1"/>
    <col min="5" max="5" width="22.44140625" customWidth="1"/>
    <col min="6" max="6" width="20" customWidth="1"/>
  </cols>
  <sheetData>
    <row r="2" spans="1:6" ht="15.6" x14ac:dyDescent="0.3">
      <c r="E2" s="195"/>
      <c r="F2" s="195"/>
    </row>
    <row r="3" spans="1:6" ht="17.399999999999999" x14ac:dyDescent="0.3">
      <c r="A3" s="196" t="s">
        <v>83</v>
      </c>
      <c r="B3" s="196"/>
      <c r="C3" s="196"/>
      <c r="D3" s="196"/>
      <c r="E3" s="196"/>
      <c r="F3" s="196"/>
    </row>
    <row r="4" spans="1:6" ht="18.75" customHeight="1" x14ac:dyDescent="0.3">
      <c r="A4" s="196" t="s">
        <v>1</v>
      </c>
      <c r="B4" s="196"/>
      <c r="C4" s="196"/>
      <c r="D4" s="196"/>
      <c r="E4" s="196"/>
      <c r="F4" s="196"/>
    </row>
    <row r="5" spans="1:6" ht="18.75" customHeight="1" x14ac:dyDescent="0.3">
      <c r="A5" s="196" t="s">
        <v>84</v>
      </c>
      <c r="B5" s="196"/>
      <c r="C5" s="196"/>
      <c r="D5" s="196"/>
      <c r="E5" s="196"/>
      <c r="F5" s="196"/>
    </row>
    <row r="6" spans="1:6" ht="17.399999999999999" x14ac:dyDescent="0.3">
      <c r="A6" s="196"/>
      <c r="B6" s="196"/>
      <c r="C6" s="91"/>
      <c r="D6" s="92"/>
    </row>
    <row r="7" spans="1:6" ht="16.2" thickBot="1" x14ac:dyDescent="0.35">
      <c r="F7" s="93" t="s">
        <v>3</v>
      </c>
    </row>
    <row r="8" spans="1:6" ht="15.75" customHeight="1" x14ac:dyDescent="0.3">
      <c r="A8" s="197"/>
      <c r="B8" s="199" t="s">
        <v>28</v>
      </c>
      <c r="C8" s="199" t="s">
        <v>29</v>
      </c>
      <c r="D8" s="199" t="s">
        <v>30</v>
      </c>
      <c r="E8" s="199" t="s">
        <v>85</v>
      </c>
      <c r="F8" s="193" t="s">
        <v>86</v>
      </c>
    </row>
    <row r="9" spans="1:6" ht="73.2" customHeight="1" x14ac:dyDescent="0.3">
      <c r="A9" s="198"/>
      <c r="B9" s="200"/>
      <c r="C9" s="200"/>
      <c r="D9" s="200"/>
      <c r="E9" s="200"/>
      <c r="F9" s="194"/>
    </row>
    <row r="10" spans="1:6" ht="15.6" x14ac:dyDescent="0.3">
      <c r="A10" s="94"/>
      <c r="B10" s="95"/>
      <c r="C10" s="95"/>
      <c r="D10" s="95"/>
      <c r="E10" s="95"/>
      <c r="F10" s="96"/>
    </row>
    <row r="11" spans="1:6" ht="15.6" x14ac:dyDescent="0.3">
      <c r="A11" s="97" t="s">
        <v>87</v>
      </c>
      <c r="B11" s="98">
        <v>92129658</v>
      </c>
      <c r="C11" s="98">
        <v>11805698.641376156</v>
      </c>
      <c r="D11" s="98">
        <v>-243809</v>
      </c>
      <c r="E11" s="98">
        <v>9997841</v>
      </c>
      <c r="F11" s="99">
        <f>B11+C11+D11+E11</f>
        <v>113689388.64137615</v>
      </c>
    </row>
    <row r="12" spans="1:6" ht="15.6" x14ac:dyDescent="0.3">
      <c r="A12" s="100" t="s">
        <v>88</v>
      </c>
      <c r="B12" s="101"/>
      <c r="C12" s="101"/>
      <c r="D12" s="101"/>
      <c r="E12" s="101"/>
      <c r="F12" s="102"/>
    </row>
    <row r="13" spans="1:6" ht="15.6" x14ac:dyDescent="0.3">
      <c r="A13" s="94" t="s">
        <v>74</v>
      </c>
      <c r="B13" s="101"/>
      <c r="C13" s="101"/>
      <c r="D13" s="103"/>
      <c r="E13" s="102">
        <v>6899426</v>
      </c>
      <c r="F13" s="102">
        <f>E13</f>
        <v>6899426</v>
      </c>
    </row>
    <row r="14" spans="1:6" ht="15.6" x14ac:dyDescent="0.3">
      <c r="A14" s="100" t="s">
        <v>89</v>
      </c>
      <c r="B14" s="101"/>
      <c r="C14" s="101"/>
      <c r="D14" s="101"/>
      <c r="E14" s="101"/>
      <c r="F14" s="102"/>
    </row>
    <row r="15" spans="1:6" ht="48.75" customHeight="1" x14ac:dyDescent="0.3">
      <c r="A15" s="94" t="s">
        <v>90</v>
      </c>
      <c r="B15" s="104">
        <v>0</v>
      </c>
      <c r="C15" s="104"/>
      <c r="D15" s="105">
        <v>52916</v>
      </c>
      <c r="E15" s="104">
        <v>0</v>
      </c>
      <c r="F15" s="102">
        <f>B15+D15+E15</f>
        <v>52916</v>
      </c>
    </row>
    <row r="16" spans="1:6" ht="15.6" x14ac:dyDescent="0.3">
      <c r="A16" s="100" t="s">
        <v>91</v>
      </c>
      <c r="B16" s="104"/>
      <c r="C16" s="106"/>
      <c r="D16" s="107">
        <f>D15</f>
        <v>52916</v>
      </c>
      <c r="E16" s="104"/>
      <c r="F16" s="99">
        <f>D16</f>
        <v>52916</v>
      </c>
    </row>
    <row r="17" spans="1:6" ht="15.6" x14ac:dyDescent="0.3">
      <c r="A17" s="100" t="s">
        <v>92</v>
      </c>
      <c r="B17" s="98">
        <v>0</v>
      </c>
      <c r="C17" s="98"/>
      <c r="D17" s="98">
        <f>D15</f>
        <v>52916</v>
      </c>
      <c r="E17" s="98">
        <f>E13</f>
        <v>6899426</v>
      </c>
      <c r="F17" s="99">
        <f>B17+D17+E17+C17</f>
        <v>6952342</v>
      </c>
    </row>
    <row r="18" spans="1:6" ht="31.2" x14ac:dyDescent="0.3">
      <c r="A18" s="100" t="s">
        <v>93</v>
      </c>
      <c r="B18" s="106"/>
      <c r="C18" s="106"/>
      <c r="D18" s="106"/>
      <c r="E18" s="106"/>
      <c r="F18" s="108"/>
    </row>
    <row r="19" spans="1:6" ht="15.6" x14ac:dyDescent="0.3">
      <c r="A19" s="109" t="s">
        <v>94</v>
      </c>
      <c r="B19" s="106">
        <v>12286000</v>
      </c>
      <c r="C19" s="106"/>
      <c r="D19" s="106"/>
      <c r="E19" s="106"/>
      <c r="F19" s="102">
        <f>B19+D19+E19+C19</f>
        <v>12286000</v>
      </c>
    </row>
    <row r="20" spans="1:6" ht="31.8" thickBot="1" x14ac:dyDescent="0.35">
      <c r="A20" s="109" t="s">
        <v>95</v>
      </c>
      <c r="B20" s="110"/>
      <c r="C20" s="111">
        <v>2511299</v>
      </c>
      <c r="D20" s="110"/>
      <c r="E20" s="110"/>
      <c r="F20" s="102">
        <f>C20</f>
        <v>2511299</v>
      </c>
    </row>
    <row r="21" spans="1:6" ht="16.2" thickBot="1" x14ac:dyDescent="0.35">
      <c r="A21" s="112" t="s">
        <v>96</v>
      </c>
      <c r="B21" s="113">
        <f>B11+B19</f>
        <v>104415658</v>
      </c>
      <c r="C21" s="113">
        <f>C11+C20</f>
        <v>14316997.641376156</v>
      </c>
      <c r="D21" s="113">
        <f>D11+D17</f>
        <v>-190893</v>
      </c>
      <c r="E21" s="113">
        <f>E11+E17</f>
        <v>16897267</v>
      </c>
      <c r="F21" s="114">
        <f>B21+C21+D21+E21</f>
        <v>135439029.64137614</v>
      </c>
    </row>
    <row r="22" spans="1:6" ht="16.2" thickBot="1" x14ac:dyDescent="0.35">
      <c r="A22" s="115"/>
      <c r="B22" s="116"/>
      <c r="C22" s="116"/>
      <c r="D22" s="116"/>
      <c r="E22" s="116"/>
      <c r="F22" s="117"/>
    </row>
    <row r="23" spans="1:6" ht="16.2" thickBot="1" x14ac:dyDescent="0.35">
      <c r="A23" s="97" t="s">
        <v>97</v>
      </c>
      <c r="B23" s="113">
        <v>104415658</v>
      </c>
      <c r="C23" s="113">
        <v>14316997.641376156</v>
      </c>
      <c r="D23" s="113">
        <v>-160022</v>
      </c>
      <c r="E23" s="113">
        <v>18198053</v>
      </c>
      <c r="F23" s="114">
        <v>136770686.64137614</v>
      </c>
    </row>
    <row r="24" spans="1:6" ht="15.6" x14ac:dyDescent="0.3">
      <c r="A24" s="100" t="s">
        <v>88</v>
      </c>
      <c r="B24" s="101"/>
      <c r="C24" s="101"/>
      <c r="D24" s="101"/>
      <c r="E24" s="101"/>
      <c r="F24" s="102"/>
    </row>
    <row r="25" spans="1:6" ht="15.6" x14ac:dyDescent="0.3">
      <c r="A25" s="94" t="s">
        <v>74</v>
      </c>
      <c r="B25" s="101"/>
      <c r="C25" s="101"/>
      <c r="D25" s="103"/>
      <c r="E25" s="102">
        <v>21692345</v>
      </c>
      <c r="F25" s="102">
        <f>E25</f>
        <v>21692345</v>
      </c>
    </row>
    <row r="26" spans="1:6" ht="15.6" x14ac:dyDescent="0.3">
      <c r="A26" s="100" t="s">
        <v>89</v>
      </c>
      <c r="B26" s="101"/>
      <c r="C26" s="101"/>
      <c r="D26" s="101"/>
      <c r="E26" s="101"/>
      <c r="F26" s="102"/>
    </row>
    <row r="27" spans="1:6" ht="48" customHeight="1" x14ac:dyDescent="0.3">
      <c r="A27" s="94" t="s">
        <v>90</v>
      </c>
      <c r="B27" s="104">
        <v>0</v>
      </c>
      <c r="C27" s="104"/>
      <c r="D27" s="106">
        <v>30165</v>
      </c>
      <c r="E27" s="104">
        <v>0</v>
      </c>
      <c r="F27" s="102">
        <f>B27+D27+E27</f>
        <v>30165</v>
      </c>
    </row>
    <row r="28" spans="1:6" ht="15.6" x14ac:dyDescent="0.3">
      <c r="A28" s="100" t="s">
        <v>91</v>
      </c>
      <c r="B28" s="104"/>
      <c r="C28" s="106"/>
      <c r="D28" s="107">
        <f>D27</f>
        <v>30165</v>
      </c>
      <c r="E28" s="104"/>
      <c r="F28" s="99">
        <f>D28</f>
        <v>30165</v>
      </c>
    </row>
    <row r="29" spans="1:6" ht="15.6" x14ac:dyDescent="0.3">
      <c r="A29" s="100" t="s">
        <v>92</v>
      </c>
      <c r="B29" s="98">
        <v>0</v>
      </c>
      <c r="C29" s="98"/>
      <c r="D29" s="98">
        <f>D27</f>
        <v>30165</v>
      </c>
      <c r="E29" s="98">
        <f>E25</f>
        <v>21692345</v>
      </c>
      <c r="F29" s="99">
        <f>B29+D29+E29+C29</f>
        <v>21722510</v>
      </c>
    </row>
    <row r="30" spans="1:6" ht="31.2" x14ac:dyDescent="0.3">
      <c r="A30" s="100" t="s">
        <v>93</v>
      </c>
      <c r="B30" s="106"/>
      <c r="C30" s="106"/>
      <c r="D30" s="106"/>
      <c r="E30" s="106"/>
      <c r="F30" s="108"/>
    </row>
    <row r="31" spans="1:6" ht="15.6" x14ac:dyDescent="0.3">
      <c r="A31" s="109" t="s">
        <v>94</v>
      </c>
      <c r="B31" s="106">
        <v>50000000</v>
      </c>
      <c r="C31" s="106"/>
      <c r="D31" s="106"/>
      <c r="E31" s="106"/>
      <c r="F31" s="102">
        <f>B31+D31+E31+C31</f>
        <v>50000000</v>
      </c>
    </row>
    <row r="32" spans="1:6" ht="16.2" thickBot="1" x14ac:dyDescent="0.35">
      <c r="A32" s="109" t="s">
        <v>98</v>
      </c>
      <c r="B32" s="110"/>
      <c r="C32" s="111">
        <v>-1295136</v>
      </c>
      <c r="D32" s="110"/>
      <c r="E32" s="110"/>
      <c r="F32" s="102">
        <f>C32</f>
        <v>-1295136</v>
      </c>
    </row>
    <row r="33" spans="1:6" ht="16.2" thickBot="1" x14ac:dyDescent="0.35">
      <c r="A33" s="112" t="s">
        <v>99</v>
      </c>
      <c r="B33" s="113">
        <f>B23+B31</f>
        <v>154415658</v>
      </c>
      <c r="C33" s="113">
        <f>C23+C32</f>
        <v>13021861.641376156</v>
      </c>
      <c r="D33" s="113">
        <f>D23+D29</f>
        <v>-129857</v>
      </c>
      <c r="E33" s="113">
        <f>E23+E29</f>
        <v>39890398</v>
      </c>
      <c r="F33" s="114">
        <f>B33+C33+D33+E33</f>
        <v>207198060.64137617</v>
      </c>
    </row>
    <row r="36" spans="1:6" ht="15.6" x14ac:dyDescent="0.3">
      <c r="A36" s="118" t="s">
        <v>34</v>
      </c>
      <c r="B36" s="119"/>
      <c r="C36" s="119"/>
      <c r="D36" s="120" t="s">
        <v>35</v>
      </c>
    </row>
    <row r="37" spans="1:6" ht="15.6" x14ac:dyDescent="0.3">
      <c r="A37" s="121"/>
      <c r="B37" s="122"/>
      <c r="C37" s="122"/>
      <c r="D37" s="123"/>
    </row>
    <row r="38" spans="1:6" ht="15.6" x14ac:dyDescent="0.3">
      <c r="A38" s="124" t="s">
        <v>100</v>
      </c>
      <c r="B38" s="125"/>
      <c r="C38" s="125"/>
      <c r="D38" s="125" t="s">
        <v>101</v>
      </c>
    </row>
    <row r="39" spans="1:6" ht="15.6" x14ac:dyDescent="0.3">
      <c r="A39" s="126"/>
      <c r="B39" s="127"/>
      <c r="C39" s="127"/>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D35" sqref="D35"/>
    </sheetView>
  </sheetViews>
  <sheetFormatPr defaultRowHeight="10.199999999999999" x14ac:dyDescent="0.2"/>
  <cols>
    <col min="1" max="1" width="7.21875" style="158" customWidth="1"/>
    <col min="2" max="2" width="49.109375" style="158" customWidth="1"/>
    <col min="3" max="3" width="17.77734375" style="158" customWidth="1"/>
    <col min="4" max="4" width="21.6640625" style="158" customWidth="1"/>
    <col min="5" max="5" width="15.33203125" style="158" customWidth="1"/>
    <col min="6" max="6" width="14.88671875" style="158" customWidth="1"/>
    <col min="7" max="7" width="12.77734375" style="158" customWidth="1"/>
    <col min="8" max="8" width="15.44140625" style="158" customWidth="1"/>
    <col min="9" max="9" width="18.88671875" style="158" customWidth="1"/>
    <col min="10" max="13" width="8.88671875" style="158"/>
    <col min="14" max="14" width="18.88671875" style="158" customWidth="1"/>
    <col min="15" max="256" width="8.88671875" style="158"/>
    <col min="257" max="257" width="7.21875" style="158" customWidth="1"/>
    <col min="258" max="258" width="49.109375" style="158" customWidth="1"/>
    <col min="259" max="259" width="17.77734375" style="158" customWidth="1"/>
    <col min="260" max="260" width="21.6640625" style="158" customWidth="1"/>
    <col min="261" max="261" width="15.33203125" style="158" customWidth="1"/>
    <col min="262" max="262" width="14.88671875" style="158" customWidth="1"/>
    <col min="263" max="263" width="12.77734375" style="158" customWidth="1"/>
    <col min="264" max="264" width="15.44140625" style="158" customWidth="1"/>
    <col min="265" max="265" width="18.88671875" style="158" customWidth="1"/>
    <col min="266" max="269" width="8.88671875" style="158"/>
    <col min="270" max="270" width="18.88671875" style="158" customWidth="1"/>
    <col min="271" max="512" width="8.88671875" style="158"/>
    <col min="513" max="513" width="7.21875" style="158" customWidth="1"/>
    <col min="514" max="514" width="49.109375" style="158" customWidth="1"/>
    <col min="515" max="515" width="17.77734375" style="158" customWidth="1"/>
    <col min="516" max="516" width="21.6640625" style="158" customWidth="1"/>
    <col min="517" max="517" width="15.33203125" style="158" customWidth="1"/>
    <col min="518" max="518" width="14.88671875" style="158" customWidth="1"/>
    <col min="519" max="519" width="12.77734375" style="158" customWidth="1"/>
    <col min="520" max="520" width="15.44140625" style="158" customWidth="1"/>
    <col min="521" max="521" width="18.88671875" style="158" customWidth="1"/>
    <col min="522" max="525" width="8.88671875" style="158"/>
    <col min="526" max="526" width="18.88671875" style="158" customWidth="1"/>
    <col min="527" max="768" width="8.88671875" style="158"/>
    <col min="769" max="769" width="7.21875" style="158" customWidth="1"/>
    <col min="770" max="770" width="49.109375" style="158" customWidth="1"/>
    <col min="771" max="771" width="17.77734375" style="158" customWidth="1"/>
    <col min="772" max="772" width="21.6640625" style="158" customWidth="1"/>
    <col min="773" max="773" width="15.33203125" style="158" customWidth="1"/>
    <col min="774" max="774" width="14.88671875" style="158" customWidth="1"/>
    <col min="775" max="775" width="12.77734375" style="158" customWidth="1"/>
    <col min="776" max="776" width="15.44140625" style="158" customWidth="1"/>
    <col min="777" max="777" width="18.88671875" style="158" customWidth="1"/>
    <col min="778" max="781" width="8.88671875" style="158"/>
    <col min="782" max="782" width="18.88671875" style="158" customWidth="1"/>
    <col min="783" max="1024" width="8.88671875" style="158"/>
    <col min="1025" max="1025" width="7.21875" style="158" customWidth="1"/>
    <col min="1026" max="1026" width="49.109375" style="158" customWidth="1"/>
    <col min="1027" max="1027" width="17.77734375" style="158" customWidth="1"/>
    <col min="1028" max="1028" width="21.6640625" style="158" customWidth="1"/>
    <col min="1029" max="1029" width="15.33203125" style="158" customWidth="1"/>
    <col min="1030" max="1030" width="14.88671875" style="158" customWidth="1"/>
    <col min="1031" max="1031" width="12.77734375" style="158" customWidth="1"/>
    <col min="1032" max="1032" width="15.44140625" style="158" customWidth="1"/>
    <col min="1033" max="1033" width="18.88671875" style="158" customWidth="1"/>
    <col min="1034" max="1037" width="8.88671875" style="158"/>
    <col min="1038" max="1038" width="18.88671875" style="158" customWidth="1"/>
    <col min="1039" max="1280" width="8.88671875" style="158"/>
    <col min="1281" max="1281" width="7.21875" style="158" customWidth="1"/>
    <col min="1282" max="1282" width="49.109375" style="158" customWidth="1"/>
    <col min="1283" max="1283" width="17.77734375" style="158" customWidth="1"/>
    <col min="1284" max="1284" width="21.6640625" style="158" customWidth="1"/>
    <col min="1285" max="1285" width="15.33203125" style="158" customWidth="1"/>
    <col min="1286" max="1286" width="14.88671875" style="158" customWidth="1"/>
    <col min="1287" max="1287" width="12.77734375" style="158" customWidth="1"/>
    <col min="1288" max="1288" width="15.44140625" style="158" customWidth="1"/>
    <col min="1289" max="1289" width="18.88671875" style="158" customWidth="1"/>
    <col min="1290" max="1293" width="8.88671875" style="158"/>
    <col min="1294" max="1294" width="18.88671875" style="158" customWidth="1"/>
    <col min="1295" max="1536" width="8.88671875" style="158"/>
    <col min="1537" max="1537" width="7.21875" style="158" customWidth="1"/>
    <col min="1538" max="1538" width="49.109375" style="158" customWidth="1"/>
    <col min="1539" max="1539" width="17.77734375" style="158" customWidth="1"/>
    <col min="1540" max="1540" width="21.6640625" style="158" customWidth="1"/>
    <col min="1541" max="1541" width="15.33203125" style="158" customWidth="1"/>
    <col min="1542" max="1542" width="14.88671875" style="158" customWidth="1"/>
    <col min="1543" max="1543" width="12.77734375" style="158" customWidth="1"/>
    <col min="1544" max="1544" width="15.44140625" style="158" customWidth="1"/>
    <col min="1545" max="1545" width="18.88671875" style="158" customWidth="1"/>
    <col min="1546" max="1549" width="8.88671875" style="158"/>
    <col min="1550" max="1550" width="18.88671875" style="158" customWidth="1"/>
    <col min="1551" max="1792" width="8.88671875" style="158"/>
    <col min="1793" max="1793" width="7.21875" style="158" customWidth="1"/>
    <col min="1794" max="1794" width="49.109375" style="158" customWidth="1"/>
    <col min="1795" max="1795" width="17.77734375" style="158" customWidth="1"/>
    <col min="1796" max="1796" width="21.6640625" style="158" customWidth="1"/>
    <col min="1797" max="1797" width="15.33203125" style="158" customWidth="1"/>
    <col min="1798" max="1798" width="14.88671875" style="158" customWidth="1"/>
    <col min="1799" max="1799" width="12.77734375" style="158" customWidth="1"/>
    <col min="1800" max="1800" width="15.44140625" style="158" customWidth="1"/>
    <col min="1801" max="1801" width="18.88671875" style="158" customWidth="1"/>
    <col min="1802" max="1805" width="8.88671875" style="158"/>
    <col min="1806" max="1806" width="18.88671875" style="158" customWidth="1"/>
    <col min="1807" max="2048" width="8.88671875" style="158"/>
    <col min="2049" max="2049" width="7.21875" style="158" customWidth="1"/>
    <col min="2050" max="2050" width="49.109375" style="158" customWidth="1"/>
    <col min="2051" max="2051" width="17.77734375" style="158" customWidth="1"/>
    <col min="2052" max="2052" width="21.6640625" style="158" customWidth="1"/>
    <col min="2053" max="2053" width="15.33203125" style="158" customWidth="1"/>
    <col min="2054" max="2054" width="14.88671875" style="158" customWidth="1"/>
    <col min="2055" max="2055" width="12.77734375" style="158" customWidth="1"/>
    <col min="2056" max="2056" width="15.44140625" style="158" customWidth="1"/>
    <col min="2057" max="2057" width="18.88671875" style="158" customWidth="1"/>
    <col min="2058" max="2061" width="8.88671875" style="158"/>
    <col min="2062" max="2062" width="18.88671875" style="158" customWidth="1"/>
    <col min="2063" max="2304" width="8.88671875" style="158"/>
    <col min="2305" max="2305" width="7.21875" style="158" customWidth="1"/>
    <col min="2306" max="2306" width="49.109375" style="158" customWidth="1"/>
    <col min="2307" max="2307" width="17.77734375" style="158" customWidth="1"/>
    <col min="2308" max="2308" width="21.6640625" style="158" customWidth="1"/>
    <col min="2309" max="2309" width="15.33203125" style="158" customWidth="1"/>
    <col min="2310" max="2310" width="14.88671875" style="158" customWidth="1"/>
    <col min="2311" max="2311" width="12.77734375" style="158" customWidth="1"/>
    <col min="2312" max="2312" width="15.44140625" style="158" customWidth="1"/>
    <col min="2313" max="2313" width="18.88671875" style="158" customWidth="1"/>
    <col min="2314" max="2317" width="8.88671875" style="158"/>
    <col min="2318" max="2318" width="18.88671875" style="158" customWidth="1"/>
    <col min="2319" max="2560" width="8.88671875" style="158"/>
    <col min="2561" max="2561" width="7.21875" style="158" customWidth="1"/>
    <col min="2562" max="2562" width="49.109375" style="158" customWidth="1"/>
    <col min="2563" max="2563" width="17.77734375" style="158" customWidth="1"/>
    <col min="2564" max="2564" width="21.6640625" style="158" customWidth="1"/>
    <col min="2565" max="2565" width="15.33203125" style="158" customWidth="1"/>
    <col min="2566" max="2566" width="14.88671875" style="158" customWidth="1"/>
    <col min="2567" max="2567" width="12.77734375" style="158" customWidth="1"/>
    <col min="2568" max="2568" width="15.44140625" style="158" customWidth="1"/>
    <col min="2569" max="2569" width="18.88671875" style="158" customWidth="1"/>
    <col min="2570" max="2573" width="8.88671875" style="158"/>
    <col min="2574" max="2574" width="18.88671875" style="158" customWidth="1"/>
    <col min="2575" max="2816" width="8.88671875" style="158"/>
    <col min="2817" max="2817" width="7.21875" style="158" customWidth="1"/>
    <col min="2818" max="2818" width="49.109375" style="158" customWidth="1"/>
    <col min="2819" max="2819" width="17.77734375" style="158" customWidth="1"/>
    <col min="2820" max="2820" width="21.6640625" style="158" customWidth="1"/>
    <col min="2821" max="2821" width="15.33203125" style="158" customWidth="1"/>
    <col min="2822" max="2822" width="14.88671875" style="158" customWidth="1"/>
    <col min="2823" max="2823" width="12.77734375" style="158" customWidth="1"/>
    <col min="2824" max="2824" width="15.44140625" style="158" customWidth="1"/>
    <col min="2825" max="2825" width="18.88671875" style="158" customWidth="1"/>
    <col min="2826" max="2829" width="8.88671875" style="158"/>
    <col min="2830" max="2830" width="18.88671875" style="158" customWidth="1"/>
    <col min="2831" max="3072" width="8.88671875" style="158"/>
    <col min="3073" max="3073" width="7.21875" style="158" customWidth="1"/>
    <col min="3074" max="3074" width="49.109375" style="158" customWidth="1"/>
    <col min="3075" max="3075" width="17.77734375" style="158" customWidth="1"/>
    <col min="3076" max="3076" width="21.6640625" style="158" customWidth="1"/>
    <col min="3077" max="3077" width="15.33203125" style="158" customWidth="1"/>
    <col min="3078" max="3078" width="14.88671875" style="158" customWidth="1"/>
    <col min="3079" max="3079" width="12.77734375" style="158" customWidth="1"/>
    <col min="3080" max="3080" width="15.44140625" style="158" customWidth="1"/>
    <col min="3081" max="3081" width="18.88671875" style="158" customWidth="1"/>
    <col min="3082" max="3085" width="8.88671875" style="158"/>
    <col min="3086" max="3086" width="18.88671875" style="158" customWidth="1"/>
    <col min="3087" max="3328" width="8.88671875" style="158"/>
    <col min="3329" max="3329" width="7.21875" style="158" customWidth="1"/>
    <col min="3330" max="3330" width="49.109375" style="158" customWidth="1"/>
    <col min="3331" max="3331" width="17.77734375" style="158" customWidth="1"/>
    <col min="3332" max="3332" width="21.6640625" style="158" customWidth="1"/>
    <col min="3333" max="3333" width="15.33203125" style="158" customWidth="1"/>
    <col min="3334" max="3334" width="14.88671875" style="158" customWidth="1"/>
    <col min="3335" max="3335" width="12.77734375" style="158" customWidth="1"/>
    <col min="3336" max="3336" width="15.44140625" style="158" customWidth="1"/>
    <col min="3337" max="3337" width="18.88671875" style="158" customWidth="1"/>
    <col min="3338" max="3341" width="8.88671875" style="158"/>
    <col min="3342" max="3342" width="18.88671875" style="158" customWidth="1"/>
    <col min="3343" max="3584" width="8.88671875" style="158"/>
    <col min="3585" max="3585" width="7.21875" style="158" customWidth="1"/>
    <col min="3586" max="3586" width="49.109375" style="158" customWidth="1"/>
    <col min="3587" max="3587" width="17.77734375" style="158" customWidth="1"/>
    <col min="3588" max="3588" width="21.6640625" style="158" customWidth="1"/>
    <col min="3589" max="3589" width="15.33203125" style="158" customWidth="1"/>
    <col min="3590" max="3590" width="14.88671875" style="158" customWidth="1"/>
    <col min="3591" max="3591" width="12.77734375" style="158" customWidth="1"/>
    <col min="3592" max="3592" width="15.44140625" style="158" customWidth="1"/>
    <col min="3593" max="3593" width="18.88671875" style="158" customWidth="1"/>
    <col min="3594" max="3597" width="8.88671875" style="158"/>
    <col min="3598" max="3598" width="18.88671875" style="158" customWidth="1"/>
    <col min="3599" max="3840" width="8.88671875" style="158"/>
    <col min="3841" max="3841" width="7.21875" style="158" customWidth="1"/>
    <col min="3842" max="3842" width="49.109375" style="158" customWidth="1"/>
    <col min="3843" max="3843" width="17.77734375" style="158" customWidth="1"/>
    <col min="3844" max="3844" width="21.6640625" style="158" customWidth="1"/>
    <col min="3845" max="3845" width="15.33203125" style="158" customWidth="1"/>
    <col min="3846" max="3846" width="14.88671875" style="158" customWidth="1"/>
    <col min="3847" max="3847" width="12.77734375" style="158" customWidth="1"/>
    <col min="3848" max="3848" width="15.44140625" style="158" customWidth="1"/>
    <col min="3849" max="3849" width="18.88671875" style="158" customWidth="1"/>
    <col min="3850" max="3853" width="8.88671875" style="158"/>
    <col min="3854" max="3854" width="18.88671875" style="158" customWidth="1"/>
    <col min="3855" max="4096" width="8.88671875" style="158"/>
    <col min="4097" max="4097" width="7.21875" style="158" customWidth="1"/>
    <col min="4098" max="4098" width="49.109375" style="158" customWidth="1"/>
    <col min="4099" max="4099" width="17.77734375" style="158" customWidth="1"/>
    <col min="4100" max="4100" width="21.6640625" style="158" customWidth="1"/>
    <col min="4101" max="4101" width="15.33203125" style="158" customWidth="1"/>
    <col min="4102" max="4102" width="14.88671875" style="158" customWidth="1"/>
    <col min="4103" max="4103" width="12.77734375" style="158" customWidth="1"/>
    <col min="4104" max="4104" width="15.44140625" style="158" customWidth="1"/>
    <col min="4105" max="4105" width="18.88671875" style="158" customWidth="1"/>
    <col min="4106" max="4109" width="8.88671875" style="158"/>
    <col min="4110" max="4110" width="18.88671875" style="158" customWidth="1"/>
    <col min="4111" max="4352" width="8.88671875" style="158"/>
    <col min="4353" max="4353" width="7.21875" style="158" customWidth="1"/>
    <col min="4354" max="4354" width="49.109375" style="158" customWidth="1"/>
    <col min="4355" max="4355" width="17.77734375" style="158" customWidth="1"/>
    <col min="4356" max="4356" width="21.6640625" style="158" customWidth="1"/>
    <col min="4357" max="4357" width="15.33203125" style="158" customWidth="1"/>
    <col min="4358" max="4358" width="14.88671875" style="158" customWidth="1"/>
    <col min="4359" max="4359" width="12.77734375" style="158" customWidth="1"/>
    <col min="4360" max="4360" width="15.44140625" style="158" customWidth="1"/>
    <col min="4361" max="4361" width="18.88671875" style="158" customWidth="1"/>
    <col min="4362" max="4365" width="8.88671875" style="158"/>
    <col min="4366" max="4366" width="18.88671875" style="158" customWidth="1"/>
    <col min="4367" max="4608" width="8.88671875" style="158"/>
    <col min="4609" max="4609" width="7.21875" style="158" customWidth="1"/>
    <col min="4610" max="4610" width="49.109375" style="158" customWidth="1"/>
    <col min="4611" max="4611" width="17.77734375" style="158" customWidth="1"/>
    <col min="4612" max="4612" width="21.6640625" style="158" customWidth="1"/>
    <col min="4613" max="4613" width="15.33203125" style="158" customWidth="1"/>
    <col min="4614" max="4614" width="14.88671875" style="158" customWidth="1"/>
    <col min="4615" max="4615" width="12.77734375" style="158" customWidth="1"/>
    <col min="4616" max="4616" width="15.44140625" style="158" customWidth="1"/>
    <col min="4617" max="4617" width="18.88671875" style="158" customWidth="1"/>
    <col min="4618" max="4621" width="8.88671875" style="158"/>
    <col min="4622" max="4622" width="18.88671875" style="158" customWidth="1"/>
    <col min="4623" max="4864" width="8.88671875" style="158"/>
    <col min="4865" max="4865" width="7.21875" style="158" customWidth="1"/>
    <col min="4866" max="4866" width="49.109375" style="158" customWidth="1"/>
    <col min="4867" max="4867" width="17.77734375" style="158" customWidth="1"/>
    <col min="4868" max="4868" width="21.6640625" style="158" customWidth="1"/>
    <col min="4869" max="4869" width="15.33203125" style="158" customWidth="1"/>
    <col min="4870" max="4870" width="14.88671875" style="158" customWidth="1"/>
    <col min="4871" max="4871" width="12.77734375" style="158" customWidth="1"/>
    <col min="4872" max="4872" width="15.44140625" style="158" customWidth="1"/>
    <col min="4873" max="4873" width="18.88671875" style="158" customWidth="1"/>
    <col min="4874" max="4877" width="8.88671875" style="158"/>
    <col min="4878" max="4878" width="18.88671875" style="158" customWidth="1"/>
    <col min="4879" max="5120" width="8.88671875" style="158"/>
    <col min="5121" max="5121" width="7.21875" style="158" customWidth="1"/>
    <col min="5122" max="5122" width="49.109375" style="158" customWidth="1"/>
    <col min="5123" max="5123" width="17.77734375" style="158" customWidth="1"/>
    <col min="5124" max="5124" width="21.6640625" style="158" customWidth="1"/>
    <col min="5125" max="5125" width="15.33203125" style="158" customWidth="1"/>
    <col min="5126" max="5126" width="14.88671875" style="158" customWidth="1"/>
    <col min="5127" max="5127" width="12.77734375" style="158" customWidth="1"/>
    <col min="5128" max="5128" width="15.44140625" style="158" customWidth="1"/>
    <col min="5129" max="5129" width="18.88671875" style="158" customWidth="1"/>
    <col min="5130" max="5133" width="8.88671875" style="158"/>
    <col min="5134" max="5134" width="18.88671875" style="158" customWidth="1"/>
    <col min="5135" max="5376" width="8.88671875" style="158"/>
    <col min="5377" max="5377" width="7.21875" style="158" customWidth="1"/>
    <col min="5378" max="5378" width="49.109375" style="158" customWidth="1"/>
    <col min="5379" max="5379" width="17.77734375" style="158" customWidth="1"/>
    <col min="5380" max="5380" width="21.6640625" style="158" customWidth="1"/>
    <col min="5381" max="5381" width="15.33203125" style="158" customWidth="1"/>
    <col min="5382" max="5382" width="14.88671875" style="158" customWidth="1"/>
    <col min="5383" max="5383" width="12.77734375" style="158" customWidth="1"/>
    <col min="5384" max="5384" width="15.44140625" style="158" customWidth="1"/>
    <col min="5385" max="5385" width="18.88671875" style="158" customWidth="1"/>
    <col min="5386" max="5389" width="8.88671875" style="158"/>
    <col min="5390" max="5390" width="18.88671875" style="158" customWidth="1"/>
    <col min="5391" max="5632" width="8.88671875" style="158"/>
    <col min="5633" max="5633" width="7.21875" style="158" customWidth="1"/>
    <col min="5634" max="5634" width="49.109375" style="158" customWidth="1"/>
    <col min="5635" max="5635" width="17.77734375" style="158" customWidth="1"/>
    <col min="5636" max="5636" width="21.6640625" style="158" customWidth="1"/>
    <col min="5637" max="5637" width="15.33203125" style="158" customWidth="1"/>
    <col min="5638" max="5638" width="14.88671875" style="158" customWidth="1"/>
    <col min="5639" max="5639" width="12.77734375" style="158" customWidth="1"/>
    <col min="5640" max="5640" width="15.44140625" style="158" customWidth="1"/>
    <col min="5641" max="5641" width="18.88671875" style="158" customWidth="1"/>
    <col min="5642" max="5645" width="8.88671875" style="158"/>
    <col min="5646" max="5646" width="18.88671875" style="158" customWidth="1"/>
    <col min="5647" max="5888" width="8.88671875" style="158"/>
    <col min="5889" max="5889" width="7.21875" style="158" customWidth="1"/>
    <col min="5890" max="5890" width="49.109375" style="158" customWidth="1"/>
    <col min="5891" max="5891" width="17.77734375" style="158" customWidth="1"/>
    <col min="5892" max="5892" width="21.6640625" style="158" customWidth="1"/>
    <col min="5893" max="5893" width="15.33203125" style="158" customWidth="1"/>
    <col min="5894" max="5894" width="14.88671875" style="158" customWidth="1"/>
    <col min="5895" max="5895" width="12.77734375" style="158" customWidth="1"/>
    <col min="5896" max="5896" width="15.44140625" style="158" customWidth="1"/>
    <col min="5897" max="5897" width="18.88671875" style="158" customWidth="1"/>
    <col min="5898" max="5901" width="8.88671875" style="158"/>
    <col min="5902" max="5902" width="18.88671875" style="158" customWidth="1"/>
    <col min="5903" max="6144" width="8.88671875" style="158"/>
    <col min="6145" max="6145" width="7.21875" style="158" customWidth="1"/>
    <col min="6146" max="6146" width="49.109375" style="158" customWidth="1"/>
    <col min="6147" max="6147" width="17.77734375" style="158" customWidth="1"/>
    <col min="6148" max="6148" width="21.6640625" style="158" customWidth="1"/>
    <col min="6149" max="6149" width="15.33203125" style="158" customWidth="1"/>
    <col min="6150" max="6150" width="14.88671875" style="158" customWidth="1"/>
    <col min="6151" max="6151" width="12.77734375" style="158" customWidth="1"/>
    <col min="6152" max="6152" width="15.44140625" style="158" customWidth="1"/>
    <col min="6153" max="6153" width="18.88671875" style="158" customWidth="1"/>
    <col min="6154" max="6157" width="8.88671875" style="158"/>
    <col min="6158" max="6158" width="18.88671875" style="158" customWidth="1"/>
    <col min="6159" max="6400" width="8.88671875" style="158"/>
    <col min="6401" max="6401" width="7.21875" style="158" customWidth="1"/>
    <col min="6402" max="6402" width="49.109375" style="158" customWidth="1"/>
    <col min="6403" max="6403" width="17.77734375" style="158" customWidth="1"/>
    <col min="6404" max="6404" width="21.6640625" style="158" customWidth="1"/>
    <col min="6405" max="6405" width="15.33203125" style="158" customWidth="1"/>
    <col min="6406" max="6406" width="14.88671875" style="158" customWidth="1"/>
    <col min="6407" max="6407" width="12.77734375" style="158" customWidth="1"/>
    <col min="6408" max="6408" width="15.44140625" style="158" customWidth="1"/>
    <col min="6409" max="6409" width="18.88671875" style="158" customWidth="1"/>
    <col min="6410" max="6413" width="8.88671875" style="158"/>
    <col min="6414" max="6414" width="18.88671875" style="158" customWidth="1"/>
    <col min="6415" max="6656" width="8.88671875" style="158"/>
    <col min="6657" max="6657" width="7.21875" style="158" customWidth="1"/>
    <col min="6658" max="6658" width="49.109375" style="158" customWidth="1"/>
    <col min="6659" max="6659" width="17.77734375" style="158" customWidth="1"/>
    <col min="6660" max="6660" width="21.6640625" style="158" customWidth="1"/>
    <col min="6661" max="6661" width="15.33203125" style="158" customWidth="1"/>
    <col min="6662" max="6662" width="14.88671875" style="158" customWidth="1"/>
    <col min="6663" max="6663" width="12.77734375" style="158" customWidth="1"/>
    <col min="6664" max="6664" width="15.44140625" style="158" customWidth="1"/>
    <col min="6665" max="6665" width="18.88671875" style="158" customWidth="1"/>
    <col min="6666" max="6669" width="8.88671875" style="158"/>
    <col min="6670" max="6670" width="18.88671875" style="158" customWidth="1"/>
    <col min="6671" max="6912" width="8.88671875" style="158"/>
    <col min="6913" max="6913" width="7.21875" style="158" customWidth="1"/>
    <col min="6914" max="6914" width="49.109375" style="158" customWidth="1"/>
    <col min="6915" max="6915" width="17.77734375" style="158" customWidth="1"/>
    <col min="6916" max="6916" width="21.6640625" style="158" customWidth="1"/>
    <col min="6917" max="6917" width="15.33203125" style="158" customWidth="1"/>
    <col min="6918" max="6918" width="14.88671875" style="158" customWidth="1"/>
    <col min="6919" max="6919" width="12.77734375" style="158" customWidth="1"/>
    <col min="6920" max="6920" width="15.44140625" style="158" customWidth="1"/>
    <col min="6921" max="6921" width="18.88671875" style="158" customWidth="1"/>
    <col min="6922" max="6925" width="8.88671875" style="158"/>
    <col min="6926" max="6926" width="18.88671875" style="158" customWidth="1"/>
    <col min="6927" max="7168" width="8.88671875" style="158"/>
    <col min="7169" max="7169" width="7.21875" style="158" customWidth="1"/>
    <col min="7170" max="7170" width="49.109375" style="158" customWidth="1"/>
    <col min="7171" max="7171" width="17.77734375" style="158" customWidth="1"/>
    <col min="7172" max="7172" width="21.6640625" style="158" customWidth="1"/>
    <col min="7173" max="7173" width="15.33203125" style="158" customWidth="1"/>
    <col min="7174" max="7174" width="14.88671875" style="158" customWidth="1"/>
    <col min="7175" max="7175" width="12.77734375" style="158" customWidth="1"/>
    <col min="7176" max="7176" width="15.44140625" style="158" customWidth="1"/>
    <col min="7177" max="7177" width="18.88671875" style="158" customWidth="1"/>
    <col min="7178" max="7181" width="8.88671875" style="158"/>
    <col min="7182" max="7182" width="18.88671875" style="158" customWidth="1"/>
    <col min="7183" max="7424" width="8.88671875" style="158"/>
    <col min="7425" max="7425" width="7.21875" style="158" customWidth="1"/>
    <col min="7426" max="7426" width="49.109375" style="158" customWidth="1"/>
    <col min="7427" max="7427" width="17.77734375" style="158" customWidth="1"/>
    <col min="7428" max="7428" width="21.6640625" style="158" customWidth="1"/>
    <col min="7429" max="7429" width="15.33203125" style="158" customWidth="1"/>
    <col min="7430" max="7430" width="14.88671875" style="158" customWidth="1"/>
    <col min="7431" max="7431" width="12.77734375" style="158" customWidth="1"/>
    <col min="7432" max="7432" width="15.44140625" style="158" customWidth="1"/>
    <col min="7433" max="7433" width="18.88671875" style="158" customWidth="1"/>
    <col min="7434" max="7437" width="8.88671875" style="158"/>
    <col min="7438" max="7438" width="18.88671875" style="158" customWidth="1"/>
    <col min="7439" max="7680" width="8.88671875" style="158"/>
    <col min="7681" max="7681" width="7.21875" style="158" customWidth="1"/>
    <col min="7682" max="7682" width="49.109375" style="158" customWidth="1"/>
    <col min="7683" max="7683" width="17.77734375" style="158" customWidth="1"/>
    <col min="7684" max="7684" width="21.6640625" style="158" customWidth="1"/>
    <col min="7685" max="7685" width="15.33203125" style="158" customWidth="1"/>
    <col min="7686" max="7686" width="14.88671875" style="158" customWidth="1"/>
    <col min="7687" max="7687" width="12.77734375" style="158" customWidth="1"/>
    <col min="7688" max="7688" width="15.44140625" style="158" customWidth="1"/>
    <col min="7689" max="7689" width="18.88671875" style="158" customWidth="1"/>
    <col min="7690" max="7693" width="8.88671875" style="158"/>
    <col min="7694" max="7694" width="18.88671875" style="158" customWidth="1"/>
    <col min="7695" max="7936" width="8.88671875" style="158"/>
    <col min="7937" max="7937" width="7.21875" style="158" customWidth="1"/>
    <col min="7938" max="7938" width="49.109375" style="158" customWidth="1"/>
    <col min="7939" max="7939" width="17.77734375" style="158" customWidth="1"/>
    <col min="7940" max="7940" width="21.6640625" style="158" customWidth="1"/>
    <col min="7941" max="7941" width="15.33203125" style="158" customWidth="1"/>
    <col min="7942" max="7942" width="14.88671875" style="158" customWidth="1"/>
    <col min="7943" max="7943" width="12.77734375" style="158" customWidth="1"/>
    <col min="7944" max="7944" width="15.44140625" style="158" customWidth="1"/>
    <col min="7945" max="7945" width="18.88671875" style="158" customWidth="1"/>
    <col min="7946" max="7949" width="8.88671875" style="158"/>
    <col min="7950" max="7950" width="18.88671875" style="158" customWidth="1"/>
    <col min="7951" max="8192" width="8.88671875" style="158"/>
    <col min="8193" max="8193" width="7.21875" style="158" customWidth="1"/>
    <col min="8194" max="8194" width="49.109375" style="158" customWidth="1"/>
    <col min="8195" max="8195" width="17.77734375" style="158" customWidth="1"/>
    <col min="8196" max="8196" width="21.6640625" style="158" customWidth="1"/>
    <col min="8197" max="8197" width="15.33203125" style="158" customWidth="1"/>
    <col min="8198" max="8198" width="14.88671875" style="158" customWidth="1"/>
    <col min="8199" max="8199" width="12.77734375" style="158" customWidth="1"/>
    <col min="8200" max="8200" width="15.44140625" style="158" customWidth="1"/>
    <col min="8201" max="8201" width="18.88671875" style="158" customWidth="1"/>
    <col min="8202" max="8205" width="8.88671875" style="158"/>
    <col min="8206" max="8206" width="18.88671875" style="158" customWidth="1"/>
    <col min="8207" max="8448" width="8.88671875" style="158"/>
    <col min="8449" max="8449" width="7.21875" style="158" customWidth="1"/>
    <col min="8450" max="8450" width="49.109375" style="158" customWidth="1"/>
    <col min="8451" max="8451" width="17.77734375" style="158" customWidth="1"/>
    <col min="8452" max="8452" width="21.6640625" style="158" customWidth="1"/>
    <col min="8453" max="8453" width="15.33203125" style="158" customWidth="1"/>
    <col min="8454" max="8454" width="14.88671875" style="158" customWidth="1"/>
    <col min="8455" max="8455" width="12.77734375" style="158" customWidth="1"/>
    <col min="8456" max="8456" width="15.44140625" style="158" customWidth="1"/>
    <col min="8457" max="8457" width="18.88671875" style="158" customWidth="1"/>
    <col min="8458" max="8461" width="8.88671875" style="158"/>
    <col min="8462" max="8462" width="18.88671875" style="158" customWidth="1"/>
    <col min="8463" max="8704" width="8.88671875" style="158"/>
    <col min="8705" max="8705" width="7.21875" style="158" customWidth="1"/>
    <col min="8706" max="8706" width="49.109375" style="158" customWidth="1"/>
    <col min="8707" max="8707" width="17.77734375" style="158" customWidth="1"/>
    <col min="8708" max="8708" width="21.6640625" style="158" customWidth="1"/>
    <col min="8709" max="8709" width="15.33203125" style="158" customWidth="1"/>
    <col min="8710" max="8710" width="14.88671875" style="158" customWidth="1"/>
    <col min="8711" max="8711" width="12.77734375" style="158" customWidth="1"/>
    <col min="8712" max="8712" width="15.44140625" style="158" customWidth="1"/>
    <col min="8713" max="8713" width="18.88671875" style="158" customWidth="1"/>
    <col min="8714" max="8717" width="8.88671875" style="158"/>
    <col min="8718" max="8718" width="18.88671875" style="158" customWidth="1"/>
    <col min="8719" max="8960" width="8.88671875" style="158"/>
    <col min="8961" max="8961" width="7.21875" style="158" customWidth="1"/>
    <col min="8962" max="8962" width="49.109375" style="158" customWidth="1"/>
    <col min="8963" max="8963" width="17.77734375" style="158" customWidth="1"/>
    <col min="8964" max="8964" width="21.6640625" style="158" customWidth="1"/>
    <col min="8965" max="8965" width="15.33203125" style="158" customWidth="1"/>
    <col min="8966" max="8966" width="14.88671875" style="158" customWidth="1"/>
    <col min="8967" max="8967" width="12.77734375" style="158" customWidth="1"/>
    <col min="8968" max="8968" width="15.44140625" style="158" customWidth="1"/>
    <col min="8969" max="8969" width="18.88671875" style="158" customWidth="1"/>
    <col min="8970" max="8973" width="8.88671875" style="158"/>
    <col min="8974" max="8974" width="18.88671875" style="158" customWidth="1"/>
    <col min="8975" max="9216" width="8.88671875" style="158"/>
    <col min="9217" max="9217" width="7.21875" style="158" customWidth="1"/>
    <col min="9218" max="9218" width="49.109375" style="158" customWidth="1"/>
    <col min="9219" max="9219" width="17.77734375" style="158" customWidth="1"/>
    <col min="9220" max="9220" width="21.6640625" style="158" customWidth="1"/>
    <col min="9221" max="9221" width="15.33203125" style="158" customWidth="1"/>
    <col min="9222" max="9222" width="14.88671875" style="158" customWidth="1"/>
    <col min="9223" max="9223" width="12.77734375" style="158" customWidth="1"/>
    <col min="9224" max="9224" width="15.44140625" style="158" customWidth="1"/>
    <col min="9225" max="9225" width="18.88671875" style="158" customWidth="1"/>
    <col min="9226" max="9229" width="8.88671875" style="158"/>
    <col min="9230" max="9230" width="18.88671875" style="158" customWidth="1"/>
    <col min="9231" max="9472" width="8.88671875" style="158"/>
    <col min="9473" max="9473" width="7.21875" style="158" customWidth="1"/>
    <col min="9474" max="9474" width="49.109375" style="158" customWidth="1"/>
    <col min="9475" max="9475" width="17.77734375" style="158" customWidth="1"/>
    <col min="9476" max="9476" width="21.6640625" style="158" customWidth="1"/>
    <col min="9477" max="9477" width="15.33203125" style="158" customWidth="1"/>
    <col min="9478" max="9478" width="14.88671875" style="158" customWidth="1"/>
    <col min="9479" max="9479" width="12.77734375" style="158" customWidth="1"/>
    <col min="9480" max="9480" width="15.44140625" style="158" customWidth="1"/>
    <col min="9481" max="9481" width="18.88671875" style="158" customWidth="1"/>
    <col min="9482" max="9485" width="8.88671875" style="158"/>
    <col min="9486" max="9486" width="18.88671875" style="158" customWidth="1"/>
    <col min="9487" max="9728" width="8.88671875" style="158"/>
    <col min="9729" max="9729" width="7.21875" style="158" customWidth="1"/>
    <col min="9730" max="9730" width="49.109375" style="158" customWidth="1"/>
    <col min="9731" max="9731" width="17.77734375" style="158" customWidth="1"/>
    <col min="9732" max="9732" width="21.6640625" style="158" customWidth="1"/>
    <col min="9733" max="9733" width="15.33203125" style="158" customWidth="1"/>
    <col min="9734" max="9734" width="14.88671875" style="158" customWidth="1"/>
    <col min="9735" max="9735" width="12.77734375" style="158" customWidth="1"/>
    <col min="9736" max="9736" width="15.44140625" style="158" customWidth="1"/>
    <col min="9737" max="9737" width="18.88671875" style="158" customWidth="1"/>
    <col min="9738" max="9741" width="8.88671875" style="158"/>
    <col min="9742" max="9742" width="18.88671875" style="158" customWidth="1"/>
    <col min="9743" max="9984" width="8.88671875" style="158"/>
    <col min="9985" max="9985" width="7.21875" style="158" customWidth="1"/>
    <col min="9986" max="9986" width="49.109375" style="158" customWidth="1"/>
    <col min="9987" max="9987" width="17.77734375" style="158" customWidth="1"/>
    <col min="9988" max="9988" width="21.6640625" style="158" customWidth="1"/>
    <col min="9989" max="9989" width="15.33203125" style="158" customWidth="1"/>
    <col min="9990" max="9990" width="14.88671875" style="158" customWidth="1"/>
    <col min="9991" max="9991" width="12.77734375" style="158" customWidth="1"/>
    <col min="9992" max="9992" width="15.44140625" style="158" customWidth="1"/>
    <col min="9993" max="9993" width="18.88671875" style="158" customWidth="1"/>
    <col min="9994" max="9997" width="8.88671875" style="158"/>
    <col min="9998" max="9998" width="18.88671875" style="158" customWidth="1"/>
    <col min="9999" max="10240" width="8.88671875" style="158"/>
    <col min="10241" max="10241" width="7.21875" style="158" customWidth="1"/>
    <col min="10242" max="10242" width="49.109375" style="158" customWidth="1"/>
    <col min="10243" max="10243" width="17.77734375" style="158" customWidth="1"/>
    <col min="10244" max="10244" width="21.6640625" style="158" customWidth="1"/>
    <col min="10245" max="10245" width="15.33203125" style="158" customWidth="1"/>
    <col min="10246" max="10246" width="14.88671875" style="158" customWidth="1"/>
    <col min="10247" max="10247" width="12.77734375" style="158" customWidth="1"/>
    <col min="10248" max="10248" width="15.44140625" style="158" customWidth="1"/>
    <col min="10249" max="10249" width="18.88671875" style="158" customWidth="1"/>
    <col min="10250" max="10253" width="8.88671875" style="158"/>
    <col min="10254" max="10254" width="18.88671875" style="158" customWidth="1"/>
    <col min="10255" max="10496" width="8.88671875" style="158"/>
    <col min="10497" max="10497" width="7.21875" style="158" customWidth="1"/>
    <col min="10498" max="10498" width="49.109375" style="158" customWidth="1"/>
    <col min="10499" max="10499" width="17.77734375" style="158" customWidth="1"/>
    <col min="10500" max="10500" width="21.6640625" style="158" customWidth="1"/>
    <col min="10501" max="10501" width="15.33203125" style="158" customWidth="1"/>
    <col min="10502" max="10502" width="14.88671875" style="158" customWidth="1"/>
    <col min="10503" max="10503" width="12.77734375" style="158" customWidth="1"/>
    <col min="10504" max="10504" width="15.44140625" style="158" customWidth="1"/>
    <col min="10505" max="10505" width="18.88671875" style="158" customWidth="1"/>
    <col min="10506" max="10509" width="8.88671875" style="158"/>
    <col min="10510" max="10510" width="18.88671875" style="158" customWidth="1"/>
    <col min="10511" max="10752" width="8.88671875" style="158"/>
    <col min="10753" max="10753" width="7.21875" style="158" customWidth="1"/>
    <col min="10754" max="10754" width="49.109375" style="158" customWidth="1"/>
    <col min="10755" max="10755" width="17.77734375" style="158" customWidth="1"/>
    <col min="10756" max="10756" width="21.6640625" style="158" customWidth="1"/>
    <col min="10757" max="10757" width="15.33203125" style="158" customWidth="1"/>
    <col min="10758" max="10758" width="14.88671875" style="158" customWidth="1"/>
    <col min="10759" max="10759" width="12.77734375" style="158" customWidth="1"/>
    <col min="10760" max="10760" width="15.44140625" style="158" customWidth="1"/>
    <col min="10761" max="10761" width="18.88671875" style="158" customWidth="1"/>
    <col min="10762" max="10765" width="8.88671875" style="158"/>
    <col min="10766" max="10766" width="18.88671875" style="158" customWidth="1"/>
    <col min="10767" max="11008" width="8.88671875" style="158"/>
    <col min="11009" max="11009" width="7.21875" style="158" customWidth="1"/>
    <col min="11010" max="11010" width="49.109375" style="158" customWidth="1"/>
    <col min="11011" max="11011" width="17.77734375" style="158" customWidth="1"/>
    <col min="11012" max="11012" width="21.6640625" style="158" customWidth="1"/>
    <col min="11013" max="11013" width="15.33203125" style="158" customWidth="1"/>
    <col min="11014" max="11014" width="14.88671875" style="158" customWidth="1"/>
    <col min="11015" max="11015" width="12.77734375" style="158" customWidth="1"/>
    <col min="11016" max="11016" width="15.44140625" style="158" customWidth="1"/>
    <col min="11017" max="11017" width="18.88671875" style="158" customWidth="1"/>
    <col min="11018" max="11021" width="8.88671875" style="158"/>
    <col min="11022" max="11022" width="18.88671875" style="158" customWidth="1"/>
    <col min="11023" max="11264" width="8.88671875" style="158"/>
    <col min="11265" max="11265" width="7.21875" style="158" customWidth="1"/>
    <col min="11266" max="11266" width="49.109375" style="158" customWidth="1"/>
    <col min="11267" max="11267" width="17.77734375" style="158" customWidth="1"/>
    <col min="11268" max="11268" width="21.6640625" style="158" customWidth="1"/>
    <col min="11269" max="11269" width="15.33203125" style="158" customWidth="1"/>
    <col min="11270" max="11270" width="14.88671875" style="158" customWidth="1"/>
    <col min="11271" max="11271" width="12.77734375" style="158" customWidth="1"/>
    <col min="11272" max="11272" width="15.44140625" style="158" customWidth="1"/>
    <col min="11273" max="11273" width="18.88671875" style="158" customWidth="1"/>
    <col min="11274" max="11277" width="8.88671875" style="158"/>
    <col min="11278" max="11278" width="18.88671875" style="158" customWidth="1"/>
    <col min="11279" max="11520" width="8.88671875" style="158"/>
    <col min="11521" max="11521" width="7.21875" style="158" customWidth="1"/>
    <col min="11522" max="11522" width="49.109375" style="158" customWidth="1"/>
    <col min="11523" max="11523" width="17.77734375" style="158" customWidth="1"/>
    <col min="11524" max="11524" width="21.6640625" style="158" customWidth="1"/>
    <col min="11525" max="11525" width="15.33203125" style="158" customWidth="1"/>
    <col min="11526" max="11526" width="14.88671875" style="158" customWidth="1"/>
    <col min="11527" max="11527" width="12.77734375" style="158" customWidth="1"/>
    <col min="11528" max="11528" width="15.44140625" style="158" customWidth="1"/>
    <col min="11529" max="11529" width="18.88671875" style="158" customWidth="1"/>
    <col min="11530" max="11533" width="8.88671875" style="158"/>
    <col min="11534" max="11534" width="18.88671875" style="158" customWidth="1"/>
    <col min="11535" max="11776" width="8.88671875" style="158"/>
    <col min="11777" max="11777" width="7.21875" style="158" customWidth="1"/>
    <col min="11778" max="11778" width="49.109375" style="158" customWidth="1"/>
    <col min="11779" max="11779" width="17.77734375" style="158" customWidth="1"/>
    <col min="11780" max="11780" width="21.6640625" style="158" customWidth="1"/>
    <col min="11781" max="11781" width="15.33203125" style="158" customWidth="1"/>
    <col min="11782" max="11782" width="14.88671875" style="158" customWidth="1"/>
    <col min="11783" max="11783" width="12.77734375" style="158" customWidth="1"/>
    <col min="11784" max="11784" width="15.44140625" style="158" customWidth="1"/>
    <col min="11785" max="11785" width="18.88671875" style="158" customWidth="1"/>
    <col min="11786" max="11789" width="8.88671875" style="158"/>
    <col min="11790" max="11790" width="18.88671875" style="158" customWidth="1"/>
    <col min="11791" max="12032" width="8.88671875" style="158"/>
    <col min="12033" max="12033" width="7.21875" style="158" customWidth="1"/>
    <col min="12034" max="12034" width="49.109375" style="158" customWidth="1"/>
    <col min="12035" max="12035" width="17.77734375" style="158" customWidth="1"/>
    <col min="12036" max="12036" width="21.6640625" style="158" customWidth="1"/>
    <col min="12037" max="12037" width="15.33203125" style="158" customWidth="1"/>
    <col min="12038" max="12038" width="14.88671875" style="158" customWidth="1"/>
    <col min="12039" max="12039" width="12.77734375" style="158" customWidth="1"/>
    <col min="12040" max="12040" width="15.44140625" style="158" customWidth="1"/>
    <col min="12041" max="12041" width="18.88671875" style="158" customWidth="1"/>
    <col min="12042" max="12045" width="8.88671875" style="158"/>
    <col min="12046" max="12046" width="18.88671875" style="158" customWidth="1"/>
    <col min="12047" max="12288" width="8.88671875" style="158"/>
    <col min="12289" max="12289" width="7.21875" style="158" customWidth="1"/>
    <col min="12290" max="12290" width="49.109375" style="158" customWidth="1"/>
    <col min="12291" max="12291" width="17.77734375" style="158" customWidth="1"/>
    <col min="12292" max="12292" width="21.6640625" style="158" customWidth="1"/>
    <col min="12293" max="12293" width="15.33203125" style="158" customWidth="1"/>
    <col min="12294" max="12294" width="14.88671875" style="158" customWidth="1"/>
    <col min="12295" max="12295" width="12.77734375" style="158" customWidth="1"/>
    <col min="12296" max="12296" width="15.44140625" style="158" customWidth="1"/>
    <col min="12297" max="12297" width="18.88671875" style="158" customWidth="1"/>
    <col min="12298" max="12301" width="8.88671875" style="158"/>
    <col min="12302" max="12302" width="18.88671875" style="158" customWidth="1"/>
    <col min="12303" max="12544" width="8.88671875" style="158"/>
    <col min="12545" max="12545" width="7.21875" style="158" customWidth="1"/>
    <col min="12546" max="12546" width="49.109375" style="158" customWidth="1"/>
    <col min="12547" max="12547" width="17.77734375" style="158" customWidth="1"/>
    <col min="12548" max="12548" width="21.6640625" style="158" customWidth="1"/>
    <col min="12549" max="12549" width="15.33203125" style="158" customWidth="1"/>
    <col min="12550" max="12550" width="14.88671875" style="158" customWidth="1"/>
    <col min="12551" max="12551" width="12.77734375" style="158" customWidth="1"/>
    <col min="12552" max="12552" width="15.44140625" style="158" customWidth="1"/>
    <col min="12553" max="12553" width="18.88671875" style="158" customWidth="1"/>
    <col min="12554" max="12557" width="8.88671875" style="158"/>
    <col min="12558" max="12558" width="18.88671875" style="158" customWidth="1"/>
    <col min="12559" max="12800" width="8.88671875" style="158"/>
    <col min="12801" max="12801" width="7.21875" style="158" customWidth="1"/>
    <col min="12802" max="12802" width="49.109375" style="158" customWidth="1"/>
    <col min="12803" max="12803" width="17.77734375" style="158" customWidth="1"/>
    <col min="12804" max="12804" width="21.6640625" style="158" customWidth="1"/>
    <col min="12805" max="12805" width="15.33203125" style="158" customWidth="1"/>
    <col min="12806" max="12806" width="14.88671875" style="158" customWidth="1"/>
    <col min="12807" max="12807" width="12.77734375" style="158" customWidth="1"/>
    <col min="12808" max="12808" width="15.44140625" style="158" customWidth="1"/>
    <col min="12809" max="12809" width="18.88671875" style="158" customWidth="1"/>
    <col min="12810" max="12813" width="8.88671875" style="158"/>
    <col min="12814" max="12814" width="18.88671875" style="158" customWidth="1"/>
    <col min="12815" max="13056" width="8.88671875" style="158"/>
    <col min="13057" max="13057" width="7.21875" style="158" customWidth="1"/>
    <col min="13058" max="13058" width="49.109375" style="158" customWidth="1"/>
    <col min="13059" max="13059" width="17.77734375" style="158" customWidth="1"/>
    <col min="13060" max="13060" width="21.6640625" style="158" customWidth="1"/>
    <col min="13061" max="13061" width="15.33203125" style="158" customWidth="1"/>
    <col min="13062" max="13062" width="14.88671875" style="158" customWidth="1"/>
    <col min="13063" max="13063" width="12.77734375" style="158" customWidth="1"/>
    <col min="13064" max="13064" width="15.44140625" style="158" customWidth="1"/>
    <col min="13065" max="13065" width="18.88671875" style="158" customWidth="1"/>
    <col min="13066" max="13069" width="8.88671875" style="158"/>
    <col min="13070" max="13070" width="18.88671875" style="158" customWidth="1"/>
    <col min="13071" max="13312" width="8.88671875" style="158"/>
    <col min="13313" max="13313" width="7.21875" style="158" customWidth="1"/>
    <col min="13314" max="13314" width="49.109375" style="158" customWidth="1"/>
    <col min="13315" max="13315" width="17.77734375" style="158" customWidth="1"/>
    <col min="13316" max="13316" width="21.6640625" style="158" customWidth="1"/>
    <col min="13317" max="13317" width="15.33203125" style="158" customWidth="1"/>
    <col min="13318" max="13318" width="14.88671875" style="158" customWidth="1"/>
    <col min="13319" max="13319" width="12.77734375" style="158" customWidth="1"/>
    <col min="13320" max="13320" width="15.44140625" style="158" customWidth="1"/>
    <col min="13321" max="13321" width="18.88671875" style="158" customWidth="1"/>
    <col min="13322" max="13325" width="8.88671875" style="158"/>
    <col min="13326" max="13326" width="18.88671875" style="158" customWidth="1"/>
    <col min="13327" max="13568" width="8.88671875" style="158"/>
    <col min="13569" max="13569" width="7.21875" style="158" customWidth="1"/>
    <col min="13570" max="13570" width="49.109375" style="158" customWidth="1"/>
    <col min="13571" max="13571" width="17.77734375" style="158" customWidth="1"/>
    <col min="13572" max="13572" width="21.6640625" style="158" customWidth="1"/>
    <col min="13573" max="13573" width="15.33203125" style="158" customWidth="1"/>
    <col min="13574" max="13574" width="14.88671875" style="158" customWidth="1"/>
    <col min="13575" max="13575" width="12.77734375" style="158" customWidth="1"/>
    <col min="13576" max="13576" width="15.44140625" style="158" customWidth="1"/>
    <col min="13577" max="13577" width="18.88671875" style="158" customWidth="1"/>
    <col min="13578" max="13581" width="8.88671875" style="158"/>
    <col min="13582" max="13582" width="18.88671875" style="158" customWidth="1"/>
    <col min="13583" max="13824" width="8.88671875" style="158"/>
    <col min="13825" max="13825" width="7.21875" style="158" customWidth="1"/>
    <col min="13826" max="13826" width="49.109375" style="158" customWidth="1"/>
    <col min="13827" max="13827" width="17.77734375" style="158" customWidth="1"/>
    <col min="13828" max="13828" width="21.6640625" style="158" customWidth="1"/>
    <col min="13829" max="13829" width="15.33203125" style="158" customWidth="1"/>
    <col min="13830" max="13830" width="14.88671875" style="158" customWidth="1"/>
    <col min="13831" max="13831" width="12.77734375" style="158" customWidth="1"/>
    <col min="13832" max="13832" width="15.44140625" style="158" customWidth="1"/>
    <col min="13833" max="13833" width="18.88671875" style="158" customWidth="1"/>
    <col min="13834" max="13837" width="8.88671875" style="158"/>
    <col min="13838" max="13838" width="18.88671875" style="158" customWidth="1"/>
    <col min="13839" max="14080" width="8.88671875" style="158"/>
    <col min="14081" max="14081" width="7.21875" style="158" customWidth="1"/>
    <col min="14082" max="14082" width="49.109375" style="158" customWidth="1"/>
    <col min="14083" max="14083" width="17.77734375" style="158" customWidth="1"/>
    <col min="14084" max="14084" width="21.6640625" style="158" customWidth="1"/>
    <col min="14085" max="14085" width="15.33203125" style="158" customWidth="1"/>
    <col min="14086" max="14086" width="14.88671875" style="158" customWidth="1"/>
    <col min="14087" max="14087" width="12.77734375" style="158" customWidth="1"/>
    <col min="14088" max="14088" width="15.44140625" style="158" customWidth="1"/>
    <col min="14089" max="14089" width="18.88671875" style="158" customWidth="1"/>
    <col min="14090" max="14093" width="8.88671875" style="158"/>
    <col min="14094" max="14094" width="18.88671875" style="158" customWidth="1"/>
    <col min="14095" max="14336" width="8.88671875" style="158"/>
    <col min="14337" max="14337" width="7.21875" style="158" customWidth="1"/>
    <col min="14338" max="14338" width="49.109375" style="158" customWidth="1"/>
    <col min="14339" max="14339" width="17.77734375" style="158" customWidth="1"/>
    <col min="14340" max="14340" width="21.6640625" style="158" customWidth="1"/>
    <col min="14341" max="14341" width="15.33203125" style="158" customWidth="1"/>
    <col min="14342" max="14342" width="14.88671875" style="158" customWidth="1"/>
    <col min="14343" max="14343" width="12.77734375" style="158" customWidth="1"/>
    <col min="14344" max="14344" width="15.44140625" style="158" customWidth="1"/>
    <col min="14345" max="14345" width="18.88671875" style="158" customWidth="1"/>
    <col min="14346" max="14349" width="8.88671875" style="158"/>
    <col min="14350" max="14350" width="18.88671875" style="158" customWidth="1"/>
    <col min="14351" max="14592" width="8.88671875" style="158"/>
    <col min="14593" max="14593" width="7.21875" style="158" customWidth="1"/>
    <col min="14594" max="14594" width="49.109375" style="158" customWidth="1"/>
    <col min="14595" max="14595" width="17.77734375" style="158" customWidth="1"/>
    <col min="14596" max="14596" width="21.6640625" style="158" customWidth="1"/>
    <col min="14597" max="14597" width="15.33203125" style="158" customWidth="1"/>
    <col min="14598" max="14598" width="14.88671875" style="158" customWidth="1"/>
    <col min="14599" max="14599" width="12.77734375" style="158" customWidth="1"/>
    <col min="14600" max="14600" width="15.44140625" style="158" customWidth="1"/>
    <col min="14601" max="14601" width="18.88671875" style="158" customWidth="1"/>
    <col min="14602" max="14605" width="8.88671875" style="158"/>
    <col min="14606" max="14606" width="18.88671875" style="158" customWidth="1"/>
    <col min="14607" max="14848" width="8.88671875" style="158"/>
    <col min="14849" max="14849" width="7.21875" style="158" customWidth="1"/>
    <col min="14850" max="14850" width="49.109375" style="158" customWidth="1"/>
    <col min="14851" max="14851" width="17.77734375" style="158" customWidth="1"/>
    <col min="14852" max="14852" width="21.6640625" style="158" customWidth="1"/>
    <col min="14853" max="14853" width="15.33203125" style="158" customWidth="1"/>
    <col min="14854" max="14854" width="14.88671875" style="158" customWidth="1"/>
    <col min="14855" max="14855" width="12.77734375" style="158" customWidth="1"/>
    <col min="14856" max="14856" width="15.44140625" style="158" customWidth="1"/>
    <col min="14857" max="14857" width="18.88671875" style="158" customWidth="1"/>
    <col min="14858" max="14861" width="8.88671875" style="158"/>
    <col min="14862" max="14862" width="18.88671875" style="158" customWidth="1"/>
    <col min="14863" max="15104" width="8.88671875" style="158"/>
    <col min="15105" max="15105" width="7.21875" style="158" customWidth="1"/>
    <col min="15106" max="15106" width="49.109375" style="158" customWidth="1"/>
    <col min="15107" max="15107" width="17.77734375" style="158" customWidth="1"/>
    <col min="15108" max="15108" width="21.6640625" style="158" customWidth="1"/>
    <col min="15109" max="15109" width="15.33203125" style="158" customWidth="1"/>
    <col min="15110" max="15110" width="14.88671875" style="158" customWidth="1"/>
    <col min="15111" max="15111" width="12.77734375" style="158" customWidth="1"/>
    <col min="15112" max="15112" width="15.44140625" style="158" customWidth="1"/>
    <col min="15113" max="15113" width="18.88671875" style="158" customWidth="1"/>
    <col min="15114" max="15117" width="8.88671875" style="158"/>
    <col min="15118" max="15118" width="18.88671875" style="158" customWidth="1"/>
    <col min="15119" max="15360" width="8.88671875" style="158"/>
    <col min="15361" max="15361" width="7.21875" style="158" customWidth="1"/>
    <col min="15362" max="15362" width="49.109375" style="158" customWidth="1"/>
    <col min="15363" max="15363" width="17.77734375" style="158" customWidth="1"/>
    <col min="15364" max="15364" width="21.6640625" style="158" customWidth="1"/>
    <col min="15365" max="15365" width="15.33203125" style="158" customWidth="1"/>
    <col min="15366" max="15366" width="14.88671875" style="158" customWidth="1"/>
    <col min="15367" max="15367" width="12.77734375" style="158" customWidth="1"/>
    <col min="15368" max="15368" width="15.44140625" style="158" customWidth="1"/>
    <col min="15369" max="15369" width="18.88671875" style="158" customWidth="1"/>
    <col min="15370" max="15373" width="8.88671875" style="158"/>
    <col min="15374" max="15374" width="18.88671875" style="158" customWidth="1"/>
    <col min="15375" max="15616" width="8.88671875" style="158"/>
    <col min="15617" max="15617" width="7.21875" style="158" customWidth="1"/>
    <col min="15618" max="15618" width="49.109375" style="158" customWidth="1"/>
    <col min="15619" max="15619" width="17.77734375" style="158" customWidth="1"/>
    <col min="15620" max="15620" width="21.6640625" style="158" customWidth="1"/>
    <col min="15621" max="15621" width="15.33203125" style="158" customWidth="1"/>
    <col min="15622" max="15622" width="14.88671875" style="158" customWidth="1"/>
    <col min="15623" max="15623" width="12.77734375" style="158" customWidth="1"/>
    <col min="15624" max="15624" width="15.44140625" style="158" customWidth="1"/>
    <col min="15625" max="15625" width="18.88671875" style="158" customWidth="1"/>
    <col min="15626" max="15629" width="8.88671875" style="158"/>
    <col min="15630" max="15630" width="18.88671875" style="158" customWidth="1"/>
    <col min="15631" max="15872" width="8.88671875" style="158"/>
    <col min="15873" max="15873" width="7.21875" style="158" customWidth="1"/>
    <col min="15874" max="15874" width="49.109375" style="158" customWidth="1"/>
    <col min="15875" max="15875" width="17.77734375" style="158" customWidth="1"/>
    <col min="15876" max="15876" width="21.6640625" style="158" customWidth="1"/>
    <col min="15877" max="15877" width="15.33203125" style="158" customWidth="1"/>
    <col min="15878" max="15878" width="14.88671875" style="158" customWidth="1"/>
    <col min="15879" max="15879" width="12.77734375" style="158" customWidth="1"/>
    <col min="15880" max="15880" width="15.44140625" style="158" customWidth="1"/>
    <col min="15881" max="15881" width="18.88671875" style="158" customWidth="1"/>
    <col min="15882" max="15885" width="8.88671875" style="158"/>
    <col min="15886" max="15886" width="18.88671875" style="158" customWidth="1"/>
    <col min="15887" max="16128" width="8.88671875" style="158"/>
    <col min="16129" max="16129" width="7.21875" style="158" customWidth="1"/>
    <col min="16130" max="16130" width="49.109375" style="158" customWidth="1"/>
    <col min="16131" max="16131" width="17.77734375" style="158" customWidth="1"/>
    <col min="16132" max="16132" width="21.6640625" style="158" customWidth="1"/>
    <col min="16133" max="16133" width="15.33203125" style="158" customWidth="1"/>
    <col min="16134" max="16134" width="14.88671875" style="158" customWidth="1"/>
    <col min="16135" max="16135" width="12.77734375" style="158" customWidth="1"/>
    <col min="16136" max="16136" width="15.44140625" style="158" customWidth="1"/>
    <col min="16137" max="16137" width="18.88671875" style="158" customWidth="1"/>
    <col min="16138" max="16141" width="8.88671875" style="158"/>
    <col min="16142" max="16142" width="18.88671875" style="158" customWidth="1"/>
    <col min="16143" max="16384" width="8.88671875" style="158"/>
  </cols>
  <sheetData>
    <row r="1" spans="1:14" ht="12.6" x14ac:dyDescent="0.25">
      <c r="A1" s="157"/>
      <c r="B1" s="157"/>
      <c r="C1" s="157"/>
      <c r="D1" s="157"/>
      <c r="E1" s="157"/>
      <c r="F1" s="157"/>
      <c r="G1" s="157"/>
      <c r="H1" s="157"/>
      <c r="I1" s="157"/>
      <c r="J1" s="157"/>
      <c r="K1" s="157"/>
      <c r="L1" s="157"/>
      <c r="M1" s="157"/>
      <c r="N1" s="157"/>
    </row>
    <row r="2" spans="1:14" ht="13.2" x14ac:dyDescent="0.25">
      <c r="A2" s="157"/>
      <c r="B2" s="159" t="s">
        <v>161</v>
      </c>
      <c r="C2" s="159"/>
      <c r="D2" s="157"/>
      <c r="E2" s="157"/>
      <c r="F2" s="157"/>
      <c r="G2" s="157"/>
      <c r="H2" s="157"/>
      <c r="I2" s="157"/>
      <c r="J2" s="157"/>
      <c r="K2" s="157"/>
      <c r="L2" s="157"/>
      <c r="M2" s="157"/>
      <c r="N2" s="157"/>
    </row>
    <row r="3" spans="1:14" ht="12.6" x14ac:dyDescent="0.25">
      <c r="A3" s="157"/>
      <c r="B3" s="157"/>
      <c r="C3" s="157"/>
      <c r="D3" s="157"/>
      <c r="E3" s="157"/>
      <c r="F3" s="157"/>
      <c r="G3" s="157"/>
      <c r="H3" s="157"/>
      <c r="I3" s="157"/>
      <c r="J3" s="157"/>
      <c r="K3" s="157"/>
      <c r="L3" s="157"/>
      <c r="M3" s="157"/>
      <c r="N3" s="157"/>
    </row>
    <row r="4" spans="1:14" ht="12.6" x14ac:dyDescent="0.25">
      <c r="A4" s="157"/>
      <c r="B4" s="157"/>
      <c r="C4" s="157"/>
      <c r="D4" s="157"/>
      <c r="E4" s="157"/>
      <c r="F4" s="157"/>
      <c r="G4" s="157"/>
      <c r="H4" s="157"/>
      <c r="I4" s="157"/>
      <c r="J4" s="157"/>
      <c r="K4" s="157"/>
      <c r="L4" s="157"/>
      <c r="M4" s="157"/>
      <c r="N4" s="157"/>
    </row>
    <row r="5" spans="1:14" ht="12.6" x14ac:dyDescent="0.25">
      <c r="A5" s="157"/>
      <c r="B5" s="157"/>
      <c r="C5" s="160">
        <v>44834</v>
      </c>
      <c r="D5" s="160">
        <v>44561</v>
      </c>
      <c r="E5" s="161"/>
      <c r="F5" s="157"/>
      <c r="G5" s="157"/>
      <c r="H5" s="157"/>
      <c r="I5" s="157"/>
      <c r="J5" s="157"/>
      <c r="K5" s="157"/>
      <c r="L5" s="157"/>
      <c r="M5" s="157"/>
      <c r="N5" s="157"/>
    </row>
    <row r="6" spans="1:14" ht="12.6" x14ac:dyDescent="0.25">
      <c r="A6" s="157" t="s">
        <v>162</v>
      </c>
      <c r="B6" s="157" t="s">
        <v>163</v>
      </c>
      <c r="C6" s="162">
        <f>'[114]2022_3кв '!B21</f>
        <v>1067761564</v>
      </c>
      <c r="D6" s="162">
        <f>'[114]2022_2кв '!C20</f>
        <v>889527699</v>
      </c>
      <c r="E6" s="163" t="s">
        <v>164</v>
      </c>
      <c r="F6" s="157"/>
      <c r="G6" s="157"/>
      <c r="H6" s="157"/>
      <c r="I6" s="157"/>
      <c r="J6" s="157"/>
      <c r="K6" s="157"/>
      <c r="L6" s="157"/>
      <c r="M6" s="157"/>
      <c r="N6" s="157"/>
    </row>
    <row r="7" spans="1:14" ht="12.6" x14ac:dyDescent="0.25">
      <c r="A7" s="157" t="s">
        <v>165</v>
      </c>
      <c r="B7" s="157" t="s">
        <v>166</v>
      </c>
      <c r="C7" s="164">
        <f>ROUND(H20/1000,2)</f>
        <v>62452.92</v>
      </c>
      <c r="D7" s="164">
        <v>63448</v>
      </c>
      <c r="E7" s="157"/>
      <c r="F7" s="157"/>
      <c r="G7" s="157"/>
      <c r="H7" s="157"/>
      <c r="I7" s="157"/>
      <c r="J7" s="157"/>
      <c r="K7" s="157"/>
      <c r="L7" s="157"/>
      <c r="M7" s="157"/>
      <c r="N7" s="157"/>
    </row>
    <row r="8" spans="1:14" ht="12.6" x14ac:dyDescent="0.25">
      <c r="A8" s="157" t="s">
        <v>167</v>
      </c>
      <c r="B8" s="157" t="s">
        <v>168</v>
      </c>
      <c r="C8" s="162">
        <f>'[114]2022_3кв '!B33</f>
        <v>860563503</v>
      </c>
      <c r="D8" s="162">
        <f>'[114]2022_2кв '!C32</f>
        <v>752757012</v>
      </c>
      <c r="E8" s="163" t="s">
        <v>169</v>
      </c>
      <c r="F8" s="157"/>
      <c r="G8" s="157"/>
      <c r="H8" s="157"/>
      <c r="I8" s="157"/>
      <c r="J8" s="157"/>
      <c r="K8" s="157"/>
      <c r="L8" s="157"/>
      <c r="M8" s="157"/>
      <c r="N8" s="157"/>
    </row>
    <row r="9" spans="1:14" ht="25.2" x14ac:dyDescent="0.25">
      <c r="A9" s="157" t="s">
        <v>170</v>
      </c>
      <c r="B9" s="165" t="s">
        <v>171</v>
      </c>
      <c r="C9" s="166">
        <v>0</v>
      </c>
      <c r="D9" s="162">
        <v>0</v>
      </c>
      <c r="E9" s="157"/>
      <c r="F9" s="157"/>
      <c r="G9" s="157"/>
      <c r="H9" s="157"/>
      <c r="I9" s="157"/>
      <c r="J9" s="157"/>
      <c r="K9" s="157"/>
      <c r="L9" s="157"/>
      <c r="M9" s="157"/>
      <c r="N9" s="157"/>
    </row>
    <row r="10" spans="1:14" ht="12.6" x14ac:dyDescent="0.25">
      <c r="A10" s="157"/>
      <c r="B10" s="157"/>
      <c r="C10" s="162"/>
      <c r="D10" s="162"/>
      <c r="E10" s="157"/>
      <c r="F10" s="157"/>
      <c r="G10" s="157"/>
      <c r="H10" s="157"/>
      <c r="I10" s="157"/>
      <c r="J10" s="157"/>
      <c r="K10" s="157"/>
      <c r="L10" s="157"/>
      <c r="M10" s="157"/>
      <c r="N10" s="157"/>
    </row>
    <row r="11" spans="1:14" ht="12.6" x14ac:dyDescent="0.25">
      <c r="A11" s="157" t="s">
        <v>172</v>
      </c>
      <c r="B11" s="157" t="s">
        <v>173</v>
      </c>
      <c r="C11" s="162">
        <f>C6-C7-C8-C9</f>
        <v>207135608.08000004</v>
      </c>
      <c r="D11" s="162">
        <f>D6-D7-D8-D9</f>
        <v>136707239</v>
      </c>
      <c r="E11" s="162">
        <f>ROUND(C11/1000,)</f>
        <v>207136</v>
      </c>
      <c r="F11" s="157"/>
      <c r="G11" s="157"/>
      <c r="H11" s="157"/>
      <c r="I11" s="157"/>
      <c r="J11" s="157"/>
      <c r="K11" s="157"/>
      <c r="L11" s="157"/>
      <c r="M11" s="157"/>
      <c r="N11" s="157"/>
    </row>
    <row r="12" spans="1:14" ht="12.6" x14ac:dyDescent="0.25">
      <c r="A12" s="157"/>
      <c r="B12" s="157"/>
      <c r="C12" s="162"/>
      <c r="D12" s="162"/>
      <c r="E12" s="157"/>
      <c r="F12" s="157"/>
      <c r="G12" s="157"/>
      <c r="H12" s="157"/>
      <c r="I12" s="157"/>
      <c r="J12" s="157"/>
      <c r="K12" s="157"/>
      <c r="L12" s="157"/>
      <c r="M12" s="157"/>
      <c r="N12" s="157"/>
    </row>
    <row r="13" spans="1:14" ht="12.6" x14ac:dyDescent="0.25">
      <c r="A13" s="157"/>
      <c r="B13" s="157"/>
      <c r="C13" s="162"/>
      <c r="D13" s="162"/>
      <c r="E13" s="157"/>
      <c r="F13" s="157"/>
      <c r="G13" s="157"/>
      <c r="H13" s="157"/>
      <c r="I13" s="157"/>
      <c r="J13" s="157"/>
      <c r="K13" s="157"/>
      <c r="L13" s="157"/>
      <c r="M13" s="157"/>
      <c r="N13" s="157"/>
    </row>
    <row r="14" spans="1:14" ht="12.6" x14ac:dyDescent="0.25">
      <c r="A14" s="157" t="s">
        <v>174</v>
      </c>
      <c r="B14" s="157" t="s">
        <v>175</v>
      </c>
      <c r="C14" s="162">
        <v>1186430</v>
      </c>
      <c r="D14" s="162">
        <v>1161430</v>
      </c>
      <c r="E14" s="157"/>
      <c r="F14" s="157"/>
      <c r="G14" s="157"/>
      <c r="H14" s="157"/>
      <c r="I14" s="157"/>
      <c r="J14" s="157"/>
      <c r="K14" s="157"/>
      <c r="L14" s="157"/>
      <c r="M14" s="157"/>
      <c r="N14" s="157"/>
    </row>
    <row r="15" spans="1:14" ht="12.6" x14ac:dyDescent="0.25">
      <c r="A15" s="157"/>
      <c r="B15" s="157"/>
      <c r="C15" s="162"/>
      <c r="D15" s="162"/>
      <c r="E15" s="157"/>
      <c r="F15" s="157"/>
      <c r="G15" s="157"/>
      <c r="H15" s="157"/>
      <c r="I15" s="157"/>
      <c r="J15" s="157"/>
      <c r="K15" s="157"/>
      <c r="L15" s="157"/>
      <c r="M15" s="157"/>
      <c r="N15" s="157"/>
    </row>
    <row r="16" spans="1:14" ht="12.6" x14ac:dyDescent="0.25">
      <c r="A16" s="157" t="s">
        <v>176</v>
      </c>
      <c r="B16" s="167" t="s">
        <v>177</v>
      </c>
      <c r="C16" s="164">
        <v>174587.29809596861</v>
      </c>
      <c r="D16" s="164">
        <f>D11/D14*1000</f>
        <v>117705.96506031357</v>
      </c>
      <c r="E16" s="168"/>
      <c r="F16" s="157"/>
      <c r="G16" s="157"/>
      <c r="H16" s="157"/>
      <c r="I16" s="157"/>
      <c r="J16" s="157"/>
      <c r="K16" s="157"/>
      <c r="L16" s="157"/>
      <c r="M16" s="157"/>
      <c r="N16" s="157"/>
    </row>
    <row r="17" spans="1:14" ht="12.6" x14ac:dyDescent="0.25">
      <c r="A17" s="157"/>
      <c r="B17" s="157"/>
      <c r="C17" s="157"/>
      <c r="D17" s="157"/>
      <c r="E17" s="157"/>
      <c r="F17" s="157"/>
      <c r="G17" s="157"/>
      <c r="H17" s="157"/>
      <c r="I17" s="157"/>
      <c r="J17" s="157"/>
      <c r="K17" s="157"/>
      <c r="L17" s="157"/>
      <c r="M17" s="157"/>
      <c r="N17" s="157"/>
    </row>
    <row r="18" spans="1:14" ht="12.6" x14ac:dyDescent="0.25">
      <c r="A18" s="157"/>
      <c r="B18" s="157"/>
      <c r="C18" s="162"/>
      <c r="D18" s="157"/>
      <c r="E18" s="157"/>
      <c r="F18" s="157"/>
      <c r="G18" s="157"/>
      <c r="H18" s="157"/>
      <c r="I18" s="157"/>
      <c r="J18" s="157"/>
      <c r="K18" s="157"/>
      <c r="L18" s="157"/>
      <c r="M18" s="157"/>
      <c r="N18" s="157"/>
    </row>
    <row r="19" spans="1:14" ht="12.6" x14ac:dyDescent="0.25">
      <c r="A19" s="157"/>
      <c r="B19" s="157"/>
      <c r="C19" s="157"/>
      <c r="D19" s="157"/>
      <c r="E19" s="157"/>
      <c r="F19" s="157"/>
      <c r="G19" s="157"/>
      <c r="H19" s="169" t="s">
        <v>178</v>
      </c>
      <c r="I19" s="157"/>
      <c r="J19" s="157"/>
      <c r="K19" s="157"/>
      <c r="L19" s="157"/>
      <c r="M19" s="157"/>
      <c r="N19" s="157"/>
    </row>
    <row r="20" spans="1:14" ht="12.6" x14ac:dyDescent="0.25">
      <c r="A20" s="170">
        <v>2700</v>
      </c>
      <c r="B20" s="201" t="s">
        <v>166</v>
      </c>
      <c r="C20" s="201"/>
      <c r="D20" s="171">
        <f t="shared" ref="D20:I20" si="0">D21+D22</f>
        <v>64619880.519999996</v>
      </c>
      <c r="E20" s="171">
        <f t="shared" si="0"/>
        <v>0</v>
      </c>
      <c r="F20" s="171">
        <f t="shared" si="0"/>
        <v>0</v>
      </c>
      <c r="G20" s="171">
        <f t="shared" si="0"/>
        <v>2166959.42</v>
      </c>
      <c r="H20" s="171">
        <f t="shared" si="0"/>
        <v>62452921.099999994</v>
      </c>
      <c r="I20" s="171">
        <f t="shared" si="0"/>
        <v>0</v>
      </c>
      <c r="J20" s="157"/>
      <c r="K20" s="157"/>
      <c r="L20" s="157"/>
      <c r="M20" s="157"/>
      <c r="N20" s="157"/>
    </row>
    <row r="21" spans="1:14" ht="12.6" x14ac:dyDescent="0.25">
      <c r="A21" s="172">
        <v>2730</v>
      </c>
      <c r="B21" s="202" t="s">
        <v>179</v>
      </c>
      <c r="C21" s="203"/>
      <c r="D21" s="173">
        <v>190323614.78</v>
      </c>
      <c r="E21" s="174"/>
      <c r="F21" s="174"/>
      <c r="G21" s="174"/>
      <c r="H21" s="173">
        <v>190323614.78</v>
      </c>
      <c r="I21" s="175"/>
      <c r="J21" s="176"/>
      <c r="K21" s="157"/>
      <c r="L21" s="157"/>
      <c r="M21" s="157"/>
      <c r="N21" s="157"/>
    </row>
    <row r="22" spans="1:14" ht="12.6" x14ac:dyDescent="0.25">
      <c r="A22" s="172">
        <v>2740</v>
      </c>
      <c r="B22" s="204" t="s">
        <v>180</v>
      </c>
      <c r="C22" s="204"/>
      <c r="D22" s="173">
        <v>-125703734.26000001</v>
      </c>
      <c r="E22" s="174"/>
      <c r="F22" s="174"/>
      <c r="G22" s="173">
        <v>2166959.42</v>
      </c>
      <c r="H22" s="173">
        <v>-127870693.68000001</v>
      </c>
      <c r="I22" s="175"/>
      <c r="J22" s="157"/>
      <c r="K22" s="157"/>
      <c r="L22" s="157"/>
      <c r="M22" s="157"/>
      <c r="N22" s="157"/>
    </row>
    <row r="23" spans="1:14" ht="12.6" x14ac:dyDescent="0.25">
      <c r="A23" s="157"/>
      <c r="B23" s="157"/>
      <c r="C23" s="157"/>
      <c r="D23" s="157"/>
      <c r="E23" s="157"/>
      <c r="F23" s="157"/>
      <c r="G23" s="157"/>
      <c r="H23" s="176"/>
      <c r="I23" s="157"/>
      <c r="J23" s="157"/>
      <c r="K23" s="157"/>
      <c r="L23" s="157"/>
      <c r="M23" s="157"/>
      <c r="N23" s="157"/>
    </row>
    <row r="24" spans="1:14" ht="12.6" x14ac:dyDescent="0.25">
      <c r="A24" s="157"/>
      <c r="B24" s="157"/>
      <c r="C24" s="157"/>
      <c r="D24" s="157"/>
      <c r="E24" s="157"/>
      <c r="F24" s="157"/>
      <c r="G24" s="157"/>
      <c r="H24" s="157"/>
      <c r="I24" s="157"/>
      <c r="J24" s="157"/>
      <c r="K24" s="157"/>
      <c r="L24" s="157"/>
      <c r="M24" s="157"/>
      <c r="N24" s="157"/>
    </row>
    <row r="25" spans="1:14" ht="12.6" x14ac:dyDescent="0.25">
      <c r="A25" s="157"/>
      <c r="B25" s="157"/>
      <c r="C25" s="157"/>
      <c r="D25" s="157"/>
      <c r="E25" s="157"/>
      <c r="F25" s="157"/>
      <c r="G25" s="157"/>
      <c r="H25" s="157"/>
      <c r="I25" s="157"/>
      <c r="J25" s="157"/>
      <c r="K25" s="157"/>
      <c r="L25" s="157"/>
      <c r="M25" s="157"/>
      <c r="N25" s="157"/>
    </row>
  </sheetData>
  <mergeCells count="3">
    <mergeCell ref="B20:C20"/>
    <mergeCell ref="B21:C21"/>
    <mergeCell ref="B22:C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ф.1-</vt:lpstr>
      <vt:lpstr>ф.2</vt:lpstr>
      <vt:lpstr>ф.3</vt:lpstr>
      <vt:lpstr>ф.4</vt:lpstr>
      <vt:lpstr>расчет акции</vt:lpstr>
      <vt:lpstr>'ф.1-'!Область_печати</vt:lpstr>
      <vt:lpstr>ф.2!Область_печати</vt:lpstr>
      <vt:lpstr>ф.4!Область_печати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Бахыт Рысмухамбетова</dc:creator>
  <cp:lastModifiedBy>Бахыт Рысмухамбетова</cp:lastModifiedBy>
  <dcterms:created xsi:type="dcterms:W3CDTF">2022-10-28T10:52:27Z</dcterms:created>
  <dcterms:modified xsi:type="dcterms:W3CDTF">2022-11-11T05:15:27Z</dcterms:modified>
</cp:coreProperties>
</file>