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ЭтаКнига" defaultThemeVersion="124226"/>
  <mc:AlternateContent xmlns:mc="http://schemas.openxmlformats.org/markup-compatibility/2006">
    <mc:Choice Requires="x15">
      <x15ac:absPath xmlns:x15ac="http://schemas.microsoft.com/office/spreadsheetml/2010/11/ac" url="C:\Users\n.antonova\Desktop\Антонова\Отчеты на KASE\на 01042021\"/>
    </mc:Choice>
  </mc:AlternateContent>
  <xr:revisionPtr revIDLastSave="0" documentId="13_ncr:1_{1D17613F-DEF3-4C2C-8A26-738ACF967C88}" xr6:coauthVersionLast="46" xr6:coauthVersionMax="46" xr10:uidLastSave="{00000000-0000-0000-0000-000000000000}"/>
  <bookViews>
    <workbookView xWindow="-120" yWindow="-120" windowWidth="29040" windowHeight="15840" tabRatio="906" activeTab="3" xr2:uid="{00000000-000D-0000-FFFF-FFFF00000000}"/>
  </bookViews>
  <sheets>
    <sheet name="Ф1" sheetId="55" r:id="rId1"/>
    <sheet name="Ф2Н " sheetId="56" r:id="rId2"/>
    <sheet name="Ф3" sheetId="49" r:id="rId3"/>
    <sheet name="Ф4" sheetId="48" r:id="rId4"/>
    <sheet name="Ф1 (валюта)" sheetId="50" state="hidden" r:id="rId5"/>
    <sheet name="осв-Март" sheetId="71" state="hidden" r:id="rId6"/>
    <sheet name="5610-Март" sheetId="74" state="hidden" r:id="rId7"/>
    <sheet name="Пр2 ПП162" sheetId="65" state="hidden" r:id="rId8"/>
    <sheet name="Пр3 ПП 162" sheetId="39" state="hidden" r:id="rId9"/>
    <sheet name="Пр4 ПП162" sheetId="40" state="hidden" r:id="rId10"/>
    <sheet name="Пр5 ПП162" sheetId="42" state="hidden" r:id="rId11"/>
    <sheet name="Доп сведения" sheetId="47" state="hidden" r:id="rId12"/>
    <sheet name="Пр6 ПП 162" sheetId="51" state="hidden" r:id="rId13"/>
    <sheet name="ПН ПП 80 изм ПП 19 (2)" sheetId="66" state="hidden" r:id="rId14"/>
    <sheet name="Пруднорматив ПП 80" sheetId="46" state="hidden" r:id="rId15"/>
  </sheets>
  <externalReferences>
    <externalReference r:id="rId16"/>
  </externalReferences>
  <definedNames>
    <definedName name="_xlnm._FilterDatabase" localSheetId="5" hidden="1">'осв-Март'!$A$5:$WVO$110</definedName>
    <definedName name="_xlnm._FilterDatabase" localSheetId="7" hidden="1">'Пр2 ПП162'!$A$23:$AA$1541</definedName>
    <definedName name="_xlnm._FilterDatabase" localSheetId="8" hidden="1">'Пр3 ПП 162'!$A$18:$U$127</definedName>
    <definedName name="_xlnm._FilterDatabase" localSheetId="9" hidden="1">'Пр4 ПП162'!$A$14:$IN$15</definedName>
    <definedName name="q">#REF!</definedName>
    <definedName name="sub1000614796" localSheetId="14">'Пруднорматив ПП 80'!$B$13</definedName>
    <definedName name="вп">#REF!</definedName>
    <definedName name="_xlnm.Print_Area" localSheetId="8">'Пр3 ПП 162'!$A$1:$Q$104</definedName>
    <definedName name="_xlnm.Print_Area" localSheetId="12">'Пр6 ПП 162'!$A$1:$M$40</definedName>
    <definedName name="_xlnm.Print_Area" localSheetId="14">'Пруднорматив ПП 80'!$A$1:$E$50</definedName>
    <definedName name="_xlnm.Print_Area" localSheetId="0">Ф1!$A$1:$D$122</definedName>
    <definedName name="_xlnm.Print_Area" localSheetId="4">'Ф1 (валюта)'!$A$1:$D$125</definedName>
    <definedName name="_xlnm.Print_Area" localSheetId="1">'Ф2Н '!$A$1:$F$112</definedName>
    <definedName name="_xlnm.Print_Area" localSheetId="2">Ф3!$A$1:$D$79</definedName>
    <definedName name="ф77">#REF!</definedName>
  </definedNames>
  <calcPr calcId="181029"/>
</workbook>
</file>

<file path=xl/calcChain.xml><?xml version="1.0" encoding="utf-8"?>
<calcChain xmlns="http://schemas.openxmlformats.org/spreadsheetml/2006/main">
  <c r="H11" i="48" l="1"/>
  <c r="D113" i="55"/>
  <c r="C113" i="55"/>
  <c r="D35" i="48"/>
  <c r="F11" i="48" l="1"/>
  <c r="E37" i="48" l="1"/>
  <c r="C33" i="48"/>
  <c r="D81" i="56"/>
  <c r="V1545" i="65" l="1"/>
  <c r="AA1541" i="65"/>
  <c r="AC1541" i="65" s="1"/>
  <c r="Z1540" i="65"/>
  <c r="Y1540" i="65"/>
  <c r="X1540" i="65"/>
  <c r="W1540" i="65"/>
  <c r="V1540" i="65"/>
  <c r="U1540" i="65"/>
  <c r="T1540" i="65"/>
  <c r="S1540" i="65"/>
  <c r="R1540" i="65"/>
  <c r="Q1540" i="65"/>
  <c r="P1540" i="65"/>
  <c r="I1540" i="65"/>
  <c r="H1540" i="65"/>
  <c r="G1540" i="65"/>
  <c r="F1540" i="65"/>
  <c r="AA1539" i="65"/>
  <c r="AC1539" i="65" s="1"/>
  <c r="AA1538" i="65"/>
  <c r="AC1538" i="65" s="1"/>
  <c r="AA1537" i="65"/>
  <c r="AC1537" i="65" s="1"/>
  <c r="AA1536" i="65"/>
  <c r="AC1536" i="65" s="1"/>
  <c r="AA1535" i="65"/>
  <c r="AC1535" i="65" s="1"/>
  <c r="AA1534" i="65"/>
  <c r="AC1534" i="65" s="1"/>
  <c r="AA1533" i="65"/>
  <c r="AC1533" i="65" s="1"/>
  <c r="AA1532" i="65"/>
  <c r="AC1532" i="65" s="1"/>
  <c r="AA1531" i="65"/>
  <c r="AC1531" i="65" s="1"/>
  <c r="AA1530" i="65"/>
  <c r="AC1530" i="65" s="1"/>
  <c r="AA1529" i="65"/>
  <c r="AC1529" i="65" s="1"/>
  <c r="AA1528" i="65"/>
  <c r="AC1528" i="65" s="1"/>
  <c r="AC1527" i="65"/>
  <c r="AA1527" i="65"/>
  <c r="AA1526" i="65"/>
  <c r="AC1526" i="65" s="1"/>
  <c r="AA1525" i="65"/>
  <c r="AC1525" i="65" s="1"/>
  <c r="AA1524" i="65"/>
  <c r="AC1524" i="65" s="1"/>
  <c r="AA1523" i="65"/>
  <c r="AC1523" i="65" s="1"/>
  <c r="AA1522" i="65"/>
  <c r="AC1522" i="65" s="1"/>
  <c r="AA1521" i="65"/>
  <c r="AC1521" i="65" s="1"/>
  <c r="AA1520" i="65"/>
  <c r="AC1520" i="65" s="1"/>
  <c r="AA1519" i="65"/>
  <c r="AC1519" i="65" s="1"/>
  <c r="AA1518" i="65"/>
  <c r="AC1518" i="65" s="1"/>
  <c r="AA1517" i="65"/>
  <c r="AC1517" i="65" s="1"/>
  <c r="AA1516" i="65"/>
  <c r="AC1516" i="65" s="1"/>
  <c r="AA1515" i="65"/>
  <c r="AC1515" i="65" s="1"/>
  <c r="AA1514" i="65"/>
  <c r="AC1514" i="65" s="1"/>
  <c r="AA1513" i="65"/>
  <c r="AC1513" i="65" s="1"/>
  <c r="AA1512" i="65"/>
  <c r="AC1512" i="65" s="1"/>
  <c r="AA1511" i="65"/>
  <c r="AC1511" i="65" s="1"/>
  <c r="AA1510" i="65"/>
  <c r="AC1510" i="65" s="1"/>
  <c r="AA1509" i="65"/>
  <c r="AC1509" i="65" s="1"/>
  <c r="AA1508" i="65"/>
  <c r="AC1508" i="65" s="1"/>
  <c r="AA1507" i="65"/>
  <c r="AC1507" i="65" s="1"/>
  <c r="AA1506" i="65"/>
  <c r="AC1506" i="65" s="1"/>
  <c r="AA1505" i="65"/>
  <c r="AC1505" i="65" s="1"/>
  <c r="AA1504" i="65"/>
  <c r="AC1504" i="65" s="1"/>
  <c r="AA1503" i="65"/>
  <c r="AC1503" i="65" s="1"/>
  <c r="AA1502" i="65"/>
  <c r="AC1502" i="65" s="1"/>
  <c r="AA1501" i="65"/>
  <c r="AC1501" i="65" s="1"/>
  <c r="AA1500" i="65"/>
  <c r="AC1500" i="65" s="1"/>
  <c r="AA1499" i="65"/>
  <c r="AC1499" i="65" s="1"/>
  <c r="AA1498" i="65"/>
  <c r="AC1498" i="65" s="1"/>
  <c r="AA1497" i="65"/>
  <c r="AC1497" i="65" s="1"/>
  <c r="AA1496" i="65"/>
  <c r="AC1496" i="65" s="1"/>
  <c r="AA1495" i="65"/>
  <c r="AC1495" i="65" s="1"/>
  <c r="AA1494" i="65"/>
  <c r="AC1494" i="65" s="1"/>
  <c r="AA1493" i="65"/>
  <c r="AC1493" i="65" s="1"/>
  <c r="AA1492" i="65"/>
  <c r="AC1492" i="65" s="1"/>
  <c r="AA1491" i="65"/>
  <c r="AC1491" i="65" s="1"/>
  <c r="AA1490" i="65"/>
  <c r="AC1490" i="65" s="1"/>
  <c r="AA1489" i="65"/>
  <c r="AC1489" i="65" s="1"/>
  <c r="AA1488" i="65"/>
  <c r="AC1488" i="65" s="1"/>
  <c r="AA1487" i="65"/>
  <c r="AC1487" i="65" s="1"/>
  <c r="AA1486" i="65"/>
  <c r="AC1486" i="65" s="1"/>
  <c r="AA1485" i="65"/>
  <c r="AC1485" i="65" s="1"/>
  <c r="AA1484" i="65"/>
  <c r="AC1484" i="65" s="1"/>
  <c r="AA1483" i="65"/>
  <c r="AC1483" i="65" s="1"/>
  <c r="AA1482" i="65"/>
  <c r="AC1482" i="65" s="1"/>
  <c r="AA1481" i="65"/>
  <c r="AC1481" i="65" s="1"/>
  <c r="AA1480" i="65"/>
  <c r="AC1480" i="65" s="1"/>
  <c r="AA1479" i="65"/>
  <c r="AC1479" i="65" s="1"/>
  <c r="AA1478" i="65"/>
  <c r="AC1478" i="65" s="1"/>
  <c r="AA1477" i="65"/>
  <c r="AC1477" i="65" s="1"/>
  <c r="AA1476" i="65"/>
  <c r="AC1476" i="65" s="1"/>
  <c r="AA1475" i="65"/>
  <c r="AC1475" i="65" s="1"/>
  <c r="AA1474" i="65"/>
  <c r="AC1474" i="65" s="1"/>
  <c r="AA1473" i="65"/>
  <c r="AC1473" i="65" s="1"/>
  <c r="AA1472" i="65"/>
  <c r="AC1472" i="65" s="1"/>
  <c r="AA1471" i="65"/>
  <c r="AC1471" i="65" s="1"/>
  <c r="AA1470" i="65"/>
  <c r="AC1470" i="65" s="1"/>
  <c r="AA1469" i="65"/>
  <c r="AC1469" i="65" s="1"/>
  <c r="AA1468" i="65"/>
  <c r="AC1468" i="65" s="1"/>
  <c r="AA1467" i="65"/>
  <c r="AC1467" i="65" s="1"/>
  <c r="AA1466" i="65"/>
  <c r="AC1466" i="65" s="1"/>
  <c r="AA1465" i="65"/>
  <c r="AC1465" i="65" s="1"/>
  <c r="AA1464" i="65"/>
  <c r="AC1464" i="65" s="1"/>
  <c r="AA1463" i="65"/>
  <c r="AC1463" i="65" s="1"/>
  <c r="AA1462" i="65"/>
  <c r="AC1462" i="65" s="1"/>
  <c r="AA1461" i="65"/>
  <c r="AC1461" i="65" s="1"/>
  <c r="AA1460" i="65"/>
  <c r="AC1460" i="65" s="1"/>
  <c r="AA1459" i="65"/>
  <c r="AC1459" i="65" s="1"/>
  <c r="AA1458" i="65"/>
  <c r="AC1458" i="65" s="1"/>
  <c r="AA1457" i="65"/>
  <c r="AC1457" i="65" s="1"/>
  <c r="AA1456" i="65"/>
  <c r="AC1456" i="65" s="1"/>
  <c r="AA1455" i="65"/>
  <c r="AC1455" i="65" s="1"/>
  <c r="AA1454" i="65"/>
  <c r="AC1454" i="65" s="1"/>
  <c r="Z1453" i="65"/>
  <c r="Y1453" i="65"/>
  <c r="X1453" i="65"/>
  <c r="W1453" i="65"/>
  <c r="V1453" i="65"/>
  <c r="U1453" i="65"/>
  <c r="T1453" i="65"/>
  <c r="S1453" i="65"/>
  <c r="R1453" i="65"/>
  <c r="Q1453" i="65"/>
  <c r="P1453" i="65"/>
  <c r="I1453" i="65"/>
  <c r="H1453" i="65"/>
  <c r="G1453" i="65"/>
  <c r="F1453" i="65"/>
  <c r="AA1452" i="65"/>
  <c r="AC1452" i="65" s="1"/>
  <c r="Z1451" i="65"/>
  <c r="Y1451" i="65"/>
  <c r="X1451" i="65"/>
  <c r="W1451" i="65"/>
  <c r="V1451" i="65"/>
  <c r="U1451" i="65"/>
  <c r="T1451" i="65"/>
  <c r="S1451" i="65"/>
  <c r="R1451" i="65"/>
  <c r="Q1451" i="65"/>
  <c r="P1451" i="65"/>
  <c r="I1451" i="65"/>
  <c r="H1451" i="65"/>
  <c r="G1451" i="65"/>
  <c r="F1451" i="65"/>
  <c r="AA1450" i="65"/>
  <c r="AC1450" i="65" s="1"/>
  <c r="AA1449" i="65"/>
  <c r="AC1449" i="65" s="1"/>
  <c r="AA1448" i="65"/>
  <c r="AC1448" i="65" s="1"/>
  <c r="AA1447" i="65"/>
  <c r="AC1447" i="65" s="1"/>
  <c r="AA1446" i="65"/>
  <c r="AC1446" i="65" s="1"/>
  <c r="AA1445" i="65"/>
  <c r="AC1445" i="65" s="1"/>
  <c r="AA1444" i="65"/>
  <c r="AC1444" i="65" s="1"/>
  <c r="AA1443" i="65"/>
  <c r="AC1443" i="65" s="1"/>
  <c r="AA1442" i="65"/>
  <c r="AC1442" i="65" s="1"/>
  <c r="AA1441" i="65"/>
  <c r="AC1441" i="65" s="1"/>
  <c r="AA1440" i="65"/>
  <c r="AC1440" i="65" s="1"/>
  <c r="AA1439" i="65"/>
  <c r="AC1439" i="65" s="1"/>
  <c r="AA1438" i="65"/>
  <c r="AC1438" i="65" s="1"/>
  <c r="AA1437" i="65"/>
  <c r="AC1437" i="65" s="1"/>
  <c r="AA1436" i="65"/>
  <c r="AC1436" i="65" s="1"/>
  <c r="AA1435" i="65"/>
  <c r="AC1435" i="65" s="1"/>
  <c r="AA1434" i="65"/>
  <c r="AC1434" i="65" s="1"/>
  <c r="AA1433" i="65"/>
  <c r="AC1433" i="65" s="1"/>
  <c r="AA1432" i="65"/>
  <c r="AC1432" i="65" s="1"/>
  <c r="AA1431" i="65"/>
  <c r="AC1431" i="65" s="1"/>
  <c r="AA1430" i="65"/>
  <c r="AC1430" i="65" s="1"/>
  <c r="AA1429" i="65"/>
  <c r="AC1429" i="65" s="1"/>
  <c r="AA1428" i="65"/>
  <c r="AC1428" i="65" s="1"/>
  <c r="AA1427" i="65"/>
  <c r="AC1427" i="65" s="1"/>
  <c r="AA1426" i="65"/>
  <c r="AC1426" i="65" s="1"/>
  <c r="AA1425" i="65"/>
  <c r="AC1425" i="65" s="1"/>
  <c r="AA1424" i="65"/>
  <c r="AC1424" i="65" s="1"/>
  <c r="AA1423" i="65"/>
  <c r="AC1423" i="65" s="1"/>
  <c r="AA1422" i="65"/>
  <c r="AC1422" i="65" s="1"/>
  <c r="AA1421" i="65"/>
  <c r="AC1421" i="65" s="1"/>
  <c r="AA1420" i="65"/>
  <c r="AC1420" i="65" s="1"/>
  <c r="AA1419" i="65"/>
  <c r="AC1419" i="65" s="1"/>
  <c r="AA1418" i="65"/>
  <c r="AC1418" i="65" s="1"/>
  <c r="AA1417" i="65"/>
  <c r="AC1417" i="65" s="1"/>
  <c r="AA1416" i="65"/>
  <c r="AC1416" i="65" s="1"/>
  <c r="AA1415" i="65"/>
  <c r="AC1415" i="65" s="1"/>
  <c r="AA1414" i="65"/>
  <c r="AC1414" i="65" s="1"/>
  <c r="AA1413" i="65"/>
  <c r="AC1413" i="65" s="1"/>
  <c r="AA1412" i="65"/>
  <c r="AC1412" i="65" s="1"/>
  <c r="AA1411" i="65"/>
  <c r="AC1411" i="65" s="1"/>
  <c r="AA1410" i="65"/>
  <c r="AC1410" i="65" s="1"/>
  <c r="AA1409" i="65"/>
  <c r="AC1409" i="65" s="1"/>
  <c r="AA1408" i="65"/>
  <c r="AC1408" i="65" s="1"/>
  <c r="AA1407" i="65"/>
  <c r="AC1407" i="65" s="1"/>
  <c r="AA1406" i="65"/>
  <c r="AC1406" i="65" s="1"/>
  <c r="AA1405" i="65"/>
  <c r="AC1405" i="65" s="1"/>
  <c r="AA1404" i="65"/>
  <c r="AC1404" i="65" s="1"/>
  <c r="AA1403" i="65"/>
  <c r="AC1403" i="65" s="1"/>
  <c r="AA1402" i="65"/>
  <c r="AC1402" i="65" s="1"/>
  <c r="AA1401" i="65"/>
  <c r="AC1401" i="65" s="1"/>
  <c r="AA1400" i="65"/>
  <c r="AC1400" i="65" s="1"/>
  <c r="AA1399" i="65"/>
  <c r="AC1399" i="65" s="1"/>
  <c r="AA1398" i="65"/>
  <c r="AC1398" i="65" s="1"/>
  <c r="AA1397" i="65"/>
  <c r="AC1397" i="65" s="1"/>
  <c r="AA1396" i="65"/>
  <c r="AC1396" i="65" s="1"/>
  <c r="AA1395" i="65"/>
  <c r="AC1395" i="65" s="1"/>
  <c r="AA1394" i="65"/>
  <c r="AC1394" i="65" s="1"/>
  <c r="AA1393" i="65"/>
  <c r="AC1393" i="65" s="1"/>
  <c r="AA1392" i="65"/>
  <c r="AC1392" i="65" s="1"/>
  <c r="AA1391" i="65"/>
  <c r="AC1391" i="65" s="1"/>
  <c r="AA1390" i="65"/>
  <c r="AC1390" i="65" s="1"/>
  <c r="AA1389" i="65"/>
  <c r="AC1389" i="65" s="1"/>
  <c r="AA1388" i="65"/>
  <c r="AC1388" i="65" s="1"/>
  <c r="AA1387" i="65"/>
  <c r="AC1387" i="65" s="1"/>
  <c r="AA1386" i="65"/>
  <c r="AC1386" i="65" s="1"/>
  <c r="AA1385" i="65"/>
  <c r="AC1385" i="65" s="1"/>
  <c r="AA1384" i="65"/>
  <c r="AC1384" i="65" s="1"/>
  <c r="AA1383" i="65"/>
  <c r="AC1383" i="65" s="1"/>
  <c r="AA1382" i="65"/>
  <c r="AC1382" i="65" s="1"/>
  <c r="AA1381" i="65"/>
  <c r="AC1381" i="65" s="1"/>
  <c r="AA1380" i="65"/>
  <c r="AC1380" i="65" s="1"/>
  <c r="AA1379" i="65"/>
  <c r="AC1379" i="65" s="1"/>
  <c r="AA1378" i="65"/>
  <c r="AC1378" i="65" s="1"/>
  <c r="AA1377" i="65"/>
  <c r="AC1377" i="65" s="1"/>
  <c r="AA1376" i="65"/>
  <c r="AC1376" i="65" s="1"/>
  <c r="AA1375" i="65"/>
  <c r="AC1375" i="65" s="1"/>
  <c r="AA1374" i="65"/>
  <c r="AC1374" i="65" s="1"/>
  <c r="AA1373" i="65"/>
  <c r="AC1373" i="65" s="1"/>
  <c r="AA1372" i="65"/>
  <c r="AC1372" i="65" s="1"/>
  <c r="AA1371" i="65"/>
  <c r="AC1371" i="65" s="1"/>
  <c r="AA1370" i="65"/>
  <c r="AC1370" i="65" s="1"/>
  <c r="AC1369" i="65"/>
  <c r="AA1369" i="65"/>
  <c r="AA1368" i="65"/>
  <c r="AC1368" i="65" s="1"/>
  <c r="AA1367" i="65"/>
  <c r="AC1367" i="65" s="1"/>
  <c r="AA1366" i="65"/>
  <c r="AC1366" i="65" s="1"/>
  <c r="AA1365" i="65"/>
  <c r="AC1365" i="65" s="1"/>
  <c r="AA1364" i="65"/>
  <c r="AC1364" i="65" s="1"/>
  <c r="AA1363" i="65"/>
  <c r="AC1363" i="65" s="1"/>
  <c r="AA1362" i="65"/>
  <c r="AC1362" i="65" s="1"/>
  <c r="AA1361" i="65"/>
  <c r="AC1361" i="65" s="1"/>
  <c r="AA1360" i="65"/>
  <c r="AC1360" i="65" s="1"/>
  <c r="AA1359" i="65"/>
  <c r="AC1359" i="65" s="1"/>
  <c r="AA1358" i="65"/>
  <c r="AC1358" i="65" s="1"/>
  <c r="AA1357" i="65"/>
  <c r="AC1357" i="65" s="1"/>
  <c r="AA1356" i="65"/>
  <c r="AC1356" i="65" s="1"/>
  <c r="AA1355" i="65"/>
  <c r="AC1355" i="65" s="1"/>
  <c r="AA1354" i="65"/>
  <c r="AC1354" i="65" s="1"/>
  <c r="AA1353" i="65"/>
  <c r="AC1353" i="65" s="1"/>
  <c r="AA1352" i="65"/>
  <c r="AC1352" i="65" s="1"/>
  <c r="AA1351" i="65"/>
  <c r="AC1351" i="65" s="1"/>
  <c r="AA1350" i="65"/>
  <c r="AC1350" i="65" s="1"/>
  <c r="AA1349" i="65"/>
  <c r="AC1349" i="65" s="1"/>
  <c r="AA1348" i="65"/>
  <c r="AC1348" i="65" s="1"/>
  <c r="AA1347" i="65"/>
  <c r="AC1347" i="65" s="1"/>
  <c r="AA1346" i="65"/>
  <c r="AC1346" i="65" s="1"/>
  <c r="AA1345" i="65"/>
  <c r="AC1345" i="65" s="1"/>
  <c r="AA1344" i="65"/>
  <c r="AC1344" i="65" s="1"/>
  <c r="AA1343" i="65"/>
  <c r="AC1343" i="65" s="1"/>
  <c r="AA1342" i="65"/>
  <c r="AC1342" i="65" s="1"/>
  <c r="AA1341" i="65"/>
  <c r="AC1341" i="65" s="1"/>
  <c r="AA1340" i="65"/>
  <c r="AC1340" i="65" s="1"/>
  <c r="AA1339" i="65"/>
  <c r="AC1339" i="65" s="1"/>
  <c r="AA1338" i="65"/>
  <c r="AC1338" i="65" s="1"/>
  <c r="AA1337" i="65"/>
  <c r="AC1337" i="65" s="1"/>
  <c r="AA1336" i="65"/>
  <c r="AC1336" i="65" s="1"/>
  <c r="AA1335" i="65"/>
  <c r="AC1335" i="65" s="1"/>
  <c r="AA1334" i="65"/>
  <c r="AC1334" i="65" s="1"/>
  <c r="AA1333" i="65"/>
  <c r="AC1333" i="65" s="1"/>
  <c r="AA1332" i="65"/>
  <c r="AC1332" i="65" s="1"/>
  <c r="AA1331" i="65"/>
  <c r="AC1331" i="65" s="1"/>
  <c r="AA1330" i="65"/>
  <c r="AC1330" i="65" s="1"/>
  <c r="AA1329" i="65"/>
  <c r="AC1329" i="65" s="1"/>
  <c r="AA1328" i="65"/>
  <c r="AC1328" i="65" s="1"/>
  <c r="AA1327" i="65"/>
  <c r="AC1327" i="65" s="1"/>
  <c r="AA1326" i="65"/>
  <c r="AC1326" i="65" s="1"/>
  <c r="AA1325" i="65"/>
  <c r="AC1325" i="65" s="1"/>
  <c r="AA1324" i="65"/>
  <c r="AC1324" i="65" s="1"/>
  <c r="AA1323" i="65"/>
  <c r="AC1323" i="65" s="1"/>
  <c r="AA1322" i="65"/>
  <c r="AC1322" i="65" s="1"/>
  <c r="AA1321" i="65"/>
  <c r="AC1321" i="65" s="1"/>
  <c r="AA1320" i="65"/>
  <c r="AC1320" i="65" s="1"/>
  <c r="AA1319" i="65"/>
  <c r="AC1319" i="65" s="1"/>
  <c r="AA1318" i="65"/>
  <c r="AC1318" i="65" s="1"/>
  <c r="AA1317" i="65"/>
  <c r="AC1317" i="65" s="1"/>
  <c r="AA1316" i="65"/>
  <c r="AC1316" i="65" s="1"/>
  <c r="AA1315" i="65"/>
  <c r="AC1315" i="65" s="1"/>
  <c r="AA1314" i="65"/>
  <c r="AC1314" i="65" s="1"/>
  <c r="AA1313" i="65"/>
  <c r="AC1313" i="65" s="1"/>
  <c r="AA1312" i="65"/>
  <c r="AC1312" i="65" s="1"/>
  <c r="AA1311" i="65"/>
  <c r="AC1311" i="65" s="1"/>
  <c r="AA1310" i="65"/>
  <c r="AC1310" i="65" s="1"/>
  <c r="AA1309" i="65"/>
  <c r="AC1309" i="65" s="1"/>
  <c r="AA1308" i="65"/>
  <c r="AC1308" i="65" s="1"/>
  <c r="AA1307" i="65"/>
  <c r="AC1307" i="65" s="1"/>
  <c r="AA1306" i="65"/>
  <c r="AC1306" i="65" s="1"/>
  <c r="AA1305" i="65"/>
  <c r="AC1305" i="65" s="1"/>
  <c r="AA1304" i="65"/>
  <c r="AC1304" i="65" s="1"/>
  <c r="AA1303" i="65"/>
  <c r="AC1303" i="65" s="1"/>
  <c r="AA1302" i="65"/>
  <c r="AC1302" i="65" s="1"/>
  <c r="AA1301" i="65"/>
  <c r="AC1301" i="65" s="1"/>
  <c r="AA1300" i="65"/>
  <c r="AC1300" i="65" s="1"/>
  <c r="AA1299" i="65"/>
  <c r="AC1299" i="65" s="1"/>
  <c r="AA1298" i="65"/>
  <c r="AC1298" i="65" s="1"/>
  <c r="AA1297" i="65"/>
  <c r="AC1297" i="65" s="1"/>
  <c r="AA1296" i="65"/>
  <c r="AC1296" i="65" s="1"/>
  <c r="AA1295" i="65"/>
  <c r="AC1295" i="65" s="1"/>
  <c r="AA1294" i="65"/>
  <c r="AC1294" i="65" s="1"/>
  <c r="AA1293" i="65"/>
  <c r="AC1293" i="65" s="1"/>
  <c r="AA1292" i="65"/>
  <c r="AC1292" i="65" s="1"/>
  <c r="AA1291" i="65"/>
  <c r="AC1291" i="65" s="1"/>
  <c r="AA1290" i="65"/>
  <c r="AC1290" i="65" s="1"/>
  <c r="AA1289" i="65"/>
  <c r="AC1289" i="65" s="1"/>
  <c r="AA1288" i="65"/>
  <c r="AC1288" i="65" s="1"/>
  <c r="AA1287" i="65"/>
  <c r="AC1287" i="65" s="1"/>
  <c r="AA1286" i="65"/>
  <c r="AC1286" i="65" s="1"/>
  <c r="AA1285" i="65"/>
  <c r="AC1285" i="65" s="1"/>
  <c r="AA1284" i="65"/>
  <c r="AC1284" i="65" s="1"/>
  <c r="AA1283" i="65"/>
  <c r="AC1283" i="65" s="1"/>
  <c r="AA1282" i="65"/>
  <c r="AC1282" i="65" s="1"/>
  <c r="AA1281" i="65"/>
  <c r="AC1281" i="65" s="1"/>
  <c r="AA1280" i="65"/>
  <c r="AC1280" i="65" s="1"/>
  <c r="AA1279" i="65"/>
  <c r="AC1279" i="65" s="1"/>
  <c r="AA1278" i="65"/>
  <c r="AC1278" i="65" s="1"/>
  <c r="AA1277" i="65"/>
  <c r="AC1277" i="65" s="1"/>
  <c r="AA1276" i="65"/>
  <c r="AC1276" i="65" s="1"/>
  <c r="AA1275" i="65"/>
  <c r="AC1275" i="65" s="1"/>
  <c r="AA1274" i="65"/>
  <c r="AC1274" i="65" s="1"/>
  <c r="AA1273" i="65"/>
  <c r="AC1273" i="65" s="1"/>
  <c r="AA1272" i="65"/>
  <c r="AC1272" i="65" s="1"/>
  <c r="AA1271" i="65"/>
  <c r="AC1271" i="65" s="1"/>
  <c r="AA1270" i="65"/>
  <c r="AC1270" i="65" s="1"/>
  <c r="AA1269" i="65"/>
  <c r="AC1269" i="65" s="1"/>
  <c r="AA1268" i="65"/>
  <c r="AC1268" i="65" s="1"/>
  <c r="AA1267" i="65"/>
  <c r="AC1267" i="65" s="1"/>
  <c r="AA1266" i="65"/>
  <c r="AC1266" i="65" s="1"/>
  <c r="AA1265" i="65"/>
  <c r="AC1265" i="65" s="1"/>
  <c r="AA1264" i="65"/>
  <c r="AC1264" i="65" s="1"/>
  <c r="AA1263" i="65"/>
  <c r="AC1263" i="65" s="1"/>
  <c r="AA1262" i="65"/>
  <c r="AC1262" i="65" s="1"/>
  <c r="AA1261" i="65"/>
  <c r="AC1261" i="65" s="1"/>
  <c r="AA1260" i="65"/>
  <c r="AC1260" i="65" s="1"/>
  <c r="AA1259" i="65"/>
  <c r="AC1259" i="65" s="1"/>
  <c r="AA1258" i="65"/>
  <c r="AC1258" i="65" s="1"/>
  <c r="AA1257" i="65"/>
  <c r="AC1257" i="65" s="1"/>
  <c r="AA1256" i="65"/>
  <c r="AC1256" i="65" s="1"/>
  <c r="AA1255" i="65"/>
  <c r="AC1255" i="65" s="1"/>
  <c r="AA1254" i="65"/>
  <c r="AC1254" i="65" s="1"/>
  <c r="AA1253" i="65"/>
  <c r="AC1253" i="65" s="1"/>
  <c r="AA1252" i="65"/>
  <c r="AC1252" i="65" s="1"/>
  <c r="AA1251" i="65"/>
  <c r="AC1251" i="65" s="1"/>
  <c r="AA1250" i="65"/>
  <c r="AC1250" i="65" s="1"/>
  <c r="AA1249" i="65"/>
  <c r="AC1249" i="65" s="1"/>
  <c r="AA1248" i="65"/>
  <c r="AC1248" i="65" s="1"/>
  <c r="AA1247" i="65"/>
  <c r="AC1247" i="65" s="1"/>
  <c r="AA1246" i="65"/>
  <c r="AC1246" i="65" s="1"/>
  <c r="AA1245" i="65"/>
  <c r="AC1245" i="65" s="1"/>
  <c r="AA1244" i="65"/>
  <c r="AC1244" i="65" s="1"/>
  <c r="AA1243" i="65"/>
  <c r="AC1243" i="65" s="1"/>
  <c r="AA1242" i="65"/>
  <c r="AC1242" i="65" s="1"/>
  <c r="AA1241" i="65"/>
  <c r="AC1241" i="65" s="1"/>
  <c r="AA1240" i="65"/>
  <c r="AC1240" i="65" s="1"/>
  <c r="AA1239" i="65"/>
  <c r="AC1239" i="65" s="1"/>
  <c r="AA1238" i="65"/>
  <c r="AC1238" i="65" s="1"/>
  <c r="AA1237" i="65"/>
  <c r="AC1237" i="65" s="1"/>
  <c r="AA1236" i="65"/>
  <c r="AC1236" i="65" s="1"/>
  <c r="AA1235" i="65"/>
  <c r="AC1235" i="65" s="1"/>
  <c r="AA1234" i="65"/>
  <c r="AC1234" i="65" s="1"/>
  <c r="AA1233" i="65"/>
  <c r="AC1233" i="65" s="1"/>
  <c r="AA1232" i="65"/>
  <c r="AC1232" i="65" s="1"/>
  <c r="AA1231" i="65"/>
  <c r="AC1231" i="65" s="1"/>
  <c r="AA1230" i="65"/>
  <c r="AC1230" i="65" s="1"/>
  <c r="AA1229" i="65"/>
  <c r="AC1229" i="65" s="1"/>
  <c r="AA1228" i="65"/>
  <c r="AC1228" i="65" s="1"/>
  <c r="AA1227" i="65"/>
  <c r="AC1227" i="65" s="1"/>
  <c r="AA1226" i="65"/>
  <c r="AC1226" i="65" s="1"/>
  <c r="AA1225" i="65"/>
  <c r="AC1225" i="65" s="1"/>
  <c r="AA1224" i="65"/>
  <c r="AC1224" i="65" s="1"/>
  <c r="AA1223" i="65"/>
  <c r="AC1223" i="65" s="1"/>
  <c r="AA1222" i="65"/>
  <c r="AC1222" i="65" s="1"/>
  <c r="AA1221" i="65"/>
  <c r="AC1221" i="65" s="1"/>
  <c r="AA1220" i="65"/>
  <c r="AC1220" i="65" s="1"/>
  <c r="AA1219" i="65"/>
  <c r="AC1219" i="65" s="1"/>
  <c r="AA1218" i="65"/>
  <c r="AC1218" i="65" s="1"/>
  <c r="AA1217" i="65"/>
  <c r="AC1217" i="65" s="1"/>
  <c r="AA1216" i="65"/>
  <c r="AC1216" i="65" s="1"/>
  <c r="AA1215" i="65"/>
  <c r="AC1215" i="65" s="1"/>
  <c r="AA1214" i="65"/>
  <c r="AC1214" i="65" s="1"/>
  <c r="AA1213" i="65"/>
  <c r="AC1213" i="65" s="1"/>
  <c r="AA1212" i="65"/>
  <c r="AC1212" i="65" s="1"/>
  <c r="AA1211" i="65"/>
  <c r="AC1211" i="65" s="1"/>
  <c r="AA1210" i="65"/>
  <c r="AC1210" i="65" s="1"/>
  <c r="AA1209" i="65"/>
  <c r="AC1209" i="65" s="1"/>
  <c r="AA1208" i="65"/>
  <c r="AC1208" i="65" s="1"/>
  <c r="AA1207" i="65"/>
  <c r="AC1207" i="65" s="1"/>
  <c r="AA1206" i="65"/>
  <c r="AC1206" i="65" s="1"/>
  <c r="AA1205" i="65"/>
  <c r="AC1205" i="65" s="1"/>
  <c r="AA1204" i="65"/>
  <c r="AC1204" i="65" s="1"/>
  <c r="AA1203" i="65"/>
  <c r="AC1203" i="65" s="1"/>
  <c r="AA1202" i="65"/>
  <c r="AC1202" i="65" s="1"/>
  <c r="AA1201" i="65"/>
  <c r="AC1201" i="65" s="1"/>
  <c r="AA1200" i="65"/>
  <c r="AC1200" i="65" s="1"/>
  <c r="AA1199" i="65"/>
  <c r="AC1199" i="65" s="1"/>
  <c r="AA1198" i="65"/>
  <c r="AC1198" i="65" s="1"/>
  <c r="AA1197" i="65"/>
  <c r="AC1197" i="65" s="1"/>
  <c r="AA1196" i="65"/>
  <c r="AC1196" i="65" s="1"/>
  <c r="AA1195" i="65"/>
  <c r="AC1195" i="65" s="1"/>
  <c r="AA1194" i="65"/>
  <c r="AC1194" i="65" s="1"/>
  <c r="AA1193" i="65"/>
  <c r="AC1193" i="65" s="1"/>
  <c r="AA1192" i="65"/>
  <c r="AC1192" i="65" s="1"/>
  <c r="AA1191" i="65"/>
  <c r="AC1191" i="65" s="1"/>
  <c r="AA1190" i="65"/>
  <c r="AC1190" i="65" s="1"/>
  <c r="AA1189" i="65"/>
  <c r="AC1189" i="65" s="1"/>
  <c r="AA1188" i="65"/>
  <c r="AC1188" i="65" s="1"/>
  <c r="AA1187" i="65"/>
  <c r="AC1187" i="65" s="1"/>
  <c r="AA1186" i="65"/>
  <c r="AC1186" i="65" s="1"/>
  <c r="AA1185" i="65"/>
  <c r="AC1185" i="65" s="1"/>
  <c r="AA1184" i="65"/>
  <c r="AC1184" i="65" s="1"/>
  <c r="AA1183" i="65"/>
  <c r="AC1183" i="65" s="1"/>
  <c r="AA1182" i="65"/>
  <c r="AC1182" i="65" s="1"/>
  <c r="AA1181" i="65"/>
  <c r="AC1181" i="65" s="1"/>
  <c r="AA1180" i="65"/>
  <c r="AC1180" i="65" s="1"/>
  <c r="AA1179" i="65"/>
  <c r="AC1179" i="65" s="1"/>
  <c r="AA1178" i="65"/>
  <c r="AC1178" i="65" s="1"/>
  <c r="AA1177" i="65"/>
  <c r="AC1177" i="65" s="1"/>
  <c r="AA1176" i="65"/>
  <c r="AC1176" i="65" s="1"/>
  <c r="AA1175" i="65"/>
  <c r="AC1175" i="65" s="1"/>
  <c r="AA1174" i="65"/>
  <c r="AC1174" i="65" s="1"/>
  <c r="AA1173" i="65"/>
  <c r="AC1173" i="65" s="1"/>
  <c r="AA1172" i="65"/>
  <c r="AC1172" i="65" s="1"/>
  <c r="AA1171" i="65"/>
  <c r="AC1171" i="65" s="1"/>
  <c r="AA1170" i="65"/>
  <c r="AC1170" i="65" s="1"/>
  <c r="AA1169" i="65"/>
  <c r="AC1169" i="65" s="1"/>
  <c r="AA1168" i="65"/>
  <c r="AC1168" i="65" s="1"/>
  <c r="AA1167" i="65"/>
  <c r="AC1167" i="65" s="1"/>
  <c r="AA1166" i="65"/>
  <c r="AC1166" i="65" s="1"/>
  <c r="AA1165" i="65"/>
  <c r="AC1165" i="65" s="1"/>
  <c r="AA1164" i="65"/>
  <c r="AC1164" i="65" s="1"/>
  <c r="AA1163" i="65"/>
  <c r="AC1163" i="65" s="1"/>
  <c r="AA1162" i="65"/>
  <c r="AC1162" i="65" s="1"/>
  <c r="AA1161" i="65"/>
  <c r="AC1161" i="65" s="1"/>
  <c r="AA1160" i="65"/>
  <c r="AC1160" i="65" s="1"/>
  <c r="AA1159" i="65"/>
  <c r="AC1159" i="65" s="1"/>
  <c r="AA1158" i="65"/>
  <c r="AC1158" i="65" s="1"/>
  <c r="AA1157" i="65"/>
  <c r="AC1157" i="65" s="1"/>
  <c r="AA1156" i="65"/>
  <c r="AC1156" i="65" s="1"/>
  <c r="AA1155" i="65"/>
  <c r="AC1155" i="65" s="1"/>
  <c r="AA1154" i="65"/>
  <c r="AC1154" i="65" s="1"/>
  <c r="AA1153" i="65"/>
  <c r="AC1153" i="65" s="1"/>
  <c r="AA1152" i="65"/>
  <c r="AC1152" i="65" s="1"/>
  <c r="AA1151" i="65"/>
  <c r="AC1151" i="65" s="1"/>
  <c r="AA1150" i="65"/>
  <c r="AC1150" i="65" s="1"/>
  <c r="AA1149" i="65"/>
  <c r="AC1149" i="65" s="1"/>
  <c r="AA1148" i="65"/>
  <c r="AC1148" i="65" s="1"/>
  <c r="AA1147" i="65"/>
  <c r="AC1147" i="65" s="1"/>
  <c r="AA1146" i="65"/>
  <c r="AC1146" i="65" s="1"/>
  <c r="AA1145" i="65"/>
  <c r="AC1145" i="65" s="1"/>
  <c r="AA1144" i="65"/>
  <c r="AC1144" i="65" s="1"/>
  <c r="AA1143" i="65"/>
  <c r="AC1143" i="65" s="1"/>
  <c r="AA1142" i="65"/>
  <c r="AC1142" i="65" s="1"/>
  <c r="AA1141" i="65"/>
  <c r="AC1141" i="65" s="1"/>
  <c r="AA1140" i="65"/>
  <c r="AC1140" i="65" s="1"/>
  <c r="AA1139" i="65"/>
  <c r="AC1139" i="65" s="1"/>
  <c r="AA1138" i="65"/>
  <c r="AC1138" i="65" s="1"/>
  <c r="AA1137" i="65"/>
  <c r="AC1137" i="65" s="1"/>
  <c r="AA1136" i="65"/>
  <c r="AC1136" i="65" s="1"/>
  <c r="AA1135" i="65"/>
  <c r="AC1135" i="65" s="1"/>
  <c r="AA1134" i="65"/>
  <c r="AC1134" i="65" s="1"/>
  <c r="AA1133" i="65"/>
  <c r="AC1133" i="65" s="1"/>
  <c r="AA1132" i="65"/>
  <c r="AC1132" i="65" s="1"/>
  <c r="AA1131" i="65"/>
  <c r="AC1131" i="65" s="1"/>
  <c r="AA1130" i="65"/>
  <c r="AC1130" i="65" s="1"/>
  <c r="AA1129" i="65"/>
  <c r="AC1129" i="65" s="1"/>
  <c r="AA1128" i="65"/>
  <c r="AC1128" i="65" s="1"/>
  <c r="AA1127" i="65"/>
  <c r="AC1127" i="65" s="1"/>
  <c r="AA1126" i="65"/>
  <c r="AC1126" i="65" s="1"/>
  <c r="AA1125" i="65"/>
  <c r="AC1125" i="65" s="1"/>
  <c r="AA1124" i="65"/>
  <c r="AC1124" i="65" s="1"/>
  <c r="AA1123" i="65"/>
  <c r="AC1123" i="65" s="1"/>
  <c r="AA1122" i="65"/>
  <c r="AC1122" i="65" s="1"/>
  <c r="AA1121" i="65"/>
  <c r="AC1121" i="65" s="1"/>
  <c r="AA1120" i="65"/>
  <c r="AC1120" i="65" s="1"/>
  <c r="AA1119" i="65"/>
  <c r="AC1119" i="65" s="1"/>
  <c r="AA1118" i="65"/>
  <c r="AC1118" i="65" s="1"/>
  <c r="AA1117" i="65"/>
  <c r="AC1117" i="65" s="1"/>
  <c r="AA1116" i="65"/>
  <c r="AC1116" i="65" s="1"/>
  <c r="AA1115" i="65"/>
  <c r="AC1115" i="65" s="1"/>
  <c r="AA1114" i="65"/>
  <c r="AC1114" i="65" s="1"/>
  <c r="AA1113" i="65"/>
  <c r="AC1113" i="65" s="1"/>
  <c r="AA1112" i="65"/>
  <c r="AC1112" i="65" s="1"/>
  <c r="AA1111" i="65"/>
  <c r="AC1111" i="65" s="1"/>
  <c r="AA1110" i="65"/>
  <c r="AC1110" i="65" s="1"/>
  <c r="AA1109" i="65"/>
  <c r="AC1109" i="65" s="1"/>
  <c r="AA1108" i="65"/>
  <c r="AC1108" i="65" s="1"/>
  <c r="AA1107" i="65"/>
  <c r="AC1107" i="65" s="1"/>
  <c r="AA1106" i="65"/>
  <c r="AC1106" i="65" s="1"/>
  <c r="AA1105" i="65"/>
  <c r="AC1105" i="65" s="1"/>
  <c r="AA1104" i="65"/>
  <c r="AC1104" i="65" s="1"/>
  <c r="AA1103" i="65"/>
  <c r="AC1103" i="65" s="1"/>
  <c r="AA1102" i="65"/>
  <c r="AC1102" i="65" s="1"/>
  <c r="AA1101" i="65"/>
  <c r="AC1101" i="65" s="1"/>
  <c r="AA1100" i="65"/>
  <c r="AC1100" i="65" s="1"/>
  <c r="AA1099" i="65"/>
  <c r="AC1099" i="65" s="1"/>
  <c r="AA1098" i="65"/>
  <c r="AC1098" i="65" s="1"/>
  <c r="AA1097" i="65"/>
  <c r="AC1097" i="65" s="1"/>
  <c r="AA1096" i="65"/>
  <c r="AC1096" i="65" s="1"/>
  <c r="AA1095" i="65"/>
  <c r="AC1095" i="65" s="1"/>
  <c r="AA1094" i="65"/>
  <c r="AC1094" i="65" s="1"/>
  <c r="AA1093" i="65"/>
  <c r="AC1093" i="65" s="1"/>
  <c r="AA1092" i="65"/>
  <c r="AC1092" i="65" s="1"/>
  <c r="AA1091" i="65"/>
  <c r="AC1091" i="65" s="1"/>
  <c r="AA1090" i="65"/>
  <c r="AC1090" i="65" s="1"/>
  <c r="AA1089" i="65"/>
  <c r="AC1089" i="65" s="1"/>
  <c r="AA1088" i="65"/>
  <c r="AC1088" i="65" s="1"/>
  <c r="AA1087" i="65"/>
  <c r="AC1087" i="65" s="1"/>
  <c r="AA1086" i="65"/>
  <c r="AC1086" i="65" s="1"/>
  <c r="AA1085" i="65"/>
  <c r="AC1085" i="65" s="1"/>
  <c r="AA1084" i="65"/>
  <c r="AC1084" i="65" s="1"/>
  <c r="AA1083" i="65"/>
  <c r="AC1083" i="65" s="1"/>
  <c r="AA1082" i="65"/>
  <c r="AC1082" i="65" s="1"/>
  <c r="AA1081" i="65"/>
  <c r="AC1081" i="65" s="1"/>
  <c r="AA1080" i="65"/>
  <c r="AC1080" i="65" s="1"/>
  <c r="AA1079" i="65"/>
  <c r="AC1079" i="65" s="1"/>
  <c r="AA1078" i="65"/>
  <c r="AC1078" i="65" s="1"/>
  <c r="AA1077" i="65"/>
  <c r="AC1077" i="65" s="1"/>
  <c r="AA1076" i="65"/>
  <c r="AC1076" i="65" s="1"/>
  <c r="AA1075" i="65"/>
  <c r="AC1075" i="65" s="1"/>
  <c r="AA1074" i="65"/>
  <c r="AC1074" i="65" s="1"/>
  <c r="AA1073" i="65"/>
  <c r="AC1073" i="65" s="1"/>
  <c r="AA1072" i="65"/>
  <c r="AC1072" i="65" s="1"/>
  <c r="AA1071" i="65"/>
  <c r="AC1071" i="65" s="1"/>
  <c r="AA1070" i="65"/>
  <c r="AC1070" i="65" s="1"/>
  <c r="AA1069" i="65"/>
  <c r="AC1069" i="65" s="1"/>
  <c r="AA1068" i="65"/>
  <c r="AC1068" i="65" s="1"/>
  <c r="AA1067" i="65"/>
  <c r="AC1067" i="65" s="1"/>
  <c r="AA1066" i="65"/>
  <c r="AC1066" i="65" s="1"/>
  <c r="AA1065" i="65"/>
  <c r="AC1065" i="65" s="1"/>
  <c r="AA1064" i="65"/>
  <c r="AC1064" i="65" s="1"/>
  <c r="AA1063" i="65"/>
  <c r="AC1063" i="65" s="1"/>
  <c r="AA1062" i="65"/>
  <c r="AC1062" i="65" s="1"/>
  <c r="AA1061" i="65"/>
  <c r="AC1061" i="65" s="1"/>
  <c r="AA1060" i="65"/>
  <c r="AC1060" i="65" s="1"/>
  <c r="AA1059" i="65"/>
  <c r="AC1059" i="65" s="1"/>
  <c r="AA1058" i="65"/>
  <c r="AC1058" i="65" s="1"/>
  <c r="AA1057" i="65"/>
  <c r="AC1057" i="65" s="1"/>
  <c r="AA1056" i="65"/>
  <c r="AC1056" i="65" s="1"/>
  <c r="AA1055" i="65"/>
  <c r="AC1055" i="65" s="1"/>
  <c r="AA1054" i="65"/>
  <c r="AC1054" i="65" s="1"/>
  <c r="AA1053" i="65"/>
  <c r="AC1053" i="65" s="1"/>
  <c r="AA1052" i="65"/>
  <c r="AC1052" i="65" s="1"/>
  <c r="AA1051" i="65"/>
  <c r="AC1051" i="65" s="1"/>
  <c r="AA1050" i="65"/>
  <c r="AC1050" i="65" s="1"/>
  <c r="AA1049" i="65"/>
  <c r="AC1049" i="65" s="1"/>
  <c r="AA1048" i="65"/>
  <c r="AC1048" i="65" s="1"/>
  <c r="AA1047" i="65"/>
  <c r="AC1047" i="65" s="1"/>
  <c r="AA1046" i="65"/>
  <c r="AC1046" i="65" s="1"/>
  <c r="AA1045" i="65"/>
  <c r="AC1045" i="65" s="1"/>
  <c r="AA1044" i="65"/>
  <c r="AC1044" i="65" s="1"/>
  <c r="AA1043" i="65"/>
  <c r="AC1043" i="65" s="1"/>
  <c r="AA1042" i="65"/>
  <c r="AC1042" i="65" s="1"/>
  <c r="AA1041" i="65"/>
  <c r="AC1041" i="65" s="1"/>
  <c r="AA1040" i="65"/>
  <c r="AC1040" i="65" s="1"/>
  <c r="AA1039" i="65"/>
  <c r="AC1039" i="65" s="1"/>
  <c r="AA1038" i="65"/>
  <c r="AC1038" i="65" s="1"/>
  <c r="AA1037" i="65"/>
  <c r="AC1037" i="65" s="1"/>
  <c r="AA1036" i="65"/>
  <c r="AC1036" i="65" s="1"/>
  <c r="AA1035" i="65"/>
  <c r="AC1035" i="65" s="1"/>
  <c r="AA1034" i="65"/>
  <c r="AC1034" i="65" s="1"/>
  <c r="AA1033" i="65"/>
  <c r="AC1033" i="65" s="1"/>
  <c r="AA1032" i="65"/>
  <c r="AC1032" i="65" s="1"/>
  <c r="AA1031" i="65"/>
  <c r="AC1031" i="65" s="1"/>
  <c r="AA1030" i="65"/>
  <c r="AC1030" i="65" s="1"/>
  <c r="AA1029" i="65"/>
  <c r="AC1029" i="65" s="1"/>
  <c r="AA1028" i="65"/>
  <c r="AC1028" i="65" s="1"/>
  <c r="AA1027" i="65"/>
  <c r="AC1027" i="65" s="1"/>
  <c r="AA1026" i="65"/>
  <c r="AC1026" i="65" s="1"/>
  <c r="AA1025" i="65"/>
  <c r="AC1025" i="65" s="1"/>
  <c r="AA1024" i="65"/>
  <c r="AC1024" i="65" s="1"/>
  <c r="AA1023" i="65"/>
  <c r="AC1023" i="65" s="1"/>
  <c r="AA1022" i="65"/>
  <c r="AC1022" i="65" s="1"/>
  <c r="AA1021" i="65"/>
  <c r="AC1021" i="65" s="1"/>
  <c r="AA1020" i="65"/>
  <c r="AC1020" i="65" s="1"/>
  <c r="AA1019" i="65"/>
  <c r="AC1019" i="65" s="1"/>
  <c r="AA1018" i="65"/>
  <c r="AC1018" i="65" s="1"/>
  <c r="AA1017" i="65"/>
  <c r="AC1017" i="65" s="1"/>
  <c r="AA1016" i="65"/>
  <c r="AC1016" i="65" s="1"/>
  <c r="AA1015" i="65"/>
  <c r="AC1015" i="65" s="1"/>
  <c r="AA1014" i="65"/>
  <c r="AC1014" i="65" s="1"/>
  <c r="AA1013" i="65"/>
  <c r="AC1013" i="65" s="1"/>
  <c r="AA1012" i="65"/>
  <c r="AC1012" i="65" s="1"/>
  <c r="AA1011" i="65"/>
  <c r="AC1011" i="65" s="1"/>
  <c r="AA1010" i="65"/>
  <c r="AC1010" i="65" s="1"/>
  <c r="AA1009" i="65"/>
  <c r="AC1009" i="65" s="1"/>
  <c r="AA1008" i="65"/>
  <c r="AC1008" i="65" s="1"/>
  <c r="AA1007" i="65"/>
  <c r="AC1007" i="65" s="1"/>
  <c r="AA1006" i="65"/>
  <c r="AC1006" i="65" s="1"/>
  <c r="AA1005" i="65"/>
  <c r="AC1005" i="65" s="1"/>
  <c r="AA1004" i="65"/>
  <c r="AC1004" i="65" s="1"/>
  <c r="AA1003" i="65"/>
  <c r="AC1003" i="65" s="1"/>
  <c r="AA1002" i="65"/>
  <c r="AC1002" i="65" s="1"/>
  <c r="AA1001" i="65"/>
  <c r="AC1001" i="65" s="1"/>
  <c r="AA1000" i="65"/>
  <c r="AC1000" i="65" s="1"/>
  <c r="AA999" i="65"/>
  <c r="AC999" i="65" s="1"/>
  <c r="AA998" i="65"/>
  <c r="AC998" i="65" s="1"/>
  <c r="AA997" i="65"/>
  <c r="AC997" i="65" s="1"/>
  <c r="AA996" i="65"/>
  <c r="AC996" i="65" s="1"/>
  <c r="AA995" i="65"/>
  <c r="AC995" i="65" s="1"/>
  <c r="AA994" i="65"/>
  <c r="AC994" i="65" s="1"/>
  <c r="AA993" i="65"/>
  <c r="AC993" i="65" s="1"/>
  <c r="AA992" i="65"/>
  <c r="AC992" i="65" s="1"/>
  <c r="AA991" i="65"/>
  <c r="AC991" i="65" s="1"/>
  <c r="AA990" i="65"/>
  <c r="AC990" i="65" s="1"/>
  <c r="AA989" i="65"/>
  <c r="AC989" i="65" s="1"/>
  <c r="AA988" i="65"/>
  <c r="AC988" i="65" s="1"/>
  <c r="AA987" i="65"/>
  <c r="AC987" i="65" s="1"/>
  <c r="AA986" i="65"/>
  <c r="AC986" i="65" s="1"/>
  <c r="AA985" i="65"/>
  <c r="AC985" i="65" s="1"/>
  <c r="AA984" i="65"/>
  <c r="AC984" i="65" s="1"/>
  <c r="AA983" i="65"/>
  <c r="AC983" i="65" s="1"/>
  <c r="AA982" i="65"/>
  <c r="AC982" i="65" s="1"/>
  <c r="AA981" i="65"/>
  <c r="AC981" i="65" s="1"/>
  <c r="AA980" i="65"/>
  <c r="AC980" i="65" s="1"/>
  <c r="AA979" i="65"/>
  <c r="AC979" i="65" s="1"/>
  <c r="AA978" i="65"/>
  <c r="AC978" i="65" s="1"/>
  <c r="AA977" i="65"/>
  <c r="AC977" i="65" s="1"/>
  <c r="AA976" i="65"/>
  <c r="AC976" i="65" s="1"/>
  <c r="AA975" i="65"/>
  <c r="AC975" i="65" s="1"/>
  <c r="AA974" i="65"/>
  <c r="AC974" i="65" s="1"/>
  <c r="AA973" i="65"/>
  <c r="AC973" i="65" s="1"/>
  <c r="AA972" i="65"/>
  <c r="AC972" i="65" s="1"/>
  <c r="AA971" i="65"/>
  <c r="AC971" i="65" s="1"/>
  <c r="AA970" i="65"/>
  <c r="AC970" i="65" s="1"/>
  <c r="AA969" i="65"/>
  <c r="AC969" i="65" s="1"/>
  <c r="AA968" i="65"/>
  <c r="AC968" i="65" s="1"/>
  <c r="AA967" i="65"/>
  <c r="AC967" i="65" s="1"/>
  <c r="AA966" i="65"/>
  <c r="AC966" i="65" s="1"/>
  <c r="AA965" i="65"/>
  <c r="AC965" i="65" s="1"/>
  <c r="AA964" i="65"/>
  <c r="AC964" i="65" s="1"/>
  <c r="AA963" i="65"/>
  <c r="AC963" i="65" s="1"/>
  <c r="AA962" i="65"/>
  <c r="AC962" i="65" s="1"/>
  <c r="AA961" i="65"/>
  <c r="AC961" i="65" s="1"/>
  <c r="AA960" i="65"/>
  <c r="AC960" i="65" s="1"/>
  <c r="AA959" i="65"/>
  <c r="AC959" i="65" s="1"/>
  <c r="AA958" i="65"/>
  <c r="AC958" i="65" s="1"/>
  <c r="AA957" i="65"/>
  <c r="AC957" i="65" s="1"/>
  <c r="AA956" i="65"/>
  <c r="AC956" i="65" s="1"/>
  <c r="AA955" i="65"/>
  <c r="AC955" i="65" s="1"/>
  <c r="AA954" i="65"/>
  <c r="AC954" i="65" s="1"/>
  <c r="AA953" i="65"/>
  <c r="AC953" i="65" s="1"/>
  <c r="AA952" i="65"/>
  <c r="AC952" i="65" s="1"/>
  <c r="AA951" i="65"/>
  <c r="AC951" i="65" s="1"/>
  <c r="AA950" i="65"/>
  <c r="AC950" i="65" s="1"/>
  <c r="AA949" i="65"/>
  <c r="AC949" i="65" s="1"/>
  <c r="AA948" i="65"/>
  <c r="AC948" i="65" s="1"/>
  <c r="AA947" i="65"/>
  <c r="AC947" i="65" s="1"/>
  <c r="AA946" i="65"/>
  <c r="AC946" i="65" s="1"/>
  <c r="AA945" i="65"/>
  <c r="AC945" i="65" s="1"/>
  <c r="AA944" i="65"/>
  <c r="AC944" i="65" s="1"/>
  <c r="AA943" i="65"/>
  <c r="AC943" i="65" s="1"/>
  <c r="AA942" i="65"/>
  <c r="AC942" i="65" s="1"/>
  <c r="AA941" i="65"/>
  <c r="AC941" i="65" s="1"/>
  <c r="AA940" i="65"/>
  <c r="AC940" i="65" s="1"/>
  <c r="AA939" i="65"/>
  <c r="AC939" i="65" s="1"/>
  <c r="AA938" i="65"/>
  <c r="AC938" i="65" s="1"/>
  <c r="AA937" i="65"/>
  <c r="AC937" i="65" s="1"/>
  <c r="AA936" i="65"/>
  <c r="AC936" i="65" s="1"/>
  <c r="AA935" i="65"/>
  <c r="AC935" i="65" s="1"/>
  <c r="AA934" i="65"/>
  <c r="AC934" i="65" s="1"/>
  <c r="AA933" i="65"/>
  <c r="AC933" i="65" s="1"/>
  <c r="AA932" i="65"/>
  <c r="AC932" i="65" s="1"/>
  <c r="AA931" i="65"/>
  <c r="AC931" i="65" s="1"/>
  <c r="AA930" i="65"/>
  <c r="AC930" i="65" s="1"/>
  <c r="AA929" i="65"/>
  <c r="AC929" i="65" s="1"/>
  <c r="AA928" i="65"/>
  <c r="AC928" i="65" s="1"/>
  <c r="AA927" i="65"/>
  <c r="AC927" i="65" s="1"/>
  <c r="AA926" i="65"/>
  <c r="AC926" i="65" s="1"/>
  <c r="AA925" i="65"/>
  <c r="AC925" i="65" s="1"/>
  <c r="AA924" i="65"/>
  <c r="AC924" i="65" s="1"/>
  <c r="AA923" i="65"/>
  <c r="AC923" i="65" s="1"/>
  <c r="AA922" i="65"/>
  <c r="AC922" i="65" s="1"/>
  <c r="AA921" i="65"/>
  <c r="AC921" i="65" s="1"/>
  <c r="AA920" i="65"/>
  <c r="AC920" i="65" s="1"/>
  <c r="AA919" i="65"/>
  <c r="AC919" i="65" s="1"/>
  <c r="AA918" i="65"/>
  <c r="AC918" i="65" s="1"/>
  <c r="AA917" i="65"/>
  <c r="AC917" i="65" s="1"/>
  <c r="AA916" i="65"/>
  <c r="AC916" i="65" s="1"/>
  <c r="AA915" i="65"/>
  <c r="AC915" i="65" s="1"/>
  <c r="AA914" i="65"/>
  <c r="AC914" i="65" s="1"/>
  <c r="AA913" i="65"/>
  <c r="AC913" i="65" s="1"/>
  <c r="AA912" i="65"/>
  <c r="AC912" i="65" s="1"/>
  <c r="AA911" i="65"/>
  <c r="AC911" i="65" s="1"/>
  <c r="AA910" i="65"/>
  <c r="AC910" i="65" s="1"/>
  <c r="AA909" i="65"/>
  <c r="AC909" i="65" s="1"/>
  <c r="AA908" i="65"/>
  <c r="AC908" i="65" s="1"/>
  <c r="AA907" i="65"/>
  <c r="AC907" i="65" s="1"/>
  <c r="AA906" i="65"/>
  <c r="AC906" i="65" s="1"/>
  <c r="AA905" i="65"/>
  <c r="AC905" i="65" s="1"/>
  <c r="AA904" i="65"/>
  <c r="AC904" i="65" s="1"/>
  <c r="AA903" i="65"/>
  <c r="AC903" i="65" s="1"/>
  <c r="AA902" i="65"/>
  <c r="AC902" i="65" s="1"/>
  <c r="AA901" i="65"/>
  <c r="AC901" i="65" s="1"/>
  <c r="AA900" i="65"/>
  <c r="AC900" i="65" s="1"/>
  <c r="AA899" i="65"/>
  <c r="AC899" i="65" s="1"/>
  <c r="AA898" i="65"/>
  <c r="AC898" i="65" s="1"/>
  <c r="AA897" i="65"/>
  <c r="AC897" i="65" s="1"/>
  <c r="AA896" i="65"/>
  <c r="AC896" i="65" s="1"/>
  <c r="AA895" i="65"/>
  <c r="AC895" i="65" s="1"/>
  <c r="AA894" i="65"/>
  <c r="AC894" i="65" s="1"/>
  <c r="AA893" i="65"/>
  <c r="AC893" i="65" s="1"/>
  <c r="AA892" i="65"/>
  <c r="AC892" i="65" s="1"/>
  <c r="AA891" i="65"/>
  <c r="AC891" i="65" s="1"/>
  <c r="AA890" i="65"/>
  <c r="AC890" i="65" s="1"/>
  <c r="AA889" i="65"/>
  <c r="AC889" i="65" s="1"/>
  <c r="AA888" i="65"/>
  <c r="AC888" i="65" s="1"/>
  <c r="AA887" i="65"/>
  <c r="AC887" i="65" s="1"/>
  <c r="AA886" i="65"/>
  <c r="AC886" i="65" s="1"/>
  <c r="AA885" i="65"/>
  <c r="AC885" i="65" s="1"/>
  <c r="AA884" i="65"/>
  <c r="AC884" i="65" s="1"/>
  <c r="AA883" i="65"/>
  <c r="AC883" i="65" s="1"/>
  <c r="AA882" i="65"/>
  <c r="AC882" i="65" s="1"/>
  <c r="AA881" i="65"/>
  <c r="AC881" i="65" s="1"/>
  <c r="AA880" i="65"/>
  <c r="AC880" i="65" s="1"/>
  <c r="AA879" i="65"/>
  <c r="AC879" i="65" s="1"/>
  <c r="AA878" i="65"/>
  <c r="AC878" i="65" s="1"/>
  <c r="AA877" i="65"/>
  <c r="AC877" i="65" s="1"/>
  <c r="AA876" i="65"/>
  <c r="AC876" i="65" s="1"/>
  <c r="AA875" i="65"/>
  <c r="AC875" i="65" s="1"/>
  <c r="AA874" i="65"/>
  <c r="AC874" i="65" s="1"/>
  <c r="AA873" i="65"/>
  <c r="AC873" i="65" s="1"/>
  <c r="AA872" i="65"/>
  <c r="AC872" i="65" s="1"/>
  <c r="AA871" i="65"/>
  <c r="AC871" i="65" s="1"/>
  <c r="AA870" i="65"/>
  <c r="AC870" i="65" s="1"/>
  <c r="AA869" i="65"/>
  <c r="AC869" i="65" s="1"/>
  <c r="AA868" i="65"/>
  <c r="AC868" i="65" s="1"/>
  <c r="AA867" i="65"/>
  <c r="AC867" i="65" s="1"/>
  <c r="AA866" i="65"/>
  <c r="AC866" i="65" s="1"/>
  <c r="AA865" i="65"/>
  <c r="AC865" i="65" s="1"/>
  <c r="AA864" i="65"/>
  <c r="AC864" i="65" s="1"/>
  <c r="AA863" i="65"/>
  <c r="AC863" i="65" s="1"/>
  <c r="AA862" i="65"/>
  <c r="AC862" i="65" s="1"/>
  <c r="AA861" i="65"/>
  <c r="AC861" i="65" s="1"/>
  <c r="AA860" i="65"/>
  <c r="AC860" i="65" s="1"/>
  <c r="AA859" i="65"/>
  <c r="AC859" i="65" s="1"/>
  <c r="AA858" i="65"/>
  <c r="AC858" i="65" s="1"/>
  <c r="AA857" i="65"/>
  <c r="AC857" i="65" s="1"/>
  <c r="AA856" i="65"/>
  <c r="AC856" i="65" s="1"/>
  <c r="AA855" i="65"/>
  <c r="AC855" i="65" s="1"/>
  <c r="AA854" i="65"/>
  <c r="AC854" i="65" s="1"/>
  <c r="AA853" i="65"/>
  <c r="AC853" i="65" s="1"/>
  <c r="AA852" i="65"/>
  <c r="AC852" i="65" s="1"/>
  <c r="AA851" i="65"/>
  <c r="AC851" i="65" s="1"/>
  <c r="AA850" i="65"/>
  <c r="AC850" i="65" s="1"/>
  <c r="AA849" i="65"/>
  <c r="AC849" i="65" s="1"/>
  <c r="AA848" i="65"/>
  <c r="AC848" i="65" s="1"/>
  <c r="AA847" i="65"/>
  <c r="AC847" i="65" s="1"/>
  <c r="AA846" i="65"/>
  <c r="AC846" i="65" s="1"/>
  <c r="AA845" i="65"/>
  <c r="AC845" i="65" s="1"/>
  <c r="AA844" i="65"/>
  <c r="AC844" i="65" s="1"/>
  <c r="AA843" i="65"/>
  <c r="AC843" i="65" s="1"/>
  <c r="AA842" i="65"/>
  <c r="AC842" i="65" s="1"/>
  <c r="AA841" i="65"/>
  <c r="AC841" i="65" s="1"/>
  <c r="AA840" i="65"/>
  <c r="AC840" i="65" s="1"/>
  <c r="AA839" i="65"/>
  <c r="AC839" i="65" s="1"/>
  <c r="AA838" i="65"/>
  <c r="AC838" i="65" s="1"/>
  <c r="AA837" i="65"/>
  <c r="AC837" i="65" s="1"/>
  <c r="AA836" i="65"/>
  <c r="AC836" i="65" s="1"/>
  <c r="AA835" i="65"/>
  <c r="AC835" i="65" s="1"/>
  <c r="AA834" i="65"/>
  <c r="AC834" i="65" s="1"/>
  <c r="AA833" i="65"/>
  <c r="AC833" i="65" s="1"/>
  <c r="AA832" i="65"/>
  <c r="AC832" i="65" s="1"/>
  <c r="AA831" i="65"/>
  <c r="AC831" i="65" s="1"/>
  <c r="AA830" i="65"/>
  <c r="AC830" i="65" s="1"/>
  <c r="AA829" i="65"/>
  <c r="AC829" i="65" s="1"/>
  <c r="AA828" i="65"/>
  <c r="AC828" i="65" s="1"/>
  <c r="AA827" i="65"/>
  <c r="AC827" i="65" s="1"/>
  <c r="AA826" i="65"/>
  <c r="AC826" i="65" s="1"/>
  <c r="AA825" i="65"/>
  <c r="AC825" i="65" s="1"/>
  <c r="AA824" i="65"/>
  <c r="AC824" i="65" s="1"/>
  <c r="AA823" i="65"/>
  <c r="AC823" i="65" s="1"/>
  <c r="AA822" i="65"/>
  <c r="AC822" i="65" s="1"/>
  <c r="AA821" i="65"/>
  <c r="AC821" i="65" s="1"/>
  <c r="AA820" i="65"/>
  <c r="AC820" i="65" s="1"/>
  <c r="AA819" i="65"/>
  <c r="AC819" i="65" s="1"/>
  <c r="AA818" i="65"/>
  <c r="AC818" i="65" s="1"/>
  <c r="AA817" i="65"/>
  <c r="AC817" i="65" s="1"/>
  <c r="AA816" i="65"/>
  <c r="AC816" i="65" s="1"/>
  <c r="AA815" i="65"/>
  <c r="AC815" i="65" s="1"/>
  <c r="AA814" i="65"/>
  <c r="AC814" i="65" s="1"/>
  <c r="AA813" i="65"/>
  <c r="AC813" i="65" s="1"/>
  <c r="AA812" i="65"/>
  <c r="AC812" i="65" s="1"/>
  <c r="AA811" i="65"/>
  <c r="AC811" i="65" s="1"/>
  <c r="AA810" i="65"/>
  <c r="AC810" i="65" s="1"/>
  <c r="AA809" i="65"/>
  <c r="AC809" i="65" s="1"/>
  <c r="AB808" i="65"/>
  <c r="AA808" i="65"/>
  <c r="AA807" i="65"/>
  <c r="AC807" i="65" s="1"/>
  <c r="AA806" i="65"/>
  <c r="AC806" i="65" s="1"/>
  <c r="AA805" i="65"/>
  <c r="AC805" i="65" s="1"/>
  <c r="AA804" i="65"/>
  <c r="AC804" i="65" s="1"/>
  <c r="AA803" i="65"/>
  <c r="AC803" i="65" s="1"/>
  <c r="AA802" i="65"/>
  <c r="AC802" i="65" s="1"/>
  <c r="AA801" i="65"/>
  <c r="AC801" i="65" s="1"/>
  <c r="AA800" i="65"/>
  <c r="AC800" i="65" s="1"/>
  <c r="AA799" i="65"/>
  <c r="AC799" i="65" s="1"/>
  <c r="AA798" i="65"/>
  <c r="AC798" i="65" s="1"/>
  <c r="AA797" i="65"/>
  <c r="AC797" i="65" s="1"/>
  <c r="AA796" i="65"/>
  <c r="AC796" i="65" s="1"/>
  <c r="AA795" i="65"/>
  <c r="AC795" i="65" s="1"/>
  <c r="AA794" i="65"/>
  <c r="AC794" i="65" s="1"/>
  <c r="AA793" i="65"/>
  <c r="AC793" i="65" s="1"/>
  <c r="AA792" i="65"/>
  <c r="AC792" i="65" s="1"/>
  <c r="AA791" i="65"/>
  <c r="AC791" i="65" s="1"/>
  <c r="AA790" i="65"/>
  <c r="AC790" i="65" s="1"/>
  <c r="AA789" i="65"/>
  <c r="AC789" i="65" s="1"/>
  <c r="AB788" i="65"/>
  <c r="AA788" i="65"/>
  <c r="AA787" i="65"/>
  <c r="AC787" i="65" s="1"/>
  <c r="AA786" i="65"/>
  <c r="AC786" i="65" s="1"/>
  <c r="AA785" i="65"/>
  <c r="AC785" i="65" s="1"/>
  <c r="AA784" i="65"/>
  <c r="AC784" i="65" s="1"/>
  <c r="AB783" i="65"/>
  <c r="AA783" i="65"/>
  <c r="AB782" i="65"/>
  <c r="AA782" i="65"/>
  <c r="AA781" i="65"/>
  <c r="AC781" i="65" s="1"/>
  <c r="AA780" i="65"/>
  <c r="AC780" i="65" s="1"/>
  <c r="AA779" i="65"/>
  <c r="AC779" i="65" s="1"/>
  <c r="AA778" i="65"/>
  <c r="AC778" i="65" s="1"/>
  <c r="AA777" i="65"/>
  <c r="AC777" i="65" s="1"/>
  <c r="AA776" i="65"/>
  <c r="AC776" i="65" s="1"/>
  <c r="AA775" i="65"/>
  <c r="AC775" i="65" s="1"/>
  <c r="AB774" i="65"/>
  <c r="AA774" i="65"/>
  <c r="AA773" i="65"/>
  <c r="AC773" i="65" s="1"/>
  <c r="Z772" i="65"/>
  <c r="Y772" i="65"/>
  <c r="X772" i="65"/>
  <c r="W772" i="65"/>
  <c r="V772" i="65"/>
  <c r="U772" i="65"/>
  <c r="T772" i="65"/>
  <c r="S772" i="65"/>
  <c r="R772" i="65"/>
  <c r="Q772" i="65"/>
  <c r="P772" i="65"/>
  <c r="I772" i="65"/>
  <c r="H772" i="65"/>
  <c r="G772" i="65"/>
  <c r="F772" i="65"/>
  <c r="AA771" i="65"/>
  <c r="AC771" i="65" s="1"/>
  <c r="AA770" i="65"/>
  <c r="AC770" i="65" s="1"/>
  <c r="AA769" i="65"/>
  <c r="AC769" i="65" s="1"/>
  <c r="AA768" i="65"/>
  <c r="AC768" i="65" s="1"/>
  <c r="AA767" i="65"/>
  <c r="AC767" i="65" s="1"/>
  <c r="AA766" i="65"/>
  <c r="AC766" i="65" s="1"/>
  <c r="AA765" i="65"/>
  <c r="AC765" i="65" s="1"/>
  <c r="AA764" i="65"/>
  <c r="AC764" i="65" s="1"/>
  <c r="AA763" i="65"/>
  <c r="AC763" i="65" s="1"/>
  <c r="AA762" i="65"/>
  <c r="AC762" i="65" s="1"/>
  <c r="AA761" i="65"/>
  <c r="AC761" i="65" s="1"/>
  <c r="AA760" i="65"/>
  <c r="AC760" i="65" s="1"/>
  <c r="AA759" i="65"/>
  <c r="AC759" i="65" s="1"/>
  <c r="AA758" i="65"/>
  <c r="AC758" i="65" s="1"/>
  <c r="AA757" i="65"/>
  <c r="AC757" i="65" s="1"/>
  <c r="AA756" i="65"/>
  <c r="AC756" i="65" s="1"/>
  <c r="AA755" i="65"/>
  <c r="AC755" i="65" s="1"/>
  <c r="AA754" i="65"/>
  <c r="AC754" i="65" s="1"/>
  <c r="AA753" i="65"/>
  <c r="AC753" i="65" s="1"/>
  <c r="AA752" i="65"/>
  <c r="AC752" i="65" s="1"/>
  <c r="AA751" i="65"/>
  <c r="AC751" i="65" s="1"/>
  <c r="AA750" i="65"/>
  <c r="AC750" i="65" s="1"/>
  <c r="AA749" i="65"/>
  <c r="AC749" i="65" s="1"/>
  <c r="AA748" i="65"/>
  <c r="AC748" i="65" s="1"/>
  <c r="AA747" i="65"/>
  <c r="AC747" i="65" s="1"/>
  <c r="AA746" i="65"/>
  <c r="AC746" i="65" s="1"/>
  <c r="AA745" i="65"/>
  <c r="AC745" i="65" s="1"/>
  <c r="AA744" i="65"/>
  <c r="AC744" i="65" s="1"/>
  <c r="AA743" i="65"/>
  <c r="AC743" i="65" s="1"/>
  <c r="AA742" i="65"/>
  <c r="AC742" i="65" s="1"/>
  <c r="AA741" i="65"/>
  <c r="AC741" i="65" s="1"/>
  <c r="AA740" i="65"/>
  <c r="AC740" i="65" s="1"/>
  <c r="AA739" i="65"/>
  <c r="AC739" i="65" s="1"/>
  <c r="AA738" i="65"/>
  <c r="AC738" i="65" s="1"/>
  <c r="AA737" i="65"/>
  <c r="AC737" i="65" s="1"/>
  <c r="AA736" i="65"/>
  <c r="AC736" i="65" s="1"/>
  <c r="AA735" i="65"/>
  <c r="AC735" i="65" s="1"/>
  <c r="AA734" i="65"/>
  <c r="AC734" i="65" s="1"/>
  <c r="AA733" i="65"/>
  <c r="AC733" i="65" s="1"/>
  <c r="AA732" i="65"/>
  <c r="AC732" i="65" s="1"/>
  <c r="AA731" i="65"/>
  <c r="AC731" i="65" s="1"/>
  <c r="AA730" i="65"/>
  <c r="AC730" i="65" s="1"/>
  <c r="AA729" i="65"/>
  <c r="AC729" i="65" s="1"/>
  <c r="AA728" i="65"/>
  <c r="AC728" i="65" s="1"/>
  <c r="AA727" i="65"/>
  <c r="AC727" i="65" s="1"/>
  <c r="AA726" i="65"/>
  <c r="AC726" i="65" s="1"/>
  <c r="AA725" i="65"/>
  <c r="AC725" i="65" s="1"/>
  <c r="AA724" i="65"/>
  <c r="AC724" i="65" s="1"/>
  <c r="AA723" i="65"/>
  <c r="AC723" i="65" s="1"/>
  <c r="AA722" i="65"/>
  <c r="AC722" i="65" s="1"/>
  <c r="AA721" i="65"/>
  <c r="AC721" i="65" s="1"/>
  <c r="AA720" i="65"/>
  <c r="AC720" i="65" s="1"/>
  <c r="AA719" i="65"/>
  <c r="AC719" i="65" s="1"/>
  <c r="AA718" i="65"/>
  <c r="AC718" i="65" s="1"/>
  <c r="AA717" i="65"/>
  <c r="AC717" i="65" s="1"/>
  <c r="AA716" i="65"/>
  <c r="AC716" i="65" s="1"/>
  <c r="AA715" i="65"/>
  <c r="AC715" i="65" s="1"/>
  <c r="AA714" i="65"/>
  <c r="AC714" i="65" s="1"/>
  <c r="AA713" i="65"/>
  <c r="AC713" i="65" s="1"/>
  <c r="AA712" i="65"/>
  <c r="AC712" i="65" s="1"/>
  <c r="AA711" i="65"/>
  <c r="AC711" i="65" s="1"/>
  <c r="AA710" i="65"/>
  <c r="AC710" i="65" s="1"/>
  <c r="AA709" i="65"/>
  <c r="AC709" i="65" s="1"/>
  <c r="AA708" i="65"/>
  <c r="AC708" i="65" s="1"/>
  <c r="AA707" i="65"/>
  <c r="AC707" i="65" s="1"/>
  <c r="AA706" i="65"/>
  <c r="AC706" i="65" s="1"/>
  <c r="AA705" i="65"/>
  <c r="AC705" i="65" s="1"/>
  <c r="AA704" i="65"/>
  <c r="AC704" i="65" s="1"/>
  <c r="AA703" i="65"/>
  <c r="AC703" i="65" s="1"/>
  <c r="AA702" i="65"/>
  <c r="AC702" i="65" s="1"/>
  <c r="AA701" i="65"/>
  <c r="AC701" i="65" s="1"/>
  <c r="AA700" i="65"/>
  <c r="AC700" i="65" s="1"/>
  <c r="AA699" i="65"/>
  <c r="AC699" i="65" s="1"/>
  <c r="AA698" i="65"/>
  <c r="AC698" i="65" s="1"/>
  <c r="AA697" i="65"/>
  <c r="AC697" i="65" s="1"/>
  <c r="AA696" i="65"/>
  <c r="AC696" i="65" s="1"/>
  <c r="AA695" i="65"/>
  <c r="AC695" i="65" s="1"/>
  <c r="AA694" i="65"/>
  <c r="AC694" i="65" s="1"/>
  <c r="AA693" i="65"/>
  <c r="AC693" i="65" s="1"/>
  <c r="AA692" i="65"/>
  <c r="AC692" i="65" s="1"/>
  <c r="AA691" i="65"/>
  <c r="AC691" i="65" s="1"/>
  <c r="AA690" i="65"/>
  <c r="AC690" i="65" s="1"/>
  <c r="AA689" i="65"/>
  <c r="AC689" i="65" s="1"/>
  <c r="AA688" i="65"/>
  <c r="AC688" i="65" s="1"/>
  <c r="AA687" i="65"/>
  <c r="AC687" i="65" s="1"/>
  <c r="AA686" i="65"/>
  <c r="AC686" i="65" s="1"/>
  <c r="AA685" i="65"/>
  <c r="AC685" i="65" s="1"/>
  <c r="AA684" i="65"/>
  <c r="AC684" i="65" s="1"/>
  <c r="AA683" i="65"/>
  <c r="AC683" i="65" s="1"/>
  <c r="AA682" i="65"/>
  <c r="AC682" i="65" s="1"/>
  <c r="AA681" i="65"/>
  <c r="AC681" i="65" s="1"/>
  <c r="AA680" i="65"/>
  <c r="AC680" i="65" s="1"/>
  <c r="AA679" i="65"/>
  <c r="AC679" i="65" s="1"/>
  <c r="AA678" i="65"/>
  <c r="AC678" i="65" s="1"/>
  <c r="AA677" i="65"/>
  <c r="AC677" i="65" s="1"/>
  <c r="AA676" i="65"/>
  <c r="AC676" i="65" s="1"/>
  <c r="AA675" i="65"/>
  <c r="AC675" i="65" s="1"/>
  <c r="AA674" i="65"/>
  <c r="AC674" i="65" s="1"/>
  <c r="AA673" i="65"/>
  <c r="AC673" i="65" s="1"/>
  <c r="AA672" i="65"/>
  <c r="AC672" i="65" s="1"/>
  <c r="AA671" i="65"/>
  <c r="AC671" i="65" s="1"/>
  <c r="AA670" i="65"/>
  <c r="AC670" i="65" s="1"/>
  <c r="AA669" i="65"/>
  <c r="AC669" i="65" s="1"/>
  <c r="AA668" i="65"/>
  <c r="AC668" i="65" s="1"/>
  <c r="AA667" i="65"/>
  <c r="AC667" i="65" s="1"/>
  <c r="AA666" i="65"/>
  <c r="AC666" i="65" s="1"/>
  <c r="AA665" i="65"/>
  <c r="AC665" i="65" s="1"/>
  <c r="AA664" i="65"/>
  <c r="AC664" i="65" s="1"/>
  <c r="AA663" i="65"/>
  <c r="AC663" i="65" s="1"/>
  <c r="AA662" i="65"/>
  <c r="AC662" i="65" s="1"/>
  <c r="AA661" i="65"/>
  <c r="AC661" i="65" s="1"/>
  <c r="AA660" i="65"/>
  <c r="AC660" i="65" s="1"/>
  <c r="AA659" i="65"/>
  <c r="AC659" i="65" s="1"/>
  <c r="AA658" i="65"/>
  <c r="AC658" i="65" s="1"/>
  <c r="AA657" i="65"/>
  <c r="AC657" i="65" s="1"/>
  <c r="AA656" i="65"/>
  <c r="AC656" i="65" s="1"/>
  <c r="AA655" i="65"/>
  <c r="AC655" i="65" s="1"/>
  <c r="AA654" i="65"/>
  <c r="AC654" i="65" s="1"/>
  <c r="AA653" i="65"/>
  <c r="AC653" i="65" s="1"/>
  <c r="AA652" i="65"/>
  <c r="AC652" i="65" s="1"/>
  <c r="AA651" i="65"/>
  <c r="AC651" i="65" s="1"/>
  <c r="AA650" i="65"/>
  <c r="AC650" i="65" s="1"/>
  <c r="AA649" i="65"/>
  <c r="AC649" i="65" s="1"/>
  <c r="AA648" i="65"/>
  <c r="AC648" i="65" s="1"/>
  <c r="AA647" i="65"/>
  <c r="AC647" i="65" s="1"/>
  <c r="AA646" i="65"/>
  <c r="AC646" i="65" s="1"/>
  <c r="AA645" i="65"/>
  <c r="AC645" i="65" s="1"/>
  <c r="AA644" i="65"/>
  <c r="AC644" i="65" s="1"/>
  <c r="AA643" i="65"/>
  <c r="AC643" i="65" s="1"/>
  <c r="AA642" i="65"/>
  <c r="AC642" i="65" s="1"/>
  <c r="AA641" i="65"/>
  <c r="AC641" i="65" s="1"/>
  <c r="AA640" i="65"/>
  <c r="AC640" i="65" s="1"/>
  <c r="AA639" i="65"/>
  <c r="AC639" i="65" s="1"/>
  <c r="AA638" i="65"/>
  <c r="AC638" i="65" s="1"/>
  <c r="AA637" i="65"/>
  <c r="AC637" i="65" s="1"/>
  <c r="AA636" i="65"/>
  <c r="AC636" i="65" s="1"/>
  <c r="AA635" i="65"/>
  <c r="AC635" i="65" s="1"/>
  <c r="AA634" i="65"/>
  <c r="AC634" i="65" s="1"/>
  <c r="AA633" i="65"/>
  <c r="AC633" i="65" s="1"/>
  <c r="AA632" i="65"/>
  <c r="AC632" i="65" s="1"/>
  <c r="AA631" i="65"/>
  <c r="AC631" i="65" s="1"/>
  <c r="AA630" i="65"/>
  <c r="AC630" i="65" s="1"/>
  <c r="AA629" i="65"/>
  <c r="AC629" i="65" s="1"/>
  <c r="AA628" i="65"/>
  <c r="AC628" i="65" s="1"/>
  <c r="AA627" i="65"/>
  <c r="AC627" i="65" s="1"/>
  <c r="AA626" i="65"/>
  <c r="AC626" i="65" s="1"/>
  <c r="AA625" i="65"/>
  <c r="AC625" i="65" s="1"/>
  <c r="AA624" i="65"/>
  <c r="AC624" i="65" s="1"/>
  <c r="AA623" i="65"/>
  <c r="AC623" i="65" s="1"/>
  <c r="AA622" i="65"/>
  <c r="AC622" i="65" s="1"/>
  <c r="AA621" i="65"/>
  <c r="AC621" i="65" s="1"/>
  <c r="AA620" i="65"/>
  <c r="AC620" i="65" s="1"/>
  <c r="AA619" i="65"/>
  <c r="AC619" i="65" s="1"/>
  <c r="AA618" i="65"/>
  <c r="AC618" i="65" s="1"/>
  <c r="AA617" i="65"/>
  <c r="AC617" i="65" s="1"/>
  <c r="AA616" i="65"/>
  <c r="AC616" i="65" s="1"/>
  <c r="AA615" i="65"/>
  <c r="AC615" i="65" s="1"/>
  <c r="AA614" i="65"/>
  <c r="AC614" i="65" s="1"/>
  <c r="AA613" i="65"/>
  <c r="AC613" i="65" s="1"/>
  <c r="AA612" i="65"/>
  <c r="AC612" i="65" s="1"/>
  <c r="AA611" i="65"/>
  <c r="AC611" i="65" s="1"/>
  <c r="AA610" i="65"/>
  <c r="AC610" i="65" s="1"/>
  <c r="AA609" i="65"/>
  <c r="AC609" i="65" s="1"/>
  <c r="AA608" i="65"/>
  <c r="AC608" i="65" s="1"/>
  <c r="AA607" i="65"/>
  <c r="AC607" i="65" s="1"/>
  <c r="AA606" i="65"/>
  <c r="AC606" i="65" s="1"/>
  <c r="AA605" i="65"/>
  <c r="AC605" i="65" s="1"/>
  <c r="AA604" i="65"/>
  <c r="AC604" i="65" s="1"/>
  <c r="AA603" i="65"/>
  <c r="AC603" i="65" s="1"/>
  <c r="AA602" i="65"/>
  <c r="AC602" i="65" s="1"/>
  <c r="AA601" i="65"/>
  <c r="AC601" i="65" s="1"/>
  <c r="AA600" i="65"/>
  <c r="AC600" i="65" s="1"/>
  <c r="AA599" i="65"/>
  <c r="AC599" i="65" s="1"/>
  <c r="AA598" i="65"/>
  <c r="AC598" i="65" s="1"/>
  <c r="AA597" i="65"/>
  <c r="AC597" i="65" s="1"/>
  <c r="AA596" i="65"/>
  <c r="AC596" i="65" s="1"/>
  <c r="AA595" i="65"/>
  <c r="AC595" i="65" s="1"/>
  <c r="AA594" i="65"/>
  <c r="AC594" i="65" s="1"/>
  <c r="AA593" i="65"/>
  <c r="AC593" i="65" s="1"/>
  <c r="AA592" i="65"/>
  <c r="AC592" i="65" s="1"/>
  <c r="AA591" i="65"/>
  <c r="AC591" i="65" s="1"/>
  <c r="AA590" i="65"/>
  <c r="AC590" i="65" s="1"/>
  <c r="AA589" i="65"/>
  <c r="AC589" i="65" s="1"/>
  <c r="AA588" i="65"/>
  <c r="AC588" i="65" s="1"/>
  <c r="AA587" i="65"/>
  <c r="AC587" i="65" s="1"/>
  <c r="AA586" i="65"/>
  <c r="AC586" i="65" s="1"/>
  <c r="AA585" i="65"/>
  <c r="AC585" i="65" s="1"/>
  <c r="AA584" i="65"/>
  <c r="AC584" i="65" s="1"/>
  <c r="AA583" i="65"/>
  <c r="AC583" i="65" s="1"/>
  <c r="AA582" i="65"/>
  <c r="AC582" i="65" s="1"/>
  <c r="AA581" i="65"/>
  <c r="AC581" i="65" s="1"/>
  <c r="AA580" i="65"/>
  <c r="AC580" i="65" s="1"/>
  <c r="AA579" i="65"/>
  <c r="AC579" i="65" s="1"/>
  <c r="AA578" i="65"/>
  <c r="AC578" i="65" s="1"/>
  <c r="AA577" i="65"/>
  <c r="AC577" i="65" s="1"/>
  <c r="AA576" i="65"/>
  <c r="AC576" i="65" s="1"/>
  <c r="AA575" i="65"/>
  <c r="AC575" i="65" s="1"/>
  <c r="AA574" i="65"/>
  <c r="AC574" i="65" s="1"/>
  <c r="AA573" i="65"/>
  <c r="AC573" i="65" s="1"/>
  <c r="AA572" i="65"/>
  <c r="AC572" i="65" s="1"/>
  <c r="AA571" i="65"/>
  <c r="AC571" i="65" s="1"/>
  <c r="AA570" i="65"/>
  <c r="AC570" i="65" s="1"/>
  <c r="AA569" i="65"/>
  <c r="AC569" i="65" s="1"/>
  <c r="AA568" i="65"/>
  <c r="AC568" i="65" s="1"/>
  <c r="AA567" i="65"/>
  <c r="AC567" i="65" s="1"/>
  <c r="AA566" i="65"/>
  <c r="AC566" i="65" s="1"/>
  <c r="AA565" i="65"/>
  <c r="AC565" i="65" s="1"/>
  <c r="AA564" i="65"/>
  <c r="AC564" i="65" s="1"/>
  <c r="AA563" i="65"/>
  <c r="AC563" i="65" s="1"/>
  <c r="AA562" i="65"/>
  <c r="AC562" i="65" s="1"/>
  <c r="AA561" i="65"/>
  <c r="AC561" i="65" s="1"/>
  <c r="AA560" i="65"/>
  <c r="AC560" i="65" s="1"/>
  <c r="AA559" i="65"/>
  <c r="AC559" i="65" s="1"/>
  <c r="AA558" i="65"/>
  <c r="AC558" i="65" s="1"/>
  <c r="AA557" i="65"/>
  <c r="AC557" i="65" s="1"/>
  <c r="AA556" i="65"/>
  <c r="AC556" i="65" s="1"/>
  <c r="AA555" i="65"/>
  <c r="AC555" i="65" s="1"/>
  <c r="AA554" i="65"/>
  <c r="AC554" i="65" s="1"/>
  <c r="AA553" i="65"/>
  <c r="AC553" i="65" s="1"/>
  <c r="AA552" i="65"/>
  <c r="AC552" i="65" s="1"/>
  <c r="AA551" i="65"/>
  <c r="AC551" i="65" s="1"/>
  <c r="AA550" i="65"/>
  <c r="AC550" i="65" s="1"/>
  <c r="AA549" i="65"/>
  <c r="AC549" i="65" s="1"/>
  <c r="AA548" i="65"/>
  <c r="AC548" i="65" s="1"/>
  <c r="AA547" i="65"/>
  <c r="AC547" i="65" s="1"/>
  <c r="AA546" i="65"/>
  <c r="AC546" i="65" s="1"/>
  <c r="AA545" i="65"/>
  <c r="AC545" i="65" s="1"/>
  <c r="AA544" i="65"/>
  <c r="AC544" i="65" s="1"/>
  <c r="AA543" i="65"/>
  <c r="AC543" i="65" s="1"/>
  <c r="AA542" i="65"/>
  <c r="AC542" i="65" s="1"/>
  <c r="AA541" i="65"/>
  <c r="AC541" i="65" s="1"/>
  <c r="AA540" i="65"/>
  <c r="AC540" i="65" s="1"/>
  <c r="AA539" i="65"/>
  <c r="AC539" i="65" s="1"/>
  <c r="AA538" i="65"/>
  <c r="AC538" i="65" s="1"/>
  <c r="AA537" i="65"/>
  <c r="AC537" i="65" s="1"/>
  <c r="AA536" i="65"/>
  <c r="AC536" i="65" s="1"/>
  <c r="AA535" i="65"/>
  <c r="AC535" i="65" s="1"/>
  <c r="AA534" i="65"/>
  <c r="AC534" i="65" s="1"/>
  <c r="AA533" i="65"/>
  <c r="AC533" i="65" s="1"/>
  <c r="AA532" i="65"/>
  <c r="AC532" i="65" s="1"/>
  <c r="AA531" i="65"/>
  <c r="AC531" i="65" s="1"/>
  <c r="AA530" i="65"/>
  <c r="AC530" i="65" s="1"/>
  <c r="AA529" i="65"/>
  <c r="AC529" i="65" s="1"/>
  <c r="AA528" i="65"/>
  <c r="AC528" i="65" s="1"/>
  <c r="AA527" i="65"/>
  <c r="AC527" i="65" s="1"/>
  <c r="AA526" i="65"/>
  <c r="AC526" i="65" s="1"/>
  <c r="AA525" i="65"/>
  <c r="AC525" i="65" s="1"/>
  <c r="AA524" i="65"/>
  <c r="AC524" i="65" s="1"/>
  <c r="AA523" i="65"/>
  <c r="AC523" i="65" s="1"/>
  <c r="AA522" i="65"/>
  <c r="AC522" i="65" s="1"/>
  <c r="AA521" i="65"/>
  <c r="AC521" i="65" s="1"/>
  <c r="AA520" i="65"/>
  <c r="AC520" i="65" s="1"/>
  <c r="AA519" i="65"/>
  <c r="AC519" i="65" s="1"/>
  <c r="AA518" i="65"/>
  <c r="AC518" i="65" s="1"/>
  <c r="AA517" i="65"/>
  <c r="AC517" i="65" s="1"/>
  <c r="AA516" i="65"/>
  <c r="AC516" i="65" s="1"/>
  <c r="AA515" i="65"/>
  <c r="AC515" i="65" s="1"/>
  <c r="AA514" i="65"/>
  <c r="AC514" i="65" s="1"/>
  <c r="AA513" i="65"/>
  <c r="AC513" i="65" s="1"/>
  <c r="AA512" i="65"/>
  <c r="AC512" i="65" s="1"/>
  <c r="AA511" i="65"/>
  <c r="AC511" i="65" s="1"/>
  <c r="AA510" i="65"/>
  <c r="AC510" i="65" s="1"/>
  <c r="AA509" i="65"/>
  <c r="AC509" i="65" s="1"/>
  <c r="AA508" i="65"/>
  <c r="AC508" i="65" s="1"/>
  <c r="AA507" i="65"/>
  <c r="AC507" i="65" s="1"/>
  <c r="AA506" i="65"/>
  <c r="AC506" i="65" s="1"/>
  <c r="AA505" i="65"/>
  <c r="AC505" i="65" s="1"/>
  <c r="AA504" i="65"/>
  <c r="AC504" i="65" s="1"/>
  <c r="AA503" i="65"/>
  <c r="AC503" i="65" s="1"/>
  <c r="AA502" i="65"/>
  <c r="AC502" i="65" s="1"/>
  <c r="AA501" i="65"/>
  <c r="AC501" i="65" s="1"/>
  <c r="AA500" i="65"/>
  <c r="AC500" i="65" s="1"/>
  <c r="AA499" i="65"/>
  <c r="AC499" i="65" s="1"/>
  <c r="AA498" i="65"/>
  <c r="AC498" i="65" s="1"/>
  <c r="AA497" i="65"/>
  <c r="AC497" i="65" s="1"/>
  <c r="AA496" i="65"/>
  <c r="AC496" i="65" s="1"/>
  <c r="AA495" i="65"/>
  <c r="AC495" i="65" s="1"/>
  <c r="AA494" i="65"/>
  <c r="AC494" i="65" s="1"/>
  <c r="AA493" i="65"/>
  <c r="AC493" i="65" s="1"/>
  <c r="AA492" i="65"/>
  <c r="AC492" i="65" s="1"/>
  <c r="AA491" i="65"/>
  <c r="AC491" i="65" s="1"/>
  <c r="AA490" i="65"/>
  <c r="AC490" i="65" s="1"/>
  <c r="AA489" i="65"/>
  <c r="AC489" i="65" s="1"/>
  <c r="AA488" i="65"/>
  <c r="AC488" i="65" s="1"/>
  <c r="AA487" i="65"/>
  <c r="AC487" i="65" s="1"/>
  <c r="AA486" i="65"/>
  <c r="AC486" i="65" s="1"/>
  <c r="AA485" i="65"/>
  <c r="AC485" i="65" s="1"/>
  <c r="AA484" i="65"/>
  <c r="AC484" i="65" s="1"/>
  <c r="AA483" i="65"/>
  <c r="AC483" i="65" s="1"/>
  <c r="AA482" i="65"/>
  <c r="AC482" i="65" s="1"/>
  <c r="AA481" i="65"/>
  <c r="AC481" i="65" s="1"/>
  <c r="AA480" i="65"/>
  <c r="AC480" i="65" s="1"/>
  <c r="AA479" i="65"/>
  <c r="AC479" i="65" s="1"/>
  <c r="AA478" i="65"/>
  <c r="AC478" i="65" s="1"/>
  <c r="AA477" i="65"/>
  <c r="AC477" i="65" s="1"/>
  <c r="AA476" i="65"/>
  <c r="AC476" i="65" s="1"/>
  <c r="AA475" i="65"/>
  <c r="AC475" i="65" s="1"/>
  <c r="AA474" i="65"/>
  <c r="AC474" i="65" s="1"/>
  <c r="AA473" i="65"/>
  <c r="AC473" i="65" s="1"/>
  <c r="AA472" i="65"/>
  <c r="AC472" i="65" s="1"/>
  <c r="AA471" i="65"/>
  <c r="AC471" i="65" s="1"/>
  <c r="AA470" i="65"/>
  <c r="AC470" i="65" s="1"/>
  <c r="AA469" i="65"/>
  <c r="AC469" i="65" s="1"/>
  <c r="AA468" i="65"/>
  <c r="AC468" i="65" s="1"/>
  <c r="AA467" i="65"/>
  <c r="AC467" i="65" s="1"/>
  <c r="AA466" i="65"/>
  <c r="AC466" i="65" s="1"/>
  <c r="AA465" i="65"/>
  <c r="AC465" i="65" s="1"/>
  <c r="AA464" i="65"/>
  <c r="AC464" i="65" s="1"/>
  <c r="AA463" i="65"/>
  <c r="AC463" i="65" s="1"/>
  <c r="AA462" i="65"/>
  <c r="AC462" i="65" s="1"/>
  <c r="AA461" i="65"/>
  <c r="AC461" i="65" s="1"/>
  <c r="AA460" i="65"/>
  <c r="AC460" i="65" s="1"/>
  <c r="AA459" i="65"/>
  <c r="AC459" i="65" s="1"/>
  <c r="AA458" i="65"/>
  <c r="AC458" i="65" s="1"/>
  <c r="AA457" i="65"/>
  <c r="AC457" i="65" s="1"/>
  <c r="AA456" i="65"/>
  <c r="AC456" i="65" s="1"/>
  <c r="AA455" i="65"/>
  <c r="AC455" i="65" s="1"/>
  <c r="AA454" i="65"/>
  <c r="AC454" i="65" s="1"/>
  <c r="AC453" i="65"/>
  <c r="AA453" i="65"/>
  <c r="AA452" i="65"/>
  <c r="AC452" i="65" s="1"/>
  <c r="AA451" i="65"/>
  <c r="AC451" i="65" s="1"/>
  <c r="AA450" i="65"/>
  <c r="AC450" i="65" s="1"/>
  <c r="AA449" i="65"/>
  <c r="AC449" i="65" s="1"/>
  <c r="AA448" i="65"/>
  <c r="AC448" i="65" s="1"/>
  <c r="AA447" i="65"/>
  <c r="AC447" i="65" s="1"/>
  <c r="AA446" i="65"/>
  <c r="AC446" i="65" s="1"/>
  <c r="AA445" i="65"/>
  <c r="AC445" i="65" s="1"/>
  <c r="AA444" i="65"/>
  <c r="AC444" i="65" s="1"/>
  <c r="AA443" i="65"/>
  <c r="AC443" i="65" s="1"/>
  <c r="AA442" i="65"/>
  <c r="AC442" i="65" s="1"/>
  <c r="AA441" i="65"/>
  <c r="AC441" i="65" s="1"/>
  <c r="AA440" i="65"/>
  <c r="AC440" i="65" s="1"/>
  <c r="AA439" i="65"/>
  <c r="AC439" i="65" s="1"/>
  <c r="AA438" i="65"/>
  <c r="AC438" i="65" s="1"/>
  <c r="AA437" i="65"/>
  <c r="AC437" i="65" s="1"/>
  <c r="AA436" i="65"/>
  <c r="AC436" i="65" s="1"/>
  <c r="AA435" i="65"/>
  <c r="AC435" i="65" s="1"/>
  <c r="AA434" i="65"/>
  <c r="AC434" i="65" s="1"/>
  <c r="AA433" i="65"/>
  <c r="AC433" i="65" s="1"/>
  <c r="AA432" i="65"/>
  <c r="AC432" i="65" s="1"/>
  <c r="AA431" i="65"/>
  <c r="AC431" i="65" s="1"/>
  <c r="AA430" i="65"/>
  <c r="AC430" i="65" s="1"/>
  <c r="AA429" i="65"/>
  <c r="AC429" i="65" s="1"/>
  <c r="AA428" i="65"/>
  <c r="AC428" i="65" s="1"/>
  <c r="AA427" i="65"/>
  <c r="AC427" i="65" s="1"/>
  <c r="AA426" i="65"/>
  <c r="AC426" i="65" s="1"/>
  <c r="AA425" i="65"/>
  <c r="AC425" i="65" s="1"/>
  <c r="AA424" i="65"/>
  <c r="AC424" i="65" s="1"/>
  <c r="AA423" i="65"/>
  <c r="AC423" i="65" s="1"/>
  <c r="AA422" i="65"/>
  <c r="AC422" i="65" s="1"/>
  <c r="AA421" i="65"/>
  <c r="AC421" i="65" s="1"/>
  <c r="AA420" i="65"/>
  <c r="AC420" i="65" s="1"/>
  <c r="AA419" i="65"/>
  <c r="AC419" i="65" s="1"/>
  <c r="AA418" i="65"/>
  <c r="AC418" i="65" s="1"/>
  <c r="AA417" i="65"/>
  <c r="AC417" i="65" s="1"/>
  <c r="AA416" i="65"/>
  <c r="AC416" i="65" s="1"/>
  <c r="AA415" i="65"/>
  <c r="AC415" i="65" s="1"/>
  <c r="AA414" i="65"/>
  <c r="AC414" i="65" s="1"/>
  <c r="AA413" i="65"/>
  <c r="AC413" i="65" s="1"/>
  <c r="AA412" i="65"/>
  <c r="AC412" i="65" s="1"/>
  <c r="AA411" i="65"/>
  <c r="AC411" i="65" s="1"/>
  <c r="AA410" i="65"/>
  <c r="AC410" i="65" s="1"/>
  <c r="AA409" i="65"/>
  <c r="AC409" i="65" s="1"/>
  <c r="AA408" i="65"/>
  <c r="AC408" i="65" s="1"/>
  <c r="AA407" i="65"/>
  <c r="AC407" i="65" s="1"/>
  <c r="AA406" i="65"/>
  <c r="AC406" i="65" s="1"/>
  <c r="AA405" i="65"/>
  <c r="AC405" i="65" s="1"/>
  <c r="AA404" i="65"/>
  <c r="AC404" i="65" s="1"/>
  <c r="AA403" i="65"/>
  <c r="AC403" i="65" s="1"/>
  <c r="AA402" i="65"/>
  <c r="AC402" i="65" s="1"/>
  <c r="AA401" i="65"/>
  <c r="AC401" i="65" s="1"/>
  <c r="AA400" i="65"/>
  <c r="AC400" i="65" s="1"/>
  <c r="AA399" i="65"/>
  <c r="AC399" i="65" s="1"/>
  <c r="AA398" i="65"/>
  <c r="AC398" i="65" s="1"/>
  <c r="AA397" i="65"/>
  <c r="AC397" i="65" s="1"/>
  <c r="AA396" i="65"/>
  <c r="AC396" i="65" s="1"/>
  <c r="AA395" i="65"/>
  <c r="AC395" i="65" s="1"/>
  <c r="AA394" i="65"/>
  <c r="AC394" i="65" s="1"/>
  <c r="AA393" i="65"/>
  <c r="AC393" i="65" s="1"/>
  <c r="AA392" i="65"/>
  <c r="AC392" i="65" s="1"/>
  <c r="AA391" i="65"/>
  <c r="AC391" i="65" s="1"/>
  <c r="AA390" i="65"/>
  <c r="AC390" i="65" s="1"/>
  <c r="AA389" i="65"/>
  <c r="AC389" i="65" s="1"/>
  <c r="AA388" i="65"/>
  <c r="AC388" i="65" s="1"/>
  <c r="AA387" i="65"/>
  <c r="AC387" i="65" s="1"/>
  <c r="AA386" i="65"/>
  <c r="AC386" i="65" s="1"/>
  <c r="AA385" i="65"/>
  <c r="AC385" i="65" s="1"/>
  <c r="AA384" i="65"/>
  <c r="AC384" i="65" s="1"/>
  <c r="AA383" i="65"/>
  <c r="AC383" i="65" s="1"/>
  <c r="AA382" i="65"/>
  <c r="AC382" i="65" s="1"/>
  <c r="AA381" i="65"/>
  <c r="AC381" i="65" s="1"/>
  <c r="AA380" i="65"/>
  <c r="AC380" i="65" s="1"/>
  <c r="AA379" i="65"/>
  <c r="AC379" i="65" s="1"/>
  <c r="AA378" i="65"/>
  <c r="AC378" i="65" s="1"/>
  <c r="AA377" i="65"/>
  <c r="AC377" i="65" s="1"/>
  <c r="AA376" i="65"/>
  <c r="AC376" i="65" s="1"/>
  <c r="AA375" i="65"/>
  <c r="AC375" i="65" s="1"/>
  <c r="AA374" i="65"/>
  <c r="AC374" i="65" s="1"/>
  <c r="AA373" i="65"/>
  <c r="AC373" i="65" s="1"/>
  <c r="AA372" i="65"/>
  <c r="AC372" i="65" s="1"/>
  <c r="AA371" i="65"/>
  <c r="AC371" i="65" s="1"/>
  <c r="AA370" i="65"/>
  <c r="AC370" i="65" s="1"/>
  <c r="AA369" i="65"/>
  <c r="AC369" i="65" s="1"/>
  <c r="AA368" i="65"/>
  <c r="AC368" i="65" s="1"/>
  <c r="AA367" i="65"/>
  <c r="AC367" i="65" s="1"/>
  <c r="AA366" i="65"/>
  <c r="AC366" i="65" s="1"/>
  <c r="AA365" i="65"/>
  <c r="AC365" i="65" s="1"/>
  <c r="AA364" i="65"/>
  <c r="AC364" i="65" s="1"/>
  <c r="AA363" i="65"/>
  <c r="AC363" i="65" s="1"/>
  <c r="AA362" i="65"/>
  <c r="AC362" i="65" s="1"/>
  <c r="AA361" i="65"/>
  <c r="AC361" i="65" s="1"/>
  <c r="AA360" i="65"/>
  <c r="AC360" i="65" s="1"/>
  <c r="AA359" i="65"/>
  <c r="AC359" i="65" s="1"/>
  <c r="AA358" i="65"/>
  <c r="AC358" i="65" s="1"/>
  <c r="AA357" i="65"/>
  <c r="AC357" i="65" s="1"/>
  <c r="AA356" i="65"/>
  <c r="AC356" i="65" s="1"/>
  <c r="AA355" i="65"/>
  <c r="AC355" i="65" s="1"/>
  <c r="AA354" i="65"/>
  <c r="AC354" i="65" s="1"/>
  <c r="AA353" i="65"/>
  <c r="AC353" i="65" s="1"/>
  <c r="AA352" i="65"/>
  <c r="AC352" i="65" s="1"/>
  <c r="AA351" i="65"/>
  <c r="AC351" i="65" s="1"/>
  <c r="AA350" i="65"/>
  <c r="AC350" i="65" s="1"/>
  <c r="AA349" i="65"/>
  <c r="AC349" i="65" s="1"/>
  <c r="AA348" i="65"/>
  <c r="AC348" i="65" s="1"/>
  <c r="AA347" i="65"/>
  <c r="AC347" i="65" s="1"/>
  <c r="AA346" i="65"/>
  <c r="AC346" i="65" s="1"/>
  <c r="AA345" i="65"/>
  <c r="AC345" i="65" s="1"/>
  <c r="AA344" i="65"/>
  <c r="AC344" i="65" s="1"/>
  <c r="AA343" i="65"/>
  <c r="AC343" i="65" s="1"/>
  <c r="AA342" i="65"/>
  <c r="AC342" i="65" s="1"/>
  <c r="AA341" i="65"/>
  <c r="AC341" i="65" s="1"/>
  <c r="AA340" i="65"/>
  <c r="AC340" i="65" s="1"/>
  <c r="AA339" i="65"/>
  <c r="AC339" i="65" s="1"/>
  <c r="AA338" i="65"/>
  <c r="AC338" i="65" s="1"/>
  <c r="AA337" i="65"/>
  <c r="AC337" i="65" s="1"/>
  <c r="AA336" i="65"/>
  <c r="AC336" i="65" s="1"/>
  <c r="AA335" i="65"/>
  <c r="AC335" i="65" s="1"/>
  <c r="AA334" i="65"/>
  <c r="AC334" i="65" s="1"/>
  <c r="AA333" i="65"/>
  <c r="AC333" i="65" s="1"/>
  <c r="AA332" i="65"/>
  <c r="AC332" i="65" s="1"/>
  <c r="AA331" i="65"/>
  <c r="AC331" i="65" s="1"/>
  <c r="AA330" i="65"/>
  <c r="AC330" i="65" s="1"/>
  <c r="AA329" i="65"/>
  <c r="AC329" i="65" s="1"/>
  <c r="AA328" i="65"/>
  <c r="AC328" i="65" s="1"/>
  <c r="AA327" i="65"/>
  <c r="AC327" i="65" s="1"/>
  <c r="AA326" i="65"/>
  <c r="AC326" i="65" s="1"/>
  <c r="AA325" i="65"/>
  <c r="AC325" i="65" s="1"/>
  <c r="AA324" i="65"/>
  <c r="AC324" i="65" s="1"/>
  <c r="AA323" i="65"/>
  <c r="AC323" i="65" s="1"/>
  <c r="AA322" i="65"/>
  <c r="AC322" i="65" s="1"/>
  <c r="AA321" i="65"/>
  <c r="AC321" i="65" s="1"/>
  <c r="AA320" i="65"/>
  <c r="AC320" i="65" s="1"/>
  <c r="AA319" i="65"/>
  <c r="AC319" i="65" s="1"/>
  <c r="AA318" i="65"/>
  <c r="AC318" i="65" s="1"/>
  <c r="AA317" i="65"/>
  <c r="AC317" i="65" s="1"/>
  <c r="AA316" i="65"/>
  <c r="AC316" i="65" s="1"/>
  <c r="AA315" i="65"/>
  <c r="AC315" i="65" s="1"/>
  <c r="AA314" i="65"/>
  <c r="AC314" i="65" s="1"/>
  <c r="AA313" i="65"/>
  <c r="AC313" i="65" s="1"/>
  <c r="AA312" i="65"/>
  <c r="AC312" i="65" s="1"/>
  <c r="AA311" i="65"/>
  <c r="AC311" i="65" s="1"/>
  <c r="AA310" i="65"/>
  <c r="AC310" i="65" s="1"/>
  <c r="AA309" i="65"/>
  <c r="AC309" i="65" s="1"/>
  <c r="AA308" i="65"/>
  <c r="AC308" i="65" s="1"/>
  <c r="AA307" i="65"/>
  <c r="AC307" i="65" s="1"/>
  <c r="AA306" i="65"/>
  <c r="AC306" i="65" s="1"/>
  <c r="AA305" i="65"/>
  <c r="AC305" i="65" s="1"/>
  <c r="AA304" i="65"/>
  <c r="AC304" i="65" s="1"/>
  <c r="AA303" i="65"/>
  <c r="AC303" i="65" s="1"/>
  <c r="AA302" i="65"/>
  <c r="AC302" i="65" s="1"/>
  <c r="AA301" i="65"/>
  <c r="AC301" i="65" s="1"/>
  <c r="AA300" i="65"/>
  <c r="AC300" i="65" s="1"/>
  <c r="AA299" i="65"/>
  <c r="AC299" i="65" s="1"/>
  <c r="AC298" i="65"/>
  <c r="AA298" i="65"/>
  <c r="AA297" i="65"/>
  <c r="AC297" i="65" s="1"/>
  <c r="AA296" i="65"/>
  <c r="AC296" i="65" s="1"/>
  <c r="AA295" i="65"/>
  <c r="AC295" i="65" s="1"/>
  <c r="AA294" i="65"/>
  <c r="AC294" i="65" s="1"/>
  <c r="AA293" i="65"/>
  <c r="AC293" i="65" s="1"/>
  <c r="AA292" i="65"/>
  <c r="AC292" i="65" s="1"/>
  <c r="AA291" i="65"/>
  <c r="AC291" i="65" s="1"/>
  <c r="AA290" i="65"/>
  <c r="AC290" i="65" s="1"/>
  <c r="AA289" i="65"/>
  <c r="AC289" i="65" s="1"/>
  <c r="AA288" i="65"/>
  <c r="AC288" i="65" s="1"/>
  <c r="AA287" i="65"/>
  <c r="AC287" i="65" s="1"/>
  <c r="AA286" i="65"/>
  <c r="AC286" i="65" s="1"/>
  <c r="AA285" i="65"/>
  <c r="AC285" i="65" s="1"/>
  <c r="AA284" i="65"/>
  <c r="AC284" i="65" s="1"/>
  <c r="AA283" i="65"/>
  <c r="AC283" i="65" s="1"/>
  <c r="AA282" i="65"/>
  <c r="AC282" i="65" s="1"/>
  <c r="AA281" i="65"/>
  <c r="AC281" i="65" s="1"/>
  <c r="AA280" i="65"/>
  <c r="AC280" i="65" s="1"/>
  <c r="AA279" i="65"/>
  <c r="AC279" i="65" s="1"/>
  <c r="AA278" i="65"/>
  <c r="AC278" i="65" s="1"/>
  <c r="AA277" i="65"/>
  <c r="AC277" i="65" s="1"/>
  <c r="AA276" i="65"/>
  <c r="AC276" i="65" s="1"/>
  <c r="AA275" i="65"/>
  <c r="AC275" i="65" s="1"/>
  <c r="AA274" i="65"/>
  <c r="AC274" i="65" s="1"/>
  <c r="AA273" i="65"/>
  <c r="AC273" i="65" s="1"/>
  <c r="AA272" i="65"/>
  <c r="AC272" i="65" s="1"/>
  <c r="AA271" i="65"/>
  <c r="AC271" i="65" s="1"/>
  <c r="AA270" i="65"/>
  <c r="AC270" i="65" s="1"/>
  <c r="AA269" i="65"/>
  <c r="AC269" i="65" s="1"/>
  <c r="AA268" i="65"/>
  <c r="AC268" i="65" s="1"/>
  <c r="AA267" i="65"/>
  <c r="AC267" i="65" s="1"/>
  <c r="AA266" i="65"/>
  <c r="AC266" i="65" s="1"/>
  <c r="AA265" i="65"/>
  <c r="AC265" i="65" s="1"/>
  <c r="AA264" i="65"/>
  <c r="AC264" i="65" s="1"/>
  <c r="AA263" i="65"/>
  <c r="AC263" i="65" s="1"/>
  <c r="AA262" i="65"/>
  <c r="AC262" i="65" s="1"/>
  <c r="AA261" i="65"/>
  <c r="AC261" i="65" s="1"/>
  <c r="AA260" i="65"/>
  <c r="AC260" i="65" s="1"/>
  <c r="AA259" i="65"/>
  <c r="AC259" i="65" s="1"/>
  <c r="AA258" i="65"/>
  <c r="AC258" i="65" s="1"/>
  <c r="AA257" i="65"/>
  <c r="AC257" i="65" s="1"/>
  <c r="AA256" i="65"/>
  <c r="AC256" i="65" s="1"/>
  <c r="AA255" i="65"/>
  <c r="AC255" i="65" s="1"/>
  <c r="AA254" i="65"/>
  <c r="AC254" i="65" s="1"/>
  <c r="AA253" i="65"/>
  <c r="AC253" i="65" s="1"/>
  <c r="AA252" i="65"/>
  <c r="AC252" i="65" s="1"/>
  <c r="AA251" i="65"/>
  <c r="AC251" i="65" s="1"/>
  <c r="AA250" i="65"/>
  <c r="AC250" i="65" s="1"/>
  <c r="AA249" i="65"/>
  <c r="AC249" i="65" s="1"/>
  <c r="AA248" i="65"/>
  <c r="AC248" i="65" s="1"/>
  <c r="AA247" i="65"/>
  <c r="AC247" i="65" s="1"/>
  <c r="AA246" i="65"/>
  <c r="AC246" i="65" s="1"/>
  <c r="AA245" i="65"/>
  <c r="AC245" i="65" s="1"/>
  <c r="AA244" i="65"/>
  <c r="AC244" i="65" s="1"/>
  <c r="AA243" i="65"/>
  <c r="AC243" i="65" s="1"/>
  <c r="AA242" i="65"/>
  <c r="AC242" i="65" s="1"/>
  <c r="AA241" i="65"/>
  <c r="AC241" i="65" s="1"/>
  <c r="AA240" i="65"/>
  <c r="AC240" i="65" s="1"/>
  <c r="AA239" i="65"/>
  <c r="AC239" i="65" s="1"/>
  <c r="AA238" i="65"/>
  <c r="AC238" i="65" s="1"/>
  <c r="AA237" i="65"/>
  <c r="AC237" i="65" s="1"/>
  <c r="AA236" i="65"/>
  <c r="AC236" i="65" s="1"/>
  <c r="AA235" i="65"/>
  <c r="AC235" i="65" s="1"/>
  <c r="AA234" i="65"/>
  <c r="AC234" i="65" s="1"/>
  <c r="AA233" i="65"/>
  <c r="AC233" i="65" s="1"/>
  <c r="AA232" i="65"/>
  <c r="AC232" i="65" s="1"/>
  <c r="AA231" i="65"/>
  <c r="AC231" i="65" s="1"/>
  <c r="AA230" i="65"/>
  <c r="AC230" i="65" s="1"/>
  <c r="AA229" i="65"/>
  <c r="AC229" i="65" s="1"/>
  <c r="AA228" i="65"/>
  <c r="AC228" i="65" s="1"/>
  <c r="AA227" i="65"/>
  <c r="AC227" i="65" s="1"/>
  <c r="AA226" i="65"/>
  <c r="AC226" i="65" s="1"/>
  <c r="AA225" i="65"/>
  <c r="AC225" i="65" s="1"/>
  <c r="AA224" i="65"/>
  <c r="AC224" i="65" s="1"/>
  <c r="AA223" i="65"/>
  <c r="AC223" i="65" s="1"/>
  <c r="AC222" i="65"/>
  <c r="AA222" i="65"/>
  <c r="AA221" i="65"/>
  <c r="AC221" i="65" s="1"/>
  <c r="AA220" i="65"/>
  <c r="AC220" i="65" s="1"/>
  <c r="AA219" i="65"/>
  <c r="AC219" i="65" s="1"/>
  <c r="AA218" i="65"/>
  <c r="AC218" i="65" s="1"/>
  <c r="AA217" i="65"/>
  <c r="AC217" i="65" s="1"/>
  <c r="AA216" i="65"/>
  <c r="AC216" i="65" s="1"/>
  <c r="AA215" i="65"/>
  <c r="AC215" i="65" s="1"/>
  <c r="AA214" i="65"/>
  <c r="AC214" i="65" s="1"/>
  <c r="AC213" i="65"/>
  <c r="AA213" i="65"/>
  <c r="AA212" i="65"/>
  <c r="AC212" i="65" s="1"/>
  <c r="AA211" i="65"/>
  <c r="AC211" i="65" s="1"/>
  <c r="AA210" i="65"/>
  <c r="AC210" i="65" s="1"/>
  <c r="AA209" i="65"/>
  <c r="AC209" i="65" s="1"/>
  <c r="AA208" i="65"/>
  <c r="AC208" i="65" s="1"/>
  <c r="AA207" i="65"/>
  <c r="AC207" i="65" s="1"/>
  <c r="AA206" i="65"/>
  <c r="AC206" i="65" s="1"/>
  <c r="AA205" i="65"/>
  <c r="AC205" i="65" s="1"/>
  <c r="AA204" i="65"/>
  <c r="AC204" i="65" s="1"/>
  <c r="AA203" i="65"/>
  <c r="AC203" i="65" s="1"/>
  <c r="AA202" i="65"/>
  <c r="AC202" i="65" s="1"/>
  <c r="AA201" i="65"/>
  <c r="AC201" i="65" s="1"/>
  <c r="AA200" i="65"/>
  <c r="AC200" i="65" s="1"/>
  <c r="AA199" i="65"/>
  <c r="AC199" i="65" s="1"/>
  <c r="AA198" i="65"/>
  <c r="AC198" i="65" s="1"/>
  <c r="AA197" i="65"/>
  <c r="AC197" i="65" s="1"/>
  <c r="AA196" i="65"/>
  <c r="AC196" i="65" s="1"/>
  <c r="AA195" i="65"/>
  <c r="AC195" i="65" s="1"/>
  <c r="AA194" i="65"/>
  <c r="AC194" i="65" s="1"/>
  <c r="AA193" i="65"/>
  <c r="AC193" i="65" s="1"/>
  <c r="AA192" i="65"/>
  <c r="AC192" i="65" s="1"/>
  <c r="AA191" i="65"/>
  <c r="AC191" i="65" s="1"/>
  <c r="AA190" i="65"/>
  <c r="AC190" i="65" s="1"/>
  <c r="AA189" i="65"/>
  <c r="AC189" i="65" s="1"/>
  <c r="AA188" i="65"/>
  <c r="AC188" i="65" s="1"/>
  <c r="AA187" i="65"/>
  <c r="AC187" i="65" s="1"/>
  <c r="AA186" i="65"/>
  <c r="AC186" i="65" s="1"/>
  <c r="AA185" i="65"/>
  <c r="AC185" i="65" s="1"/>
  <c r="AA184" i="65"/>
  <c r="AC184" i="65" s="1"/>
  <c r="AA183" i="65"/>
  <c r="AC183" i="65" s="1"/>
  <c r="AA182" i="65"/>
  <c r="AC182" i="65" s="1"/>
  <c r="AA181" i="65"/>
  <c r="AC181" i="65" s="1"/>
  <c r="AA180" i="65"/>
  <c r="AC180" i="65" s="1"/>
  <c r="AA179" i="65"/>
  <c r="AC179" i="65" s="1"/>
  <c r="AA178" i="65"/>
  <c r="AC178" i="65" s="1"/>
  <c r="AA177" i="65"/>
  <c r="AC177" i="65" s="1"/>
  <c r="AA176" i="65"/>
  <c r="AC176" i="65" s="1"/>
  <c r="AA175" i="65"/>
  <c r="AC175" i="65" s="1"/>
  <c r="AA174" i="65"/>
  <c r="AC174" i="65" s="1"/>
  <c r="AA173" i="65"/>
  <c r="AC173" i="65" s="1"/>
  <c r="AA172" i="65"/>
  <c r="AC172" i="65" s="1"/>
  <c r="AA171" i="65"/>
  <c r="AC171" i="65" s="1"/>
  <c r="AA170" i="65"/>
  <c r="AC170" i="65" s="1"/>
  <c r="AA169" i="65"/>
  <c r="AC169" i="65" s="1"/>
  <c r="AA168" i="65"/>
  <c r="AC168" i="65" s="1"/>
  <c r="AA167" i="65"/>
  <c r="AC167" i="65" s="1"/>
  <c r="AA166" i="65"/>
  <c r="AC166" i="65" s="1"/>
  <c r="AA165" i="65"/>
  <c r="AC165" i="65" s="1"/>
  <c r="AA164" i="65"/>
  <c r="AC164" i="65" s="1"/>
  <c r="AA163" i="65"/>
  <c r="AC163" i="65" s="1"/>
  <c r="AA162" i="65"/>
  <c r="AC162" i="65" s="1"/>
  <c r="AA161" i="65"/>
  <c r="AC161" i="65" s="1"/>
  <c r="AA160" i="65"/>
  <c r="AC160" i="65" s="1"/>
  <c r="AC159" i="65"/>
  <c r="AA159" i="65"/>
  <c r="AA158" i="65"/>
  <c r="AC158" i="65" s="1"/>
  <c r="AA157" i="65"/>
  <c r="AC157" i="65" s="1"/>
  <c r="AA156" i="65"/>
  <c r="AC156" i="65" s="1"/>
  <c r="AA155" i="65"/>
  <c r="AC155" i="65" s="1"/>
  <c r="AA154" i="65"/>
  <c r="AC154" i="65" s="1"/>
  <c r="AA153" i="65"/>
  <c r="AC153" i="65" s="1"/>
  <c r="AA152" i="65"/>
  <c r="AC152" i="65" s="1"/>
  <c r="AA151" i="65"/>
  <c r="AC151" i="65" s="1"/>
  <c r="AA150" i="65"/>
  <c r="AC150" i="65" s="1"/>
  <c r="AA149" i="65"/>
  <c r="AC149" i="65" s="1"/>
  <c r="AA148" i="65"/>
  <c r="AC148" i="65" s="1"/>
  <c r="AA147" i="65"/>
  <c r="AC147" i="65" s="1"/>
  <c r="AA146" i="65"/>
  <c r="AC146" i="65" s="1"/>
  <c r="AA145" i="65"/>
  <c r="AC145" i="65" s="1"/>
  <c r="AA144" i="65"/>
  <c r="AC144" i="65" s="1"/>
  <c r="AA143" i="65"/>
  <c r="AC143" i="65" s="1"/>
  <c r="AA142" i="65"/>
  <c r="AC142" i="65" s="1"/>
  <c r="AA141" i="65"/>
  <c r="AC141" i="65" s="1"/>
  <c r="AA140" i="65"/>
  <c r="AC140" i="65" s="1"/>
  <c r="AA139" i="65"/>
  <c r="AC139" i="65" s="1"/>
  <c r="AA138" i="65"/>
  <c r="AC138" i="65" s="1"/>
  <c r="AA137" i="65"/>
  <c r="AC137" i="65" s="1"/>
  <c r="AA136" i="65"/>
  <c r="AC136" i="65" s="1"/>
  <c r="AA135" i="65"/>
  <c r="AC135" i="65" s="1"/>
  <c r="AA134" i="65"/>
  <c r="AC134" i="65" s="1"/>
  <c r="AA133" i="65"/>
  <c r="AC133" i="65" s="1"/>
  <c r="AA132" i="65"/>
  <c r="AC132" i="65" s="1"/>
  <c r="AA131" i="65"/>
  <c r="AC131" i="65" s="1"/>
  <c r="AA130" i="65"/>
  <c r="AC130" i="65" s="1"/>
  <c r="AA129" i="65"/>
  <c r="AC129" i="65" s="1"/>
  <c r="AA128" i="65"/>
  <c r="AC128" i="65" s="1"/>
  <c r="AA127" i="65"/>
  <c r="AC127" i="65" s="1"/>
  <c r="AA126" i="65"/>
  <c r="AC126" i="65" s="1"/>
  <c r="AA125" i="65"/>
  <c r="AC125" i="65" s="1"/>
  <c r="AA124" i="65"/>
  <c r="AC124" i="65" s="1"/>
  <c r="AA123" i="65"/>
  <c r="AC123" i="65" s="1"/>
  <c r="AA122" i="65"/>
  <c r="AC122" i="65" s="1"/>
  <c r="AA121" i="65"/>
  <c r="AC121" i="65" s="1"/>
  <c r="AA120" i="65"/>
  <c r="AC120" i="65" s="1"/>
  <c r="AA119" i="65"/>
  <c r="AC119" i="65" s="1"/>
  <c r="AA118" i="65"/>
  <c r="AC118" i="65" s="1"/>
  <c r="AA117" i="65"/>
  <c r="AC117" i="65" s="1"/>
  <c r="AA116" i="65"/>
  <c r="AC116" i="65" s="1"/>
  <c r="AA115" i="65"/>
  <c r="AC115" i="65" s="1"/>
  <c r="AA114" i="65"/>
  <c r="AC114" i="65" s="1"/>
  <c r="AA113" i="65"/>
  <c r="AC113" i="65" s="1"/>
  <c r="AA112" i="65"/>
  <c r="AC112" i="65" s="1"/>
  <c r="AA111" i="65"/>
  <c r="AC111" i="65" s="1"/>
  <c r="AA110" i="65"/>
  <c r="AC110" i="65" s="1"/>
  <c r="AA109" i="65"/>
  <c r="AC109" i="65" s="1"/>
  <c r="AA108" i="65"/>
  <c r="AC108" i="65" s="1"/>
  <c r="AA107" i="65"/>
  <c r="AC107" i="65" s="1"/>
  <c r="AA106" i="65"/>
  <c r="AC106" i="65" s="1"/>
  <c r="AA105" i="65"/>
  <c r="AC105" i="65" s="1"/>
  <c r="AA104" i="65"/>
  <c r="AC104" i="65" s="1"/>
  <c r="AA103" i="65"/>
  <c r="AC103" i="65" s="1"/>
  <c r="AA102" i="65"/>
  <c r="AC102" i="65" s="1"/>
  <c r="AA101" i="65"/>
  <c r="AC101" i="65" s="1"/>
  <c r="AA100" i="65"/>
  <c r="AC100" i="65" s="1"/>
  <c r="AA99" i="65"/>
  <c r="AC99" i="65" s="1"/>
  <c r="AA98" i="65"/>
  <c r="AC98" i="65" s="1"/>
  <c r="AA97" i="65"/>
  <c r="AC97" i="65" s="1"/>
  <c r="AA96" i="65"/>
  <c r="AC96" i="65" s="1"/>
  <c r="AA95" i="65"/>
  <c r="AC95" i="65" s="1"/>
  <c r="AA94" i="65"/>
  <c r="AC94" i="65" s="1"/>
  <c r="AA93" i="65"/>
  <c r="AC93" i="65" s="1"/>
  <c r="AA92" i="65"/>
  <c r="AC92" i="65" s="1"/>
  <c r="AA91" i="65"/>
  <c r="AC91" i="65" s="1"/>
  <c r="AA90" i="65"/>
  <c r="AC90" i="65" s="1"/>
  <c r="AA89" i="65"/>
  <c r="AC89" i="65" s="1"/>
  <c r="AA88" i="65"/>
  <c r="AC88" i="65" s="1"/>
  <c r="AA87" i="65"/>
  <c r="AC87" i="65" s="1"/>
  <c r="AA86" i="65"/>
  <c r="AC86" i="65" s="1"/>
  <c r="AA85" i="65"/>
  <c r="AC85" i="65" s="1"/>
  <c r="AA84" i="65"/>
  <c r="AC84" i="65" s="1"/>
  <c r="AA83" i="65"/>
  <c r="AC83" i="65" s="1"/>
  <c r="AA82" i="65"/>
  <c r="AC82" i="65" s="1"/>
  <c r="AA81" i="65"/>
  <c r="AC81" i="65" s="1"/>
  <c r="AA80" i="65"/>
  <c r="AC80" i="65" s="1"/>
  <c r="AA79" i="65"/>
  <c r="AC79" i="65" s="1"/>
  <c r="AA78" i="65"/>
  <c r="AC78" i="65" s="1"/>
  <c r="AA77" i="65"/>
  <c r="AC77" i="65" s="1"/>
  <c r="AA76" i="65"/>
  <c r="AC76" i="65" s="1"/>
  <c r="AA75" i="65"/>
  <c r="AC75" i="65" s="1"/>
  <c r="AA74" i="65"/>
  <c r="AC74" i="65" s="1"/>
  <c r="AA73" i="65"/>
  <c r="AC73" i="65" s="1"/>
  <c r="AA72" i="65"/>
  <c r="AC72" i="65" s="1"/>
  <c r="AA71" i="65"/>
  <c r="AC71" i="65" s="1"/>
  <c r="AA70" i="65"/>
  <c r="AC70" i="65" s="1"/>
  <c r="AA69" i="65"/>
  <c r="AC69" i="65" s="1"/>
  <c r="AA68" i="65"/>
  <c r="AC68" i="65" s="1"/>
  <c r="AA67" i="65"/>
  <c r="AC67" i="65" s="1"/>
  <c r="AA66" i="65"/>
  <c r="AC66" i="65" s="1"/>
  <c r="AA65" i="65"/>
  <c r="AC65" i="65" s="1"/>
  <c r="AA64" i="65"/>
  <c r="AC64" i="65" s="1"/>
  <c r="AA63" i="65"/>
  <c r="AC63" i="65" s="1"/>
  <c r="AA62" i="65"/>
  <c r="AC62" i="65" s="1"/>
  <c r="AA61" i="65"/>
  <c r="AC61" i="65" s="1"/>
  <c r="AA60" i="65"/>
  <c r="AC60" i="65" s="1"/>
  <c r="AA59" i="65"/>
  <c r="AC59" i="65" s="1"/>
  <c r="AA58" i="65"/>
  <c r="AC58" i="65" s="1"/>
  <c r="AA57" i="65"/>
  <c r="AC57" i="65" s="1"/>
  <c r="AA56" i="65"/>
  <c r="AC56" i="65" s="1"/>
  <c r="AA55" i="65"/>
  <c r="AC55" i="65" s="1"/>
  <c r="AA54" i="65"/>
  <c r="AC54" i="65" s="1"/>
  <c r="AA53" i="65"/>
  <c r="AC53" i="65" s="1"/>
  <c r="AA52" i="65"/>
  <c r="AC52" i="65" s="1"/>
  <c r="AA51" i="65"/>
  <c r="AC51" i="65" s="1"/>
  <c r="AA50" i="65"/>
  <c r="AC50" i="65" s="1"/>
  <c r="AA49" i="65"/>
  <c r="AC49" i="65" s="1"/>
  <c r="AA48" i="65"/>
  <c r="AC48" i="65" s="1"/>
  <c r="AA47" i="65"/>
  <c r="AC47" i="65" s="1"/>
  <c r="AA46" i="65"/>
  <c r="AC46" i="65" s="1"/>
  <c r="AA45" i="65"/>
  <c r="AC45" i="65" s="1"/>
  <c r="AA44" i="65"/>
  <c r="AC44" i="65" s="1"/>
  <c r="AA43" i="65"/>
  <c r="AC43" i="65" s="1"/>
  <c r="AA42" i="65"/>
  <c r="AC42" i="65" s="1"/>
  <c r="AA41" i="65"/>
  <c r="AC41" i="65" s="1"/>
  <c r="AA40" i="65"/>
  <c r="AC40" i="65" s="1"/>
  <c r="AA39" i="65"/>
  <c r="AC39" i="65" s="1"/>
  <c r="AC38" i="65"/>
  <c r="AA38" i="65"/>
  <c r="AA37" i="65"/>
  <c r="AC37" i="65" s="1"/>
  <c r="AA36" i="65"/>
  <c r="AC36" i="65" s="1"/>
  <c r="AA35" i="65"/>
  <c r="AC35" i="65" s="1"/>
  <c r="AA34" i="65"/>
  <c r="AC34" i="65" s="1"/>
  <c r="AA33" i="65"/>
  <c r="AC33" i="65" s="1"/>
  <c r="Z32" i="65"/>
  <c r="Y32" i="65"/>
  <c r="X32" i="65"/>
  <c r="X31" i="65" s="1"/>
  <c r="W32" i="65"/>
  <c r="W31" i="65" s="1"/>
  <c r="V32" i="65"/>
  <c r="U32" i="65"/>
  <c r="U31" i="65" s="1"/>
  <c r="T32" i="65"/>
  <c r="S32" i="65"/>
  <c r="R32" i="65"/>
  <c r="R31" i="65" s="1"/>
  <c r="Q32" i="65"/>
  <c r="P32" i="65"/>
  <c r="P31" i="65" s="1"/>
  <c r="I32" i="65"/>
  <c r="I31" i="65" s="1"/>
  <c r="H32" i="65"/>
  <c r="G32" i="65"/>
  <c r="F32" i="65"/>
  <c r="F31" i="65" s="1"/>
  <c r="AB30" i="65"/>
  <c r="AA30" i="65"/>
  <c r="AB29" i="65"/>
  <c r="AA29" i="65"/>
  <c r="AB28" i="65"/>
  <c r="AA28" i="65"/>
  <c r="AB27" i="65"/>
  <c r="AA27" i="65"/>
  <c r="AB26" i="65"/>
  <c r="AA26" i="65"/>
  <c r="AB25" i="65"/>
  <c r="AA25" i="65"/>
  <c r="Y24" i="65"/>
  <c r="X24" i="65"/>
  <c r="W24" i="65"/>
  <c r="V24" i="65"/>
  <c r="U24" i="65"/>
  <c r="T24" i="65"/>
  <c r="S24" i="65"/>
  <c r="R24" i="65"/>
  <c r="Q24" i="65"/>
  <c r="P24" i="65"/>
  <c r="I24" i="65"/>
  <c r="H24" i="65"/>
  <c r="G24" i="65"/>
  <c r="F24" i="65"/>
  <c r="AC808" i="65" l="1"/>
  <c r="H31" i="65"/>
  <c r="Z31" i="65"/>
  <c r="T31" i="65"/>
  <c r="AC28" i="65"/>
  <c r="Q31" i="65"/>
  <c r="Q1542" i="65" s="1"/>
  <c r="AC26" i="65"/>
  <c r="AC27" i="65"/>
  <c r="AC30" i="65"/>
  <c r="G31" i="65"/>
  <c r="G1542" i="65" s="1"/>
  <c r="S31" i="65"/>
  <c r="S1542" i="65" s="1"/>
  <c r="Y31" i="65"/>
  <c r="Y1542" i="65" s="1"/>
  <c r="AC788" i="65"/>
  <c r="AC29" i="65"/>
  <c r="AC774" i="65"/>
  <c r="AC25" i="65"/>
  <c r="Z1542" i="65"/>
  <c r="AC782" i="65"/>
  <c r="V31" i="65"/>
  <c r="V1542" i="65" s="1"/>
  <c r="W1542" i="65"/>
  <c r="P1545" i="65"/>
  <c r="P1544" i="65"/>
  <c r="I1542" i="65"/>
  <c r="AC783" i="65"/>
  <c r="F1542" i="65"/>
  <c r="P1542" i="65"/>
  <c r="T1542" i="65"/>
  <c r="X1542" i="65"/>
  <c r="U1542" i="65"/>
  <c r="H1542" i="65"/>
  <c r="R1542" i="65"/>
  <c r="AA1542" i="65"/>
  <c r="W1545" i="65" l="1"/>
  <c r="O1545" i="65"/>
  <c r="O1544" i="65"/>
  <c r="I12" i="51"/>
  <c r="C52" i="55"/>
  <c r="K12" i="51" l="1"/>
  <c r="L21" i="40" l="1"/>
  <c r="L18" i="40"/>
  <c r="L16" i="40"/>
  <c r="K27" i="40" l="1"/>
  <c r="L27" i="40"/>
  <c r="J27" i="40"/>
  <c r="C39" i="55"/>
  <c r="I58" i="66" l="1"/>
  <c r="K19" i="51"/>
  <c r="J19" i="51"/>
  <c r="I19" i="51"/>
  <c r="L23" i="39" l="1"/>
  <c r="D70" i="55" l="1"/>
  <c r="D45" i="55"/>
  <c r="J17" i="51" l="1"/>
  <c r="K17" i="51"/>
  <c r="I17" i="51"/>
  <c r="M27" i="40"/>
  <c r="N27" i="40"/>
  <c r="O27" i="40"/>
  <c r="K15" i="40"/>
  <c r="J15" i="40"/>
  <c r="L15" i="40" l="1"/>
  <c r="D109" i="55" l="1"/>
  <c r="D98" i="55"/>
  <c r="D71" i="55"/>
  <c r="D96" i="55" s="1"/>
  <c r="D11" i="55"/>
  <c r="C69" i="49" s="1"/>
  <c r="D39" i="55"/>
  <c r="D114" i="55" l="1"/>
  <c r="D62" i="55"/>
  <c r="C109" i="55" l="1"/>
  <c r="D95" i="56" l="1"/>
  <c r="C95" i="56"/>
  <c r="D88" i="56"/>
  <c r="C88" i="56"/>
  <c r="D66" i="56"/>
  <c r="C66" i="56"/>
  <c r="D60" i="56"/>
  <c r="C60" i="56"/>
  <c r="D51" i="56"/>
  <c r="C51" i="56"/>
  <c r="D30" i="56"/>
  <c r="C30" i="56"/>
  <c r="D15" i="56"/>
  <c r="D11" i="56" s="1"/>
  <c r="C15" i="56"/>
  <c r="C11" i="56" s="1"/>
  <c r="D59" i="56" l="1"/>
  <c r="C59" i="56"/>
  <c r="C104" i="56"/>
  <c r="D104" i="56"/>
  <c r="C105" i="56" l="1"/>
  <c r="C107" i="56" s="1"/>
  <c r="C109" i="56" s="1"/>
  <c r="D105" i="56"/>
  <c r="D107" i="56" s="1"/>
  <c r="D109" i="56" l="1"/>
  <c r="D110" i="56" s="1"/>
  <c r="C18" i="66" l="1"/>
  <c r="M15" i="40"/>
  <c r="N15" i="40"/>
  <c r="M18" i="39"/>
  <c r="M16" i="39" s="1"/>
  <c r="L21" i="39" l="1"/>
  <c r="C12" i="66" l="1"/>
  <c r="C10" i="66"/>
  <c r="L18" i="39"/>
  <c r="K32" i="40" l="1"/>
  <c r="L32" i="40"/>
  <c r="J32" i="40"/>
  <c r="N16" i="51" l="1"/>
  <c r="H23" i="66" l="1"/>
  <c r="L16" i="39" l="1"/>
  <c r="E54" i="66" l="1"/>
  <c r="I54" i="66" s="1"/>
  <c r="E53" i="66"/>
  <c r="I53" i="66" s="1"/>
  <c r="E52" i="66"/>
  <c r="I52" i="66" s="1"/>
  <c r="E51" i="66"/>
  <c r="I51" i="66" s="1"/>
  <c r="C50" i="66"/>
  <c r="E49" i="66"/>
  <c r="I49" i="66" s="1"/>
  <c r="E48" i="66"/>
  <c r="I48" i="66" s="1"/>
  <c r="E47" i="66"/>
  <c r="I47" i="66" s="1"/>
  <c r="C46" i="66"/>
  <c r="E45" i="66"/>
  <c r="I45" i="66" s="1"/>
  <c r="E44" i="66"/>
  <c r="I44" i="66" s="1"/>
  <c r="E43" i="66"/>
  <c r="I43" i="66" s="1"/>
  <c r="E42" i="66"/>
  <c r="I42" i="66" s="1"/>
  <c r="E41" i="66"/>
  <c r="I41" i="66" s="1"/>
  <c r="E40" i="66"/>
  <c r="I40" i="66" s="1"/>
  <c r="E39" i="66"/>
  <c r="I39" i="66" s="1"/>
  <c r="C38" i="66"/>
  <c r="E37" i="66"/>
  <c r="I37" i="66" s="1"/>
  <c r="E36" i="66"/>
  <c r="I36" i="66" s="1"/>
  <c r="E35" i="66"/>
  <c r="I35" i="66" s="1"/>
  <c r="E34" i="66"/>
  <c r="I34" i="66" s="1"/>
  <c r="E33" i="66"/>
  <c r="I33" i="66" s="1"/>
  <c r="E32" i="66"/>
  <c r="I32" i="66" s="1"/>
  <c r="E31" i="66"/>
  <c r="I31" i="66" s="1"/>
  <c r="E30" i="66"/>
  <c r="I30" i="66" s="1"/>
  <c r="E29" i="66"/>
  <c r="I29" i="66" s="1"/>
  <c r="E28" i="66"/>
  <c r="I28" i="66" s="1"/>
  <c r="E27" i="66"/>
  <c r="I27" i="66" s="1"/>
  <c r="E26" i="66"/>
  <c r="I26" i="66" s="1"/>
  <c r="E25" i="66"/>
  <c r="I25" i="66" s="1"/>
  <c r="E24" i="66"/>
  <c r="I24" i="66" s="1"/>
  <c r="E23" i="66"/>
  <c r="I23" i="66" s="1"/>
  <c r="C22" i="66"/>
  <c r="E21" i="66"/>
  <c r="I21" i="66" s="1"/>
  <c r="E20" i="66"/>
  <c r="I20" i="66" s="1"/>
  <c r="E19" i="66"/>
  <c r="I19" i="66" s="1"/>
  <c r="E18" i="66"/>
  <c r="I18" i="66" s="1"/>
  <c r="E17" i="66"/>
  <c r="I17" i="66" s="1"/>
  <c r="E16" i="66"/>
  <c r="I16" i="66" s="1"/>
  <c r="E15" i="66"/>
  <c r="I15" i="66" s="1"/>
  <c r="E14" i="66"/>
  <c r="I14" i="66" s="1"/>
  <c r="E13" i="66"/>
  <c r="I13" i="66" s="1"/>
  <c r="E12" i="66"/>
  <c r="I12" i="66" s="1"/>
  <c r="E11" i="66"/>
  <c r="I11" i="66" s="1"/>
  <c r="E10" i="66"/>
  <c r="I10" i="66" s="1"/>
  <c r="E9" i="66"/>
  <c r="I9" i="66" s="1"/>
  <c r="E8" i="66" l="1"/>
  <c r="I8" i="66" s="1"/>
  <c r="E22" i="66"/>
  <c r="I22" i="66" s="1"/>
  <c r="E50" i="66"/>
  <c r="I50" i="66" s="1"/>
  <c r="E46" i="66"/>
  <c r="I46" i="66" s="1"/>
  <c r="E38" i="66"/>
  <c r="I38" i="66" s="1"/>
  <c r="C8" i="66"/>
  <c r="C55" i="66" s="1"/>
  <c r="E55" i="66" l="1"/>
  <c r="I55" i="66" s="1"/>
  <c r="C9" i="65"/>
  <c r="N15" i="51" l="1"/>
  <c r="R21" i="39" l="1"/>
  <c r="C98" i="55" l="1"/>
  <c r="C84" i="55"/>
  <c r="C71" i="55" s="1"/>
  <c r="C11" i="55"/>
  <c r="P15" i="40" l="1"/>
  <c r="C70" i="49"/>
  <c r="C96" i="55"/>
  <c r="C62" i="55"/>
  <c r="C114" i="55" l="1"/>
  <c r="C56" i="66"/>
  <c r="E56" i="66" s="1"/>
  <c r="R16" i="39"/>
  <c r="E59" i="66" l="1"/>
  <c r="C3" i="39"/>
  <c r="J12" i="51" l="1"/>
  <c r="C3" i="40"/>
  <c r="D65" i="49" l="1"/>
  <c r="D56" i="49"/>
  <c r="D40" i="49"/>
  <c r="D30" i="49"/>
  <c r="D22" i="49"/>
  <c r="D12" i="49"/>
  <c r="D45" i="49" l="1"/>
  <c r="D49" i="49" s="1"/>
  <c r="D67" i="49" s="1"/>
  <c r="F69" i="49" s="1"/>
  <c r="C30" i="49" l="1"/>
  <c r="C22" i="49"/>
  <c r="C12" i="49"/>
  <c r="C66" i="50" l="1"/>
  <c r="E18" i="50" l="1"/>
  <c r="I43" i="46" l="1"/>
  <c r="E42" i="46" s="1"/>
  <c r="E16" i="50" l="1"/>
  <c r="C3" i="42" l="1"/>
  <c r="E14" i="50" l="1"/>
  <c r="E34" i="46" l="1"/>
  <c r="E32" i="46"/>
  <c r="E30" i="46"/>
  <c r="E29" i="46"/>
  <c r="E28" i="46"/>
  <c r="E27" i="46"/>
  <c r="E24" i="46"/>
  <c r="E23" i="46"/>
  <c r="E22" i="46"/>
  <c r="E20" i="46"/>
  <c r="E19" i="46"/>
  <c r="E18" i="46"/>
  <c r="F32" i="48" l="1"/>
  <c r="H32" i="48" s="1"/>
  <c r="C11" i="50"/>
  <c r="D111" i="50"/>
  <c r="C111" i="50"/>
  <c r="D105" i="50"/>
  <c r="C105" i="50"/>
  <c r="D99" i="50"/>
  <c r="C99" i="50"/>
  <c r="D85" i="50"/>
  <c r="C85" i="50"/>
  <c r="D71" i="50"/>
  <c r="C71" i="50"/>
  <c r="D51" i="50"/>
  <c r="C51" i="50"/>
  <c r="D38" i="50"/>
  <c r="C38" i="50"/>
  <c r="D11" i="50"/>
  <c r="C37" i="46"/>
  <c r="E37" i="46" s="1"/>
  <c r="E38" i="46"/>
  <c r="E36" i="46"/>
  <c r="E13" i="46"/>
  <c r="E29" i="48"/>
  <c r="C38" i="47"/>
  <c r="C37" i="47"/>
  <c r="C36" i="47"/>
  <c r="C35" i="47"/>
  <c r="C34" i="47"/>
  <c r="C33" i="47"/>
  <c r="C25" i="47"/>
  <c r="C9" i="47"/>
  <c r="C10" i="47" s="1"/>
  <c r="C11" i="47"/>
  <c r="C13" i="47"/>
  <c r="C21" i="47"/>
  <c r="C26" i="47"/>
  <c r="C27" i="47"/>
  <c r="C30" i="47"/>
  <c r="C31" i="47"/>
  <c r="C32" i="47"/>
  <c r="C39" i="47"/>
  <c r="C40" i="47"/>
  <c r="C41" i="47"/>
  <c r="C42" i="47"/>
  <c r="C40" i="49"/>
  <c r="C45" i="49" s="1"/>
  <c r="C65" i="49"/>
  <c r="C56" i="49"/>
  <c r="B29" i="48"/>
  <c r="D29" i="48"/>
  <c r="C29" i="48"/>
  <c r="F12" i="48"/>
  <c r="H12" i="48" s="1"/>
  <c r="F13" i="48"/>
  <c r="H13" i="48" s="1"/>
  <c r="F14" i="48"/>
  <c r="H14" i="48" s="1"/>
  <c r="F15" i="48"/>
  <c r="H15" i="48" s="1"/>
  <c r="F16" i="48"/>
  <c r="H16" i="48" s="1"/>
  <c r="F17" i="48"/>
  <c r="H17" i="48" s="1"/>
  <c r="F18" i="48"/>
  <c r="H18" i="48" s="1"/>
  <c r="F19" i="48"/>
  <c r="H19" i="48" s="1"/>
  <c r="F20" i="48"/>
  <c r="H20" i="48" s="1"/>
  <c r="F21" i="48"/>
  <c r="H21" i="48" s="1"/>
  <c r="F22" i="48"/>
  <c r="H22" i="48" s="1"/>
  <c r="F23" i="48"/>
  <c r="H23" i="48" s="1"/>
  <c r="F24" i="48"/>
  <c r="H24" i="48" s="1"/>
  <c r="F25" i="48"/>
  <c r="H25" i="48" s="1"/>
  <c r="F26" i="48"/>
  <c r="H26" i="48" s="1"/>
  <c r="F27" i="48"/>
  <c r="H27" i="48" s="1"/>
  <c r="F28" i="48"/>
  <c r="H28" i="48" s="1"/>
  <c r="G48" i="48"/>
  <c r="F47" i="48"/>
  <c r="H47" i="48" s="1"/>
  <c r="F46" i="48"/>
  <c r="H46" i="48" s="1"/>
  <c r="F45" i="48"/>
  <c r="H45" i="48" s="1"/>
  <c r="F44" i="48"/>
  <c r="H44" i="48" s="1"/>
  <c r="F43" i="48"/>
  <c r="H43" i="48" s="1"/>
  <c r="F42" i="48"/>
  <c r="H42" i="48" s="1"/>
  <c r="F41" i="48"/>
  <c r="H41" i="48" s="1"/>
  <c r="F40" i="48"/>
  <c r="H40" i="48" s="1"/>
  <c r="F39" i="48"/>
  <c r="H39" i="48" s="1"/>
  <c r="F38" i="48"/>
  <c r="H38" i="48" s="1"/>
  <c r="F36" i="48"/>
  <c r="H36" i="48" s="1"/>
  <c r="F34" i="48"/>
  <c r="H34" i="48" s="1"/>
  <c r="F31" i="48"/>
  <c r="H31" i="48" s="1"/>
  <c r="F30" i="48"/>
  <c r="H30" i="48" s="1"/>
  <c r="E25" i="46"/>
  <c r="E33" i="46"/>
  <c r="E39" i="46"/>
  <c r="E8" i="46"/>
  <c r="E12" i="46"/>
  <c r="E14" i="46"/>
  <c r="E16" i="46"/>
  <c r="E17" i="46"/>
  <c r="E35" i="46"/>
  <c r="D41" i="42"/>
  <c r="E26" i="46"/>
  <c r="C15" i="46"/>
  <c r="C14" i="47" s="1"/>
  <c r="F29" i="48" l="1"/>
  <c r="H29" i="48" s="1"/>
  <c r="B48" i="48"/>
  <c r="C96" i="50"/>
  <c r="C115" i="50"/>
  <c r="C49" i="49"/>
  <c r="C67" i="49" s="1"/>
  <c r="E69" i="49" s="1"/>
  <c r="E15" i="46"/>
  <c r="D61" i="50"/>
  <c r="D96" i="50"/>
  <c r="C61" i="50"/>
  <c r="D115" i="50"/>
  <c r="D48" i="48"/>
  <c r="C20" i="47"/>
  <c r="E11" i="46"/>
  <c r="C12" i="47"/>
  <c r="E48" i="48"/>
  <c r="C48" i="48"/>
  <c r="F35" i="48"/>
  <c r="H35" i="48" s="1"/>
  <c r="F37" i="48"/>
  <c r="H37" i="48" s="1"/>
  <c r="F33" i="48"/>
  <c r="H33" i="48" s="1"/>
  <c r="C117" i="50" l="1"/>
  <c r="D117" i="50"/>
  <c r="C41" i="46"/>
  <c r="E41" i="46" s="1"/>
  <c r="C10" i="46"/>
  <c r="E10" i="46" s="1"/>
  <c r="C9" i="46"/>
  <c r="C18" i="47" s="1"/>
  <c r="F48" i="48"/>
  <c r="H48" i="48" s="1"/>
  <c r="C19" i="47" l="1"/>
  <c r="C7" i="46"/>
  <c r="E7" i="46" s="1"/>
  <c r="E9" i="46"/>
  <c r="E21" i="46"/>
  <c r="C28" i="47"/>
  <c r="C43" i="47" s="1"/>
  <c r="E40" i="46" l="1"/>
  <c r="E43" i="46" s="1"/>
  <c r="C40" i="46"/>
  <c r="E44" i="46" l="1"/>
  <c r="E57" i="66" l="1"/>
  <c r="E58" i="66" s="1"/>
  <c r="N12"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Ismailova Gulnara</author>
  </authors>
  <commentList>
    <comment ref="I13" authorId="0" shapeId="0" xr:uid="{6D127229-EFD4-4492-A610-98ADB2E28A37}">
      <text>
        <r>
          <rPr>
            <b/>
            <sz val="9"/>
            <color indexed="81"/>
            <rFont val="Tahoma"/>
            <family val="2"/>
            <charset val="204"/>
          </rPr>
          <t>Ismailova Gulnara:</t>
        </r>
        <r>
          <rPr>
            <sz val="9"/>
            <color indexed="81"/>
            <rFont val="Tahoma"/>
            <family val="2"/>
            <charset val="204"/>
          </rPr>
          <t xml:space="preserve">
1160,04</t>
        </r>
      </text>
    </comment>
    <comment ref="K13" authorId="0" shapeId="0" xr:uid="{7075ED48-B132-47E1-A8FA-A0483DC48074}">
      <text>
        <r>
          <rPr>
            <b/>
            <sz val="9"/>
            <color indexed="81"/>
            <rFont val="Tahoma"/>
            <family val="2"/>
            <charset val="204"/>
          </rPr>
          <t>Ismailova Gulnara:</t>
        </r>
        <r>
          <rPr>
            <sz val="9"/>
            <color indexed="81"/>
            <rFont val="Tahoma"/>
            <family val="2"/>
            <charset val="204"/>
          </rPr>
          <t xml:space="preserve">
1290,25</t>
        </r>
      </text>
    </comment>
    <comment ref="I14" authorId="0" shapeId="0" xr:uid="{EC8C8C51-0684-4948-87F0-AE1BDA856C01}">
      <text>
        <r>
          <rPr>
            <b/>
            <sz val="9"/>
            <color indexed="81"/>
            <rFont val="Tahoma"/>
            <family val="2"/>
            <charset val="204"/>
          </rPr>
          <t>Ismailova Gulnara:</t>
        </r>
        <r>
          <rPr>
            <sz val="9"/>
            <color indexed="81"/>
            <rFont val="Tahoma"/>
            <family val="2"/>
            <charset val="204"/>
          </rPr>
          <t xml:space="preserve">
1160,04</t>
        </r>
      </text>
    </comment>
    <comment ref="K14" authorId="0" shapeId="0" xr:uid="{DC36EACB-51F2-45BC-BA47-0B73C4B1ACDA}">
      <text>
        <r>
          <rPr>
            <b/>
            <sz val="9"/>
            <color indexed="81"/>
            <rFont val="Tahoma"/>
            <family val="2"/>
            <charset val="204"/>
          </rPr>
          <t>Ismailova Gulnara:</t>
        </r>
        <r>
          <rPr>
            <sz val="9"/>
            <color indexed="81"/>
            <rFont val="Tahoma"/>
            <family val="2"/>
            <charset val="204"/>
          </rPr>
          <t xml:space="preserve">
1290,25</t>
        </r>
      </text>
    </comment>
    <comment ref="I15" authorId="0" shapeId="0" xr:uid="{9D1334E9-035D-4529-919C-1154DCB39142}">
      <text>
        <r>
          <rPr>
            <b/>
            <sz val="9"/>
            <color indexed="81"/>
            <rFont val="Tahoma"/>
            <family val="2"/>
            <charset val="204"/>
          </rPr>
          <t>Ismailova Gulnara:</t>
        </r>
        <r>
          <rPr>
            <sz val="9"/>
            <color indexed="81"/>
            <rFont val="Tahoma"/>
            <family val="2"/>
            <charset val="204"/>
          </rPr>
          <t xml:space="preserve">
С БАЛАНСА комиссионное вознаграждение-минус резервы</t>
        </r>
      </text>
    </comment>
    <comment ref="K15" authorId="0" shapeId="0" xr:uid="{7515F833-C967-4649-AFE8-C0645E4664D4}">
      <text>
        <r>
          <rPr>
            <b/>
            <sz val="9"/>
            <color indexed="81"/>
            <rFont val="Tahoma"/>
            <family val="2"/>
            <charset val="204"/>
          </rPr>
          <t>Ismailova Gulnara:</t>
        </r>
        <r>
          <rPr>
            <sz val="9"/>
            <color indexed="81"/>
            <rFont val="Tahoma"/>
            <family val="2"/>
            <charset val="204"/>
          </rPr>
          <t xml:space="preserve">
стадия 1 в таблице Михаила ECL</t>
        </r>
      </text>
    </comment>
    <comment ref="I16" authorId="0" shapeId="0" xr:uid="{C5E1E37C-3513-403F-AF8D-EC3500CDB153}">
      <text>
        <r>
          <rPr>
            <b/>
            <sz val="9"/>
            <color indexed="81"/>
            <rFont val="Tahoma"/>
            <family val="2"/>
            <charset val="204"/>
          </rPr>
          <t>Ismailova Gulnara:</t>
        </r>
        <r>
          <rPr>
            <sz val="9"/>
            <color indexed="81"/>
            <rFont val="Tahoma"/>
            <family val="2"/>
            <charset val="204"/>
          </rPr>
          <t xml:space="preserve">
с баланса ДЗ минус резервы (справа в табл части)</t>
        </r>
      </text>
    </comment>
    <comment ref="K16" authorId="0" shapeId="0" xr:uid="{5C683933-FC06-445D-9C4B-EE8629C7C404}">
      <text>
        <r>
          <rPr>
            <b/>
            <sz val="9"/>
            <color indexed="81"/>
            <rFont val="Tahoma"/>
            <family val="2"/>
            <charset val="204"/>
          </rPr>
          <t>Ismailova Gulnara:</t>
        </r>
        <r>
          <rPr>
            <sz val="9"/>
            <color indexed="81"/>
            <rFont val="Tahoma"/>
            <family val="2"/>
            <charset val="204"/>
          </rPr>
          <t xml:space="preserve">
стадия 1 в таблице Михаила ECL d cevvt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Antonova Natalya</author>
    <author>Seidakhmetova Bayan</author>
  </authors>
  <commentList>
    <comment ref="C10" authorId="0" shapeId="0" xr:uid="{DD0883B3-45AD-4AE0-9496-B29D5946DB50}">
      <text>
        <r>
          <rPr>
            <b/>
            <sz val="9"/>
            <color indexed="81"/>
            <rFont val="Tahoma"/>
            <family val="2"/>
            <charset val="204"/>
          </rPr>
          <t>Antonova Natalya:</t>
        </r>
        <r>
          <rPr>
            <sz val="9"/>
            <color indexed="81"/>
            <rFont val="Tahoma"/>
            <family val="2"/>
            <charset val="204"/>
          </rPr>
          <t xml:space="preserve">
формула</t>
        </r>
      </text>
    </comment>
    <comment ref="C12" authorId="0" shapeId="0" xr:uid="{D89AA440-BBE5-4F14-875E-AE34DFF840CC}">
      <text>
        <r>
          <rPr>
            <b/>
            <sz val="9"/>
            <color indexed="81"/>
            <rFont val="Tahoma"/>
            <family val="2"/>
            <charset val="204"/>
          </rPr>
          <t>Antonova Natalya:</t>
        </r>
        <r>
          <rPr>
            <sz val="9"/>
            <color indexed="81"/>
            <rFont val="Tahoma"/>
            <family val="2"/>
            <charset val="204"/>
          </rPr>
          <t xml:space="preserve">
формула
</t>
        </r>
      </text>
    </comment>
    <comment ref="C18" authorId="0" shapeId="0" xr:uid="{F0D4020C-FD8B-415D-9AD5-A83678CEF7B9}">
      <text>
        <r>
          <rPr>
            <b/>
            <sz val="9"/>
            <color indexed="81"/>
            <rFont val="Tahoma"/>
            <family val="2"/>
            <charset val="204"/>
          </rPr>
          <t>Antonova Natalya:</t>
        </r>
        <r>
          <rPr>
            <sz val="9"/>
            <color indexed="81"/>
            <rFont val="Tahoma"/>
            <family val="2"/>
            <charset val="204"/>
          </rPr>
          <t xml:space="preserve">
формула</t>
        </r>
      </text>
    </comment>
    <comment ref="C19" authorId="0" shapeId="0" xr:uid="{B9846827-1FD8-4C5E-A3B4-9332C4984701}">
      <text>
        <r>
          <rPr>
            <b/>
            <sz val="9"/>
            <color indexed="81"/>
            <rFont val="Tahoma"/>
            <family val="2"/>
            <charset val="204"/>
          </rPr>
          <t>Antonova Natalya:</t>
        </r>
        <r>
          <rPr>
            <sz val="9"/>
            <color indexed="81"/>
            <rFont val="Tahoma"/>
            <family val="2"/>
            <charset val="204"/>
          </rPr>
          <t xml:space="preserve">
формула</t>
        </r>
      </text>
    </comment>
    <comment ref="C56" authorId="0" shapeId="0" xr:uid="{A26A1C79-CF75-4BFE-A937-896A4358665F}">
      <text>
        <r>
          <rPr>
            <b/>
            <sz val="9"/>
            <color indexed="81"/>
            <rFont val="Tahoma"/>
            <family val="2"/>
            <charset val="204"/>
          </rPr>
          <t>Antonova Natalya:</t>
        </r>
        <r>
          <rPr>
            <sz val="9"/>
            <color indexed="81"/>
            <rFont val="Tahoma"/>
            <family val="2"/>
            <charset val="204"/>
          </rPr>
          <t xml:space="preserve">
формула</t>
        </r>
      </text>
    </comment>
    <comment ref="E57" authorId="1" shapeId="0" xr:uid="{05C0B185-97D0-404D-8583-FAB3A3E92A25}">
      <text>
        <r>
          <rPr>
            <b/>
            <sz val="9"/>
            <color indexed="81"/>
            <rFont val="Tahoma"/>
            <family val="2"/>
            <charset val="204"/>
          </rPr>
          <t>Seidakhmetova Bayan:</t>
        </r>
        <r>
          <rPr>
            <sz val="9"/>
            <color indexed="81"/>
            <rFont val="Tahoma"/>
            <family val="2"/>
            <charset val="204"/>
          </rPr>
          <t xml:space="preserve">
107 000 МРП + (Активы под управлением-40 млрд) * 0,0001</t>
        </r>
      </text>
    </comment>
    <comment ref="J57" authorId="1" shapeId="0" xr:uid="{2484037D-52C6-4C23-AA06-410BD54D0288}">
      <text>
        <r>
          <rPr>
            <b/>
            <sz val="9"/>
            <color indexed="81"/>
            <rFont val="Tahoma"/>
            <family val="2"/>
            <charset val="204"/>
          </rPr>
          <t>Seidakhmetova Bayan:</t>
        </r>
        <r>
          <rPr>
            <sz val="9"/>
            <color indexed="81"/>
            <rFont val="Tahoma"/>
            <family val="2"/>
            <charset val="204"/>
          </rPr>
          <t xml:space="preserve">
не забыть актуализировать МРП</t>
        </r>
      </text>
    </comment>
    <comment ref="E59" authorId="1" shapeId="0" xr:uid="{1C876519-A1D0-42C7-B061-8235AB79E121}">
      <text>
        <r>
          <rPr>
            <b/>
            <sz val="9"/>
            <color indexed="81"/>
            <rFont val="Tahoma"/>
            <family val="2"/>
            <charset val="204"/>
          </rPr>
          <t>Seidakhmetova Bayan:</t>
        </r>
        <r>
          <rPr>
            <sz val="9"/>
            <color indexed="81"/>
            <rFont val="Tahoma"/>
            <family val="2"/>
            <charset val="204"/>
          </rPr>
          <t xml:space="preserve">
не менее 1,3 с 01/01/19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Seidakhmetova Bayan</author>
    <author>Antonova Natalya</author>
  </authors>
  <commentList>
    <comment ref="E20" authorId="0" shapeId="0" xr:uid="{00000000-0006-0000-0A00-000001000000}">
      <text>
        <r>
          <rPr>
            <b/>
            <sz val="9"/>
            <color indexed="81"/>
            <rFont val="Tahoma"/>
            <family val="2"/>
            <charset val="204"/>
          </rPr>
          <t>Seidakhmetova Bayan:</t>
        </r>
        <r>
          <rPr>
            <sz val="9"/>
            <color indexed="81"/>
            <rFont val="Tahoma"/>
            <family val="2"/>
            <charset val="204"/>
          </rPr>
          <t xml:space="preserve">
с учетом акции Казатомпром</t>
        </r>
      </text>
    </comment>
    <comment ref="E21" authorId="0" shapeId="0" xr:uid="{00000000-0006-0000-0A00-000002000000}">
      <text>
        <r>
          <rPr>
            <b/>
            <sz val="9"/>
            <color indexed="81"/>
            <rFont val="Tahoma"/>
            <family val="2"/>
            <charset val="204"/>
          </rPr>
          <t>Seidakhmetova Bayan:</t>
        </r>
        <r>
          <rPr>
            <sz val="9"/>
            <color indexed="81"/>
            <rFont val="Tahoma"/>
            <family val="2"/>
            <charset val="204"/>
          </rPr>
          <t xml:space="preserve">
акции Народного банка и KazMinerals</t>
        </r>
      </text>
    </comment>
    <comment ref="E30" authorId="0" shapeId="0" xr:uid="{00000000-0006-0000-0A00-000003000000}">
      <text>
        <r>
          <rPr>
            <b/>
            <sz val="9"/>
            <color indexed="81"/>
            <rFont val="Tahoma"/>
            <family val="2"/>
            <charset val="204"/>
          </rPr>
          <t>Seidakhmetova Bayan:</t>
        </r>
        <r>
          <rPr>
            <sz val="9"/>
            <color indexed="81"/>
            <rFont val="Tahoma"/>
            <family val="2"/>
            <charset val="204"/>
          </rPr>
          <t xml:space="preserve">
с учетом депозитарных расписок Казатомпром</t>
        </r>
      </text>
    </comment>
    <comment ref="E42" authorId="0" shapeId="0" xr:uid="{00000000-0006-0000-0A00-000004000000}">
      <text>
        <r>
          <rPr>
            <b/>
            <sz val="9"/>
            <color indexed="81"/>
            <rFont val="Tahoma"/>
            <family val="2"/>
            <charset val="204"/>
          </rPr>
          <t>Seidakhmetova Bayan:</t>
        </r>
        <r>
          <rPr>
            <sz val="9"/>
            <color indexed="81"/>
            <rFont val="Tahoma"/>
            <family val="2"/>
            <charset val="204"/>
          </rPr>
          <t xml:space="preserve">
107 000 МРП + (Активы под управлением-40 млрд) * 0,0001</t>
        </r>
      </text>
    </comment>
    <comment ref="J42" authorId="0" shapeId="0" xr:uid="{00000000-0006-0000-0A00-000005000000}">
      <text>
        <r>
          <rPr>
            <b/>
            <sz val="9"/>
            <color indexed="81"/>
            <rFont val="Tahoma"/>
            <family val="2"/>
            <charset val="204"/>
          </rPr>
          <t>Seidakhmetova Bayan:</t>
        </r>
        <r>
          <rPr>
            <sz val="9"/>
            <color indexed="81"/>
            <rFont val="Tahoma"/>
            <family val="2"/>
            <charset val="204"/>
          </rPr>
          <t xml:space="preserve">
не забыть поменять МРП в январьском отчете 2525</t>
        </r>
      </text>
    </comment>
    <comment ref="K42" authorId="1" shapeId="0" xr:uid="{00000000-0006-0000-0A00-000006000000}">
      <text>
        <r>
          <rPr>
            <b/>
            <sz val="9"/>
            <color indexed="81"/>
            <rFont val="Tahoma"/>
            <family val="2"/>
            <charset val="204"/>
          </rPr>
          <t>Antonova Natalya:</t>
        </r>
        <r>
          <rPr>
            <sz val="9"/>
            <color indexed="81"/>
            <rFont val="Tahoma"/>
            <family val="2"/>
            <charset val="204"/>
          </rPr>
          <t xml:space="preserve">
из файла Натальи УИП</t>
        </r>
      </text>
    </comment>
    <comment ref="E44" authorId="0" shapeId="0" xr:uid="{00000000-0006-0000-0A00-000007000000}">
      <text>
        <r>
          <rPr>
            <b/>
            <sz val="9"/>
            <color indexed="81"/>
            <rFont val="Tahoma"/>
            <family val="2"/>
            <charset val="204"/>
          </rPr>
          <t>Seidakhmetova Bayan:</t>
        </r>
        <r>
          <rPr>
            <sz val="9"/>
            <color indexed="81"/>
            <rFont val="Tahoma"/>
            <family val="2"/>
            <charset val="204"/>
          </rPr>
          <t xml:space="preserve">
не менее 1,3 с 01/01/19</t>
        </r>
      </text>
    </comment>
  </commentList>
</comments>
</file>

<file path=xl/sharedStrings.xml><?xml version="1.0" encoding="utf-8"?>
<sst xmlns="http://schemas.openxmlformats.org/spreadsheetml/2006/main" count="15488" uniqueCount="1266">
  <si>
    <t>Fitch Ratings - BBB-</t>
  </si>
  <si>
    <t>Fitch Ratings - BBB</t>
  </si>
  <si>
    <t>АО Холдинг КАЗЭКСПОРТАСТЫК</t>
  </si>
  <si>
    <t xml:space="preserve">Примечание </t>
  </si>
  <si>
    <t xml:space="preserve">Наименование показателей </t>
  </si>
  <si>
    <t xml:space="preserve">Сумма по балансу </t>
  </si>
  <si>
    <t>3</t>
  </si>
  <si>
    <t>8001</t>
  </si>
  <si>
    <t>8002</t>
  </si>
  <si>
    <t>8003</t>
  </si>
  <si>
    <t>8004</t>
  </si>
  <si>
    <t>Прочая дебиторская задолженность (за вычетом резервов на возможные потери)</t>
  </si>
  <si>
    <t>8005</t>
  </si>
  <si>
    <t>8006</t>
  </si>
  <si>
    <t>8007</t>
  </si>
  <si>
    <t>8008</t>
  </si>
  <si>
    <t xml:space="preserve">  -</t>
  </si>
  <si>
    <t>8009</t>
  </si>
  <si>
    <t>8010</t>
  </si>
  <si>
    <t>8011</t>
  </si>
  <si>
    <t>8012</t>
  </si>
  <si>
    <t>Собственные деньги на счетах в клиринговой организации, являющиеся гарантийными, маржевыми взносами УИП1 или УИП2</t>
  </si>
  <si>
    <t>8013</t>
  </si>
  <si>
    <t>8014</t>
  </si>
  <si>
    <t>8015</t>
  </si>
  <si>
    <t>8016</t>
  </si>
  <si>
    <t>8017</t>
  </si>
  <si>
    <t>8018</t>
  </si>
  <si>
    <t>8019</t>
  </si>
  <si>
    <t>Акции юридических лиц Республики Казахстан, не являющихся аффилиированными лицами по отношению к УИП1 или УИП2,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</si>
  <si>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8020</t>
  </si>
  <si>
    <t>8021</t>
  </si>
  <si>
    <t>8022</t>
  </si>
  <si>
    <t xml:space="preserve">     наличные деньги в кассе</t>
  </si>
  <si>
    <t xml:space="preserve">     деньги на счетах в банках и организациях, осуществляющих отдельные виды банковских операций</t>
  </si>
  <si>
    <t xml:space="preserve">     начисленные, но не полученные доходы в виде вознаграждения</t>
  </si>
  <si>
    <t xml:space="preserve">    начисленные, но не полученные доходы в виде вознаграждения</t>
  </si>
  <si>
    <t>6.1</t>
  </si>
  <si>
    <t>7.1</t>
  </si>
  <si>
    <t>Начисленные комиссионные вознаграждения к получению</t>
  </si>
  <si>
    <t xml:space="preserve">    от консалтинговых услуг, в том числе:</t>
  </si>
  <si>
    <t>15.1</t>
  </si>
  <si>
    <t xml:space="preserve">      аффилированным лицам</t>
  </si>
  <si>
    <t>15.1.1</t>
  </si>
  <si>
    <t xml:space="preserve">      прочим клиентам</t>
  </si>
  <si>
    <t>15.1.2</t>
  </si>
  <si>
    <t xml:space="preserve">    от услуг представителя держателей облигаций</t>
  </si>
  <si>
    <t>15.2</t>
  </si>
  <si>
    <t xml:space="preserve">    от услуг андеррайтера</t>
  </si>
  <si>
    <t>15.3</t>
  </si>
  <si>
    <t xml:space="preserve">    от брокерских услуг</t>
  </si>
  <si>
    <t>15.4</t>
  </si>
  <si>
    <t xml:space="preserve">    от управления активами</t>
  </si>
  <si>
    <t>15.5</t>
  </si>
  <si>
    <t xml:space="preserve">    от услуг маркет-мейкера</t>
  </si>
  <si>
    <t>15.6</t>
  </si>
  <si>
    <t xml:space="preserve">    от пенсионных активов</t>
  </si>
  <si>
    <t>15.7</t>
  </si>
  <si>
    <t xml:space="preserve">   от инвестиционного дохода (убытка) по пенсионным активам</t>
  </si>
  <si>
    <t>15.8</t>
  </si>
  <si>
    <t xml:space="preserve">   прочие</t>
  </si>
  <si>
    <t>15.9</t>
  </si>
  <si>
    <t>Производные финансовые инструменты</t>
  </si>
  <si>
    <t xml:space="preserve">   требования по сделке фьючерсы</t>
  </si>
  <si>
    <t>16.1</t>
  </si>
  <si>
    <t xml:space="preserve">   требования по сделке форварды</t>
  </si>
  <si>
    <t>16.2</t>
  </si>
  <si>
    <t xml:space="preserve">   требования по сделке опционы</t>
  </si>
  <si>
    <t>16.3</t>
  </si>
  <si>
    <t xml:space="preserve">   требования по сделке свопы</t>
  </si>
  <si>
    <t>16.4</t>
  </si>
  <si>
    <t>Авансы выданные и предоплата</t>
  </si>
  <si>
    <t>26</t>
  </si>
  <si>
    <t>Расчеты с акционерами (по дивидендам)</t>
  </si>
  <si>
    <t>27</t>
  </si>
  <si>
    <t>28</t>
  </si>
  <si>
    <t>Начисленные комиссионные расходы к оплате</t>
  </si>
  <si>
    <t>29</t>
  </si>
  <si>
    <t xml:space="preserve">   по переводным операциям</t>
  </si>
  <si>
    <t xml:space="preserve">  по клиринговым операциям</t>
  </si>
  <si>
    <t>29.2</t>
  </si>
  <si>
    <t xml:space="preserve">  по кассовым операциям</t>
  </si>
  <si>
    <t>29.3</t>
  </si>
  <si>
    <t xml:space="preserve">  по сейфовым операциям</t>
  </si>
  <si>
    <t>29.4</t>
  </si>
  <si>
    <t xml:space="preserve">  по инкассации банкнот, монет и ценностей</t>
  </si>
  <si>
    <t>29.5</t>
  </si>
  <si>
    <t xml:space="preserve">  по доверительным операциям</t>
  </si>
  <si>
    <t>29.6</t>
  </si>
  <si>
    <t xml:space="preserve">  по услугам фондовой биржи</t>
  </si>
  <si>
    <t>29.7</t>
  </si>
  <si>
    <t xml:space="preserve">  по кастодиальному обслуживанию</t>
  </si>
  <si>
    <t>29.8</t>
  </si>
  <si>
    <t xml:space="preserve">  по брокерским услугам</t>
  </si>
  <si>
    <t>29.9</t>
  </si>
  <si>
    <t xml:space="preserve">  по услугам центрального депозитария</t>
  </si>
  <si>
    <t>29.10</t>
  </si>
  <si>
    <t xml:space="preserve">  по услугам единого регистратора</t>
  </si>
  <si>
    <t>29.11</t>
  </si>
  <si>
    <t xml:space="preserve">  по услугам иных профессиональных участников рынка ценных бумаг</t>
  </si>
  <si>
    <t>29.12</t>
  </si>
  <si>
    <t>30</t>
  </si>
  <si>
    <t xml:space="preserve">    обязательства по сделке фьючерсы</t>
  </si>
  <si>
    <t>30.1</t>
  </si>
  <si>
    <t xml:space="preserve">    обязательства по сделке форварды</t>
  </si>
  <si>
    <t>30.2</t>
  </si>
  <si>
    <t xml:space="preserve">    обязательства по сделке опционы</t>
  </si>
  <si>
    <t>30.3</t>
  </si>
  <si>
    <t xml:space="preserve">    обязательства по сделке свопы</t>
  </si>
  <si>
    <t>30.4</t>
  </si>
  <si>
    <t>31</t>
  </si>
  <si>
    <t>Авансы полученные</t>
  </si>
  <si>
    <t>Обязательства по вознаграждениям работникам</t>
  </si>
  <si>
    <t>35</t>
  </si>
  <si>
    <t>36</t>
  </si>
  <si>
    <t>37.1</t>
  </si>
  <si>
    <t>37.2</t>
  </si>
  <si>
    <t>40.1</t>
  </si>
  <si>
    <t xml:space="preserve">    резерв на переоценку основных средств</t>
  </si>
  <si>
    <t>40.2</t>
  </si>
  <si>
    <t>42.1</t>
  </si>
  <si>
    <t>42.2</t>
  </si>
  <si>
    <t xml:space="preserve"> в том числе:</t>
  </si>
  <si>
    <t>1.3.1.1</t>
  </si>
  <si>
    <t>1.3.1.2</t>
  </si>
  <si>
    <t xml:space="preserve">  по ценным бумагам, оцениваемым по справедливой стоимости, изменения которых отражаются в составе прибыли или убытка</t>
  </si>
  <si>
    <t xml:space="preserve">  доходы в виде дивидендов по акциям, находящимся в портфеле ценных бумаг, оцениваемых по справедливой стоимости, изменения которых отражаются в составе прибыли или убытка</t>
  </si>
  <si>
    <t>1.3.2.1</t>
  </si>
  <si>
    <t xml:space="preserve">  доходы, связанные с амортизацией дисконта по ценным бумагам, оцениваемым по справедливой стоимости</t>
  </si>
  <si>
    <t>1.3.2.2</t>
  </si>
  <si>
    <t>1.3.3</t>
  </si>
  <si>
    <t>1.3.3.1</t>
  </si>
  <si>
    <t xml:space="preserve">  от консалтинговых услуг</t>
  </si>
  <si>
    <t xml:space="preserve">  аффилированным лицам</t>
  </si>
  <si>
    <t>2.1.1</t>
  </si>
  <si>
    <t xml:space="preserve">  прочим клиентам</t>
  </si>
  <si>
    <t>2.1.2</t>
  </si>
  <si>
    <t xml:space="preserve">  от услуг представителя держателей облигаций</t>
  </si>
  <si>
    <t xml:space="preserve">  от услуг андеррайтера</t>
  </si>
  <si>
    <t>2.3</t>
  </si>
  <si>
    <t xml:space="preserve">  от управления активами</t>
  </si>
  <si>
    <t>2.4</t>
  </si>
  <si>
    <t xml:space="preserve">  от брокерских услуг</t>
  </si>
  <si>
    <t>2.5</t>
  </si>
  <si>
    <t xml:space="preserve">   от услуг маркет-мейкера</t>
  </si>
  <si>
    <t>2.6</t>
  </si>
  <si>
    <t xml:space="preserve">   от прочих услуг</t>
  </si>
  <si>
    <t>2.7</t>
  </si>
  <si>
    <t>2.8</t>
  </si>
  <si>
    <t>2.9</t>
  </si>
  <si>
    <t>Доходы от купли-продажи финансовых активов</t>
  </si>
  <si>
    <t>Доходы от изменения стоимости финансовых активов, оцениваемых по справедливой стоимости, изменения которой отражаются в составе прибыли или убытка</t>
  </si>
  <si>
    <t>Доходы от операций с иностранной валютой</t>
  </si>
  <si>
    <t>Доходы от переоценки иностранной валюты</t>
  </si>
  <si>
    <t>Доходы, связанные с участием в капитале юридических лиц</t>
  </si>
  <si>
    <t>Доходы от реализации активов</t>
  </si>
  <si>
    <t>Доходы от операций с аффинированными драгоценными металлами</t>
  </si>
  <si>
    <t>Доходы от операций с производными финансовыми инструментами</t>
  </si>
  <si>
    <t xml:space="preserve">  по сделкам фьючерс</t>
  </si>
  <si>
    <t>10.1</t>
  </si>
  <si>
    <t xml:space="preserve">  по сделкам форвард</t>
  </si>
  <si>
    <t>10.2</t>
  </si>
  <si>
    <t xml:space="preserve">  по сделкам опцион</t>
  </si>
  <si>
    <t>10.3</t>
  </si>
  <si>
    <t xml:space="preserve">  по сделкам своп</t>
  </si>
  <si>
    <t>10.4</t>
  </si>
  <si>
    <t>Доходы от восстановления резервов по ценным бумагам, вкладам, дебиторской задолженности и условным обязательствам</t>
  </si>
  <si>
    <t xml:space="preserve"> Прочие доходы</t>
  </si>
  <si>
    <t>Итого доходов (сумма строк с 1 по 12)</t>
  </si>
  <si>
    <t xml:space="preserve">   управляющему агенту</t>
  </si>
  <si>
    <t xml:space="preserve">   за кастодиальное обслуживание</t>
  </si>
  <si>
    <t xml:space="preserve">   за услуги фондовой биржи</t>
  </si>
  <si>
    <t xml:space="preserve">   за услуги регистратора</t>
  </si>
  <si>
    <t xml:space="preserve">  за брокерские услуги</t>
  </si>
  <si>
    <t xml:space="preserve">  за прочие услуги</t>
  </si>
  <si>
    <t xml:space="preserve"> Расходы от деятельности, не связанной с выплатой вознаграждения</t>
  </si>
  <si>
    <t xml:space="preserve">   от переводных операций</t>
  </si>
  <si>
    <t xml:space="preserve">   от клиринговых операций</t>
  </si>
  <si>
    <t xml:space="preserve">   от кассовых операций</t>
  </si>
  <si>
    <t xml:space="preserve">   от сейфовых операций </t>
  </si>
  <si>
    <t xml:space="preserve">   от инкассации</t>
  </si>
  <si>
    <t>16.5</t>
  </si>
  <si>
    <t>Расходы от купли-продажи финансовых активов</t>
  </si>
  <si>
    <t>Расходы от изменения стоимости финансовых активов, оцениваемых по справедливой стоимости, изменения которой отражаются в составе прибыли или убытка</t>
  </si>
  <si>
    <t>Расходы от операций иностранной валюты</t>
  </si>
  <si>
    <t>Расходы от переоценки иностранной валюты</t>
  </si>
  <si>
    <t>Расходы, связанные с участием в капитале юридических лиц</t>
  </si>
  <si>
    <t>Расходы от операций с аффинированными драгоценными металлами</t>
  </si>
  <si>
    <t>Расходы от операций с производными финансовыми инструментами</t>
  </si>
  <si>
    <t xml:space="preserve">   по сделкам фьючерс</t>
  </si>
  <si>
    <t>24.1</t>
  </si>
  <si>
    <t xml:space="preserve">   по сделкам форвард</t>
  </si>
  <si>
    <t>24.2</t>
  </si>
  <si>
    <t xml:space="preserve">   по сделкам опцион</t>
  </si>
  <si>
    <t>24.3</t>
  </si>
  <si>
    <t xml:space="preserve">   по сделкам своп</t>
  </si>
  <si>
    <t>24.4</t>
  </si>
  <si>
    <t>Расходы от создания резервов по ценным бумагам, размещенным вкладам, дебиторской задолженности и условным обязательствам</t>
  </si>
  <si>
    <t xml:space="preserve">   транспортные расходы</t>
  </si>
  <si>
    <t xml:space="preserve">   неустойка (штраф, пеня)</t>
  </si>
  <si>
    <t>26.1</t>
  </si>
  <si>
    <t>26.2</t>
  </si>
  <si>
    <t>26.3</t>
  </si>
  <si>
    <t>26.4</t>
  </si>
  <si>
    <t>26.5</t>
  </si>
  <si>
    <t>26.6</t>
  </si>
  <si>
    <t>Итого расходов (сумма строк с 14 по 27)</t>
  </si>
  <si>
    <t>Чистая прибыль (убыток) до уплаты корпоративного подоходного налога (стр. 13-стр.28)</t>
  </si>
  <si>
    <t>Чистая прибыль (убыток) после уплаты корпоративного подоходного налога (стр.29-стр.30)</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</si>
  <si>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</si>
  <si>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8023</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</si>
  <si>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</si>
  <si>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8024</t>
  </si>
  <si>
    <t>8025</t>
  </si>
  <si>
    <t>Негосударственные долговые ценные бумаги юридических лиц Республики Казахстан, не являющихся аффилиированными лицами по отношению к УИП1 или УИП2, выпущенные в соответствии с законодательством Республики Казахстан и других государств, включенные в официальный список фондовой биржи, соответствующие требованиям подпункта 10) пункта 15 Правил, (с учетом сумм основного долга и начисленного вознаграждения), за вычетом резервов на возможные потери</t>
  </si>
  <si>
    <t>8026</t>
  </si>
  <si>
    <t>8027</t>
  </si>
  <si>
    <t>8028</t>
  </si>
  <si>
    <t>8029</t>
  </si>
  <si>
    <t>8030</t>
  </si>
  <si>
    <t>8031</t>
  </si>
  <si>
    <t>8032</t>
  </si>
  <si>
    <t>Депозитарные расписки, базовым активом которых являются акции, указанные в признаке 8021 настоящего приложения</t>
  </si>
  <si>
    <t>8033</t>
  </si>
  <si>
    <t>8034</t>
  </si>
  <si>
    <t>8035</t>
  </si>
  <si>
    <t>1.4.</t>
  </si>
  <si>
    <t xml:space="preserve">деньги на текущих счетах в банках-нерезидентах Республики Казахстан,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 </t>
  </si>
  <si>
    <t xml:space="preserve">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 </t>
  </si>
  <si>
    <t xml:space="preserve">Долговые ценные бумаги, выпущенные акционерным обществом «Фонд национального благосостояния «Самрук - Казына» (с учетом сумм основного долга и начисленного вознаграждения), за вычетом резервов на возможные потери </t>
  </si>
  <si>
    <t>X</t>
  </si>
  <si>
    <t>Минимальный размер собственного капитала (МРСК)</t>
  </si>
  <si>
    <t>собственные деньги на счетах в центральном депозитарии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</si>
  <si>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 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</si>
  <si>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Вклады в банках-нерезидентах с учетом сумм основного долга и начисленного вознаграждения, за вычетом резервов на возможные потери,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</si>
  <si>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 </t>
  </si>
  <si>
    <t xml:space="preserve">Негосударственные долговые ценные бумаги иностранных эмитентов, имеющие рейтинговую оценку не ниже «ВВВ-» по международной шкале агентства Standard &amp; Poor's или рейтинговую оценку одного их других рейтинговых агентств (с учетом сумм основного долга и начисленного вознаграждения), за вычетом резервов на возможные потери </t>
  </si>
  <si>
    <t xml:space="preserve">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 </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</si>
  <si>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</si>
  <si>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</si>
  <si>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 xml:space="preserve">Собственные деньги на счетах в центральном депозитарии </t>
  </si>
  <si>
    <t>Деньги на текущих счетах в банках-нерезидентах,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</si>
  <si>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Деньги на счетах в организациях-нерезидентах, предоставляющих банковские услуги организациям для осуществления операций на организованном рынке ценных бумаг </t>
  </si>
  <si>
    <t xml:space="preserve">Прочие деньги </t>
  </si>
  <si>
    <t xml:space="preserve">Долговые ценные бумаги, выпущенные акционерным обществом «Фонд национального благосостояния «Самрук-Казына» (с учетом сумм основного долга и начисленного вознаграждения), за вычетом резервов на возможные потери </t>
  </si>
  <si>
    <t>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t>
  </si>
  <si>
    <t xml:space="preserve">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 за вычетом резервов на возможные потери </t>
  </si>
  <si>
    <t>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</si>
  <si>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 xml:space="preserve">(в тысячах тенге) </t>
  </si>
  <si>
    <t>Долговые ценные бумаги, выпущенные международными финансовыми организациями, имеющие международную рейтинговую оценку не ниже «ВВВ-»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</si>
  <si>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Другие ценные бумаги</t>
  </si>
  <si>
    <t>3.2.</t>
  </si>
  <si>
    <t>1.1</t>
  </si>
  <si>
    <t>1.2</t>
  </si>
  <si>
    <t>1.3</t>
  </si>
  <si>
    <t>1.4</t>
  </si>
  <si>
    <t>1.5</t>
  </si>
  <si>
    <t>3.1</t>
  </si>
  <si>
    <t>(наименование Управляющего)</t>
  </si>
  <si>
    <t xml:space="preserve">Расчет пруденциального норматива
«Коэффициент достаточности собственного капитала»
(К1) для Управляющего
</t>
  </si>
  <si>
    <t>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t>
  </si>
  <si>
    <t>19</t>
  </si>
  <si>
    <t xml:space="preserve">Страна эмитента </t>
  </si>
  <si>
    <t>Количество ценных бумаг</t>
  </si>
  <si>
    <t>Срок операции  в днях</t>
  </si>
  <si>
    <t>Дата открытия операции</t>
  </si>
  <si>
    <t>Дата закрытия операции</t>
  </si>
  <si>
    <t>на дату заключения сделки</t>
  </si>
  <si>
    <t>1</t>
  </si>
  <si>
    <t>2</t>
  </si>
  <si>
    <t>Наименование банка</t>
  </si>
  <si>
    <t>Дата заключения и номер договора банковского вклада</t>
  </si>
  <si>
    <t>Срок вклада (в днях)</t>
  </si>
  <si>
    <t>на дату размещения вклада</t>
  </si>
  <si>
    <t>дата</t>
  </si>
  <si>
    <t>номер</t>
  </si>
  <si>
    <t>в том числе начисленное вознаграждение по вкладу</t>
  </si>
  <si>
    <t>в том числе начисленные дивиденды</t>
  </si>
  <si>
    <t>Финансовые организации -резиденты Республики Казахстан</t>
  </si>
  <si>
    <t>Банки второго уровня</t>
  </si>
  <si>
    <t>Страховые (перестраховочные) организации</t>
  </si>
  <si>
    <t>Иные финансовые организации</t>
  </si>
  <si>
    <t>Юридические лица, не являющиеся финансовыми организациями</t>
  </si>
  <si>
    <t>1.3.1</t>
  </si>
  <si>
    <t>1.3.2</t>
  </si>
  <si>
    <t>Организации, не являющиеся резидентами Республики Казахстан</t>
  </si>
  <si>
    <t>Обязательства по балансу</t>
  </si>
  <si>
    <t>Место печати</t>
  </si>
  <si>
    <t>Приложение 2 к Инструкции о перечне, формах и сроках представления финансовой отчетности отдельными финансовыми организациями</t>
  </si>
  <si>
    <t>(в тысячах казахстанских тенге)</t>
  </si>
  <si>
    <t>За аналогичный отчетный период предыдущего года</t>
  </si>
  <si>
    <t>Доходы, связанные с получением вознаграждения:</t>
  </si>
  <si>
    <t xml:space="preserve">   по корреспондентским и текущим счетам</t>
  </si>
  <si>
    <t xml:space="preserve">   по размещенным вкладам</t>
  </si>
  <si>
    <t xml:space="preserve">   по приобретенным ценным бумагам</t>
  </si>
  <si>
    <t xml:space="preserve">   по операциям «обратное РЕПО»</t>
  </si>
  <si>
    <t>Комиссионные вознаграждения</t>
  </si>
  <si>
    <t>Акционерное общество Аграрная кредитная корпорация</t>
  </si>
  <si>
    <t>KAZ Minerals PLC</t>
  </si>
  <si>
    <t>Ценные бумаги банков второго уровня</t>
  </si>
  <si>
    <t>Ценные бумаги юридических лиц, за исключением банков второго уровня</t>
  </si>
  <si>
    <t>Негосударственные ценные бумаги эмитентов нерезидентов Республики Казахстан</t>
  </si>
  <si>
    <t>Дополнительные сведения</t>
  </si>
  <si>
    <t>для расчета пруденциального норматива</t>
  </si>
  <si>
    <t>(полное наименование управляющего инвестционным портфелем)</t>
  </si>
  <si>
    <t>(тысяч тенге)</t>
  </si>
  <si>
    <t>Наименование показателя</t>
  </si>
  <si>
    <t>Сумма по балансу</t>
  </si>
  <si>
    <t>АО Банк Развития Казахстана</t>
  </si>
  <si>
    <t>Fitch Ratings - BB+</t>
  </si>
  <si>
    <t>Прочие основные средства</t>
  </si>
  <si>
    <t>2.1</t>
  </si>
  <si>
    <t>2.2</t>
  </si>
  <si>
    <t>1.3.</t>
  </si>
  <si>
    <t>1.6.</t>
  </si>
  <si>
    <t>1.7.</t>
  </si>
  <si>
    <t>1.8.</t>
  </si>
  <si>
    <t>1.9.</t>
  </si>
  <si>
    <t>1.10.</t>
  </si>
  <si>
    <t>2.6.</t>
  </si>
  <si>
    <t>2.7.</t>
  </si>
  <si>
    <t>2.8.</t>
  </si>
  <si>
    <t>2.9.</t>
  </si>
  <si>
    <t>2.10.</t>
  </si>
  <si>
    <t>АО КАЗАХСТАНСКАЯ ФОНДОВАЯ БИРЖА</t>
  </si>
  <si>
    <t>GBP</t>
  </si>
  <si>
    <t>Аффинированные драгоценные металлы и металлические депозиты</t>
  </si>
  <si>
    <t>US48666D2045</t>
  </si>
  <si>
    <t>KZT</t>
  </si>
  <si>
    <t>Операционные расходы</t>
  </si>
  <si>
    <t xml:space="preserve">   расходы на оплату труда и командировочные</t>
  </si>
  <si>
    <t xml:space="preserve">   амортизационные отчисления</t>
  </si>
  <si>
    <t>Расходы от реализации или безвозмездной передачи активов</t>
  </si>
  <si>
    <t>Акционерное Общество "Дочерняя организация Народного Банка Казахстана "Halyk Finance"</t>
  </si>
  <si>
    <t>Операции "обратное РЕПО"</t>
  </si>
  <si>
    <t>Прямой способ</t>
  </si>
  <si>
    <t>1.2.</t>
  </si>
  <si>
    <t>Автоматический способ</t>
  </si>
  <si>
    <t>Операции "РЕПО"</t>
  </si>
  <si>
    <t>Сумма основного долга по вкладу</t>
  </si>
  <si>
    <t>Срочные вклады</t>
  </si>
  <si>
    <t>Условные вклады</t>
  </si>
  <si>
    <t>Всего</t>
  </si>
  <si>
    <t>№п/п</t>
  </si>
  <si>
    <t>Наименование юридического лица</t>
  </si>
  <si>
    <t>Дата приобретения</t>
  </si>
  <si>
    <t>Примечание</t>
  </si>
  <si>
    <t>1.</t>
  </si>
  <si>
    <t>простые акции</t>
  </si>
  <si>
    <t>2.</t>
  </si>
  <si>
    <t>привилегированные акции</t>
  </si>
  <si>
    <t>За отчетный период</t>
  </si>
  <si>
    <t>За период с начала текущего года (с нарастающим итогом)</t>
  </si>
  <si>
    <t>За аналогичный период с начала предыдущего года (с нарастающим итогом)</t>
  </si>
  <si>
    <t>Бухгалтерский баланс</t>
  </si>
  <si>
    <t>(в тысячах тенге)</t>
  </si>
  <si>
    <t>Наименование статьи</t>
  </si>
  <si>
    <t>на конец отчетного периода</t>
  </si>
  <si>
    <t>на конец предыдущего года</t>
  </si>
  <si>
    <t>Активы</t>
  </si>
  <si>
    <t>Прочие активы</t>
  </si>
  <si>
    <t>Запасы</t>
  </si>
  <si>
    <t>в том числе:</t>
  </si>
  <si>
    <t>Премии (дополнительный оплаченный капитал)</t>
  </si>
  <si>
    <t>Изъятый капитал</t>
  </si>
  <si>
    <t>Резервный капитал</t>
  </si>
  <si>
    <t>Обязательства</t>
  </si>
  <si>
    <t>Выпущенные долговые ценные бумаги</t>
  </si>
  <si>
    <t>Деньги на текущих счетах в банках второго уровня Республики Казахстан</t>
  </si>
  <si>
    <t>Ценные бумаги, оцениваемые по справедливой стоимости, изменения которых отражаются в составе прибыли или убытка</t>
  </si>
  <si>
    <t>Текущее налоговое требование</t>
  </si>
  <si>
    <t>Отложенное налоговое требование</t>
  </si>
  <si>
    <t>Займы полученные</t>
  </si>
  <si>
    <t>Резервы</t>
  </si>
  <si>
    <t>29.1</t>
  </si>
  <si>
    <t>Текущее налоговое обязательство</t>
  </si>
  <si>
    <t>Отложенное налоговое обязательство</t>
  </si>
  <si>
    <t xml:space="preserve">   прочие доходы, связанные с получением вознаграждения</t>
  </si>
  <si>
    <t>5</t>
  </si>
  <si>
    <t>6</t>
  </si>
  <si>
    <t>7</t>
  </si>
  <si>
    <t>9</t>
  </si>
  <si>
    <t>10</t>
  </si>
  <si>
    <t>11</t>
  </si>
  <si>
    <t xml:space="preserve">   прочие расходы, связанные с выплатой вознаграждения</t>
  </si>
  <si>
    <t>12</t>
  </si>
  <si>
    <t>13</t>
  </si>
  <si>
    <t>14</t>
  </si>
  <si>
    <t>14.1</t>
  </si>
  <si>
    <t>14.2</t>
  </si>
  <si>
    <t>14.3</t>
  </si>
  <si>
    <t>14.4</t>
  </si>
  <si>
    <t>15</t>
  </si>
  <si>
    <t>16</t>
  </si>
  <si>
    <t>17</t>
  </si>
  <si>
    <t>18</t>
  </si>
  <si>
    <t>20</t>
  </si>
  <si>
    <t>Корпоративный подоходный налог</t>
  </si>
  <si>
    <t>21</t>
  </si>
  <si>
    <t>22</t>
  </si>
  <si>
    <t>23</t>
  </si>
  <si>
    <t>24</t>
  </si>
  <si>
    <t>25</t>
  </si>
  <si>
    <t>XS0248160102</t>
  </si>
  <si>
    <t>XS0860582435</t>
  </si>
  <si>
    <t>АО БАНК ЦЕНТРКРЕДИТ</t>
  </si>
  <si>
    <t>АО ЕВРАЗИЙСКИЙ БАНК</t>
  </si>
  <si>
    <t>АО КАЗТРАНСОЙЛ</t>
  </si>
  <si>
    <t>АО Национальная компания КазМунайГаз</t>
  </si>
  <si>
    <t>Прочие обязательства</t>
  </si>
  <si>
    <t>Итого обязательства:</t>
  </si>
  <si>
    <t>Комиссионные расходы</t>
  </si>
  <si>
    <t>Прочие расходы</t>
  </si>
  <si>
    <t>№ п/п</t>
  </si>
  <si>
    <t>Вид ценной бумаги</t>
  </si>
  <si>
    <t>1.1.</t>
  </si>
  <si>
    <t>2.1.</t>
  </si>
  <si>
    <t>2.2.</t>
  </si>
  <si>
    <t>3.</t>
  </si>
  <si>
    <t>3.1.</t>
  </si>
  <si>
    <t>4.</t>
  </si>
  <si>
    <t>Номинальная стоимость</t>
  </si>
  <si>
    <t>Валюта вклада</t>
  </si>
  <si>
    <t>Ставка вознаграждения по вкладу (в процентах годовых)</t>
  </si>
  <si>
    <t>Деньги на счетах в банках второго уровня</t>
  </si>
  <si>
    <t>№04/869</t>
  </si>
  <si>
    <t>б/н</t>
  </si>
  <si>
    <t>№787</t>
  </si>
  <si>
    <t>Деньги на счетах в организациях, осуществляющих отдельные виды банковских операций</t>
  </si>
  <si>
    <t>4.1</t>
  </si>
  <si>
    <t>5.1</t>
  </si>
  <si>
    <t>USD</t>
  </si>
  <si>
    <t>EUR</t>
  </si>
  <si>
    <t>Учитываемый объем (%)</t>
  </si>
  <si>
    <t>Сумма к расчету</t>
  </si>
  <si>
    <t>Расходы, связанные с выплатой вознаграждения</t>
  </si>
  <si>
    <t xml:space="preserve">   по полученным займам</t>
  </si>
  <si>
    <t xml:space="preserve">   по выпущенным ценным бумагам</t>
  </si>
  <si>
    <t xml:space="preserve">   по операциям «РЕПО»</t>
  </si>
  <si>
    <t>Негосударственные эмиссионные ценные бумаги организаций Республики Казахстан</t>
  </si>
  <si>
    <t>1.1.1</t>
  </si>
  <si>
    <t>1.1.2</t>
  </si>
  <si>
    <t>1.2.1</t>
  </si>
  <si>
    <t>1.2.2</t>
  </si>
  <si>
    <t>Приложение 1 к Инструкции о перечне, формах и сроках представления финансовой отчетности отдельными финансовыми организациями</t>
  </si>
  <si>
    <t>Форма № 1</t>
  </si>
  <si>
    <t>( в тысячах казахстанских тенге)</t>
  </si>
  <si>
    <t>Код строки</t>
  </si>
  <si>
    <t>Денежные средства и эквиваленты денежных средств</t>
  </si>
  <si>
    <t>Аффинированные драгоценные металлы</t>
  </si>
  <si>
    <t>4</t>
  </si>
  <si>
    <t>Дебиторская задолженность</t>
  </si>
  <si>
    <t xml:space="preserve">   от пенсионных активов</t>
  </si>
  <si>
    <t>8</t>
  </si>
  <si>
    <t>Операция «обратное РЕПО»</t>
  </si>
  <si>
    <t>Вклады размещенные (за вычетом резервов на обесценение)</t>
  </si>
  <si>
    <t>Инвестиционное имущество</t>
  </si>
  <si>
    <t>Инвестиции в капитал других юридических лиц и субординированный долг</t>
  </si>
  <si>
    <t>Долгосрочные активы (выбывающие группы), предназначенные для продажи</t>
  </si>
  <si>
    <t>Нематериальные активы (за вычетом амортизации и убытков от обесценения)</t>
  </si>
  <si>
    <t>Основные средства (за вычетом амортизации и убытков от обесценения)</t>
  </si>
  <si>
    <t xml:space="preserve">Итого активы: </t>
  </si>
  <si>
    <t>Операция «РЕПО»</t>
  </si>
  <si>
    <t>Кредиторская задолженность</t>
  </si>
  <si>
    <t>Субординированный долг</t>
  </si>
  <si>
    <t>32</t>
  </si>
  <si>
    <t>33</t>
  </si>
  <si>
    <t>34</t>
  </si>
  <si>
    <t>Собственный капитал</t>
  </si>
  <si>
    <t>Уставный капитал</t>
  </si>
  <si>
    <t xml:space="preserve">      простые акции</t>
  </si>
  <si>
    <t xml:space="preserve">      привилегированные акции </t>
  </si>
  <si>
    <t>Прочие резервы</t>
  </si>
  <si>
    <t xml:space="preserve">Нераспределенная прибыль (непокрытый убыток):           </t>
  </si>
  <si>
    <t xml:space="preserve">     предыдущих лет</t>
  </si>
  <si>
    <t xml:space="preserve">     отчетного периода</t>
  </si>
  <si>
    <t xml:space="preserve">Итого капитал: </t>
  </si>
  <si>
    <t>Отчет о прибылях и убытках</t>
  </si>
  <si>
    <t>Прибыль (убыток) от прекращенной деятельности</t>
  </si>
  <si>
    <t xml:space="preserve">   </t>
  </si>
  <si>
    <t>Валюта номинальной стоимости</t>
  </si>
  <si>
    <t>Ставка вознаграждения</t>
  </si>
  <si>
    <t>в тенге</t>
  </si>
  <si>
    <t>в иностранной валюте</t>
  </si>
  <si>
    <t>АО Кселл</t>
  </si>
  <si>
    <t>GB00B0HZPV38</t>
  </si>
  <si>
    <t>Казахстан</t>
  </si>
  <si>
    <t/>
  </si>
  <si>
    <t>Наименование эмитента</t>
  </si>
  <si>
    <t>Период</t>
  </si>
  <si>
    <t>Балансовая стоимость</t>
  </si>
  <si>
    <t xml:space="preserve">Рейтинг </t>
  </si>
  <si>
    <t>Категория списка фондовой биржи</t>
  </si>
  <si>
    <t>дата постановки на учет</t>
  </si>
  <si>
    <t>дата погашения</t>
  </si>
  <si>
    <t>в том числе обремененные ценные бумаги</t>
  </si>
  <si>
    <t>валюта</t>
  </si>
  <si>
    <t>стоимость одной ценной бумаги</t>
  </si>
  <si>
    <t>Справочно: сформированные резервы (провизии)</t>
  </si>
  <si>
    <t>обремененные ценные бумаги, всего</t>
  </si>
  <si>
    <t xml:space="preserve">в том числе ценные бумаги, переданные в РЕПО </t>
  </si>
  <si>
    <t>всего</t>
  </si>
  <si>
    <t>в том числе ценные бумаги, переданные в РЕПО</t>
  </si>
  <si>
    <t>на отчетную дату</t>
  </si>
  <si>
    <t>нет рейтинга - нет рейтинга</t>
  </si>
  <si>
    <t>Fitch Ratings - CCC</t>
  </si>
  <si>
    <t>Fitch Ratings - B</t>
  </si>
  <si>
    <t>XS0245586903</t>
  </si>
  <si>
    <t>Fitch Ratings - BB</t>
  </si>
  <si>
    <t>Fitch Ratings - B+</t>
  </si>
  <si>
    <t>Дочерний банк Акционерное общество Сбербанк России</t>
  </si>
  <si>
    <t>АО МАНГИСТАУСКАЯ РАСПРЕДЕЛИТЕЛЬНАЯ ЭЛЕКТРОСЕТЕВАЯ КОМПАНИЯ</t>
  </si>
  <si>
    <t>Приложение 4</t>
  </si>
  <si>
    <t>форма 4</t>
  </si>
  <si>
    <t>Отчет об изменениях в  капитале</t>
  </si>
  <si>
    <t xml:space="preserve">            (в тысячах казахстанских тенге)</t>
  </si>
  <si>
    <t>Капитал родительской организации</t>
  </si>
  <si>
    <t>Доля меньшинства</t>
  </si>
  <si>
    <t>Итого капитал</t>
  </si>
  <si>
    <t>Нераспределенная прибыль (убыток)</t>
  </si>
  <si>
    <t>Сальдо на начало предыдущего периода</t>
  </si>
  <si>
    <t>Изменения в учетной политике и корректировка ошибок</t>
  </si>
  <si>
    <t>Пересчитанное сальдо на начало предыдущего периода</t>
  </si>
  <si>
    <t>Переоценка основных средств</t>
  </si>
  <si>
    <t>Изменение стоимости ценных бумаг, имеющихся в наличии для продажи</t>
  </si>
  <si>
    <t>Хеджирование денежных потоков</t>
  </si>
  <si>
    <t>Прибыль (убыток) от прочих операций</t>
  </si>
  <si>
    <t>Прибыль (убыток), признанная/ый непосредственно в самом капитале</t>
  </si>
  <si>
    <t>Прибыль (убыток) за период</t>
  </si>
  <si>
    <t>Всего прибыль (убыток) за период</t>
  </si>
  <si>
    <t>Дивиденды</t>
  </si>
  <si>
    <t>Эмиссия акций (вклады и паи учредителей)</t>
  </si>
  <si>
    <t>Выкупленные акции (вклады и паи учредителей)</t>
  </si>
  <si>
    <t>Внутренние переводы</t>
  </si>
  <si>
    <t>изменение накопленной переоценки основных средств</t>
  </si>
  <si>
    <t>формирование резервного капитала</t>
  </si>
  <si>
    <t>Прочие операции</t>
  </si>
  <si>
    <t>Сальдо на начало отчетного периода</t>
  </si>
  <si>
    <t>Пересчитанное сальдо на начало отчетного периода</t>
  </si>
  <si>
    <t>изменение</t>
  </si>
  <si>
    <t xml:space="preserve">накопленной переоценки основных средств </t>
  </si>
  <si>
    <t xml:space="preserve">формирование резервного капитала </t>
  </si>
  <si>
    <t xml:space="preserve">Прочие операции </t>
  </si>
  <si>
    <t>Сальдо на конец отчетного периода</t>
  </si>
  <si>
    <t xml:space="preserve">Приложение 3 </t>
  </si>
  <si>
    <t>форма 3</t>
  </si>
  <si>
    <t>Наименование статей</t>
  </si>
  <si>
    <t xml:space="preserve">За отчетный период </t>
  </si>
  <si>
    <t>За предыдущий период</t>
  </si>
  <si>
    <t>(Увеличение) уменьшение в операционных активах:</t>
  </si>
  <si>
    <t>Увеличение (уменьшение) в операционных обязательствах:</t>
  </si>
  <si>
    <t xml:space="preserve">Увеличение (уменьшение) денег от операционной деятельности                                            </t>
  </si>
  <si>
    <t>Инвестиции в капитал других юридических лиц</t>
  </si>
  <si>
    <t>Прочие поступления и платежи</t>
  </si>
  <si>
    <t>Выпуск акций</t>
  </si>
  <si>
    <t xml:space="preserve">Итого чистое увеличение (уменьшение) денег за отчетный период </t>
  </si>
  <si>
    <t>Остаток денег на начало периода</t>
  </si>
  <si>
    <t xml:space="preserve">Остаток денег на конец периода </t>
  </si>
  <si>
    <t>Телефон +7 727 3573177</t>
  </si>
  <si>
    <t>фт</t>
  </si>
  <si>
    <t>Исполнитель                 _____________________       Ержуманова Н.Б.</t>
  </si>
  <si>
    <t>E-COMMODITIES HOLDING LIMITED</t>
  </si>
  <si>
    <t>VGG2921V1067</t>
  </si>
  <si>
    <t>HKD</t>
  </si>
  <si>
    <t>Главный бухгалтер          ___________________   Сейдахметова Б.Е.</t>
  </si>
  <si>
    <t>АО КазАгроФинанс</t>
  </si>
  <si>
    <t>АО ЦЕНТРАЛЬНЫЙ ДЕПОЗИТАРИЙ ЦЕННЫХ БУМАГ</t>
  </si>
  <si>
    <t>№36/07-ТС</t>
  </si>
  <si>
    <t xml:space="preserve">Форма, предназначенная для сбора административных данных </t>
  </si>
  <si>
    <t>Отчет о ценных бумагах, приобретенных за счет собственных активов</t>
  </si>
  <si>
    <t>Отчетный период: на</t>
  </si>
  <si>
    <t>Индекс: 1- RCB_CBSA</t>
  </si>
  <si>
    <t>Периодичность: ежемесячная</t>
  </si>
  <si>
    <t>Представляют: управляющие инвестиционным портфелем; брокеры и (или) дилеры</t>
  </si>
  <si>
    <t>Куда представляется форма: Национальный Банк Республики Казахстан</t>
  </si>
  <si>
    <t>Срок представления – ежемесячно не позднее пятого рабочего дня месяца, следующего за отчетным месяцем</t>
  </si>
  <si>
    <t>(наименование Организации)</t>
  </si>
  <si>
    <t>Отчет о движении денег (прямой метод)</t>
  </si>
  <si>
    <t>Движение денег от операционной деятельности</t>
  </si>
  <si>
    <t>Увеличение/уменьшение вкладов, размещенных со сроком погашения более трех месяцев</t>
  </si>
  <si>
    <t>Увеличение/уменьшение предоставленных займов и финансовой аренды</t>
  </si>
  <si>
    <t>Увеличение торговых ценных бумаг</t>
  </si>
  <si>
    <t>Уменьшение торговых ценных бумаг</t>
  </si>
  <si>
    <t>Увеличение ценных бумаг, имеющихся в наличии для продажи</t>
  </si>
  <si>
    <t>Уменьшение ценных бумаг, имеющихся в наличии для продажи</t>
  </si>
  <si>
    <t>Увеличение/уменьшение требований по операции" обратное РЕПО"</t>
  </si>
  <si>
    <t>Увеличение/уменьшение требований к клиентам</t>
  </si>
  <si>
    <t>Увеличение/уменьшение дивидендов</t>
  </si>
  <si>
    <t>Увеличение/уменьшение вкладов, привлеченных</t>
  </si>
  <si>
    <t>Увеличение/уменьшение обязательств по операции "РЕПО"</t>
  </si>
  <si>
    <t>Увеличение/уменьшение обязательств перед клиентами</t>
  </si>
  <si>
    <t>Увеличение/уменьшение от прочей операционной деятельности</t>
  </si>
  <si>
    <t>Налог на прибыль уплаченный</t>
  </si>
  <si>
    <t>Итого увеличение/уменьшение денег от операционной деятельности после налогообложения</t>
  </si>
  <si>
    <t>Движение денежных средств от инвестиционной деятельности</t>
  </si>
  <si>
    <t>Покупка/продажа ценных бумаг, удерживаемых до погашения</t>
  </si>
  <si>
    <t>Покупка/продажа основных средств и нематериальных активов</t>
  </si>
  <si>
    <t>Прочие</t>
  </si>
  <si>
    <t>Итого увеличение/уменьшение денег от инвестиционной деятельности</t>
  </si>
  <si>
    <t>Движение денежных средств от финансовой деятельности</t>
  </si>
  <si>
    <t>Увеличение/уменьшение займов полученных</t>
  </si>
  <si>
    <t>Поступление/погашение от выпущенных долговых обязательств</t>
  </si>
  <si>
    <t>Приобретение/погашение собственных акций</t>
  </si>
  <si>
    <t>Выплаченные дивиденды</t>
  </si>
  <si>
    <t>Итого увеличение/уменьшение денег от финансовой деятельности</t>
  </si>
  <si>
    <t>Влияние обменных курсов на денежные средства и их эквиваленты</t>
  </si>
  <si>
    <t>вознаграждения по вкладам в БВУ</t>
  </si>
  <si>
    <t>комиссионного дохода про брокерской и дилерской деятельности</t>
  </si>
  <si>
    <t>комиссионного дохода от управления активами</t>
  </si>
  <si>
    <t>прочих доходов</t>
  </si>
  <si>
    <t>в том числе :</t>
  </si>
  <si>
    <t>вознаграждения по торговым ценным бумагам</t>
  </si>
  <si>
    <t>вознаграждения по ценным бумагам, имеющихся в наличии для продажи</t>
  </si>
  <si>
    <t>вознаграждения по операциям обратное РЕПО</t>
  </si>
  <si>
    <t>доходов от покупки-продажи ценных бумаг</t>
  </si>
  <si>
    <t>Поступление денег в виде процентного и комиссионного вознаграждения</t>
  </si>
  <si>
    <t>Выбытие денег в виде процентного и комиссионного вознаграждения</t>
  </si>
  <si>
    <t xml:space="preserve">в виде вознаграждения по полученным займам </t>
  </si>
  <si>
    <t>в виде вознаграждения по операциям РЕПО</t>
  </si>
  <si>
    <t>в виде комиссионного вознаграждения по услугам фондовой биржи</t>
  </si>
  <si>
    <t>в виде комиссионного вознаграждения по услугам иных профессиональных участников рынка ЦБ</t>
  </si>
  <si>
    <t>в виде комиссионного вознаграждения по кастодиальному обслуживанию</t>
  </si>
  <si>
    <t>в виде комиссионного вознаграждения по услугам банка</t>
  </si>
  <si>
    <t>Страна эмитента</t>
  </si>
  <si>
    <t>Standard &amp; Poor's - B</t>
  </si>
  <si>
    <t>Moody's Investors Service - B2</t>
  </si>
  <si>
    <t>Moody's Investors Service - Ba2</t>
  </si>
  <si>
    <t>Moody's Investors Service - Ba1</t>
  </si>
  <si>
    <t>Moody's Investors Service - Ba3</t>
  </si>
  <si>
    <t>Standard &amp; Poor's - BB+</t>
  </si>
  <si>
    <t>Moody's Investors Service - Baa3</t>
  </si>
  <si>
    <t>XS1595713782</t>
  </si>
  <si>
    <t>XS1595714087</t>
  </si>
  <si>
    <t>№     п/п</t>
  </si>
  <si>
    <t>Основные средства управляющего инвестиционным портфелем в виде недвижимого имущества в сумме, не превышающей пяти процентов от суммы активов по балансу УИП1 или УИП2</t>
  </si>
  <si>
    <t>Дебиторская задолженность (за вычетом резервов на возможные потери) организаций, не являющихся аффилиированными лицами по отношению к УИП1 или УИП2, за вычетом дебиторской задолженности работников и других лиц, не просроченная по условиям договора, в сумме, не превышающей десяти процентов от суммы активов по балансу УИП1 или УИП2</t>
  </si>
  <si>
    <t>деньги в кассе, не более десяти процентов от суммы активов по балансу УИП1 или УИП2</t>
  </si>
  <si>
    <t>Акции юридических лиц, не отнесенные к акциям, указанным в признаке 8020 настоящего приложения, имеющие рейтинг не ниже «В-»</t>
  </si>
  <si>
    <t>Коэффициент достаточности собственного капитала ((строка 26-строка 27)/строка 28) не менее 1</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</si>
  <si>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 эмитенты включены в соответствующие секторы «акции» официального списка фондовой биржи</t>
  </si>
  <si>
    <t>Акции юридических лиц, не являющихся аффилиированными лицами по отношению к УИП1 или УИП2,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</si>
  <si>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Негосударственные долговые ценные бумаги, имеющие рейтинговую оценку ниже уровня, указанного в признаках 8022 и 8023 настоящего приложения, а также не имеющего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</si>
  <si>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Депозитарные расписки, базовым активом которых являются акции юридических лиц, включенные в категорию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</si>
  <si>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Телефон +7 727 3573177 (3304)</t>
  </si>
  <si>
    <t>RUB</t>
  </si>
  <si>
    <t>ООО КТЖ Финанс</t>
  </si>
  <si>
    <t>RU000A0JXS34</t>
  </si>
  <si>
    <t>XS0799658637</t>
  </si>
  <si>
    <t>Ценные бумаги, учитываемые по справедливой стоимости через прочий совокупный доход</t>
  </si>
  <si>
    <t>Ценные бумаги, учитываемые по амортизированной стоимости (за вычетом резервов на обесценение)</t>
  </si>
  <si>
    <t xml:space="preserve">    резервы переоценки ценных бумаг, учитываемых по справедливой стоимости через прочий совокупный доход</t>
  </si>
  <si>
    <t xml:space="preserve">    резервы переоценки стомости займов, учитываемых через прочий совокупный доход</t>
  </si>
  <si>
    <t>40.3</t>
  </si>
  <si>
    <t>Итого капитал и обязательства (стр.36+стр.43):</t>
  </si>
  <si>
    <t xml:space="preserve">   по ценным бумагам, учитываемым по справедливой стоимости через прочий совокупный доход</t>
  </si>
  <si>
    <t xml:space="preserve">  доходы в виде дивидендов по акциям, находящимся в портфеле ценных бумаг, учитываемых по справедливой стоимости через прочий совокупный доход</t>
  </si>
  <si>
    <t xml:space="preserve">  доходы, связанные с амортизацией дисконта по ценным бумагам, учитываемым по справедливой стоимости через прочий совокупный доход</t>
  </si>
  <si>
    <t xml:space="preserve">  по ценным бумаги, учитываемым по амортизированной стоимости (за вычетом резервов на обесценение)</t>
  </si>
  <si>
    <t xml:space="preserve">  доходы, связанные с амортизацией дисконта по ценным бумагам, учитываемым по амортизированной стоимости</t>
  </si>
  <si>
    <t xml:space="preserve">  общехозяйственные и административные расходы</t>
  </si>
  <si>
    <t xml:space="preserve">   расходы по выплате налогов и других обязательных платежей в бюджет, за исключением корпоративного подоходного налога</t>
  </si>
  <si>
    <t>Итого чистая прибыль (убыток) за период (стр.31+/- стр.32)</t>
  </si>
  <si>
    <t>Валюта приобретения ценной бумаги</t>
  </si>
  <si>
    <t>Цена покупки за одну ценную бумагу</t>
  </si>
  <si>
    <t>Покупная стоимость ценных бумаг</t>
  </si>
  <si>
    <t>Текущая купонная ставка в портфеле</t>
  </si>
  <si>
    <t>дисконт / премия</t>
  </si>
  <si>
    <t>начисленное вознаграждение</t>
  </si>
  <si>
    <t>положительная/ отрицательная корректировка</t>
  </si>
  <si>
    <t>Учетная категория</t>
  </si>
  <si>
    <t>на дату постановки на учет</t>
  </si>
  <si>
    <t>учитываемые по справедливой стоимости через прочий совокупный доход</t>
  </si>
  <si>
    <t>Оцениваемые по справедливой стоимости, изменения которых отражаются в составе прибыли или убытка</t>
  </si>
  <si>
    <t>XS1807299331</t>
  </si>
  <si>
    <t>XS1807300105</t>
  </si>
  <si>
    <t>Акционерное общество Национальная компания Қазақстан Темір Жолы</t>
  </si>
  <si>
    <t>XS1807299174</t>
  </si>
  <si>
    <t xml:space="preserve">Деньги - всего (сумма строк 1.1.-1.7.), в том числе: </t>
  </si>
  <si>
    <t>деньги в кассе (не более десяти процентов от суммы активов по балансу управляющего инвестиционным портфелем</t>
  </si>
  <si>
    <t>деньги на текущих счетах в банках второго уровня Республики Казахстан, указанные в строках 2 и 3 настоящего приложения</t>
  </si>
  <si>
    <t>собственные деньги на счетах в клиринговой организации, являющиеся гарантийными, маржевыми взносами управляющего инвестиционным портфелем</t>
  </si>
  <si>
    <t>деньги на счетах в организациях-нерезидентах Республики Казахстан, осуществляющих функции, установленные пунктом 1 статьи 59 Закона Республики Казахстан от 2 июля 2003 года «О рынке ценных бумаг», имеющих долгосрочную кредитную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</si>
  <si>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деньги на счетах в организациях-нерезидентах Республики Казахстан, являющихся членом Международной ассоциации по вопросам обслуживания ценных бумаг (International Securities Services Association)</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</si>
  <si>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являются эмитентами, включенными в категорию «премиум» сектора «акции» площадки «Основная» официального списка фондовой биржи, или эмитентами, акции которых находятся в представительском списке индекса фондовой биржи</t>
  </si>
  <si>
    <t>Акции юридических лиц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</si>
  <si>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Акции юридических лиц,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</si>
  <si>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</si>
  <si>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</si>
  <si>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имеющие рейтинговую оценку ниже уровня, указанного в строке 10 настоящего приложения, а также не имеющие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</si>
  <si>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t>
  </si>
  <si>
    <t>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</si>
  <si>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</si>
  <si>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Депозитарные расписки, базовым активом которых являются акции юридических лиц,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</si>
  <si>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t>
  </si>
  <si>
    <t>Дебиторская задолженность (за вычетом резервов на возможные потери) организаций, не являющихся аффилированными лицами по отношению к управляющему инвестиционным портфелем, за вычетом дебиторской задолженности работников и других лиц, не просроченная по условиям договора, в сумме, не превышающей 10 (десять) процентов от суммы активов по балансу управляющего инвестиционным портфелем</t>
  </si>
  <si>
    <t>Основные средства управляющего инвестиционным портфелем в виде недвижимого имущества в сумме, не превышающей 5 (пять) процентов от суммы активов по балансу управляющего инвестиционным портфелем</t>
  </si>
  <si>
    <t>Паи всего, в том числе:</t>
  </si>
  <si>
    <t xml:space="preserve">паи Exchange Traded Funds, ценообразование по которым привязано к следующим расчетным показателям (индексам) (за вычетом резерва по сомнительным долгам):
САС 40 (Compagnie des Agents de Change 40 Index);
DAX (Deutscher Aktienindex);
DJIA (Dow Jones Industrial Average);
ENXT 100 (Euronext 100);
FTSE 100 (Financial Times Stock Exchange 100 Index);
MSCI World Index (Morgan Stanley Capital International World Index);
NIKKEI - 225 (NIKKEI - 225 Index);
S&amp;P 500 (Standard and Poor's 500 Index);
TOPIX (Tokyo Price Index);
HSI (Hang Seng Index)
</t>
  </si>
  <si>
    <t>паи Exchange Traded Funds (ETF), Exchange Traded Commodities (ETC), Exchange Traded Notes (ETN), имеющие рейтинговую оценку «5 звезд» рейтингового агентства Morningstar, за вычетом резерва по сомнительным долгам</t>
  </si>
  <si>
    <t xml:space="preserve">Итого ликвидные активы (сумма строк 1-24) </t>
  </si>
  <si>
    <t>Коэффициент ликвидности (Кл) (строка 25/строка 26)</t>
  </si>
  <si>
    <t xml:space="preserve">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«Альтернативная» официального списка фондовой биржи (с учетом сумм основного долга и начисленного вознаграждения), за вычетом резервов на возможные потери, соответствующие следующим требованиям: 
государственная регистрация эмитента долговых ценных бумаг осуществлена не менее чем за два года до дня подачи заявления о включении его ценных бумаг в официальный список фондовой биржи;
эмитент долговых ценных бумаг составляет финансовую отчетность в соответствии с международными стандартами финансовой отчетности (International Financial Reporting Standards - IFRS) или стандартами финансовой отчетности, действующими в Соединенных Штатах Америки (General Accepted Accounting Principles - GAAP);
аудит финансовой отчетности эмитента долговых ценных бумаг производится одной из аудиторских организаций, входящих в перечень признаваемых фондовой биржей аудиторских организаций;
финансовая отчетность эмитента долговых ценных бумаг, подтвержденная аудиторским отчетом, представлялась не менее, чем за два завершенных финансовых года;
собственный капитал эмитента долговых ценных бумаг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чистая прибыль эмитента долговых ценных бумаг за один год из двух последних лет составляет сумму, эквивалентную не менее восьмидесяти пяти тысяч шестисоткратному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объем продаж эмитента долговых ценных бумаг - нефинансовой организации, за исключением лизинговой организации и кредитного товарищества, по основной деятельности за каждый из двух последних лет по данным финансовой отчетности, подтвержденной аудиторским отчетом,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наличие кодекса корпоративного управления, утвержденного общим собранием акционеров эмитента долговых ценных бумаг;
наличие маркет-мейкера по долговым ценным бумагам во время нахождения данных ценных бумаг в официальном списке фондовой биржи;
в учредительных документах эмитента долговых ценных бумаг и (или) проспекте выпуска эмиссионных ценных бумаг не содержатся нормы, которые ущемляют или ограничивают права собственников ценных бумаг на их отчуждение (передачу)
</t>
  </si>
  <si>
    <t>Купонные облигации корпоративных резидентов РК</t>
  </si>
  <si>
    <t>Акции простые резидентов РК</t>
  </si>
  <si>
    <t>Депозитарные расписки США (ADR)</t>
  </si>
  <si>
    <t>Акции простые иностранные</t>
  </si>
  <si>
    <t>Купонные облигации корпоративные иностранные</t>
  </si>
  <si>
    <t>И.о. председателя Правления  _____________________ Темирханов М.Р.</t>
  </si>
  <si>
    <t>И.о. председателя Правления  ___________________ Темирханов М.Р.</t>
  </si>
  <si>
    <t>Главный бухгалтер                        ___________________   Сейдахметова Б.Е.</t>
  </si>
  <si>
    <t>Исполнитель                                 _____________________  Ержуманова Н.Б.</t>
  </si>
  <si>
    <t>Идентификационный номер</t>
  </si>
  <si>
    <t>Отчет об операциях обратное репо и репо, совершенных за счет собственных активов</t>
  </si>
  <si>
    <t>Индекс: 2 - RCB_REPO_SA</t>
  </si>
  <si>
    <t>Отчет о вкладах и деньгах на текущих счетах в банках второго уровня и организациях, осуществляющих отдельные виды банковских операций, размещенных за счет собственных активов</t>
  </si>
  <si>
    <t>Индекс: 3- RCB_Vklady_SA</t>
  </si>
  <si>
    <t>Отчет об инвестициях в капитал других юридических лиц за счет собственных активов</t>
  </si>
  <si>
    <t>Индекс: 4 - RCB_IKDU</t>
  </si>
  <si>
    <t>Покупная стоимость</t>
  </si>
  <si>
    <t>Доля в уставном капитале (в %)</t>
  </si>
  <si>
    <t>Отчет о выданных займах и дебиторской задолженности, учитываемых в составе собственных активов и активов клиентов</t>
  </si>
  <si>
    <t>АО "ДО НБК "Halyk Finance"</t>
  </si>
  <si>
    <t>№</t>
  </si>
  <si>
    <t>Наименование клиента (собственные активы)/вид требования</t>
  </si>
  <si>
    <t>Наименование контрагента (дебитора)</t>
  </si>
  <si>
    <t>Дата выдачи (возникновения)</t>
  </si>
  <si>
    <t>Дата погашения (закрытия)</t>
  </si>
  <si>
    <t>Валюта</t>
  </si>
  <si>
    <t>Текущая стоимость требования на отчетную дату</t>
  </si>
  <si>
    <t>Основание сделки</t>
  </si>
  <si>
    <t>всего (в тенге)</t>
  </si>
  <si>
    <t>в том числе начисленное вознаграждение</t>
  </si>
  <si>
    <t>Всего по собственным активам</t>
  </si>
  <si>
    <t>Всего по активам инвестиционных фондов</t>
  </si>
  <si>
    <t>Дебиторская задолженность по административно-хозяйственной деятельности</t>
  </si>
  <si>
    <t>купонное вознаграждение</t>
  </si>
  <si>
    <t>проспект эмиссии</t>
  </si>
  <si>
    <t>Комиссионное вознаграждение профессионального участника РЦБ</t>
  </si>
  <si>
    <t xml:space="preserve"> по состоянию на "01" января 2019 года</t>
  </si>
  <si>
    <t xml:space="preserve"> дата 10.01.2019 г.</t>
  </si>
  <si>
    <t xml:space="preserve"> дата 09.01.2019 г.</t>
  </si>
  <si>
    <t>KZ2C00003432</t>
  </si>
  <si>
    <t>Moody's Investors Service - Caa3</t>
  </si>
  <si>
    <t>KZ2C00001212</t>
  </si>
  <si>
    <t>KZ000A0LE0S4</t>
  </si>
  <si>
    <t>KZ2C00002855</t>
  </si>
  <si>
    <t>KZ2C00002731</t>
  </si>
  <si>
    <t>KZ2C00003978</t>
  </si>
  <si>
    <t>KZ2C00003788</t>
  </si>
  <si>
    <t>KZ1C00001213</t>
  </si>
  <si>
    <t>KZ1C00000744</t>
  </si>
  <si>
    <t>KZ1C00000876</t>
  </si>
  <si>
    <t>KZ2C00001634</t>
  </si>
  <si>
    <t>АО "Холдинг КАЗЭКСПОРТАСТЫК  / KZ2C00001634</t>
  </si>
  <si>
    <t>KZ2C00003747</t>
  </si>
  <si>
    <t>Проспект эмиссии</t>
  </si>
  <si>
    <t>POLYMETAL INTERNATIONAL PLC</t>
  </si>
  <si>
    <t>JE00B6T5S470</t>
  </si>
  <si>
    <t>Количество ценных бумаг (в штуках)</t>
  </si>
  <si>
    <t>3.2</t>
  </si>
  <si>
    <t>3.3</t>
  </si>
  <si>
    <t>5.2</t>
  </si>
  <si>
    <t>KZ2C00002996</t>
  </si>
  <si>
    <t>KZ2C00005932</t>
  </si>
  <si>
    <t xml:space="preserve"> по состоянию на "01" августа 2019 года</t>
  </si>
  <si>
    <t>Исполнитель                              _____________________  Ержуманова Н. Б.</t>
  </si>
  <si>
    <t>Главный бухгалтер                   _____________________   Антонова Н. А.</t>
  </si>
  <si>
    <t>Председатель Правления  _____________________ Аюпов Т. Ж.</t>
  </si>
  <si>
    <t>KZ0009093241</t>
  </si>
  <si>
    <t xml:space="preserve"> дата 06.09.2019 г.</t>
  </si>
  <si>
    <t>1.10</t>
  </si>
  <si>
    <t>1.6</t>
  </si>
  <si>
    <t>1.7</t>
  </si>
  <si>
    <t>Деньги и вклады всего (сумма строк 1.1 - 1.13), в том числе:</t>
  </si>
  <si>
    <t>х</t>
  </si>
  <si>
    <t>деньги в кассе в сумме, не превышающей 10 (десять) процентов от суммы активов по балансу Организации</t>
  </si>
  <si>
    <t>деньги на текущих счетах в банках второго уровня Республики Казахстан, указанных в строках 1.9 и 1.10 настоящего приложения</t>
  </si>
  <si>
    <t>деньги на текущих счетах в банках второго уровня Республики Казахстан, указанных в строке 1.11 настоящего приложения</t>
  </si>
  <si>
    <t>деньги на счетах в центральном депозитарии</t>
  </si>
  <si>
    <t>деньги Организации, являющиеся взносами в гарантийные или резервные фонды клиринговой организации (центрального контрагента), маржевыми взносами, полным и (или) частичным обеспечением исполнения обязательств по сделкам, заключенным в торговой системе фондовой биржи методом открытых торгов и (или) с участием центрального контрагента</t>
  </si>
  <si>
    <t>деньги на текущих счетах в банках-нерезидентах Республики Казахстан, имеющих долгосрочный кредитный рейтинг не ниже «ВВВ-» по международной шкале агентства Standard &amp; Poor's или рейтинг аналогичного уровня одного из других рейтинговых агентств</t>
  </si>
  <si>
    <t>деньги на счетах в организациях-нерезидентах Республики Казахстан, осуществляющих функции, установленные пунктом 1 статьи 59 Закона Республики Казахстан от 2 июля 2003 года «О рынке ценных бумаг», имеющих долгосрочный кредитный рейтинг не ниже «ВВВ» по международной шкале агентства Standard &amp; Poor's или рейтинг аналогичного уровня одного из других рейтинговых агентств</t>
  </si>
  <si>
    <t>1.8</t>
  </si>
  <si>
    <t>1.9</t>
  </si>
  <si>
    <t>вклады в банках второго уровня Республики Казахстан при условии, что данные банки являются эмитентами, включенными в категорию «премиум» сектора «акции» площадки «Основная» официального списка фондовой биржи, или эмитентами, акции которых находятся в представительском списке индекса фондовой биржи</t>
  </si>
  <si>
    <t xml:space="preserve">вклады в банках второго уровня Республики Казахстан, соответствующих одному из следующих требований: имеют долгосрочный кредитный рейтинг не ниже «B»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являются дочерними банками-резидентами Республики Казахстан, родительские банки-нерезиденты Республики Казахстан которых имеют долгосрочный кредитный рейтинг в иностранной валюте не ниже «А-» по международной шкале агентства Standard &amp; Poor's или рейтинг аналогичного уровня одного из других рейтинговых агентств
</t>
  </si>
  <si>
    <t>1.11</t>
  </si>
  <si>
    <t>вклады в банках второго уровня Республики Казахстан, имеющих долгосрочный кредитный рейтинг «В-» по международной шкале агентства Standard &amp; Poor's или рейтинг аналогичного уровня одного из других рейтинговых агентств, или рейтинг от «kzBB» до «kzBB-» по национальной шкале Standard &amp; Poor's, или рейтинг аналогичного уровня по национальной шкале одного из других рейтинговых агентств</t>
  </si>
  <si>
    <t>1.12</t>
  </si>
  <si>
    <t>вклады в международных финансовых организациях, имеющих долгосрочный рейтинг не ниже «АА-» агентства Standard &amp; Poor's или рейтинг аналогичного уровня одного из других рейтинговых агентств, вклады в Евразийском Банке Развития в национальной валюте Республики Казахстан</t>
  </si>
  <si>
    <t>1.13</t>
  </si>
  <si>
    <t>вклады в банках-нерезидентах, имеющих долгосрочный рейтинг не ниже «ВВВ-» по международной шкале агентства Standard &amp; Poor's или рейтинг аналогичного уровня одного из других рейтинговых агентств</t>
  </si>
  <si>
    <t>Долговые ценные бумаги – всего (сумма строк 2.1 -2.15), в том числе</t>
  </si>
  <si>
    <t>государственные ценные бумаги Республики Казахстан, включая эмитированные в соответствии с законодательством других государств, выпущенные Министерством финансов Республики Казахстан и Национальным Банком Республики Казахстан</t>
  </si>
  <si>
    <t>долговые ценные бумаги, выпущенные местными исполнительными органами Республики Казахстан, включенные в официальный список фондовой биржи, осуществляющей деятельность на территории Республики Казахстан</t>
  </si>
  <si>
    <t>долговые ценные бумаги, выпущенные юридическим лицом, осуществляющим выкуп ипотечных займов физических лиц, не связанных с предпринимательской деятельностью, сто процентов акций которого принадлежат Национальному Банку Республики Казахстан</t>
  </si>
  <si>
    <t>долговые ценные бумаги, выпущенные акционерными обществами «Банк Развития Казахстана», «Фонд национального благосостояния «Самрук-Казына», «Национальный управляющий холдинг «Байтерек», «Фонд проблемных кредитов» в соответствии с законодательством Республики Казахстан и других государств</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</si>
  <si>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«Основная» официального списка фондовой биржи, или негосударственные долговые ценные бумаги юридических лиц Республики Казахстан, номинированные в иностранной валюте и допущенные к публичным торгам на фондовой бирже, функционирующей на территории Международного финансового центра «Астана»</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</si>
  <si>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«Альтернативная» официального списка фондовой биржи</t>
  </si>
  <si>
    <t>2.10</t>
  </si>
  <si>
    <t>2.11</t>
  </si>
  <si>
    <t>2.12</t>
  </si>
  <si>
    <t>2.13</t>
  </si>
  <si>
    <t>2.14</t>
  </si>
  <si>
    <t>2.15</t>
  </si>
  <si>
    <t>Акции и депозитарные расписки – всего (сумма строк 3.1 - 3.7), в том числе:</t>
  </si>
  <si>
    <t>акции юридических лиц Республики Казахстан и иностранных эмитентов, входящих в состав основных фондовых индексов, и депозитарные расписки, базовым активом которых являются данные акции</t>
  </si>
  <si>
    <t>акции юридических лиц,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 депозитарные расписки, базовым активов которых являются данные акции</t>
  </si>
  <si>
    <t>акции юридических лиц – резидентов Республики Казахстан, включенные в категорию «стандарт» сектора «акции» площадки «Основная» официального списка фондовой биржи, или акции юридических лиц – резидентов Республики Казахстан, номинированные в иностранной валюте, допущенные к публичным торгам на фондовой бирже, функционирующей на территории Международного финансового центра «Астана», и депозитарные расписки, базовым активов которых являются данные акции</t>
  </si>
  <si>
    <t>3.4</t>
  </si>
  <si>
    <t>акции юридических лиц Республики Казахстан, включенные в сектор «акции» площадки «Альтернативная» официального списка фондовой биржи, и депозитарные расписки, базовым активов которых являются данные акции</t>
  </si>
  <si>
    <t>3.5</t>
  </si>
  <si>
    <t>3.6</t>
  </si>
  <si>
    <t>3.7</t>
  </si>
  <si>
    <t>Иные ценные бумаги – всего (сумма строк 4.1 – 4.3), в том числе:</t>
  </si>
  <si>
    <t>ценные бумаги инвестиционных фондов, включенные в официальный список фондовой биржи</t>
  </si>
  <si>
    <t>4.2</t>
  </si>
  <si>
    <t>паи Exchange Traded Funds (ETF), структура активов которых повторяет структуру одного из основных фондовых индексов, или ценообразование по паям которых привязано к основным фондовым индексам</t>
  </si>
  <si>
    <t>4.3</t>
  </si>
  <si>
    <t>паи Exchange Traded Funds (ETF), Exchange Traded Commodities (ETC), Exchange Traded Notes (ETN), имеющие рейтинговую оценку не ниже «3 звезды» рейтингового агентства Morningstar</t>
  </si>
  <si>
    <t>Иные активы – всего (сумма строк 5.1 - 5.4), в том числе:</t>
  </si>
  <si>
    <t>Дебиторская задолженность (за исключением дебиторской задолженности аффилированных лиц Организации) по начисленному, но не выплаченному комиссионному вознаграждению в рамках осуществления профессиональной деятельности на рынке ценных бумаг (не просроченная по условиям договора) - в сумме, не превышающей 10 (десять) процентов от суммы активов по балансу Организации</t>
  </si>
  <si>
    <t>5.3</t>
  </si>
  <si>
    <t>Требования к эмитентам ценных бумаг по выплате номинальной стоимости ценных бумаг, возникшие в связи с истечением срока их обращения, предусмотренного проспектом выпуска ценных бумаг (не просроченные по условиям проспекта выпуска ценных бумаг)</t>
  </si>
  <si>
    <t>5.4</t>
  </si>
  <si>
    <t>Основные средства Организации в виде недвижимого имуществ в сумме, не превышающей 5 (пяти) процентов от суммы активов по балансу Организации</t>
  </si>
  <si>
    <t>Итого ликвидные активы (ЛA) (сумма строк 1-5)</t>
  </si>
  <si>
    <t>Коэффициент достаточности собственного капитала (К)</t>
  </si>
  <si>
    <t>Коэффициент ликвидности (Кл)</t>
  </si>
  <si>
    <t>Смотри РЕЙТИНГ банков</t>
  </si>
  <si>
    <t>KZ2C00005890</t>
  </si>
  <si>
    <t>Депозитарные расписки глобальные (GDR) РК</t>
  </si>
  <si>
    <t>ПРОВЕРЬ в ПУРЦБ</t>
  </si>
  <si>
    <t>ПЕРЕПРОВЕРЬ увязку</t>
  </si>
  <si>
    <t>ФОРМУЛА</t>
  </si>
  <si>
    <t>US46627J3023</t>
  </si>
  <si>
    <t>Главный бухгалтер                   _____________________   Сейдахметова Б. Е.</t>
  </si>
  <si>
    <t>KZ2C00004190</t>
  </si>
  <si>
    <t>Акции привилегированные резидентов РК</t>
  </si>
  <si>
    <t>KZ0009094645</t>
  </si>
  <si>
    <t>Главный бухгалтер          ___________________   Сейдахметова Б. Е.</t>
  </si>
  <si>
    <t>г. Алматы, пр.Абая, 109 B</t>
  </si>
  <si>
    <t>XS2106835262</t>
  </si>
  <si>
    <t>b.seidakhmetova@halykfinance.kz</t>
  </si>
  <si>
    <t xml:space="preserve"> по состоянию на "01" апреля 2020 года</t>
  </si>
  <si>
    <t>Вклады до востребования</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</si>
  <si>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(эмитент которых имеет) рейтинговую оценку не ниже «В+» по международной шкале агентства Standard &amp; Poor's или рейтинг аналогичного уровня одного из других рейтинговых агентств, или рейтинг не ниже «kzBBB» по национальной шкале Standard &amp; Poor's, или рейтинг аналогичного уровня по национальной шкале одного из других рейтинговых агентств</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</si>
  <si>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(эмитент которых имеет)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 от «kzBBB-» до «kzBB-» по национальной шкале Standard &amp; Poor's, или рейтинг аналогичного уровня по национальной шкале одного из других рейтинговых агентств</t>
  </si>
  <si>
    <t>негосударственные долговые ценные бумаги, выпущенные международными финансовыми организациями, имеющими международную рейтинг не ниже «А+» агентства Standard &amp; Poor's или рейтинг аналогичного уровня одного из других рейтинговых агентств, а также ценные бумаги, выпущенные Евразийским Банком Развития и номинированные в национальной валюте Республики Казахстан</t>
  </si>
  <si>
    <t>долговые ценные бумаги иностранных государств, имеющих суверенный рейтинг не ниже «ВВ+» по международной шкале агентства Standard &amp; Poor's или рейтинг аналогичного уровня одного из других рейтинговых агентств</t>
  </si>
  <si>
    <t>долговые ценные бумаги иностранных государств, имеющих суверенный рейтинг от «ВВ» до «В+» по международной шкале агентства Standard &amp; Poor's или рейтинг аналогичного уровня одного из других рейтинговых агентств</t>
  </si>
  <si>
    <t>долговые ценные бумаги иностранных государств, имеющих суверенный рейтинг от «В» до ««В-» по международной шкале агентства Standard &amp; Poor's или рейтинг аналогичного уровня одного из других рейтинговых агентств</t>
  </si>
  <si>
    <t>негосударственные долговые ценные бумаги иностранных эмитентов, имеющие (эмитент которых имеет) рейтинговую оценку не ниже «ВВ+» по международной шкале агентства Standard &amp; Poor's или рейтинг одного из других рейтинговых агентств</t>
  </si>
  <si>
    <t>негосударственные долговые ценные бумаги иностранных эмитентов, имеющие (эмитент которых имеет) рейтинговую оценку от «ВВ» до «В+» по международной шкале агентства Standard &amp; Poor's или рейтинг одного из других рейтинговых агентств</t>
  </si>
  <si>
    <t>негосударственные долговые ценные бумаги иностранных эмитентов, имеющие (эмитент которых имеет) рейтинговую оценку от «В» до «В-» по международной шкале агентства Standard &amp; Poor's или рейтинг одного из других рейтинговых агентств</t>
  </si>
  <si>
    <t>акции юридических лиц Республики Казахстан и иностранных эмитентов,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 депозитарные расписки, базовым активом которых являются данные акции</t>
  </si>
  <si>
    <t>акции юридических лиц Республики Казахстан и иностранных эмитентов, имеющих рейтинговую оценку от «ВВ» до «В+» по международной шкале агентства Standard &amp; Poor's или рейтинг аналогичного уровня одного из других рейтинговых агентств, и депозитарные расписки, базовым активом которых являются данные акции</t>
  </si>
  <si>
    <t>акции юридических лиц Республики Казахстан и иностранных эмитентов, имеющих рейтинговую оценку от «В» до «В-» по международной шкале агентства Standard &amp; Poor's или рейтинг аналогичного уровня одного из других рейтинговых агентств, и депозитарные расписки, базовым активом которых являются данные акции</t>
  </si>
  <si>
    <t xml:space="preserve">Активы в форме права пользования (за вычетом амортизации и убытков от обесценения)  </t>
  </si>
  <si>
    <t>16.1.1</t>
  </si>
  <si>
    <t>16,1,2</t>
  </si>
  <si>
    <t>16,3</t>
  </si>
  <si>
    <t>16,4</t>
  </si>
  <si>
    <t>16,5</t>
  </si>
  <si>
    <t>16,6</t>
  </si>
  <si>
    <t>16,7</t>
  </si>
  <si>
    <t>16,8</t>
  </si>
  <si>
    <t>16,9</t>
  </si>
  <si>
    <t>Обязательства по аренде</t>
  </si>
  <si>
    <t>АО "Холдинг КАЗЭКСПОРТАСТЫК  / KZ2C00001634 'Купонное вознаграждение</t>
  </si>
  <si>
    <t>Акционерное Общество "Halyk Finance"</t>
  </si>
  <si>
    <t>Выводимые данные:</t>
  </si>
  <si>
    <t>БУ (данные бухгалтерского учета)</t>
  </si>
  <si>
    <t>Счет, Наименование</t>
  </si>
  <si>
    <t>Сальдо на начало периода</t>
  </si>
  <si>
    <t>Обороты за период</t>
  </si>
  <si>
    <t>Сальдо на конец периода</t>
  </si>
  <si>
    <t>Дебет</t>
  </si>
  <si>
    <t>Кредит</t>
  </si>
  <si>
    <t>1000, Денежные средства</t>
  </si>
  <si>
    <t>1020, Денежные средства в пути</t>
  </si>
  <si>
    <t>1020.02, Транзитные счета</t>
  </si>
  <si>
    <t>1030, Денежные средства на текущих счетах</t>
  </si>
  <si>
    <t>1100, Краткосрочные финансовые инвестиции</t>
  </si>
  <si>
    <t>1120, Краткосрочные финансовые активы, учитываемые по справедливой стоимости, изменения которой отражаются в составе П/У</t>
  </si>
  <si>
    <t>1120.01, Финансовые активы, учитываемые по справедливой стоимости, изменения которой отражаются в составе прибыли или убытка</t>
  </si>
  <si>
    <t>1120.02, Дисконт по приобретенным финансовым активам, учитываемым по спр. стоимости, изм. которой отражаются в составе ПУ</t>
  </si>
  <si>
    <t>1120.03, Премия по приобретенным финансовым активам, учитываемым по спр. стоимости, изменения которой отражаются в составе П/У</t>
  </si>
  <si>
    <t>1120.04, Положительная корректировка спр. стоимости финансовых активов, учитываемых по спр.стоимости, изменения отр.в составе П/У</t>
  </si>
  <si>
    <t>1120.05, Отрицательная корректировка спр. стоимости финансовых активов, учитываемых по спр.стоимости, изменения отр.в составе П/У</t>
  </si>
  <si>
    <t>1140, Краткосрочные финансовые активы, учитываемые по справедливой стоимости через прочий совокупный доход</t>
  </si>
  <si>
    <t>1140.01, Краткосрочные финансовые активы, учитываемые по справедливой стоимости через прочий совокупный доход</t>
  </si>
  <si>
    <t>1140.02, Дисконт по приобретенным финансовым активам, учитываемым по справедливой стоимости через прочий совокупный доход</t>
  </si>
  <si>
    <t>1140.04, Положительная корректировка справедливой стоимости финансовых активов, учитываемых по справедливой стоимости через ПСД</t>
  </si>
  <si>
    <t>1140.05, Отрицательная корректировка справедливой стоимости финансовых активов, учитываемых по справедливой стоимости через ПСД</t>
  </si>
  <si>
    <t>1150, Прочие краткосрочные финансовые инвестиции</t>
  </si>
  <si>
    <t>1150.01, Операции «обратное РЕПО» с ценными бумагами</t>
  </si>
  <si>
    <t>1160, Просроченная задолженность по ценным бумагам</t>
  </si>
  <si>
    <t>1200, Краткосрочная дебиторская задолженность</t>
  </si>
  <si>
    <t>1250, Краткосрочная дебиторская задолженность работников</t>
  </si>
  <si>
    <t>1250.01, Краткосрочная задолженность подотчетных лиц</t>
  </si>
  <si>
    <t>1260, Краткосрочная дебиторская задолженность по аренде</t>
  </si>
  <si>
    <t>1270, Краткосрочные вознаграждения к получению</t>
  </si>
  <si>
    <t>1270.04, Вознаграждение, начисленное предыдущими держателями по ценным бумагам</t>
  </si>
  <si>
    <t>1270.28, Прочие начисленные доходы в виде вознаграждения</t>
  </si>
  <si>
    <t>1270.82, Начисленные комиссионные доходы за услуги по брокерской и дилерской деятельности</t>
  </si>
  <si>
    <t>1270.83, Начисленные комиссионные доходы за услуги иных профессиональных участников рынка ценных бумаг</t>
  </si>
  <si>
    <t>1280, Прочая краткосрочная дебиторская задолженность</t>
  </si>
  <si>
    <t>1280.09, Начисленная неустойка (штраф, пеня)</t>
  </si>
  <si>
    <t>1280.10, Прочая дебиторская задолженность</t>
  </si>
  <si>
    <t>1290, Резерв по сомнительным требованиям</t>
  </si>
  <si>
    <t>1290.01, Резервы (провизии) по дебиторской задолженности</t>
  </si>
  <si>
    <t>1290.25, Резервы (провизии) по прочей дебиторской задолженности по банковской деятельности</t>
  </si>
  <si>
    <t>1290.26, Резервы (провизии) по текущим счетам, размещенным в БВУ и организациях, осуществляющих отдельные виды банковских операци</t>
  </si>
  <si>
    <t>1330, Товары</t>
  </si>
  <si>
    <t>1400, Текущие налоговые активы</t>
  </si>
  <si>
    <t>1420, Налог на добавленную стоимость к возмещению</t>
  </si>
  <si>
    <t>1421, Налог на добавленную стоимость  к возмещению</t>
  </si>
  <si>
    <t>1430, Прочие налоги и другие обязательные платежи в бюджет</t>
  </si>
  <si>
    <t>1430.02, Земельный налог</t>
  </si>
  <si>
    <t>1430.04, Налог на имущество</t>
  </si>
  <si>
    <t>1430.05, Иные налоги и обязательные платежи в бюджет</t>
  </si>
  <si>
    <t>1600, Прочие краткосрочные активы</t>
  </si>
  <si>
    <t>1610, Краткосрочные авансы выданные</t>
  </si>
  <si>
    <t>1610.01, Краткосрочные авансы выданные</t>
  </si>
  <si>
    <t>1610.03, Прочие авансы выданные</t>
  </si>
  <si>
    <t>1620, Расходы будущих периодов</t>
  </si>
  <si>
    <t>1620.03, Прочие расходы будущих периодов</t>
  </si>
  <si>
    <t>2000, Долгосрочные финансовые инвестиции</t>
  </si>
  <si>
    <t>2030, Долгосрочные финансовые активы, учитываемые по справедливой стоимости через прочий совокупный доход</t>
  </si>
  <si>
    <t>2030.01, Долгосрочные финансовые активы, учитываемые по справедливой стоимости через прочий совокупный доход</t>
  </si>
  <si>
    <t>2030.02, Дисконт по приобретенным долгосрочным финансовым активам, учитываемым по справедливой стоимости через ПСД</t>
  </si>
  <si>
    <t>2030.03, Премия по приобретенным долгосрочным финансовым активам, учитываемым по справедливой стоимости через ПСД</t>
  </si>
  <si>
    <t>2030.04, Положительная корректировка справедливой стоимости долгосрочных финансовых активов, учитываемых по спр.ст-ти через ПСД</t>
  </si>
  <si>
    <t>2030.05, Отрицательная корректировка справедливой стоимости долгосрочных финансовых активов, учитываемых по спр. ст-ти через ПСД</t>
  </si>
  <si>
    <t>2300, Инвестиции в недвижимость</t>
  </si>
  <si>
    <t>2310, Инвестиции в недвижимость</t>
  </si>
  <si>
    <t>2400, Основные средства</t>
  </si>
  <si>
    <t>2410, Основные средства</t>
  </si>
  <si>
    <t>2420, Амортизация основных средств</t>
  </si>
  <si>
    <t>2700, Нематериальные активы</t>
  </si>
  <si>
    <t>2730, Прочие нематериальные активы</t>
  </si>
  <si>
    <t>2740, Амортизация прочих нематериальных активов</t>
  </si>
  <si>
    <t>2800, Отложенные налоговые активы</t>
  </si>
  <si>
    <t>2810, Отложенные налоговые активы по корпоративному подоходному налогу</t>
  </si>
  <si>
    <t>2900, Прочие долгосрочные активы</t>
  </si>
  <si>
    <t>2940, Прочие долгосрочные активы</t>
  </si>
  <si>
    <t>3000, Краткосрочные финансовые обязательства</t>
  </si>
  <si>
    <t>3010, Краткосрочные банковские займы</t>
  </si>
  <si>
    <t>3050, Прочие краткосрочные финансовые обязательства</t>
  </si>
  <si>
    <t>3050.03, Операции «РЕПО» с ценными бумагами</t>
  </si>
  <si>
    <t>3100, Обязательства по налогам</t>
  </si>
  <si>
    <t>3110, Корпоративный подоходный налог подлежащий уплате</t>
  </si>
  <si>
    <t>3110.01, Корпоративный подоходный налог, подлежащий уплате</t>
  </si>
  <si>
    <t>3120, Индивидуальный подоходный налог</t>
  </si>
  <si>
    <t>3130, Налог на добавленную стоимость</t>
  </si>
  <si>
    <t>3150, Социальный налог</t>
  </si>
  <si>
    <t>3170, Налог на транспортные средства</t>
  </si>
  <si>
    <t>3200, Обязательства по другим обязательным и добровольным платежам в соответствии с законодательством Республики Казахстан</t>
  </si>
  <si>
    <t>3210, Обязательства по социальному страхованию</t>
  </si>
  <si>
    <t>3211, Обязательства по социальному страхованию</t>
  </si>
  <si>
    <t>3212, Удалить Обязательства по взносам на социальное медицинское страхование</t>
  </si>
  <si>
    <t>3213, Обязательства по отчислениям на социальное медицинское страхование</t>
  </si>
  <si>
    <t>3220, Обязательства по пенсионным отчислениям</t>
  </si>
  <si>
    <t>3300, Краткосрочная кредиторская задолженность</t>
  </si>
  <si>
    <t>3310, Краткосрочная кредиторская задолженность поставщикам и подрядчикам</t>
  </si>
  <si>
    <t>3350, Краткосрочная задолженность по оплате труда</t>
  </si>
  <si>
    <t>3380, Краткосрочные вознаграждения к выплате</t>
  </si>
  <si>
    <t>3380.02, Начисленные расходы в виде вознаграждения по операциям «РЕПО» с ценными бумагами</t>
  </si>
  <si>
    <t>3380.25, Начисленные расходы в виде вознаграждения по полученным займам</t>
  </si>
  <si>
    <t>3380.28, Начисленные комиссионные расходы за услуги по переводным операциям</t>
  </si>
  <si>
    <t>3380.81, Начисленные комиссионные расходы за услуги фондовой биржи</t>
  </si>
  <si>
    <t>3380.83, Начисленные комиссионные расходы за услуги по кастодиальному обслуживанию</t>
  </si>
  <si>
    <t>3380.84, Начисленные комиссионные расходы иных профессиональных участников рынка ценных бумаг</t>
  </si>
  <si>
    <t>3400, Краткосрочные оценочные обязательства</t>
  </si>
  <si>
    <t>3430, Краткосрочные оценочные обязательства по вознаграждениям работникам</t>
  </si>
  <si>
    <t>3430.01, Резерв отпускных</t>
  </si>
  <si>
    <t>3430.04, Резерв премирования</t>
  </si>
  <si>
    <t>3500, Прочие краткосрочные обязательства</t>
  </si>
  <si>
    <t>5000, Уставный капитал</t>
  </si>
  <si>
    <t>5020, Простые акции</t>
  </si>
  <si>
    <t>5400, Резервы</t>
  </si>
  <si>
    <t>5440, Резерв на переоценку финансовых активов, учитываемых по справедливой стоимости через прочий совокупный доход</t>
  </si>
  <si>
    <t>5480, Оценочные резервы (провизии) под ожидаемые и имеющиеся кредитные убытки по ЦБ, учитываемым по спр.ст.ти через ПСД</t>
  </si>
  <si>
    <t>5500, Нераспределенная прибыль (непокрытый убыток)</t>
  </si>
  <si>
    <t>5510, Нераспределенная прибыль непокрытый убыток отчетного года</t>
  </si>
  <si>
    <t>5520, Нераспределенная прибыль (непокрытый убыток) предыдущих лет</t>
  </si>
  <si>
    <t>5600, Итоговая прибыль итоговый убыток</t>
  </si>
  <si>
    <t>5610, Нераспределенная прибыль (непокрытый убыток) отчетного года</t>
  </si>
  <si>
    <t>6100, Доходы от финансирования</t>
  </si>
  <si>
    <t>6110, Доходы по вознаграждениям</t>
  </si>
  <si>
    <t>6110.01, Доходы, связанные с получением вознаграждения по приобретенным ценным бумагам</t>
  </si>
  <si>
    <t>6110.03, Доходы, связанные с амортизацией дисконта по приобретенным ценным бумагам</t>
  </si>
  <si>
    <t>6110.81, Комиссионные доходы за услуги по брокерской и дилерской деятельности</t>
  </si>
  <si>
    <t>6110.82, Комиссионные доходы за услуги иных профессиональных участников рынка ценных бумаг</t>
  </si>
  <si>
    <t>6150, Доходы от изменения справедливой стоимости финансовых инструментов</t>
  </si>
  <si>
    <t>6150.01, Доходы от изменения стоимости ЦБ, учит.-х по спр. ст.-ти, изменения которой отражаются в составе П/У</t>
  </si>
  <si>
    <t>6150.03, Доходы по ценным бумагам, учитываемым по справедливой стоимости через прочий совокупный доход</t>
  </si>
  <si>
    <t>6200, Прочие доходы</t>
  </si>
  <si>
    <t>6250, Доходы от курсовой разницы</t>
  </si>
  <si>
    <t>6250.02, Доходы от переоценки иностранной валюты</t>
  </si>
  <si>
    <t>6260, Доходы от операционной аренды</t>
  </si>
  <si>
    <t>6280, Прочие доходы</t>
  </si>
  <si>
    <t>6280.09, Доходы от покупки-продажи ценных бумаг</t>
  </si>
  <si>
    <t>7200, Административные расходы</t>
  </si>
  <si>
    <t>7210, Административные расходы</t>
  </si>
  <si>
    <t>7220, Расходы по налогам</t>
  </si>
  <si>
    <t>7220.01, Расходы по социальному налогу и обязательным социальным отчислениям</t>
  </si>
  <si>
    <t>7300, Расходы на финансирование</t>
  </si>
  <si>
    <t>7310, Расходы по вознаграждениям</t>
  </si>
  <si>
    <t>7310.02, Расходы, связанные с амортизацией премии по приобретенным ценным бумагам</t>
  </si>
  <si>
    <t>7310.04, Расходы, связанные с выплатой вознаграждения по операциям « РЕПО» с ценными бумагами</t>
  </si>
  <si>
    <t>7310.24, Расходы, связанные с выплатой вознаграждения по полученным займам</t>
  </si>
  <si>
    <t>7400, Прочие расходы</t>
  </si>
  <si>
    <t>7430, Расходы по курсовой разнице</t>
  </si>
  <si>
    <t>7430.02, Расходы от переоценки иностранной валюты</t>
  </si>
  <si>
    <t>7470, Прочие расходы</t>
  </si>
  <si>
    <t>7470.03, Расходы от изменения стоимости ЦБ, учитываемых по справедливой стоимости, изменения которой отражаются в составе П/У</t>
  </si>
  <si>
    <t>7470.06, Расходы по ценным бумагам, учитываемым по справедливой стоимости через прочий совокупный доход</t>
  </si>
  <si>
    <t>7470.10, Расходы от покупки-продажи ценных бумаг</t>
  </si>
  <si>
    <t>7470.21, Комиссионные расходы за услуги по переводным операциям</t>
  </si>
  <si>
    <t>7470.24, Комиссионные расходы за услуги по сейфовым операциям</t>
  </si>
  <si>
    <t>7470.81, Комиссионные расходы за услуги фондовой биржи</t>
  </si>
  <si>
    <t>7470.83, Комиссионные расходы за услуги по кастодиальному обслуживанию</t>
  </si>
  <si>
    <t>7470.84, Комиссионные расходы иных профессиональных участников рынка ценных бумаг</t>
  </si>
  <si>
    <t>7700, Расходы по корпоративному подоходному налогу</t>
  </si>
  <si>
    <t>7710, Расходы по корпоративному подоходному налогу</t>
  </si>
  <si>
    <t>Итого</t>
  </si>
  <si>
    <t>НЕ ТРОГАТЬ КРАСНЫЕ СУММЫ! СТОЯТ ФОРМУЛЫ</t>
  </si>
  <si>
    <t>1430.06, Обязательные социальные отчисления</t>
  </si>
  <si>
    <t>KZ2C00006864</t>
  </si>
  <si>
    <t>7310.02</t>
  </si>
  <si>
    <t>6110.03</t>
  </si>
  <si>
    <t>6110.01</t>
  </si>
  <si>
    <t>6110.81</t>
  </si>
  <si>
    <t>6110.82</t>
  </si>
  <si>
    <t>6150.01</t>
  </si>
  <si>
    <t>6150.03</t>
  </si>
  <si>
    <t>1140.03, Премия по приобретенным финансовым активам, учитываемым по справедливой стоимости через прочий совокупный доход</t>
  </si>
  <si>
    <t>3540, Прочие краткосрочные обязательства</t>
  </si>
  <si>
    <t>Начальное сальдо</t>
  </si>
  <si>
    <t>6240.03</t>
  </si>
  <si>
    <t>6240.24</t>
  </si>
  <si>
    <t>6250.01</t>
  </si>
  <si>
    <t>6250.02</t>
  </si>
  <si>
    <t>6280.09</t>
  </si>
  <si>
    <t>7220.01</t>
  </si>
  <si>
    <t>7310.04</t>
  </si>
  <si>
    <t>7310.24</t>
  </si>
  <si>
    <t>7430.01</t>
  </si>
  <si>
    <t>7430.02</t>
  </si>
  <si>
    <t>7440.01</t>
  </si>
  <si>
    <t>7440.03</t>
  </si>
  <si>
    <t>7440.25</t>
  </si>
  <si>
    <t>7470.03</t>
  </si>
  <si>
    <t>7470.06</t>
  </si>
  <si>
    <t>7470.10</t>
  </si>
  <si>
    <t>7470.21</t>
  </si>
  <si>
    <t>7470.24</t>
  </si>
  <si>
    <t>7470.81</t>
  </si>
  <si>
    <t>7470.83</t>
  </si>
  <si>
    <t>Оборот</t>
  </si>
  <si>
    <t>Конечное сальдо</t>
  </si>
  <si>
    <t>6280.08</t>
  </si>
  <si>
    <t>7470.84</t>
  </si>
  <si>
    <t>3510, Краткосрочные авансы полученные</t>
  </si>
  <si>
    <t>3510.81, Предоплата комиссионного вознаграждения за услуги, оказанные по брокерской и дилерской деятельности</t>
  </si>
  <si>
    <t>Акционерное общество Казахстанская компания по управлению электрическими сетями KEGOC</t>
  </si>
  <si>
    <t>АО Казахстанский фонд устойчивости</t>
  </si>
  <si>
    <t>KZ2C00006955</t>
  </si>
  <si>
    <t>АО Казахтелеком</t>
  </si>
  <si>
    <t>AMAZON.COM INC</t>
  </si>
  <si>
    <t>US0231351067</t>
  </si>
  <si>
    <t>Standard &amp; Poor's - AA-</t>
  </si>
  <si>
    <t>ЕВРАЗИЙСКИЙ БАНК РАЗВИТИЯ</t>
  </si>
  <si>
    <t>Ценные бумаги международных финансовых организаций</t>
  </si>
  <si>
    <t>Купонные облигации международных финансовых организаций</t>
  </si>
  <si>
    <t>KZ2D00006939</t>
  </si>
  <si>
    <t>Кор. Счет</t>
  </si>
  <si>
    <t>категория "облигации" сектора "долговые ценные бумаги" (площадка "Основная")</t>
  </si>
  <si>
    <t>Провизии - АХД</t>
  </si>
  <si>
    <t>Провизии - Комиссии БД</t>
  </si>
  <si>
    <t>Провизии - Комиссии ММ</t>
  </si>
  <si>
    <t>Провизии - Комиссии УИП</t>
  </si>
  <si>
    <t>АНДЕРРАЙТИНГ</t>
  </si>
  <si>
    <t>БРОКЕРСКАЯ Д-ТЬ</t>
  </si>
  <si>
    <t>МАРКЕТ-МЕЙКЕРСКАЯ Д-ТЬ</t>
  </si>
  <si>
    <t>АГФ АО "Банк ЦентрКредит"</t>
  </si>
  <si>
    <t>АО "Банк ЦентрКредит"</t>
  </si>
  <si>
    <t>АО "Центральный депозитарий ценных бумаг"</t>
  </si>
  <si>
    <t>ДБ АО "Сбербанк"</t>
  </si>
  <si>
    <t>ДБ АО "Сбербанк", Центральный офис</t>
  </si>
  <si>
    <t>Частная компания Биржа МФЦ "Астана"</t>
  </si>
  <si>
    <t>Частная Компания Центр Депозит Биржи МФЦ "Астана"</t>
  </si>
  <si>
    <t>Государственные ценные бумаги Республики Казахстан</t>
  </si>
  <si>
    <t>Министерство финансов РК</t>
  </si>
  <si>
    <t>Купонные облигации Минфина РК</t>
  </si>
  <si>
    <t>RU000A101RP4</t>
  </si>
  <si>
    <t>XS2242422397</t>
  </si>
  <si>
    <t>№Ко-00451/09.20</t>
  </si>
  <si>
    <t>1250.02, Задолженность по выплаченной заработной плате</t>
  </si>
  <si>
    <t>3190, Прочие налоги</t>
  </si>
  <si>
    <t>7430.01, Удалить Нереализованные расходы от переоценки иностранной валюты</t>
  </si>
  <si>
    <t>АО НАРОДНЫЙ БАНК КАЗАХСТАНА</t>
  </si>
  <si>
    <t>АО Национальный управляющий холдинг Байтерек</t>
  </si>
  <si>
    <t>KZ2C00007052</t>
  </si>
  <si>
    <t>Китай</t>
  </si>
  <si>
    <t>1290.23, Резервы (провизии) по финансовым активам, учитываемым по амортизированной стоимости</t>
  </si>
  <si>
    <t>6120, Доходы по дивидендам</t>
  </si>
  <si>
    <t>6250.01, Удалить Нереализованные доходы от переоценки иностранной валюты</t>
  </si>
  <si>
    <t>KZ2C00007078</t>
  </si>
  <si>
    <t>Moody's Investors Service - A1</t>
  </si>
  <si>
    <t>SINGAPORE TELECOMMUNICATIONS LIMITED</t>
  </si>
  <si>
    <t>Сингапур</t>
  </si>
  <si>
    <t>SG1T75931496</t>
  </si>
  <si>
    <t>SGD</t>
  </si>
  <si>
    <t>VERTEX PHARMACEUTICALS INC</t>
  </si>
  <si>
    <t>US92532F1003</t>
  </si>
  <si>
    <t>2.2.1</t>
  </si>
  <si>
    <t>2.2.2</t>
  </si>
  <si>
    <t>2.2.3</t>
  </si>
  <si>
    <t>2.2.4</t>
  </si>
  <si>
    <t>2.2.5</t>
  </si>
  <si>
    <t>2.2.6</t>
  </si>
  <si>
    <t>2.2.7</t>
  </si>
  <si>
    <t>2.2.8</t>
  </si>
  <si>
    <t>6110.04</t>
  </si>
  <si>
    <t>6240.25</t>
  </si>
  <si>
    <t>7470.27</t>
  </si>
  <si>
    <t>Андеррайтинг и консалтинг</t>
  </si>
  <si>
    <t>Брокерские услуги</t>
  </si>
  <si>
    <t>Возмещаемые расходы</t>
  </si>
  <si>
    <t>Маркет-мейкерские услуги</t>
  </si>
  <si>
    <t>Исправила в 21-23</t>
  </si>
  <si>
    <t>000, Вспомогательный</t>
  </si>
  <si>
    <t>1270.02, Начисленные доходы в виде вознаграждения по операциям «обратное РЕПО» с ценными бумагами</t>
  </si>
  <si>
    <t>1300, Запасы</t>
  </si>
  <si>
    <t>3380.34, Прочие комиссионные расходы, связанные с банковской деятельностью</t>
  </si>
  <si>
    <t>6110.04, Доходы, связанные с получением вознаграждения по операциям «обратное РЕПО» с ценными бумагами</t>
  </si>
  <si>
    <t>6240, Доходы от восстановления убытка от обесценения</t>
  </si>
  <si>
    <t>6240.03, Доходы от восстановления (аннулирования) резервов (провизий), созданных по прочей дебиторской задолженности</t>
  </si>
  <si>
    <t>6240.24, Доходы от восстановления (аннулирования) резервов (провизий), созданных по прочей дебиторской задолженности по банк.деят</t>
  </si>
  <si>
    <t>6240.25, Доходы от восстановления (аннулирования) резервов (провизий), созданных по текущим счетам, размещенным в БВУ</t>
  </si>
  <si>
    <t>7440, Расходы по созданию резерва и списанию безнадежных требований</t>
  </si>
  <si>
    <t>7440.01, Расходы по формированию резервов (провизий) по ЦБ, учит-м по спр. стоимости через ПСД и учит-м по амортизиров ст-ти</t>
  </si>
  <si>
    <t>7440.03, Расходы по формированию резервов (провизий) по прочей дебиторской задолженности</t>
  </si>
  <si>
    <t>7440.25, Расходы по формированию резервов (провизий) по текущим счетам, размещенным в БВУ и организациях, осущ отд виды банк опер</t>
  </si>
  <si>
    <t>7470.27, Прочие комиссионные расходы</t>
  </si>
  <si>
    <t>Исполнитель                              _____________________  Антонова Н. А.</t>
  </si>
  <si>
    <t>Главный бухгалтер                   _____________________   Сейдахметова Б.Е.</t>
  </si>
  <si>
    <t>KZ2C00006658</t>
  </si>
  <si>
    <t>Главный бухгалтер                   _____________________  Сейдахметова Б. Е.</t>
  </si>
  <si>
    <t>1410, Корпоративный подоходный налог</t>
  </si>
  <si>
    <t>1410.01, Корпоративный подоходный налог</t>
  </si>
  <si>
    <t>3360, Краткосрочная задолженность по аренде</t>
  </si>
  <si>
    <t>3390, Прочая краткосрочная кредиторская задолженность</t>
  </si>
  <si>
    <t>3390.45, Прочая кредиторская задолженность, связанная с брокерской деятельностью</t>
  </si>
  <si>
    <t>Оборотно-сальдовая ведомость за Февраль 2021 г.</t>
  </si>
  <si>
    <t>1160.04 FVOCI</t>
  </si>
  <si>
    <t>1160.04 FVTPL</t>
  </si>
  <si>
    <t>1210, Краткосрочная дебиторская задолженность покупателей и заказчиков</t>
  </si>
  <si>
    <t>1270.01 FVOCI</t>
  </si>
  <si>
    <t>1270.01 FVTPL</t>
  </si>
  <si>
    <t>1270.04 FVOCI</t>
  </si>
  <si>
    <t>1270.04 FVTPL</t>
  </si>
  <si>
    <t>3160, Земельный налог</t>
  </si>
  <si>
    <t>3180, Налог на имущество</t>
  </si>
  <si>
    <t>6210, Доходы от выбытия активов</t>
  </si>
  <si>
    <t>6280.02, Доход от покупки-продажи иностранной валюты</t>
  </si>
  <si>
    <t>7220.02, Расходы по земельному налогу</t>
  </si>
  <si>
    <t>7410, Расходы по выбытию активов</t>
  </si>
  <si>
    <t>7470.02, Расходы по покупке-продаже иностранной валюты</t>
  </si>
  <si>
    <t>6110.01 FVOCI</t>
  </si>
  <si>
    <t>6110.01 FVTPL</t>
  </si>
  <si>
    <t>6110.03 FVOCI</t>
  </si>
  <si>
    <t>6110.03 FVTPL</t>
  </si>
  <si>
    <t>6150.03 FVOCI</t>
  </si>
  <si>
    <t>6150.03 FVTPL</t>
  </si>
  <si>
    <t>6280.02</t>
  </si>
  <si>
    <t>7220.02</t>
  </si>
  <si>
    <t>7310.02 FVOCI</t>
  </si>
  <si>
    <t>7310.02 FVTPL</t>
  </si>
  <si>
    <t>7470.02</t>
  </si>
  <si>
    <t>7470.06 FVOCI</t>
  </si>
  <si>
    <t>7470.06 FVTPL</t>
  </si>
  <si>
    <t>И.о. председателя Правления  __________________________ Охонов Ф.Р.</t>
  </si>
  <si>
    <t xml:space="preserve"> дата 05.03.2021 г.</t>
  </si>
  <si>
    <t>Провизии - Комиссии ПДО</t>
  </si>
  <si>
    <t>ПДО</t>
  </si>
  <si>
    <t>Услуги ПДО</t>
  </si>
  <si>
    <t>6290.10</t>
  </si>
  <si>
    <t>Оплата услуг банка</t>
  </si>
  <si>
    <t>Услуги регистратора</t>
  </si>
  <si>
    <t>7480.10</t>
  </si>
  <si>
    <t>2.2.9</t>
  </si>
  <si>
    <t>2.2.10</t>
  </si>
  <si>
    <t>2.2.11</t>
  </si>
  <si>
    <t>2.2.12</t>
  </si>
  <si>
    <t>ИПИФ "Halyk-Валютный"</t>
  </si>
  <si>
    <t>VECTOR GROUP LTD / USU92279AK18</t>
  </si>
  <si>
    <t>Всего по активам прочих клиентов</t>
  </si>
  <si>
    <t xml:space="preserve">Соединенные Штаты </t>
  </si>
  <si>
    <t>AT&amp;T INC</t>
  </si>
  <si>
    <t>US00206R1023</t>
  </si>
  <si>
    <t>Fitch Ratings - A-</t>
  </si>
  <si>
    <t>GLAXOSMITHKLINE PLC</t>
  </si>
  <si>
    <t xml:space="preserve">Соединенное Королевство </t>
  </si>
  <si>
    <t>GB0009252882</t>
  </si>
  <si>
    <t>Moody's Investors Service - A2</t>
  </si>
  <si>
    <t>О-в Джерси</t>
  </si>
  <si>
    <t>VERIZON COMMUNICATIONS INC</t>
  </si>
  <si>
    <t>US92343V1044</t>
  </si>
  <si>
    <t>Российская Федерация</t>
  </si>
  <si>
    <t>Итого:</t>
  </si>
  <si>
    <t>Сейдахметова Б.Е.</t>
  </si>
  <si>
    <t>KZKD00000683</t>
  </si>
  <si>
    <t>01 Апреля 2021</t>
  </si>
  <si>
    <t>Fitch Ratings - BBB+</t>
  </si>
  <si>
    <t>KZ2C00007383</t>
  </si>
  <si>
    <t>Ценные бумаги иностранных государств</t>
  </si>
  <si>
    <t>REPUBLIC OF TURKEY</t>
  </si>
  <si>
    <t>Турция</t>
  </si>
  <si>
    <t>Купонные облигации государственные иностранные</t>
  </si>
  <si>
    <t>US900123CM05</t>
  </si>
  <si>
    <t>ADVANCED MICRO DEVICES</t>
  </si>
  <si>
    <t>US0079031078</t>
  </si>
  <si>
    <t>MICRON TECHNOLOGY INC</t>
  </si>
  <si>
    <t>US5951121038</t>
  </si>
  <si>
    <t>NVIDIA CORP</t>
  </si>
  <si>
    <t>US67066G1040</t>
  </si>
  <si>
    <t>Unilever PLC</t>
  </si>
  <si>
    <t>GB00B10RZP78</t>
  </si>
  <si>
    <t>1160.04</t>
  </si>
  <si>
    <t>1270.01</t>
  </si>
  <si>
    <t>1280.03, Требования по сделке форвард</t>
  </si>
  <si>
    <t>Провизии - Комиссии Андеррайтинг</t>
  </si>
  <si>
    <t>2410 Другие виды основных средств</t>
  </si>
  <si>
    <t>2410 Компьютеры</t>
  </si>
  <si>
    <t>2410 Машины и оборудование</t>
  </si>
  <si>
    <t>2410 Транспортные средства</t>
  </si>
  <si>
    <t>2420 Другие виды основных средств</t>
  </si>
  <si>
    <t>2420 Компьютеры</t>
  </si>
  <si>
    <t>2420 Машины и оборудование</t>
  </si>
  <si>
    <t>2420 Транспортные средства</t>
  </si>
  <si>
    <t>3380.27, Прочие начисленные расходы в виде вознаграждения</t>
  </si>
  <si>
    <t>АО "Казахстанская фондовая биржа"</t>
  </si>
  <si>
    <t>6240.01, Доходы от восстанов-я (аннулир-я) резервов (провизий), созданных по ЦБ, учит-м по спр.ст-ти через ПСД и учит по аморт ст</t>
  </si>
  <si>
    <t>6280.08, Неустойка (штраф, пеня)</t>
  </si>
  <si>
    <t>6290, Доходы по сделкам с производными финансовыми инструментами</t>
  </si>
  <si>
    <t>6290.10, Доходы по сделкам форвард</t>
  </si>
  <si>
    <t>7220.03, Расходы по налогу на имущество</t>
  </si>
  <si>
    <t>7440.24, Расходы по формированию резервов (провизий) по прочей дебиторской задолженности по банковской деятельности</t>
  </si>
  <si>
    <t>7480, Расходы по операциям с производными финансовыми инструментами</t>
  </si>
  <si>
    <t>7480.10, Расходы по сделкам форвард</t>
  </si>
  <si>
    <t>Анализ счета 5610 за Март 2021 г.</t>
  </si>
  <si>
    <t>7440.24</t>
  </si>
  <si>
    <t>Анализ счета 5610 за Январь 2021 г. - Март 2021 г.</t>
  </si>
  <si>
    <t>6240.01</t>
  </si>
  <si>
    <t>7220.03</t>
  </si>
  <si>
    <t>Ф1</t>
  </si>
  <si>
    <t xml:space="preserve"> по состоянию на "01" апреля 2021 года</t>
  </si>
  <si>
    <t>Первый руководитель _____________________ Охонов Ф. Р.</t>
  </si>
  <si>
    <t>Исполнитель                 ______________________  Антонова Н. А.</t>
  </si>
  <si>
    <t xml:space="preserve"> дата 05.05.2021 г.</t>
  </si>
  <si>
    <t>Председатель Правления  _____________________ Охонов Ф. Р.</t>
  </si>
  <si>
    <t>Председатель Правления  __________________________ Охонов Ф.Р.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</si>
</sst>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00_р_._-;\-* #,##0.00_р_._-;_-* &quot;-&quot;??_р_._-;_-@_-"/>
    <numFmt numFmtId="165" formatCode="_(* #,##0.00_);_(* \(#,##0.00\);_(* &quot;-&quot;??_);_(@_)"/>
    <numFmt numFmtId="166" formatCode="_-* #,##0.0_р_._-;\-* #,##0.0_р_._-;_-* &quot;-&quot;??_р_._-;_-@_-"/>
    <numFmt numFmtId="167" formatCode="_-* #,##0_р_._-;\-* #,##0_р_._-;_-* &quot;-&quot;??_р_._-;_-@_-"/>
    <numFmt numFmtId="168" formatCode="_(* #,##0_);_(* \(#,##0\);_(* &quot;-&quot;??_);_(@_)"/>
    <numFmt numFmtId="169" formatCode="#,##0.000"/>
    <numFmt numFmtId="170" formatCode="_-* #,##0.00[$€-1]_-;\-* #,##0.00[$€-1]_-;_-* &quot;-&quot;??[$€-1]_-"/>
    <numFmt numFmtId="171" formatCode="0.000_);[Red]\(0.000\)"/>
    <numFmt numFmtId="172" formatCode="&quot;£&quot;#,##0;\-&quot;£&quot;#,##0"/>
    <numFmt numFmtId="173" formatCode="_-* #,##0\ _р_._-;\-* #,##0\ _р_._-;_-* &quot;-&quot;\ _р_._-;_-@_-"/>
    <numFmt numFmtId="174" formatCode="_-* #,##0.00\ _р_._-;\-* #,##0.00\ _р_._-;_-* &quot;-&quot;??\ _р_._-;_-@_-"/>
    <numFmt numFmtId="175" formatCode="#,##0.000000000000"/>
    <numFmt numFmtId="176" formatCode="_-* #,##0.00\ _₽_-;\-* #,##0.00\ _₽_-;_-* &quot;-&quot;??\ _₽_-;_-@_-"/>
  </numFmts>
  <fonts count="177"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Times New Roman"/>
      <family val="1"/>
    </font>
    <font>
      <b/>
      <sz val="10"/>
      <name val="Times New Roman"/>
      <family val="1"/>
    </font>
    <font>
      <i/>
      <sz val="10"/>
      <name val="Times New Roman"/>
      <family val="1"/>
    </font>
    <font>
      <sz val="10"/>
      <color indexed="8"/>
      <name val="Times New Roman"/>
      <family val="1"/>
      <charset val="204"/>
    </font>
    <font>
      <sz val="10"/>
      <name val="Arial Cyr"/>
      <charset val="204"/>
    </font>
    <font>
      <sz val="10"/>
      <name val="Times New Roman"/>
      <family val="1"/>
      <charset val="204"/>
    </font>
    <font>
      <sz val="10"/>
      <name val="Helv"/>
    </font>
    <font>
      <sz val="12"/>
      <name val="Times New Roman"/>
      <family val="1"/>
      <charset val="204"/>
    </font>
    <font>
      <sz val="8"/>
      <name val="Times New Roman"/>
      <family val="1"/>
      <charset val="204"/>
    </font>
    <font>
      <b/>
      <sz val="10"/>
      <name val="Times New Roman"/>
      <family val="1"/>
      <charset val="204"/>
    </font>
    <font>
      <b/>
      <sz val="8"/>
      <name val="Times New Roman"/>
      <family val="1"/>
      <charset val="204"/>
    </font>
    <font>
      <b/>
      <sz val="10"/>
      <color indexed="8"/>
      <name val="Times New Roman"/>
      <family val="1"/>
    </font>
    <font>
      <b/>
      <sz val="12"/>
      <name val="Times New Roman"/>
      <family val="1"/>
      <charset val="204"/>
    </font>
    <font>
      <b/>
      <sz val="12"/>
      <name val="Times New Roman"/>
      <family val="1"/>
    </font>
    <font>
      <sz val="12"/>
      <name val="Times New Roman"/>
      <family val="1"/>
    </font>
    <font>
      <sz val="8"/>
      <name val="Arial"/>
      <family val="2"/>
      <charset val="204"/>
    </font>
    <font>
      <sz val="11"/>
      <color indexed="8"/>
      <name val="Calibri"/>
      <family val="2"/>
      <charset val="204"/>
    </font>
    <font>
      <sz val="8"/>
      <color indexed="8"/>
      <name val="Arial"/>
      <family val="2"/>
      <charset val="204"/>
    </font>
    <font>
      <sz val="10"/>
      <color indexed="8"/>
      <name val="MS Sans Serif"/>
      <family val="2"/>
      <charset val="204"/>
    </font>
    <font>
      <b/>
      <sz val="10"/>
      <name val="Arial"/>
      <family val="2"/>
      <charset val="204"/>
    </font>
    <font>
      <b/>
      <sz val="10"/>
      <color indexed="8"/>
      <name val="Times New Roman"/>
      <family val="1"/>
      <charset val="204"/>
    </font>
    <font>
      <sz val="8"/>
      <name val="Arial"/>
      <family val="2"/>
    </font>
    <font>
      <sz val="9"/>
      <name val="Arial"/>
      <family val="2"/>
    </font>
    <font>
      <sz val="8"/>
      <name val="Arial"/>
      <family val="2"/>
      <charset val="204"/>
    </font>
    <font>
      <b/>
      <sz val="10"/>
      <color indexed="8"/>
      <name val="Arial"/>
      <family val="2"/>
      <charset val="204"/>
    </font>
    <font>
      <b/>
      <sz val="8"/>
      <color indexed="8"/>
      <name val="Arial"/>
      <family val="2"/>
      <charset val="204"/>
    </font>
    <font>
      <sz val="10"/>
      <color indexed="8"/>
      <name val="Arial"/>
      <family val="2"/>
      <charset val="204"/>
    </font>
    <font>
      <b/>
      <sz val="8"/>
      <name val="Arial"/>
      <family val="2"/>
    </font>
    <font>
      <sz val="11"/>
      <color indexed="8"/>
      <name val="Arial Cyr"/>
      <charset val="204"/>
    </font>
    <font>
      <sz val="10"/>
      <color indexed="8"/>
      <name val="Arial Cyr"/>
      <charset val="204"/>
    </font>
    <font>
      <b/>
      <sz val="10"/>
      <name val="Arial Cyr"/>
      <charset val="204"/>
    </font>
    <font>
      <b/>
      <sz val="11"/>
      <color indexed="8"/>
      <name val="Arial Cyr"/>
      <charset val="204"/>
    </font>
    <font>
      <i/>
      <sz val="10"/>
      <name val="Times New Roman"/>
      <family val="1"/>
      <charset val="204"/>
    </font>
    <font>
      <i/>
      <sz val="10"/>
      <color indexed="8"/>
      <name val="Times New Roman"/>
      <family val="1"/>
      <charset val="204"/>
    </font>
    <font>
      <sz val="10"/>
      <color indexed="8"/>
      <name val="Times New Roman"/>
      <family val="1"/>
    </font>
    <font>
      <b/>
      <i/>
      <sz val="10"/>
      <name val="Times New Roman"/>
      <family val="1"/>
      <charset val="204"/>
    </font>
    <font>
      <b/>
      <i/>
      <sz val="10"/>
      <color indexed="8"/>
      <name val="Times New Roman"/>
      <family val="1"/>
      <charset val="204"/>
    </font>
    <font>
      <b/>
      <sz val="9"/>
      <name val="Arial"/>
      <family val="2"/>
    </font>
    <font>
      <sz val="9"/>
      <color indexed="81"/>
      <name val="Tahoma"/>
      <family val="2"/>
      <charset val="204"/>
    </font>
    <font>
      <b/>
      <sz val="9"/>
      <color indexed="81"/>
      <name val="Tahoma"/>
      <family val="2"/>
      <charset val="204"/>
    </font>
    <font>
      <sz val="11"/>
      <color theme="1"/>
      <name val="Calibri"/>
      <family val="2"/>
      <charset val="204"/>
      <scheme val="minor"/>
    </font>
    <font>
      <sz val="8"/>
      <color rgb="FF000000"/>
      <name val="Arial"/>
      <family val="2"/>
      <charset val="204"/>
    </font>
    <font>
      <b/>
      <i/>
      <sz val="8"/>
      <color rgb="FF000000"/>
      <name val="Arial"/>
      <family val="2"/>
      <charset val="204"/>
    </font>
    <font>
      <i/>
      <sz val="8"/>
      <color rgb="FF000000"/>
      <name val="Arial"/>
      <family val="2"/>
      <charset val="204"/>
    </font>
    <font>
      <b/>
      <sz val="8"/>
      <color rgb="FF000000"/>
      <name val="Arial"/>
      <family val="2"/>
      <charset val="204"/>
    </font>
    <font>
      <b/>
      <sz val="10"/>
      <color rgb="FF000000"/>
      <name val="Arial"/>
      <family val="2"/>
      <charset val="204"/>
    </font>
    <font>
      <sz val="11"/>
      <color theme="1"/>
      <name val="Arial"/>
      <family val="2"/>
      <charset val="204"/>
    </font>
    <font>
      <sz val="10"/>
      <color rgb="FF000000"/>
      <name val="Arial"/>
      <family val="2"/>
      <charset val="204"/>
    </font>
    <font>
      <sz val="10"/>
      <color theme="1"/>
      <name val="Arial"/>
      <family val="2"/>
      <charset val="204"/>
    </font>
    <font>
      <b/>
      <u/>
      <sz val="10"/>
      <color rgb="FF000000"/>
      <name val="Arial"/>
      <family val="2"/>
      <charset val="204"/>
    </font>
    <font>
      <sz val="10"/>
      <color theme="1"/>
      <name val="Times New Roman"/>
      <family val="1"/>
      <charset val="204"/>
    </font>
    <font>
      <sz val="11"/>
      <color theme="0"/>
      <name val="Arial"/>
      <family val="2"/>
      <charset val="204"/>
    </font>
    <font>
      <sz val="10"/>
      <color theme="0"/>
      <name val="Times New Roman"/>
      <family val="1"/>
      <charset val="204"/>
    </font>
    <font>
      <b/>
      <sz val="12"/>
      <color rgb="FF000000"/>
      <name val="Times New Roman"/>
      <family val="1"/>
      <charset val="204"/>
    </font>
    <font>
      <b/>
      <u/>
      <sz val="10"/>
      <color rgb="FF000000"/>
      <name val="Times New Roman"/>
      <family val="1"/>
      <charset val="204"/>
    </font>
    <font>
      <sz val="10"/>
      <color rgb="FF000000"/>
      <name val="Times New Roman"/>
      <family val="1"/>
      <charset val="204"/>
    </font>
    <font>
      <sz val="8"/>
      <color indexed="8"/>
      <name val="Times New Roman"/>
      <family val="1"/>
      <charset val="204"/>
    </font>
    <font>
      <sz val="8"/>
      <color rgb="FF000000"/>
      <name val="Times New Roman"/>
      <family val="1"/>
      <charset val="204"/>
    </font>
    <font>
      <sz val="8"/>
      <color theme="1"/>
      <name val="Times New Roman"/>
      <family val="1"/>
      <charset val="204"/>
    </font>
    <font>
      <b/>
      <sz val="8"/>
      <name val="Arial"/>
      <family val="2"/>
      <charset val="204"/>
    </font>
    <font>
      <sz val="10"/>
      <name val="Arial"/>
      <family val="2"/>
    </font>
    <font>
      <b/>
      <sz val="10"/>
      <name val="Arial"/>
      <family val="2"/>
    </font>
    <font>
      <sz val="12"/>
      <color rgb="FF000000"/>
      <name val="Times New Roman"/>
      <family val="1"/>
      <charset val="204"/>
    </font>
    <font>
      <i/>
      <sz val="9"/>
      <name val="Arial"/>
      <family val="2"/>
      <charset val="204"/>
    </font>
    <font>
      <b/>
      <sz val="11"/>
      <color theme="1"/>
      <name val="Calibri"/>
      <family val="2"/>
      <charset val="204"/>
      <scheme val="minor"/>
    </font>
    <font>
      <u/>
      <sz val="10"/>
      <color theme="10"/>
      <name val="Arial Cyr"/>
      <charset val="204"/>
    </font>
    <font>
      <sz val="10"/>
      <name val="Arial Cy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Times New Roman"/>
      <family val="2"/>
      <charset val="204"/>
    </font>
    <font>
      <sz val="11"/>
      <color indexed="9"/>
      <name val="Times New Roman"/>
      <family val="2"/>
      <charset val="204"/>
    </font>
    <font>
      <sz val="11"/>
      <color indexed="62"/>
      <name val="Times New Roman"/>
      <family val="2"/>
      <charset val="204"/>
    </font>
    <font>
      <b/>
      <sz val="11"/>
      <color indexed="63"/>
      <name val="Times New Roman"/>
      <family val="2"/>
      <charset val="204"/>
    </font>
    <font>
      <b/>
      <sz val="11"/>
      <color indexed="52"/>
      <name val="Times New Roman"/>
      <family val="2"/>
      <charset val="204"/>
    </font>
    <font>
      <sz val="10"/>
      <name val="Times New Roman Cyr"/>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1"/>
      <color indexed="8"/>
      <name val="Times New Roman"/>
      <family val="2"/>
      <charset val="204"/>
    </font>
    <font>
      <b/>
      <sz val="11"/>
      <color indexed="9"/>
      <name val="Times New Roman"/>
      <family val="2"/>
      <charset val="204"/>
    </font>
    <font>
      <b/>
      <sz val="18"/>
      <color indexed="56"/>
      <name val="Cambria"/>
      <family val="2"/>
      <charset val="204"/>
    </font>
    <font>
      <sz val="11"/>
      <color indexed="60"/>
      <name val="Times New Roman"/>
      <family val="2"/>
      <charset val="204"/>
    </font>
    <font>
      <sz val="11"/>
      <color indexed="20"/>
      <name val="Times New Roman"/>
      <family val="2"/>
      <charset val="204"/>
    </font>
    <font>
      <i/>
      <sz val="11"/>
      <color indexed="23"/>
      <name val="Times New Roman"/>
      <family val="2"/>
      <charset val="204"/>
    </font>
    <font>
      <sz val="11"/>
      <color indexed="52"/>
      <name val="Times New Roman"/>
      <family val="2"/>
      <charset val="204"/>
    </font>
    <font>
      <sz val="11"/>
      <color indexed="10"/>
      <name val="Times New Roman"/>
      <family val="2"/>
      <charset val="204"/>
    </font>
    <font>
      <sz val="11"/>
      <color indexed="17"/>
      <name val="Times New Roman"/>
      <family val="2"/>
      <charset val="204"/>
    </font>
    <font>
      <sz val="10"/>
      <color indexed="0"/>
      <name val="Helv"/>
      <charset val="204"/>
    </font>
    <font>
      <sz val="10"/>
      <name val="Helv"/>
      <charset val="204"/>
    </font>
    <font>
      <b/>
      <sz val="10"/>
      <name val="MS Sans Serif"/>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11"/>
      <name val="Arial"/>
      <family val="2"/>
      <charset val="204"/>
    </font>
    <font>
      <sz val="10"/>
      <name val="Calibri"/>
      <family val="2"/>
      <charset val="204"/>
    </font>
    <font>
      <b/>
      <sz val="12"/>
      <name val="Arial"/>
      <family val="2"/>
      <charset val="204"/>
    </font>
    <font>
      <sz val="10"/>
      <name val="Courier"/>
      <family val="1"/>
      <charset val="204"/>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0"/>
      <color indexed="39"/>
      <name val="Arial"/>
      <family val="2"/>
    </font>
    <font>
      <sz val="19"/>
      <color indexed="48"/>
      <name val="Arial"/>
      <family val="2"/>
      <charset val="204"/>
    </font>
    <font>
      <b/>
      <sz val="18"/>
      <color indexed="62"/>
      <name val="Cambria"/>
      <family val="2"/>
    </font>
    <font>
      <b/>
      <sz val="16"/>
      <color indexed="23"/>
      <name val="Arial"/>
      <family val="2"/>
    </font>
    <font>
      <sz val="11"/>
      <color indexed="48"/>
      <name val="Calibri"/>
      <family val="2"/>
    </font>
    <font>
      <b/>
      <sz val="11"/>
      <color indexed="17"/>
      <name val="Calibri"/>
      <family val="2"/>
    </font>
    <font>
      <sz val="11"/>
      <color indexed="37"/>
      <name val="Calibri"/>
      <family val="2"/>
    </font>
    <font>
      <sz val="11"/>
      <color indexed="14"/>
      <name val="Calibri"/>
      <family val="2"/>
    </font>
    <font>
      <sz val="12"/>
      <color theme="1"/>
      <name val="Times New Roman"/>
      <family val="2"/>
      <charset val="204"/>
    </font>
    <font>
      <sz val="12"/>
      <color indexed="8"/>
      <name val="Times New Roman"/>
      <family val="2"/>
      <charset val="204"/>
    </font>
    <font>
      <b/>
      <sz val="12"/>
      <color indexed="8"/>
      <name val="Arial"/>
      <family val="2"/>
    </font>
    <font>
      <sz val="9"/>
      <color indexed="8"/>
      <name val="Arial"/>
      <family val="2"/>
    </font>
    <font>
      <u/>
      <sz val="10"/>
      <color theme="10"/>
      <name val="Arial"/>
      <family val="2"/>
      <charset val="204"/>
    </font>
    <font>
      <i/>
      <sz val="9"/>
      <name val="Arial"/>
      <family val="2"/>
    </font>
    <font>
      <sz val="10"/>
      <color theme="1"/>
      <name val="Arial Cyr"/>
      <charset val="204"/>
    </font>
    <font>
      <sz val="10"/>
      <color rgb="FF000000"/>
      <name val="Arial Cyr"/>
      <charset val="204"/>
    </font>
    <font>
      <b/>
      <sz val="12"/>
      <name val="Arial"/>
      <family val="2"/>
    </font>
    <font>
      <b/>
      <sz val="10"/>
      <color rgb="FFFF0000"/>
      <name val="Arial"/>
      <family val="2"/>
      <charset val="204"/>
    </font>
    <font>
      <b/>
      <sz val="10"/>
      <color rgb="FFFF0000"/>
      <name val="Times New Roman"/>
      <family val="1"/>
      <charset val="204"/>
    </font>
    <font>
      <b/>
      <sz val="8"/>
      <color rgb="FFFF0000"/>
      <name val="Arial"/>
      <family val="2"/>
      <charset val="204"/>
    </font>
    <font>
      <b/>
      <sz val="11"/>
      <color rgb="FFFF0000"/>
      <name val="Arial Cyr"/>
      <charset val="204"/>
    </font>
    <font>
      <b/>
      <sz val="10"/>
      <color rgb="FFFF0000"/>
      <name val="Arial Cyr"/>
      <charset val="204"/>
    </font>
    <font>
      <sz val="11"/>
      <color theme="1"/>
      <name val="Arial Cyr"/>
      <charset val="204"/>
    </font>
    <font>
      <b/>
      <sz val="11"/>
      <color theme="1"/>
      <name val="Arial Cyr"/>
      <charset val="204"/>
    </font>
    <font>
      <sz val="10"/>
      <color theme="1" tint="4.9989318521683403E-2"/>
      <name val="Times New Roman"/>
      <family val="1"/>
      <charset val="204"/>
    </font>
    <font>
      <sz val="9"/>
      <name val="Arial"/>
      <family val="2"/>
      <charset val="204"/>
    </font>
    <font>
      <sz val="8"/>
      <color theme="3" tint="-0.249977111117893"/>
      <name val="Arial"/>
      <family val="2"/>
      <charset val="204"/>
    </font>
    <font>
      <sz val="8"/>
      <color theme="1"/>
      <name val="Arial"/>
      <family val="2"/>
      <charset val="204"/>
    </font>
    <font>
      <sz val="8"/>
      <color rgb="FFFF0000"/>
      <name val="Arial"/>
      <family val="2"/>
      <charset val="204"/>
    </font>
    <font>
      <sz val="8"/>
      <color rgb="FF00B050"/>
      <name val="Arial"/>
      <family val="2"/>
      <charset val="204"/>
    </font>
    <font>
      <b/>
      <u/>
      <sz val="10"/>
      <name val="Arial"/>
      <family val="2"/>
      <charset val="204"/>
    </font>
    <font>
      <sz val="10"/>
      <color theme="3" tint="-0.249977111117893"/>
      <name val="Times New Roman"/>
      <family val="1"/>
      <charset val="204"/>
    </font>
    <font>
      <sz val="11"/>
      <color indexed="8"/>
      <name val="Calibri"/>
      <family val="2"/>
      <scheme val="minor"/>
    </font>
    <font>
      <sz val="9"/>
      <color indexed="10"/>
      <name val="Arial"/>
      <family val="2"/>
    </font>
    <font>
      <b/>
      <sz val="8"/>
      <color theme="0"/>
      <name val="Arial"/>
      <family val="2"/>
      <charset val="204"/>
    </font>
    <font>
      <sz val="10"/>
      <color theme="0"/>
      <name val="Arial"/>
      <family val="2"/>
      <charset val="204"/>
    </font>
    <font>
      <b/>
      <sz val="10"/>
      <color theme="0"/>
      <name val="Times New Roman"/>
      <family val="1"/>
      <charset val="204"/>
    </font>
  </fonts>
  <fills count="9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5"/>
      </patternFill>
    </fill>
    <fill>
      <patternFill patternType="solid">
        <fgColor indexed="54"/>
      </patternFill>
    </fill>
    <fill>
      <patternFill patternType="solid">
        <fgColor indexed="23"/>
      </patternFill>
    </fill>
    <fill>
      <patternFill patternType="solid">
        <fgColor indexed="50"/>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60"/>
      </patternFill>
    </fill>
    <fill>
      <patternFill patternType="solid">
        <fgColor rgb="FFF4ECC5"/>
      </patternFill>
    </fill>
    <fill>
      <patternFill patternType="solid">
        <fgColor rgb="FFF8F2D8"/>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0"/>
      </left>
      <right style="thin">
        <color indexed="0"/>
      </right>
      <top style="thin">
        <color indexed="0"/>
      </top>
      <bottom style="thin">
        <color indexed="0"/>
      </bottom>
      <diagonal/>
    </border>
    <border>
      <left/>
      <right/>
      <top style="thin">
        <color indexed="64"/>
      </top>
      <bottom/>
      <diagonal/>
    </border>
    <border>
      <left/>
      <right style="thin">
        <color indexed="0"/>
      </right>
      <top/>
      <bottom/>
      <diagonal/>
    </border>
    <border>
      <left style="thin">
        <color indexed="64"/>
      </left>
      <right/>
      <top style="thin">
        <color indexed="0"/>
      </top>
      <bottom style="thin">
        <color indexed="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0"/>
      </bottom>
      <diagonal/>
    </border>
    <border>
      <left style="thin">
        <color indexed="0"/>
      </left>
      <right/>
      <top style="thin">
        <color indexed="0"/>
      </top>
      <bottom style="thin">
        <color indexed="0"/>
      </bottom>
      <diagonal/>
    </border>
    <border>
      <left style="thin">
        <color indexed="64"/>
      </left>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60"/>
      </left>
      <right style="thin">
        <color indexed="60"/>
      </right>
      <top style="thin">
        <color indexed="60"/>
      </top>
      <bottom style="thin">
        <color indexed="6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0"/>
      </left>
      <right/>
      <top style="thin">
        <color indexed="64"/>
      </top>
      <bottom style="thin">
        <color indexed="0"/>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thin">
        <color indexed="0"/>
      </left>
      <right style="thin">
        <color indexed="0"/>
      </right>
      <top style="thin">
        <color indexed="64"/>
      </top>
      <bottom/>
      <diagonal/>
    </border>
    <border>
      <left style="thin">
        <color indexed="0"/>
      </left>
      <right/>
      <top style="thin">
        <color indexed="64"/>
      </top>
      <bottom/>
      <diagonal/>
    </border>
    <border>
      <left/>
      <right style="thin">
        <color indexed="0"/>
      </right>
      <top style="thin">
        <color indexed="64"/>
      </top>
      <bottom/>
      <diagonal/>
    </border>
    <border>
      <left style="thin">
        <color indexed="0"/>
      </left>
      <right/>
      <top style="thin">
        <color indexed="64"/>
      </top>
      <bottom style="thin">
        <color indexed="64"/>
      </bottom>
      <diagonal/>
    </border>
    <border>
      <left/>
      <right style="thin">
        <color indexed="0"/>
      </right>
      <top style="thin">
        <color indexed="64"/>
      </top>
      <bottom style="thin">
        <color indexed="64"/>
      </bottom>
      <diagonal/>
    </border>
    <border>
      <left style="thin">
        <color indexed="0"/>
      </left>
      <right style="thin">
        <color indexed="0"/>
      </right>
      <top/>
      <bottom style="thin">
        <color indexed="0"/>
      </bottom>
      <diagonal/>
    </border>
    <border>
      <left style="thin">
        <color indexed="0"/>
      </left>
      <right/>
      <top/>
      <bottom style="thin">
        <color indexed="64"/>
      </bottom>
      <diagonal/>
    </border>
    <border>
      <left/>
      <right style="thin">
        <color indexed="0"/>
      </right>
      <top/>
      <bottom style="thin">
        <color indexed="64"/>
      </bottom>
      <diagonal/>
    </border>
    <border>
      <left style="thin">
        <color indexed="0"/>
      </left>
      <right style="thin">
        <color indexed="0"/>
      </right>
      <top/>
      <bottom style="thin">
        <color indexed="64"/>
      </bottom>
      <diagonal/>
    </border>
    <border>
      <left style="thin">
        <color indexed="64"/>
      </left>
      <right style="thin">
        <color indexed="0"/>
      </right>
      <top/>
      <bottom style="thin">
        <color indexed="0"/>
      </bottom>
      <diagonal/>
    </border>
    <border>
      <left style="thin">
        <color indexed="64"/>
      </left>
      <right style="thin">
        <color indexed="0"/>
      </right>
      <top style="thin">
        <color indexed="64"/>
      </top>
      <bottom style="thin">
        <color indexed="0"/>
      </bottom>
      <diagonal/>
    </border>
    <border>
      <left style="thin">
        <color indexed="64"/>
      </left>
      <right style="thin">
        <color indexed="0"/>
      </right>
      <top style="thin">
        <color indexed="64"/>
      </top>
      <bottom/>
      <diagonal/>
    </border>
    <border>
      <left style="thin">
        <color indexed="0"/>
      </left>
      <right style="thin">
        <color indexed="0"/>
      </right>
      <top style="thin">
        <color indexed="64"/>
      </top>
      <bottom style="thin">
        <color indexed="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9"/>
      </top>
      <bottom style="double">
        <color indexed="49"/>
      </bottom>
      <diagonal/>
    </border>
    <border>
      <left style="thin">
        <color indexed="54"/>
      </left>
      <right/>
      <top style="thin">
        <color indexed="54"/>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48"/>
      </top>
      <bottom style="double">
        <color indexed="48"/>
      </bottom>
      <diagonal/>
    </border>
    <border>
      <left/>
      <right/>
      <top/>
      <bottom style="double">
        <color indexed="17"/>
      </bottom>
      <diagonal/>
    </border>
    <border>
      <left style="thin">
        <color indexed="64"/>
      </left>
      <right style="thin">
        <color indexed="0"/>
      </right>
      <top style="thin">
        <color indexed="64"/>
      </top>
      <bottom style="thin">
        <color indexed="64"/>
      </bottom>
      <diagonal/>
    </border>
    <border>
      <left style="thin">
        <color indexed="64"/>
      </left>
      <right style="thin">
        <color indexed="0"/>
      </right>
      <top style="thin">
        <color indexed="0"/>
      </top>
      <bottom style="thin">
        <color indexed="0"/>
      </bottom>
      <diagonal/>
    </border>
    <border>
      <left style="thin">
        <color rgb="FFCCC085"/>
      </left>
      <right style="thin">
        <color rgb="FFCCC085"/>
      </right>
      <top style="thin">
        <color rgb="FFCCC085"/>
      </top>
      <bottom/>
      <diagonal/>
    </border>
    <border>
      <left style="thin">
        <color rgb="FFCCC085"/>
      </left>
      <right style="thin">
        <color rgb="FFCCC085"/>
      </right>
      <top style="thin">
        <color rgb="FFCCC085"/>
      </top>
      <bottom style="thin">
        <color rgb="FFCCC085"/>
      </bottom>
      <diagonal/>
    </border>
    <border>
      <left style="thin">
        <color rgb="FFCCC085"/>
      </left>
      <right style="thin">
        <color rgb="FFCCC085"/>
      </right>
      <top/>
      <bottom style="thin">
        <color rgb="FFCCC085"/>
      </bottom>
      <diagonal/>
    </border>
    <border>
      <left style="thin">
        <color indexed="8"/>
      </left>
      <right style="thin">
        <color indexed="8"/>
      </right>
      <top style="thin">
        <color indexed="8"/>
      </top>
      <bottom style="thin">
        <color indexed="8"/>
      </bottom>
      <diagonal/>
    </border>
    <border>
      <left/>
      <right style="thin">
        <color indexed="64"/>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style="thin">
        <color indexed="64"/>
      </top>
      <bottom style="thin">
        <color indexed="64"/>
      </bottom>
      <diagonal/>
    </border>
    <border>
      <left/>
      <right style="thin">
        <color indexed="64"/>
      </right>
      <top style="thin">
        <color indexed="64"/>
      </top>
      <bottom style="thin">
        <color indexed="0"/>
      </bottom>
      <diagonal/>
    </border>
    <border>
      <left/>
      <right style="thin">
        <color indexed="64"/>
      </right>
      <top style="thin">
        <color indexed="0"/>
      </top>
      <bottom/>
      <diagonal/>
    </border>
    <border>
      <left/>
      <right/>
      <top style="thin">
        <color indexed="0"/>
      </top>
      <bottom/>
      <diagonal/>
    </border>
    <border>
      <left style="thin">
        <color indexed="64"/>
      </left>
      <right style="thin">
        <color indexed="0"/>
      </right>
      <top/>
      <bottom style="thin">
        <color indexed="64"/>
      </bottom>
      <diagonal/>
    </border>
    <border>
      <left style="thin">
        <color indexed="64"/>
      </left>
      <right style="thin">
        <color indexed="0"/>
      </right>
      <top style="thin">
        <color indexed="0"/>
      </top>
      <bottom style="thin">
        <color indexed="64"/>
      </bottom>
      <diagonal/>
    </border>
  </borders>
  <cellStyleXfs count="1045">
    <xf numFmtId="0" fontId="0" fillId="0" borderId="0"/>
    <xf numFmtId="0" fontId="38" fillId="0" borderId="0"/>
    <xf numFmtId="0" fontId="37" fillId="0" borderId="0">
      <alignment horizontal="left" vertical="top"/>
    </xf>
    <xf numFmtId="0" fontId="61" fillId="0" borderId="0">
      <alignment horizontal="right" vertical="top"/>
    </xf>
    <xf numFmtId="0" fontId="37" fillId="0" borderId="0">
      <alignment horizontal="left" vertical="top"/>
    </xf>
    <xf numFmtId="0" fontId="61" fillId="0" borderId="0">
      <alignment horizontal="left" vertical="top"/>
    </xf>
    <xf numFmtId="0" fontId="37" fillId="0" borderId="0">
      <alignment horizontal="left" vertical="top"/>
    </xf>
    <xf numFmtId="0" fontId="61" fillId="0" borderId="0">
      <alignment horizontal="left" vertical="top"/>
    </xf>
    <xf numFmtId="0" fontId="45" fillId="0" borderId="0">
      <alignment horizontal="center" vertical="top"/>
    </xf>
    <xf numFmtId="0" fontId="61" fillId="0" borderId="0">
      <alignment horizontal="center" vertical="top"/>
    </xf>
    <xf numFmtId="0" fontId="44" fillId="0" borderId="0">
      <alignment horizontal="center" vertical="top"/>
    </xf>
    <xf numFmtId="0" fontId="62" fillId="0" borderId="0">
      <alignment horizontal="left" vertical="top"/>
    </xf>
    <xf numFmtId="0" fontId="44" fillId="0" borderId="0">
      <alignment horizontal="center" vertical="top"/>
    </xf>
    <xf numFmtId="0" fontId="63" fillId="0" borderId="0">
      <alignment horizontal="left" vertical="top"/>
    </xf>
    <xf numFmtId="0" fontId="37" fillId="0" borderId="0">
      <alignment horizontal="center" vertical="top"/>
    </xf>
    <xf numFmtId="0" fontId="64" fillId="0" borderId="0">
      <alignment horizontal="center" vertical="top"/>
    </xf>
    <xf numFmtId="0" fontId="61" fillId="0" borderId="0">
      <alignment horizontal="right" vertical="top"/>
    </xf>
    <xf numFmtId="0" fontId="64" fillId="0" borderId="0">
      <alignment horizontal="left" vertical="top"/>
    </xf>
    <xf numFmtId="0" fontId="65" fillId="0" borderId="0">
      <alignment horizontal="center" vertical="top"/>
    </xf>
    <xf numFmtId="0" fontId="36" fillId="0" borderId="0"/>
    <xf numFmtId="0" fontId="60" fillId="0" borderId="0"/>
    <xf numFmtId="0" fontId="60" fillId="0" borderId="0"/>
    <xf numFmtId="0" fontId="24" fillId="0" borderId="0"/>
    <xf numFmtId="0" fontId="24" fillId="0" borderId="0"/>
    <xf numFmtId="0" fontId="24" fillId="0" borderId="0"/>
    <xf numFmtId="0" fontId="41" fillId="0" borderId="0"/>
    <xf numFmtId="0" fontId="27" fillId="0" borderId="0"/>
    <xf numFmtId="0" fontId="26" fillId="0" borderId="0"/>
    <xf numFmtId="165" fontId="19" fillId="0" borderId="0" applyFont="0" applyFill="0" applyBorder="0" applyAlignment="0" applyProtection="0"/>
    <xf numFmtId="164" fontId="60" fillId="0" borderId="0" applyFont="0" applyFill="0" applyBorder="0" applyAlignment="0" applyProtection="0"/>
    <xf numFmtId="164" fontId="24" fillId="0" borderId="0" applyFont="0" applyFill="0" applyBorder="0" applyAlignment="0" applyProtection="0"/>
    <xf numFmtId="0" fontId="41" fillId="0" borderId="0"/>
    <xf numFmtId="164" fontId="24" fillId="0" borderId="0" applyFont="0" applyFill="0" applyBorder="0" applyAlignment="0" applyProtection="0"/>
    <xf numFmtId="0" fontId="41" fillId="0" borderId="0"/>
    <xf numFmtId="0" fontId="18" fillId="0" borderId="0"/>
    <xf numFmtId="0" fontId="17" fillId="0" borderId="0"/>
    <xf numFmtId="0" fontId="17" fillId="0" borderId="0"/>
    <xf numFmtId="0" fontId="19" fillId="0" borderId="0"/>
    <xf numFmtId="0" fontId="16" fillId="0" borderId="0"/>
    <xf numFmtId="0" fontId="16" fillId="0" borderId="0"/>
    <xf numFmtId="43" fontId="19" fillId="0" borderId="0" applyFont="0" applyFill="0" applyBorder="0" applyAlignment="0" applyProtection="0"/>
    <xf numFmtId="164" fontId="16" fillId="0" borderId="0" applyFont="0" applyFill="0" applyBorder="0" applyAlignment="0" applyProtection="0"/>
    <xf numFmtId="0" fontId="16" fillId="0" borderId="0"/>
    <xf numFmtId="0" fontId="16" fillId="0" borderId="0"/>
    <xf numFmtId="0" fontId="16" fillId="0" borderId="0"/>
    <xf numFmtId="0" fontId="86" fillId="0" borderId="0"/>
    <xf numFmtId="0" fontId="19" fillId="0" borderId="0">
      <alignment vertical="top"/>
    </xf>
    <xf numFmtId="0" fontId="19" fillId="0" borderId="0">
      <alignment vertical="top"/>
    </xf>
    <xf numFmtId="0" fontId="87" fillId="11" borderId="0" applyNumberFormat="0" applyBorder="0" applyAlignment="0" applyProtection="0"/>
    <xf numFmtId="0" fontId="87" fillId="12" borderId="0" applyNumberFormat="0" applyBorder="0" applyAlignment="0" applyProtection="0"/>
    <xf numFmtId="0" fontId="87" fillId="13" borderId="0" applyNumberFormat="0" applyBorder="0" applyAlignment="0" applyProtection="0"/>
    <xf numFmtId="0" fontId="87" fillId="14" borderId="0" applyNumberFormat="0" applyBorder="0" applyAlignment="0" applyProtection="0"/>
    <xf numFmtId="0" fontId="87" fillId="15" borderId="0" applyNumberFormat="0" applyBorder="0" applyAlignment="0" applyProtection="0"/>
    <xf numFmtId="0" fontId="87" fillId="16" borderId="0" applyNumberFormat="0" applyBorder="0" applyAlignment="0" applyProtection="0"/>
    <xf numFmtId="0" fontId="104" fillId="11" borderId="0" applyNumberFormat="0" applyBorder="0" applyAlignment="0" applyProtection="0"/>
    <xf numFmtId="0" fontId="104" fillId="12" borderId="0" applyNumberFormat="0" applyBorder="0" applyAlignment="0" applyProtection="0"/>
    <xf numFmtId="0" fontId="104" fillId="13" borderId="0" applyNumberFormat="0" applyBorder="0" applyAlignment="0" applyProtection="0"/>
    <xf numFmtId="0" fontId="104" fillId="14" borderId="0" applyNumberFormat="0" applyBorder="0" applyAlignment="0" applyProtection="0"/>
    <xf numFmtId="0" fontId="104" fillId="15" borderId="0" applyNumberFormat="0" applyBorder="0" applyAlignment="0" applyProtection="0"/>
    <xf numFmtId="0" fontId="104" fillId="16" borderId="0" applyNumberFormat="0" applyBorder="0" applyAlignment="0" applyProtection="0"/>
    <xf numFmtId="0" fontId="87" fillId="17" borderId="0" applyNumberFormat="0" applyBorder="0" applyAlignment="0" applyProtection="0"/>
    <xf numFmtId="0" fontId="87" fillId="18" borderId="0" applyNumberFormat="0" applyBorder="0" applyAlignment="0" applyProtection="0"/>
    <xf numFmtId="0" fontId="87" fillId="19" borderId="0" applyNumberFormat="0" applyBorder="0" applyAlignment="0" applyProtection="0"/>
    <xf numFmtId="0" fontId="87" fillId="14" borderId="0" applyNumberFormat="0" applyBorder="0" applyAlignment="0" applyProtection="0"/>
    <xf numFmtId="0" fontId="87" fillId="17" borderId="0" applyNumberFormat="0" applyBorder="0" applyAlignment="0" applyProtection="0"/>
    <xf numFmtId="0" fontId="87" fillId="20" borderId="0" applyNumberFormat="0" applyBorder="0" applyAlignment="0" applyProtection="0"/>
    <xf numFmtId="0" fontId="104" fillId="17"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4" fillId="14" borderId="0" applyNumberFormat="0" applyBorder="0" applyAlignment="0" applyProtection="0"/>
    <xf numFmtId="0" fontId="104" fillId="17" borderId="0" applyNumberFormat="0" applyBorder="0" applyAlignment="0" applyProtection="0"/>
    <xf numFmtId="0" fontId="104" fillId="20" borderId="0" applyNumberFormat="0" applyBorder="0" applyAlignment="0" applyProtection="0"/>
    <xf numFmtId="0" fontId="88" fillId="21" borderId="0" applyNumberFormat="0" applyBorder="0" applyAlignment="0" applyProtection="0"/>
    <xf numFmtId="0" fontId="88" fillId="18" borderId="0" applyNumberFormat="0" applyBorder="0" applyAlignment="0" applyProtection="0"/>
    <xf numFmtId="0" fontId="88" fillId="19" borderId="0" applyNumberFormat="0" applyBorder="0" applyAlignment="0" applyProtection="0"/>
    <xf numFmtId="0" fontId="88" fillId="22" borderId="0" applyNumberFormat="0" applyBorder="0" applyAlignment="0" applyProtection="0"/>
    <xf numFmtId="0" fontId="88" fillId="23" borderId="0" applyNumberFormat="0" applyBorder="0" applyAlignment="0" applyProtection="0"/>
    <xf numFmtId="0" fontId="88" fillId="24" borderId="0" applyNumberFormat="0" applyBorder="0" applyAlignment="0" applyProtection="0"/>
    <xf numFmtId="0" fontId="105" fillId="21"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88" fillId="25" borderId="0" applyNumberFormat="0" applyBorder="0" applyAlignment="0" applyProtection="0"/>
    <xf numFmtId="0" fontId="88" fillId="26" borderId="0" applyNumberFormat="0" applyBorder="0" applyAlignment="0" applyProtection="0"/>
    <xf numFmtId="0" fontId="88" fillId="27" borderId="0" applyNumberFormat="0" applyBorder="0" applyAlignment="0" applyProtection="0"/>
    <xf numFmtId="0" fontId="88" fillId="22" borderId="0" applyNumberFormat="0" applyBorder="0" applyAlignment="0" applyProtection="0"/>
    <xf numFmtId="0" fontId="88" fillId="23" borderId="0" applyNumberFormat="0" applyBorder="0" applyAlignment="0" applyProtection="0"/>
    <xf numFmtId="0" fontId="88" fillId="28" borderId="0" applyNumberFormat="0" applyBorder="0" applyAlignment="0" applyProtection="0"/>
    <xf numFmtId="0" fontId="89" fillId="12" borderId="0" applyNumberFormat="0" applyBorder="0" applyAlignment="0" applyProtection="0"/>
    <xf numFmtId="0" fontId="90" fillId="29" borderId="39" applyNumberFormat="0" applyAlignment="0" applyProtection="0"/>
    <xf numFmtId="0" fontId="91" fillId="30" borderId="40" applyNumberFormat="0" applyAlignment="0" applyProtection="0"/>
    <xf numFmtId="170" fontId="24" fillId="0" borderId="0" applyFont="0" applyFill="0" applyBorder="0" applyAlignment="0" applyProtection="0"/>
    <xf numFmtId="0" fontId="92" fillId="0" borderId="0" applyNumberFormat="0" applyFill="0" applyBorder="0" applyAlignment="0" applyProtection="0"/>
    <xf numFmtId="0" fontId="93" fillId="13" borderId="0" applyNumberFormat="0" applyBorder="0" applyAlignment="0" applyProtection="0"/>
    <xf numFmtId="0" fontId="94" fillId="0" borderId="41" applyNumberFormat="0" applyFill="0" applyAlignment="0" applyProtection="0"/>
    <xf numFmtId="0" fontId="95" fillId="0" borderId="42" applyNumberFormat="0" applyFill="0" applyAlignment="0" applyProtection="0"/>
    <xf numFmtId="0" fontId="96" fillId="0" borderId="43" applyNumberFormat="0" applyFill="0" applyAlignment="0" applyProtection="0"/>
    <xf numFmtId="0" fontId="96" fillId="0" borderId="0" applyNumberFormat="0" applyFill="0" applyBorder="0" applyAlignment="0" applyProtection="0"/>
    <xf numFmtId="0" fontId="24" fillId="0" borderId="0"/>
    <xf numFmtId="0" fontId="24" fillId="0" borderId="0"/>
    <xf numFmtId="0" fontId="24" fillId="0" borderId="0"/>
    <xf numFmtId="0" fontId="24" fillId="0" borderId="0"/>
    <xf numFmtId="0" fontId="24" fillId="0" borderId="0"/>
    <xf numFmtId="0" fontId="36" fillId="0" borderId="0"/>
    <xf numFmtId="0" fontId="36" fillId="0" borderId="0"/>
    <xf numFmtId="0" fontId="97" fillId="16" borderId="39" applyNumberFormat="0" applyAlignment="0" applyProtection="0"/>
    <xf numFmtId="0" fontId="98" fillId="0" borderId="44" applyNumberFormat="0" applyFill="0" applyAlignment="0" applyProtection="0"/>
    <xf numFmtId="0" fontId="99" fillId="31" borderId="0" applyNumberFormat="0" applyBorder="0" applyAlignment="0" applyProtection="0"/>
    <xf numFmtId="0" fontId="87" fillId="32" borderId="45" applyNumberFormat="0" applyFont="0" applyAlignment="0" applyProtection="0"/>
    <xf numFmtId="0" fontId="100" fillId="29" borderId="46" applyNumberFormat="0" applyAlignment="0" applyProtection="0"/>
    <xf numFmtId="0" fontId="19" fillId="33" borderId="46" applyNumberFormat="0" applyProtection="0">
      <alignment horizontal="left" vertical="center" indent="1"/>
    </xf>
    <xf numFmtId="0" fontId="101" fillId="0" borderId="0" applyNumberFormat="0" applyFill="0" applyBorder="0" applyAlignment="0" applyProtection="0"/>
    <xf numFmtId="0" fontId="102" fillId="0" borderId="47" applyNumberFormat="0" applyFill="0" applyAlignment="0" applyProtection="0"/>
    <xf numFmtId="0" fontId="103" fillId="0" borderId="0" applyNumberFormat="0" applyFill="0" applyBorder="0" applyAlignment="0" applyProtection="0"/>
    <xf numFmtId="0" fontId="105" fillId="25" borderId="0" applyNumberFormat="0" applyBorder="0" applyAlignment="0" applyProtection="0"/>
    <xf numFmtId="0" fontId="105" fillId="26" borderId="0" applyNumberFormat="0" applyBorder="0" applyAlignment="0" applyProtection="0"/>
    <xf numFmtId="0" fontId="105" fillId="27"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8" borderId="0" applyNumberFormat="0" applyBorder="0" applyAlignment="0" applyProtection="0"/>
    <xf numFmtId="0" fontId="106" fillId="16" borderId="39" applyNumberFormat="0" applyAlignment="0" applyProtection="0"/>
    <xf numFmtId="0" fontId="107" fillId="29" borderId="46" applyNumberFormat="0" applyAlignment="0" applyProtection="0"/>
    <xf numFmtId="0" fontId="108" fillId="29" borderId="39" applyNumberFormat="0" applyAlignment="0" applyProtection="0"/>
    <xf numFmtId="0" fontId="110" fillId="0" borderId="41" applyNumberFormat="0" applyFill="0" applyAlignment="0" applyProtection="0"/>
    <xf numFmtId="0" fontId="111" fillId="0" borderId="42" applyNumberFormat="0" applyFill="0" applyAlignment="0" applyProtection="0"/>
    <xf numFmtId="0" fontId="112" fillId="0" borderId="43" applyNumberFormat="0" applyFill="0" applyAlignment="0" applyProtection="0"/>
    <xf numFmtId="0" fontId="112" fillId="0" borderId="0" applyNumberFormat="0" applyFill="0" applyBorder="0" applyAlignment="0" applyProtection="0"/>
    <xf numFmtId="0" fontId="113" fillId="0" borderId="47" applyNumberFormat="0" applyFill="0" applyAlignment="0" applyProtection="0"/>
    <xf numFmtId="0" fontId="24" fillId="0" borderId="0"/>
    <xf numFmtId="0" fontId="114" fillId="30" borderId="40" applyNumberFormat="0" applyAlignment="0" applyProtection="0"/>
    <xf numFmtId="0" fontId="115" fillId="0" borderId="0" applyNumberFormat="0" applyFill="0" applyBorder="0" applyAlignment="0" applyProtection="0"/>
    <xf numFmtId="0" fontId="116" fillId="31" borderId="0" applyNumberFormat="0" applyBorder="0" applyAlignment="0" applyProtection="0"/>
    <xf numFmtId="0" fontId="19" fillId="0" borderId="0"/>
    <xf numFmtId="0" fontId="19" fillId="0" borderId="0"/>
    <xf numFmtId="0" fontId="36" fillId="0" borderId="0"/>
    <xf numFmtId="0" fontId="25" fillId="0" borderId="0"/>
    <xf numFmtId="0" fontId="25" fillId="0" borderId="0"/>
    <xf numFmtId="0" fontId="117" fillId="12" borderId="0" applyNumberFormat="0" applyBorder="0" applyAlignment="0" applyProtection="0"/>
    <xf numFmtId="0" fontId="118" fillId="0" borderId="0" applyNumberFormat="0" applyFill="0" applyBorder="0" applyAlignment="0" applyProtection="0"/>
    <xf numFmtId="0" fontId="109" fillId="32" borderId="45" applyNumberFormat="0" applyFont="0" applyAlignment="0" applyProtection="0"/>
    <xf numFmtId="9" fontId="86" fillId="0" borderId="0" applyFont="0" applyFill="0" applyBorder="0" applyAlignment="0" applyProtection="0"/>
    <xf numFmtId="9" fontId="109" fillId="0" borderId="0" applyFont="0" applyFill="0" applyBorder="0" applyAlignment="0" applyProtection="0"/>
    <xf numFmtId="9" fontId="86" fillId="0" borderId="0" applyFont="0" applyFill="0" applyBorder="0" applyAlignment="0" applyProtection="0"/>
    <xf numFmtId="0" fontId="119" fillId="0" borderId="44" applyNumberFormat="0" applyFill="0" applyAlignment="0" applyProtection="0"/>
    <xf numFmtId="0" fontId="122" fillId="0" borderId="0"/>
    <xf numFmtId="0" fontId="120" fillId="0" borderId="0" applyNumberFormat="0" applyFill="0" applyBorder="0" applyAlignment="0" applyProtection="0"/>
    <xf numFmtId="164" fontId="10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121" fillId="13" borderId="0" applyNumberFormat="0" applyBorder="0" applyAlignment="0" applyProtection="0"/>
    <xf numFmtId="171" fontId="86" fillId="0" borderId="0" applyFont="0" applyFill="0" applyBorder="0" applyAlignment="0" applyProtection="0"/>
    <xf numFmtId="171" fontId="86" fillId="0" borderId="0" applyFont="0" applyFill="0" applyBorder="0" applyAlignment="0" applyProtection="0"/>
    <xf numFmtId="171" fontId="86" fillId="0" borderId="0" applyFont="0" applyFill="0" applyBorder="0" applyAlignment="0" applyProtection="0"/>
    <xf numFmtId="0" fontId="24" fillId="0" borderId="0"/>
    <xf numFmtId="164" fontId="24" fillId="0" borderId="0" applyFont="0" applyFill="0" applyBorder="0" applyAlignment="0" applyProtection="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23" fillId="0" borderId="0"/>
    <xf numFmtId="0" fontId="123" fillId="0" borderId="0"/>
    <xf numFmtId="0" fontId="19" fillId="0" borderId="0">
      <alignment vertical="top"/>
    </xf>
    <xf numFmtId="172" fontId="124" fillId="0" borderId="5" applyAlignment="0" applyProtection="0"/>
    <xf numFmtId="0" fontId="79" fillId="0" borderId="18">
      <alignment horizontal="center"/>
    </xf>
    <xf numFmtId="38" fontId="41" fillId="37" borderId="0" applyNumberFormat="0" applyBorder="0" applyAlignment="0" applyProtection="0"/>
    <xf numFmtId="10" fontId="41" fillId="38" borderId="1" applyNumberFormat="0" applyBorder="0" applyAlignment="0" applyProtection="0"/>
    <xf numFmtId="0" fontId="19" fillId="0" borderId="0"/>
    <xf numFmtId="10" fontId="19" fillId="0" borderId="0" applyFont="0" applyFill="0" applyBorder="0" applyAlignment="0" applyProtection="0"/>
    <xf numFmtId="4" fontId="125" fillId="36" borderId="46" applyNumberFormat="0" applyProtection="0">
      <alignment vertical="center"/>
    </xf>
    <xf numFmtId="4" fontId="126" fillId="36" borderId="46" applyNumberFormat="0" applyProtection="0">
      <alignment vertical="center"/>
    </xf>
    <xf numFmtId="4" fontId="125" fillId="36" borderId="46" applyNumberFormat="0" applyProtection="0">
      <alignment horizontal="left" vertical="center" indent="1"/>
    </xf>
    <xf numFmtId="4" fontId="125" fillId="36" borderId="46" applyNumberFormat="0" applyProtection="0">
      <alignment horizontal="left" vertical="center" indent="1"/>
    </xf>
    <xf numFmtId="0" fontId="19" fillId="33" borderId="46" applyNumberFormat="0" applyProtection="0">
      <alignment horizontal="left" vertical="center" indent="1"/>
    </xf>
    <xf numFmtId="4" fontId="125" fillId="39" borderId="46" applyNumberFormat="0" applyProtection="0">
      <alignment horizontal="right" vertical="center"/>
    </xf>
    <xf numFmtId="4" fontId="125" fillId="40" borderId="46" applyNumberFormat="0" applyProtection="0">
      <alignment horizontal="right" vertical="center"/>
    </xf>
    <xf numFmtId="4" fontId="125" fillId="35" borderId="46" applyNumberFormat="0" applyProtection="0">
      <alignment horizontal="right" vertical="center"/>
    </xf>
    <xf numFmtId="4" fontId="125" fillId="34" borderId="46" applyNumberFormat="0" applyProtection="0">
      <alignment horizontal="right" vertical="center"/>
    </xf>
    <xf numFmtId="4" fontId="125" fillId="41" borderId="46" applyNumberFormat="0" applyProtection="0">
      <alignment horizontal="right" vertical="center"/>
    </xf>
    <xf numFmtId="4" fontId="125" fillId="42" borderId="46" applyNumberFormat="0" applyProtection="0">
      <alignment horizontal="right" vertical="center"/>
    </xf>
    <xf numFmtId="4" fontId="125" fillId="43" borderId="46" applyNumberFormat="0" applyProtection="0">
      <alignment horizontal="right" vertical="center"/>
    </xf>
    <xf numFmtId="4" fontId="125" fillId="44" borderId="46" applyNumberFormat="0" applyProtection="0">
      <alignment horizontal="right" vertical="center"/>
    </xf>
    <xf numFmtId="4" fontId="125" fillId="45" borderId="46" applyNumberFormat="0" applyProtection="0">
      <alignment horizontal="right" vertical="center"/>
    </xf>
    <xf numFmtId="4" fontId="127" fillId="46" borderId="46" applyNumberFormat="0" applyProtection="0">
      <alignment horizontal="left" vertical="center" indent="1"/>
    </xf>
    <xf numFmtId="4" fontId="125" fillId="47" borderId="48" applyNumberFormat="0" applyProtection="0">
      <alignment horizontal="left" vertical="center" indent="1"/>
    </xf>
    <xf numFmtId="4" fontId="128" fillId="48" borderId="0" applyNumberFormat="0" applyProtection="0">
      <alignment horizontal="left" vertical="center" indent="1"/>
    </xf>
    <xf numFmtId="0" fontId="19" fillId="33" borderId="46" applyNumberFormat="0" applyProtection="0">
      <alignment horizontal="left" vertical="center" indent="1"/>
    </xf>
    <xf numFmtId="4" fontId="46" fillId="47" borderId="46" applyNumberFormat="0" applyProtection="0">
      <alignment horizontal="left" vertical="center" indent="1"/>
    </xf>
    <xf numFmtId="4" fontId="46" fillId="49" borderId="46" applyNumberFormat="0" applyProtection="0">
      <alignment horizontal="left" vertical="center" indent="1"/>
    </xf>
    <xf numFmtId="0" fontId="19" fillId="49" borderId="46" applyNumberFormat="0" applyProtection="0">
      <alignment horizontal="left" vertical="center" indent="1"/>
    </xf>
    <xf numFmtId="0" fontId="19" fillId="49" borderId="46" applyNumberFormat="0" applyProtection="0">
      <alignment horizontal="left" vertical="center" indent="1"/>
    </xf>
    <xf numFmtId="0" fontId="19" fillId="50" borderId="46" applyNumberFormat="0" applyProtection="0">
      <alignment horizontal="left" vertical="center" indent="1"/>
    </xf>
    <xf numFmtId="0" fontId="19" fillId="50" borderId="46" applyNumberFormat="0" applyProtection="0">
      <alignment horizontal="left" vertical="center" indent="1"/>
    </xf>
    <xf numFmtId="0" fontId="19" fillId="37" borderId="46" applyNumberFormat="0" applyProtection="0">
      <alignment horizontal="left" vertical="center" indent="1"/>
    </xf>
    <xf numFmtId="0" fontId="19" fillId="37" borderId="46" applyNumberFormat="0" applyProtection="0">
      <alignment horizontal="left" vertical="center" indent="1"/>
    </xf>
    <xf numFmtId="0" fontId="19" fillId="33" borderId="46" applyNumberFormat="0" applyProtection="0">
      <alignment horizontal="left" vertical="center" indent="1"/>
    </xf>
    <xf numFmtId="0" fontId="19" fillId="33" borderId="46" applyNumberFormat="0" applyProtection="0">
      <alignment horizontal="left" vertical="center" indent="1"/>
    </xf>
    <xf numFmtId="4" fontId="125" fillId="38" borderId="46" applyNumberFormat="0" applyProtection="0">
      <alignment vertical="center"/>
    </xf>
    <xf numFmtId="4" fontId="126" fillId="38" borderId="46" applyNumberFormat="0" applyProtection="0">
      <alignment vertical="center"/>
    </xf>
    <xf numFmtId="4" fontId="125" fillId="38" borderId="46" applyNumberFormat="0" applyProtection="0">
      <alignment horizontal="left" vertical="center" indent="1"/>
    </xf>
    <xf numFmtId="4" fontId="125" fillId="38" borderId="46" applyNumberFormat="0" applyProtection="0">
      <alignment horizontal="left" vertical="center" indent="1"/>
    </xf>
    <xf numFmtId="4" fontId="125" fillId="47" borderId="46" applyNumberFormat="0" applyProtection="0">
      <alignment horizontal="right" vertical="center"/>
    </xf>
    <xf numFmtId="4" fontId="126" fillId="47" borderId="46" applyNumberFormat="0" applyProtection="0">
      <alignment horizontal="right" vertical="center"/>
    </xf>
    <xf numFmtId="0" fontId="19" fillId="33" borderId="46" applyNumberFormat="0" applyProtection="0">
      <alignment horizontal="left" vertical="center" indent="1"/>
    </xf>
    <xf numFmtId="0" fontId="129" fillId="0" borderId="0"/>
    <xf numFmtId="4" fontId="130" fillId="47" borderId="46" applyNumberFormat="0" applyProtection="0">
      <alignment horizontal="right" vertical="center"/>
    </xf>
    <xf numFmtId="173" fontId="86" fillId="0" borderId="0" applyFont="0" applyFill="0" applyBorder="0" applyAlignment="0" applyProtection="0"/>
    <xf numFmtId="174" fontId="86" fillId="0" borderId="0" applyFont="0" applyFill="0" applyBorder="0" applyAlignment="0" applyProtection="0"/>
    <xf numFmtId="9" fontId="86" fillId="0" borderId="0" applyFont="0" applyFill="0" applyBorder="0" applyAlignment="0" applyProtection="0"/>
    <xf numFmtId="0" fontId="109" fillId="0" borderId="0"/>
    <xf numFmtId="0" fontId="16" fillId="0" borderId="0"/>
    <xf numFmtId="164" fontId="24" fillId="0" borderId="0" applyFont="0" applyFill="0" applyBorder="0" applyAlignment="0" applyProtection="0"/>
    <xf numFmtId="0" fontId="132" fillId="0" borderId="0"/>
    <xf numFmtId="9" fontId="24" fillId="0" borderId="0" applyFont="0" applyFill="0" applyBorder="0" applyAlignment="0" applyProtection="0"/>
    <xf numFmtId="9" fontId="132" fillId="0" borderId="0" applyFont="0" applyFill="0" applyBorder="0" applyAlignment="0" applyProtection="0"/>
    <xf numFmtId="0" fontId="26" fillId="0" borderId="0"/>
    <xf numFmtId="164" fontId="132" fillId="0" borderId="0" applyFont="0" applyFill="0" applyBorder="0" applyAlignment="0" applyProtection="0"/>
    <xf numFmtId="0" fontId="19" fillId="33" borderId="46" applyNumberFormat="0" applyProtection="0">
      <alignment horizontal="left" vertical="center" indent="1"/>
    </xf>
    <xf numFmtId="0" fontId="133" fillId="33" borderId="46" applyNumberFormat="0" applyProtection="0">
      <alignment horizontal="center" vertical="center" wrapText="1"/>
    </xf>
    <xf numFmtId="0" fontId="131" fillId="33" borderId="49" applyNumberFormat="0" applyProtection="0">
      <alignment horizontal="center" vertical="center" wrapText="1"/>
    </xf>
    <xf numFmtId="164" fontId="25" fillId="0" borderId="0" applyFont="0" applyFill="0" applyBorder="0" applyAlignment="0" applyProtection="0"/>
    <xf numFmtId="0" fontId="24" fillId="0" borderId="0">
      <alignment vertical="top"/>
    </xf>
    <xf numFmtId="0" fontId="26" fillId="0" borderId="0"/>
    <xf numFmtId="0" fontId="87" fillId="18" borderId="0" applyNumberFormat="0" applyBorder="0" applyAlignment="0" applyProtection="0"/>
    <xf numFmtId="0" fontId="87" fillId="32" borderId="0" applyNumberFormat="0" applyBorder="0" applyAlignment="0" applyProtection="0"/>
    <xf numFmtId="0" fontId="87" fillId="51" borderId="0" applyNumberFormat="0" applyBorder="0" applyAlignment="0" applyProtection="0"/>
    <xf numFmtId="0" fontId="87" fillId="11" borderId="0" applyNumberFormat="0" applyBorder="0" applyAlignment="0" applyProtection="0"/>
    <xf numFmtId="0" fontId="87" fillId="12" borderId="0" applyNumberFormat="0" applyBorder="0" applyAlignment="0" applyProtection="0"/>
    <xf numFmtId="0" fontId="87" fillId="30" borderId="0" applyNumberFormat="0" applyBorder="0" applyAlignment="0" applyProtection="0"/>
    <xf numFmtId="0" fontId="87" fillId="27" borderId="0" applyNumberFormat="0" applyBorder="0" applyAlignment="0" applyProtection="0"/>
    <xf numFmtId="0" fontId="87" fillId="29" borderId="0" applyNumberFormat="0" applyBorder="0" applyAlignment="0" applyProtection="0"/>
    <xf numFmtId="0" fontId="87" fillId="30" borderId="0" applyNumberFormat="0" applyBorder="0" applyAlignment="0" applyProtection="0"/>
    <xf numFmtId="0" fontId="87" fillId="16" borderId="0" applyNumberFormat="0" applyBorder="0" applyAlignment="0" applyProtection="0"/>
    <xf numFmtId="0" fontId="88" fillId="30" borderId="0" applyNumberFormat="0" applyBorder="0" applyAlignment="0" applyProtection="0"/>
    <xf numFmtId="0" fontId="88" fillId="27" borderId="0" applyNumberFormat="0" applyBorder="0" applyAlignment="0" applyProtection="0"/>
    <xf numFmtId="0" fontId="88" fillId="29" borderId="0" applyNumberFormat="0" applyBorder="0" applyAlignment="0" applyProtection="0"/>
    <xf numFmtId="0" fontId="88" fillId="16" borderId="0" applyNumberFormat="0" applyBorder="0" applyAlignment="0" applyProtection="0"/>
    <xf numFmtId="0" fontId="88" fillId="23" borderId="0" applyNumberFormat="0" applyBorder="0" applyAlignment="0" applyProtection="0"/>
    <xf numFmtId="0" fontId="88" fillId="52" borderId="0" applyNumberFormat="0" applyBorder="0" applyAlignment="0" applyProtection="0"/>
    <xf numFmtId="0" fontId="88" fillId="20" borderId="0" applyNumberFormat="0" applyBorder="0" applyAlignment="0" applyProtection="0"/>
    <xf numFmtId="0" fontId="89" fillId="14" borderId="0" applyNumberFormat="0" applyBorder="0" applyAlignment="0" applyProtection="0"/>
    <xf numFmtId="0" fontId="135" fillId="51" borderId="39" applyNumberFormat="0" applyAlignment="0" applyProtection="0"/>
    <xf numFmtId="0" fontId="91" fillId="53" borderId="40" applyNumberFormat="0" applyAlignment="0" applyProtection="0"/>
    <xf numFmtId="0" fontId="93" fillId="54" borderId="0" applyNumberFormat="0" applyBorder="0" applyAlignment="0" applyProtection="0"/>
    <xf numFmtId="0" fontId="136" fillId="0" borderId="50" applyNumberFormat="0" applyFill="0" applyAlignment="0" applyProtection="0"/>
    <xf numFmtId="0" fontId="137" fillId="0" borderId="51" applyNumberFormat="0" applyFill="0" applyAlignment="0" applyProtection="0"/>
    <xf numFmtId="0" fontId="138" fillId="0" borderId="52" applyNumberFormat="0" applyFill="0" applyAlignment="0" applyProtection="0"/>
    <xf numFmtId="0" fontId="138" fillId="0" borderId="0" applyNumberFormat="0" applyFill="0" applyBorder="0" applyAlignment="0" applyProtection="0"/>
    <xf numFmtId="0" fontId="139" fillId="0" borderId="53" applyNumberFormat="0" applyFill="0" applyAlignment="0" applyProtection="0"/>
    <xf numFmtId="0" fontId="80" fillId="32" borderId="39" applyNumberFormat="0" applyFont="0" applyAlignment="0" applyProtection="0"/>
    <xf numFmtId="0" fontId="19" fillId="32" borderId="39" applyNumberFormat="0" applyFont="0" applyAlignment="0" applyProtection="0"/>
    <xf numFmtId="0" fontId="100" fillId="51" borderId="46" applyNumberFormat="0" applyAlignment="0" applyProtection="0"/>
    <xf numFmtId="4" fontId="127" fillId="31" borderId="54" applyNumberFormat="0" applyProtection="0">
      <alignment vertical="center"/>
    </xf>
    <xf numFmtId="4" fontId="140" fillId="36" borderId="54" applyNumberFormat="0" applyProtection="0">
      <alignment vertical="center"/>
    </xf>
    <xf numFmtId="4" fontId="127" fillId="36" borderId="54" applyNumberFormat="0" applyProtection="0">
      <alignment horizontal="left" vertical="center" indent="1"/>
    </xf>
    <xf numFmtId="0" fontId="127" fillId="36" borderId="54" applyNumberFormat="0" applyProtection="0">
      <alignment horizontal="left" vertical="top" indent="1"/>
    </xf>
    <xf numFmtId="0" fontId="19" fillId="33" borderId="46" applyNumberFormat="0" applyProtection="0">
      <alignment horizontal="left" vertical="center" indent="1"/>
    </xf>
    <xf numFmtId="4" fontId="127" fillId="55" borderId="0" applyNumberFormat="0" applyProtection="0">
      <alignment horizontal="left" vertical="center" indent="1"/>
    </xf>
    <xf numFmtId="4" fontId="125" fillId="12" borderId="54" applyNumberFormat="0" applyProtection="0">
      <alignment horizontal="right" vertical="center"/>
    </xf>
    <xf numFmtId="4" fontId="125" fillId="18" borderId="54" applyNumberFormat="0" applyProtection="0">
      <alignment horizontal="right" vertical="center"/>
    </xf>
    <xf numFmtId="4" fontId="125" fillId="26" borderId="54" applyNumberFormat="0" applyProtection="0">
      <alignment horizontal="right" vertical="center"/>
    </xf>
    <xf numFmtId="4" fontId="125" fillId="20" borderId="54" applyNumberFormat="0" applyProtection="0">
      <alignment horizontal="right" vertical="center"/>
    </xf>
    <xf numFmtId="4" fontId="125" fillId="24" borderId="54" applyNumberFormat="0" applyProtection="0">
      <alignment horizontal="right" vertical="center"/>
    </xf>
    <xf numFmtId="4" fontId="125" fillId="28" borderId="54" applyNumberFormat="0" applyProtection="0">
      <alignment horizontal="right" vertical="center"/>
    </xf>
    <xf numFmtId="4" fontId="125" fillId="27" borderId="54" applyNumberFormat="0" applyProtection="0">
      <alignment horizontal="right" vertical="center"/>
    </xf>
    <xf numFmtId="4" fontId="125" fillId="54" borderId="54" applyNumberFormat="0" applyProtection="0">
      <alignment horizontal="right" vertical="center"/>
    </xf>
    <xf numFmtId="4" fontId="125" fillId="19" borderId="54" applyNumberFormat="0" applyProtection="0">
      <alignment horizontal="right" vertical="center"/>
    </xf>
    <xf numFmtId="4" fontId="127" fillId="56" borderId="55" applyNumberFormat="0" applyProtection="0">
      <alignment horizontal="left" vertical="center" indent="1"/>
    </xf>
    <xf numFmtId="4" fontId="125" fillId="57" borderId="0" applyNumberFormat="0" applyProtection="0">
      <alignment horizontal="left" vertical="center" indent="1"/>
    </xf>
    <xf numFmtId="4" fontId="128" fillId="48" borderId="0" applyNumberFormat="0" applyProtection="0">
      <alignment horizontal="left" vertical="center" indent="1"/>
    </xf>
    <xf numFmtId="0" fontId="19" fillId="33" borderId="46" applyNumberFormat="0" applyProtection="0">
      <alignment horizontal="left" vertical="center" indent="1"/>
    </xf>
    <xf numFmtId="4" fontId="125" fillId="58" borderId="54" applyNumberFormat="0" applyProtection="0">
      <alignment horizontal="right" vertical="center"/>
    </xf>
    <xf numFmtId="4" fontId="46" fillId="47" borderId="46" applyNumberFormat="0" applyProtection="0">
      <alignment horizontal="left" vertical="center" indent="1"/>
    </xf>
    <xf numFmtId="4" fontId="46" fillId="57" borderId="0" applyNumberFormat="0" applyProtection="0">
      <alignment horizontal="left" vertical="center" indent="1"/>
    </xf>
    <xf numFmtId="4" fontId="46" fillId="49" borderId="46" applyNumberFormat="0" applyProtection="0">
      <alignment horizontal="left" vertical="center" indent="1"/>
    </xf>
    <xf numFmtId="4" fontId="46" fillId="55" borderId="0" applyNumberFormat="0" applyProtection="0">
      <alignment horizontal="left" vertical="center" indent="1"/>
    </xf>
    <xf numFmtId="0" fontId="19" fillId="49" borderId="46" applyNumberFormat="0" applyProtection="0">
      <alignment horizontal="left" vertical="center" indent="1"/>
    </xf>
    <xf numFmtId="0" fontId="19" fillId="48" borderId="54" applyNumberFormat="0" applyProtection="0">
      <alignment horizontal="left" vertical="center" indent="1"/>
    </xf>
    <xf numFmtId="0" fontId="19" fillId="49" borderId="46" applyNumberFormat="0" applyProtection="0">
      <alignment horizontal="left" vertical="center" indent="1"/>
    </xf>
    <xf numFmtId="0" fontId="19" fillId="48" borderId="54" applyNumberFormat="0" applyProtection="0">
      <alignment horizontal="left" vertical="top" indent="1"/>
    </xf>
    <xf numFmtId="0" fontId="19" fillId="50" borderId="46" applyNumberFormat="0" applyProtection="0">
      <alignment horizontal="left" vertical="center" indent="1"/>
    </xf>
    <xf numFmtId="0" fontId="19" fillId="55" borderId="54" applyNumberFormat="0" applyProtection="0">
      <alignment horizontal="left" vertical="center" indent="1"/>
    </xf>
    <xf numFmtId="0" fontId="19" fillId="50" borderId="46" applyNumberFormat="0" applyProtection="0">
      <alignment horizontal="left" vertical="center" indent="1"/>
    </xf>
    <xf numFmtId="0" fontId="19" fillId="55" borderId="54" applyNumberFormat="0" applyProtection="0">
      <alignment horizontal="left" vertical="top" indent="1"/>
    </xf>
    <xf numFmtId="0" fontId="19" fillId="37" borderId="46" applyNumberFormat="0" applyProtection="0">
      <alignment horizontal="left" vertical="center" indent="1"/>
    </xf>
    <xf numFmtId="0" fontId="19" fillId="59" borderId="54" applyNumberFormat="0" applyProtection="0">
      <alignment horizontal="left" vertical="center" indent="1"/>
    </xf>
    <xf numFmtId="0" fontId="19" fillId="37" borderId="46" applyNumberFormat="0" applyProtection="0">
      <alignment horizontal="left" vertical="center" indent="1"/>
    </xf>
    <xf numFmtId="0" fontId="19" fillId="59" borderId="54" applyNumberFormat="0" applyProtection="0">
      <alignment horizontal="left" vertical="top" indent="1"/>
    </xf>
    <xf numFmtId="0" fontId="19" fillId="33" borderId="46" applyNumberFormat="0" applyProtection="0">
      <alignment horizontal="left" vertical="center" indent="1"/>
    </xf>
    <xf numFmtId="0" fontId="19" fillId="60" borderId="54" applyNumberFormat="0" applyProtection="0">
      <alignment horizontal="left" vertical="center" indent="1"/>
    </xf>
    <xf numFmtId="0" fontId="19" fillId="33" borderId="46" applyNumberFormat="0" applyProtection="0">
      <alignment horizontal="left" vertical="center" indent="1"/>
    </xf>
    <xf numFmtId="0" fontId="19" fillId="60" borderId="54" applyNumberFormat="0" applyProtection="0">
      <alignment horizontal="left" vertical="top" indent="1"/>
    </xf>
    <xf numFmtId="0" fontId="24" fillId="0" borderId="0"/>
    <xf numFmtId="4" fontId="125" fillId="38" borderId="54" applyNumberFormat="0" applyProtection="0">
      <alignment vertical="center"/>
    </xf>
    <xf numFmtId="4" fontId="126" fillId="38" borderId="54" applyNumberFormat="0" applyProtection="0">
      <alignment vertical="center"/>
    </xf>
    <xf numFmtId="4" fontId="125" fillId="38" borderId="54" applyNumberFormat="0" applyProtection="0">
      <alignment horizontal="left" vertical="center" indent="1"/>
    </xf>
    <xf numFmtId="0" fontId="125" fillId="38" borderId="54" applyNumberFormat="0" applyProtection="0">
      <alignment horizontal="left" vertical="top" indent="1"/>
    </xf>
    <xf numFmtId="4" fontId="125" fillId="57" borderId="54" applyNumberFormat="0" applyProtection="0">
      <alignment horizontal="right" vertical="center"/>
    </xf>
    <xf numFmtId="4" fontId="126" fillId="57" borderId="54" applyNumberFormat="0" applyProtection="0">
      <alignment horizontal="right" vertical="center"/>
    </xf>
    <xf numFmtId="4" fontId="125" fillId="58" borderId="54" applyNumberFormat="0" applyProtection="0">
      <alignment horizontal="left" vertical="center" indent="1"/>
    </xf>
    <xf numFmtId="0" fontId="19" fillId="33" borderId="46" applyNumberFormat="0" applyProtection="0">
      <alignment horizontal="left" vertical="center" indent="1"/>
    </xf>
    <xf numFmtId="0" fontId="125" fillId="55" borderId="54" applyNumberFormat="0" applyProtection="0">
      <alignment horizontal="left" vertical="top" indent="1"/>
    </xf>
    <xf numFmtId="0" fontId="129" fillId="0" borderId="0"/>
    <xf numFmtId="4" fontId="141" fillId="61" borderId="0" applyNumberFormat="0" applyProtection="0">
      <alignment horizontal="left" vertical="center" indent="1"/>
    </xf>
    <xf numFmtId="4" fontId="130" fillId="57" borderId="54" applyNumberFormat="0" applyProtection="0">
      <alignment horizontal="right" vertical="center"/>
    </xf>
    <xf numFmtId="0" fontId="142" fillId="0" borderId="0" applyNumberFormat="0" applyFill="0" applyBorder="0" applyAlignment="0" applyProtection="0"/>
    <xf numFmtId="0" fontId="102" fillId="0" borderId="56" applyNumberFormat="0" applyFill="0" applyAlignment="0" applyProtection="0"/>
    <xf numFmtId="0" fontId="24" fillId="0" borderId="0">
      <alignment vertical="top"/>
    </xf>
    <xf numFmtId="0" fontId="24" fillId="0" borderId="0"/>
    <xf numFmtId="0" fontId="134" fillId="0" borderId="0" applyNumberFormat="0" applyProtection="0">
      <alignment horizontal="center" vertical="center" wrapText="1"/>
    </xf>
    <xf numFmtId="0" fontId="24" fillId="0" borderId="0"/>
    <xf numFmtId="0" fontId="24" fillId="0" borderId="0"/>
    <xf numFmtId="0" fontId="24" fillId="0" borderId="0">
      <alignment vertical="top"/>
    </xf>
    <xf numFmtId="9" fontId="24" fillId="0" borderId="0" applyFont="0" applyFill="0" applyBorder="0" applyAlignment="0" applyProtection="0"/>
    <xf numFmtId="164" fontId="24" fillId="0" borderId="0" applyFont="0" applyFill="0" applyBorder="0" applyAlignment="0" applyProtection="0"/>
    <xf numFmtId="0" fontId="85" fillId="0" borderId="0" applyNumberFormat="0" applyFill="0" applyBorder="0" applyAlignment="0" applyProtection="0"/>
    <xf numFmtId="0" fontId="19" fillId="0" borderId="0"/>
    <xf numFmtId="0" fontId="19" fillId="33" borderId="46" applyNumberFormat="0" applyProtection="0">
      <alignment horizontal="left" vertical="center" indent="1"/>
    </xf>
    <xf numFmtId="0" fontId="19" fillId="33" borderId="46" applyNumberFormat="0" applyProtection="0">
      <alignment horizontal="left" vertical="center" indent="1"/>
    </xf>
    <xf numFmtId="4" fontId="125" fillId="47" borderId="46" applyNumberFormat="0" applyProtection="0">
      <alignment horizontal="left" vertical="center" indent="1"/>
    </xf>
    <xf numFmtId="4" fontId="125" fillId="49" borderId="46" applyNumberFormat="0" applyProtection="0">
      <alignment horizontal="left" vertical="center" indent="1"/>
    </xf>
    <xf numFmtId="0" fontId="143"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87" fillId="62" borderId="0" applyNumberFormat="0" applyBorder="0" applyAlignment="0" applyProtection="0"/>
    <xf numFmtId="0" fontId="87" fillId="63" borderId="0" applyNumberFormat="0" applyBorder="0" applyAlignment="0" applyProtection="0"/>
    <xf numFmtId="0" fontId="88" fillId="64" borderId="0" applyNumberFormat="0" applyBorder="0" applyAlignment="0" applyProtection="0"/>
    <xf numFmtId="0" fontId="87" fillId="65" borderId="0" applyNumberFormat="0" applyBorder="0" applyAlignment="0" applyProtection="0"/>
    <xf numFmtId="0" fontId="87" fillId="66" borderId="0" applyNumberFormat="0" applyBorder="0" applyAlignment="0" applyProtection="0"/>
    <xf numFmtId="0" fontId="88" fillId="67" borderId="0" applyNumberFormat="0" applyBorder="0" applyAlignment="0" applyProtection="0"/>
    <xf numFmtId="0" fontId="87" fillId="68" borderId="0" applyNumberFormat="0" applyBorder="0" applyAlignment="0" applyProtection="0"/>
    <xf numFmtId="0" fontId="87" fillId="69" borderId="0" applyNumberFormat="0" applyBorder="0" applyAlignment="0" applyProtection="0"/>
    <xf numFmtId="0" fontId="88" fillId="70" borderId="0" applyNumberFormat="0" applyBorder="0" applyAlignment="0" applyProtection="0"/>
    <xf numFmtId="0" fontId="87" fillId="65" borderId="0" applyNumberFormat="0" applyBorder="0" applyAlignment="0" applyProtection="0"/>
    <xf numFmtId="0" fontId="87" fillId="71" borderId="0" applyNumberFormat="0" applyBorder="0" applyAlignment="0" applyProtection="0"/>
    <xf numFmtId="0" fontId="88" fillId="66" borderId="0" applyNumberFormat="0" applyBorder="0" applyAlignment="0" applyProtection="0"/>
    <xf numFmtId="0" fontId="87" fillId="72" borderId="0" applyNumberFormat="0" applyBorder="0" applyAlignment="0" applyProtection="0"/>
    <xf numFmtId="0" fontId="87" fillId="73" borderId="0" applyNumberFormat="0" applyBorder="0" applyAlignment="0" applyProtection="0"/>
    <xf numFmtId="0" fontId="88" fillId="64" borderId="0" applyNumberFormat="0" applyBorder="0" applyAlignment="0" applyProtection="0"/>
    <xf numFmtId="0" fontId="87" fillId="74" borderId="0" applyNumberFormat="0" applyBorder="0" applyAlignment="0" applyProtection="0"/>
    <xf numFmtId="0" fontId="87" fillId="75" borderId="0" applyNumberFormat="0" applyBorder="0" applyAlignment="0" applyProtection="0"/>
    <xf numFmtId="0" fontId="88" fillId="76" borderId="0" applyNumberFormat="0" applyBorder="0" applyAlignment="0" applyProtection="0"/>
    <xf numFmtId="0" fontId="102" fillId="77" borderId="0" applyNumberFormat="0" applyBorder="0" applyAlignment="0" applyProtection="0"/>
    <xf numFmtId="0" fontId="102" fillId="78" borderId="0" applyNumberFormat="0" applyBorder="0" applyAlignment="0" applyProtection="0"/>
    <xf numFmtId="0" fontId="102" fillId="79" borderId="0" applyNumberFormat="0" applyBorder="0" applyAlignment="0" applyProtection="0"/>
    <xf numFmtId="0" fontId="19" fillId="0" borderId="0"/>
    <xf numFmtId="4" fontId="128" fillId="48" borderId="0" applyNumberFormat="0" applyProtection="0">
      <alignment horizontal="left" vertical="center" indent="1"/>
    </xf>
    <xf numFmtId="4" fontId="46" fillId="47" borderId="46" applyNumberFormat="0" applyProtection="0">
      <alignment horizontal="left" vertical="center" indent="1"/>
    </xf>
    <xf numFmtId="4" fontId="46" fillId="49" borderId="46" applyNumberFormat="0" applyProtection="0">
      <alignment horizontal="left" vertical="center" indent="1"/>
    </xf>
    <xf numFmtId="0" fontId="47" fillId="52" borderId="57" applyBorder="0"/>
    <xf numFmtId="0" fontId="129" fillId="0" borderId="0"/>
    <xf numFmtId="0" fontId="41" fillId="80" borderId="1"/>
    <xf numFmtId="0" fontId="142" fillId="0" borderId="0" applyNumberFormat="0" applyFill="0" applyBorder="0" applyAlignment="0" applyProtection="0"/>
    <xf numFmtId="0" fontId="88" fillId="81" borderId="0" applyNumberFormat="0" applyBorder="0" applyAlignment="0" applyProtection="0"/>
    <xf numFmtId="0" fontId="88" fillId="82" borderId="0" applyNumberFormat="0" applyBorder="0" applyAlignment="0" applyProtection="0"/>
    <xf numFmtId="0" fontId="88" fillId="83" borderId="0" applyNumberFormat="0" applyBorder="0" applyAlignment="0" applyProtection="0"/>
    <xf numFmtId="0" fontId="88" fillId="84" borderId="0" applyNumberFormat="0" applyBorder="0" applyAlignment="0" applyProtection="0"/>
    <xf numFmtId="0" fontId="88" fillId="64" borderId="0" applyNumberFormat="0" applyBorder="0" applyAlignment="0" applyProtection="0"/>
    <xf numFmtId="0" fontId="88" fillId="85" borderId="0" applyNumberFormat="0" applyBorder="0" applyAlignment="0" applyProtection="0"/>
    <xf numFmtId="0" fontId="144" fillId="75" borderId="58" applyNumberFormat="0" applyAlignment="0" applyProtection="0"/>
    <xf numFmtId="0" fontId="100" fillId="86" borderId="46" applyNumberFormat="0" applyAlignment="0" applyProtection="0"/>
    <xf numFmtId="0" fontId="145" fillId="86" borderId="58" applyNumberFormat="0" applyAlignment="0" applyProtection="0"/>
    <xf numFmtId="0" fontId="136" fillId="0" borderId="59" applyNumberFormat="0" applyFill="0" applyAlignment="0" applyProtection="0"/>
    <xf numFmtId="0" fontId="137" fillId="0" borderId="60" applyNumberFormat="0" applyFill="0" applyAlignment="0" applyProtection="0"/>
    <xf numFmtId="0" fontId="138" fillId="0" borderId="61" applyNumberFormat="0" applyFill="0" applyAlignment="0" applyProtection="0"/>
    <xf numFmtId="0" fontId="138" fillId="0" borderId="0" applyNumberFormat="0" applyFill="0" applyBorder="0" applyAlignment="0" applyProtection="0"/>
    <xf numFmtId="0" fontId="102" fillId="0" borderId="62" applyNumberFormat="0" applyFill="0" applyAlignment="0" applyProtection="0"/>
    <xf numFmtId="0" fontId="24" fillId="0" borderId="0"/>
    <xf numFmtId="0" fontId="91" fillId="84" borderId="40" applyNumberFormat="0" applyAlignment="0" applyProtection="0"/>
    <xf numFmtId="0" fontId="93" fillId="75" borderId="0" applyNumberFormat="0" applyBorder="0" applyAlignment="0" applyProtection="0"/>
    <xf numFmtId="0" fontId="19" fillId="0" borderId="0"/>
    <xf numFmtId="0" fontId="25" fillId="0" borderId="0"/>
    <xf numFmtId="0" fontId="24" fillId="0" borderId="0"/>
    <xf numFmtId="0" fontId="35" fillId="87" borderId="0"/>
    <xf numFmtId="0" fontId="19" fillId="0" borderId="0"/>
    <xf numFmtId="0" fontId="24" fillId="0" borderId="0"/>
    <xf numFmtId="0" fontId="146" fillId="74" borderId="0" applyNumberFormat="0" applyBorder="0" applyAlignment="0" applyProtection="0"/>
    <xf numFmtId="0" fontId="35" fillId="74" borderId="58" applyNumberFormat="0" applyFont="0" applyAlignment="0" applyProtection="0"/>
    <xf numFmtId="9" fontId="24" fillId="0" borderId="0" applyFont="0" applyFill="0" applyBorder="0" applyAlignment="0" applyProtection="0"/>
    <xf numFmtId="0" fontId="93" fillId="0" borderId="63" applyNumberFormat="0" applyFill="0" applyAlignment="0" applyProtection="0"/>
    <xf numFmtId="0" fontId="147" fillId="0" borderId="0" applyNumberFormat="0" applyFill="0" applyBorder="0" applyAlignment="0" applyProtection="0"/>
    <xf numFmtId="164" fontId="25" fillId="0" borderId="0" applyFont="0" applyFill="0" applyBorder="0" applyAlignment="0" applyProtection="0"/>
    <xf numFmtId="0" fontId="87" fillId="69" borderId="0" applyNumberFormat="0" applyBorder="0" applyAlignment="0" applyProtection="0"/>
    <xf numFmtId="0" fontId="19" fillId="0" borderId="0"/>
    <xf numFmtId="0" fontId="86" fillId="0" borderId="0"/>
    <xf numFmtId="43" fontId="86" fillId="0" borderId="0" applyFont="0" applyFill="0" applyBorder="0" applyAlignment="0" applyProtection="0"/>
    <xf numFmtId="41"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0" fontId="16" fillId="0" borderId="0"/>
    <xf numFmtId="0" fontId="16" fillId="0" borderId="0"/>
    <xf numFmtId="0" fontId="16" fillId="0" borderId="0"/>
    <xf numFmtId="0" fontId="16" fillId="0" borderId="0"/>
    <xf numFmtId="0" fontId="14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8" fillId="23" borderId="0" applyNumberFormat="0" applyBorder="0" applyAlignment="0" applyProtection="0"/>
    <xf numFmtId="0" fontId="88" fillId="52" borderId="0" applyNumberFormat="0" applyBorder="0" applyAlignment="0" applyProtection="0"/>
    <xf numFmtId="0" fontId="88" fillId="20" borderId="0" applyNumberFormat="0" applyBorder="0" applyAlignment="0" applyProtection="0"/>
    <xf numFmtId="0" fontId="88" fillId="23" borderId="0" applyNumberFormat="0" applyBorder="0" applyAlignment="0" applyProtection="0"/>
    <xf numFmtId="0" fontId="88" fillId="23" borderId="0" applyNumberFormat="0" applyBorder="0" applyAlignment="0" applyProtection="0"/>
    <xf numFmtId="164" fontId="24" fillId="0" borderId="0" applyFont="0" applyFill="0" applyBorder="0" applyAlignment="0" applyProtection="0"/>
    <xf numFmtId="0" fontId="88" fillId="52"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52" borderId="0" applyNumberFormat="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88" fillId="23" borderId="0" applyNumberFormat="0" applyBorder="0" applyAlignment="0" applyProtection="0"/>
    <xf numFmtId="0" fontId="88" fillId="52" borderId="0" applyNumberFormat="0" applyBorder="0" applyAlignment="0" applyProtection="0"/>
    <xf numFmtId="0" fontId="88" fillId="20"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4" fontId="86" fillId="0" borderId="0" applyFont="0" applyFill="0" applyBorder="0" applyAlignment="0" applyProtection="0"/>
    <xf numFmtId="0" fontId="88" fillId="23" borderId="0" applyNumberFormat="0" applyBorder="0" applyAlignment="0" applyProtection="0"/>
    <xf numFmtId="0" fontId="88" fillId="23" borderId="0" applyNumberFormat="0" applyBorder="0" applyAlignment="0" applyProtection="0"/>
    <xf numFmtId="0" fontId="88" fillId="20" borderId="0" applyNumberFormat="0" applyBorder="0" applyAlignment="0" applyProtection="0"/>
    <xf numFmtId="0" fontId="88" fillId="20" borderId="0" applyNumberFormat="0" applyBorder="0" applyAlignment="0" applyProtection="0"/>
    <xf numFmtId="0" fontId="88" fillId="23" borderId="0" applyNumberFormat="0" applyBorder="0" applyAlignment="0" applyProtection="0"/>
    <xf numFmtId="164" fontId="24" fillId="0" borderId="0" applyFont="0" applyFill="0" applyBorder="0" applyAlignment="0" applyProtection="0"/>
    <xf numFmtId="0" fontId="88" fillId="52" borderId="0" applyNumberFormat="0" applyBorder="0" applyAlignment="0" applyProtection="0"/>
    <xf numFmtId="0" fontId="88" fillId="23" borderId="0" applyNumberFormat="0" applyBorder="0" applyAlignment="0" applyProtection="0"/>
    <xf numFmtId="0" fontId="88" fillId="52" borderId="0" applyNumberFormat="0" applyBorder="0" applyAlignment="0" applyProtection="0"/>
    <xf numFmtId="0" fontId="88" fillId="20" borderId="0" applyNumberFormat="0" applyBorder="0" applyAlignment="0" applyProtection="0"/>
    <xf numFmtId="0" fontId="88" fillId="52" borderId="0" applyNumberFormat="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8" fillId="20" borderId="0" applyNumberFormat="0" applyBorder="0" applyAlignment="0" applyProtection="0"/>
    <xf numFmtId="0" fontId="88" fillId="52" borderId="0" applyNumberFormat="0" applyBorder="0" applyAlignment="0" applyProtection="0"/>
    <xf numFmtId="164" fontId="24" fillId="0" borderId="0" applyFont="0" applyFill="0" applyBorder="0" applyAlignment="0" applyProtection="0"/>
    <xf numFmtId="0" fontId="88" fillId="23" borderId="0" applyNumberFormat="0" applyBorder="0" applyAlignment="0" applyProtection="0"/>
    <xf numFmtId="164" fontId="24" fillId="0" borderId="0" applyFont="0" applyFill="0" applyBorder="0" applyAlignment="0" applyProtection="0"/>
    <xf numFmtId="0" fontId="88" fillId="52" borderId="0" applyNumberFormat="0" applyBorder="0" applyAlignment="0" applyProtection="0"/>
    <xf numFmtId="0" fontId="88" fillId="20" borderId="0" applyNumberFormat="0" applyBorder="0" applyAlignment="0" applyProtection="0"/>
    <xf numFmtId="0" fontId="88" fillId="52" borderId="0" applyNumberFormat="0" applyBorder="0" applyAlignment="0" applyProtection="0"/>
    <xf numFmtId="0" fontId="88" fillId="23" borderId="0" applyNumberFormat="0" applyBorder="0" applyAlignment="0" applyProtection="0"/>
    <xf numFmtId="0" fontId="88" fillId="52" borderId="0" applyNumberFormat="0" applyBorder="0" applyAlignment="0" applyProtection="0"/>
    <xf numFmtId="164" fontId="24" fillId="0" borderId="0" applyFont="0" applyFill="0" applyBorder="0" applyAlignment="0" applyProtection="0"/>
    <xf numFmtId="0" fontId="88" fillId="23" borderId="0" applyNumberFormat="0" applyBorder="0" applyAlignment="0" applyProtection="0"/>
    <xf numFmtId="0" fontId="88" fillId="20" borderId="0" applyNumberFormat="0" applyBorder="0" applyAlignment="0" applyProtection="0"/>
    <xf numFmtId="0" fontId="88" fillId="23" borderId="0" applyNumberFormat="0" applyBorder="0" applyAlignment="0" applyProtection="0"/>
    <xf numFmtId="0" fontId="88" fillId="52" borderId="0" applyNumberFormat="0" applyBorder="0" applyAlignment="0" applyProtection="0"/>
    <xf numFmtId="0" fontId="88" fillId="20" borderId="0" applyNumberFormat="0" applyBorder="0" applyAlignment="0" applyProtection="0"/>
    <xf numFmtId="0" fontId="88" fillId="23" borderId="0" applyNumberFormat="0" applyBorder="0" applyAlignment="0" applyProtection="0"/>
    <xf numFmtId="0" fontId="88" fillId="20" borderId="0" applyNumberFormat="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88" fillId="20" borderId="0" applyNumberFormat="0" applyBorder="0" applyAlignment="0" applyProtection="0"/>
    <xf numFmtId="164" fontId="24" fillId="0" borderId="0" applyFont="0" applyFill="0" applyBorder="0" applyAlignment="0" applyProtection="0"/>
    <xf numFmtId="0" fontId="88" fillId="23"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8" fillId="20" borderId="0" applyNumberFormat="0" applyBorder="0" applyAlignment="0" applyProtection="0"/>
    <xf numFmtId="0" fontId="88" fillId="52" borderId="0" applyNumberFormat="0" applyBorder="0" applyAlignment="0" applyProtection="0"/>
    <xf numFmtId="164" fontId="24" fillId="0" borderId="0" applyFont="0" applyFill="0" applyBorder="0" applyAlignment="0" applyProtection="0"/>
    <xf numFmtId="0" fontId="88" fillId="20" borderId="0" applyNumberFormat="0" applyBorder="0" applyAlignment="0" applyProtection="0"/>
    <xf numFmtId="0" fontId="88" fillId="52" borderId="0" applyNumberFormat="0" applyBorder="0" applyAlignment="0" applyProtection="0"/>
    <xf numFmtId="164" fontId="24" fillId="0" borderId="0" applyFont="0" applyFill="0" applyBorder="0" applyAlignment="0" applyProtection="0"/>
    <xf numFmtId="0" fontId="88" fillId="23" borderId="0" applyNumberFormat="0" applyBorder="0" applyAlignment="0" applyProtection="0"/>
    <xf numFmtId="0" fontId="88" fillId="52" borderId="0" applyNumberFormat="0" applyBorder="0" applyAlignment="0" applyProtection="0"/>
    <xf numFmtId="0" fontId="16" fillId="0" borderId="0"/>
    <xf numFmtId="164" fontId="86" fillId="0" borderId="0" applyFont="0" applyFill="0" applyBorder="0" applyAlignment="0" applyProtection="0"/>
    <xf numFmtId="164" fontId="86" fillId="0" borderId="0" applyFont="0" applyFill="0" applyBorder="0" applyAlignment="0" applyProtection="0"/>
    <xf numFmtId="0" fontId="24" fillId="0" borderId="0"/>
    <xf numFmtId="0" fontId="88" fillId="23" borderId="0" applyNumberFormat="0" applyBorder="0" applyAlignment="0" applyProtection="0"/>
    <xf numFmtId="0" fontId="88" fillId="52" borderId="0" applyNumberFormat="0" applyBorder="0" applyAlignment="0" applyProtection="0"/>
    <xf numFmtId="0" fontId="88" fillId="20" borderId="0" applyNumberFormat="0" applyBorder="0" applyAlignment="0" applyProtection="0"/>
    <xf numFmtId="4" fontId="150" fillId="48" borderId="0" applyNumberFormat="0" applyProtection="0">
      <alignment horizontal="left" vertical="center" indent="1"/>
    </xf>
    <xf numFmtId="0" fontId="87" fillId="12" borderId="0" applyNumberFormat="0" applyBorder="0" applyAlignment="0" applyProtection="0"/>
    <xf numFmtId="0" fontId="87" fillId="13" borderId="0" applyNumberFormat="0" applyBorder="0" applyAlignment="0" applyProtection="0"/>
    <xf numFmtId="0" fontId="87" fillId="14" borderId="0" applyNumberFormat="0" applyBorder="0" applyAlignment="0" applyProtection="0"/>
    <xf numFmtId="0" fontId="87" fillId="15" borderId="0" applyNumberFormat="0" applyBorder="0" applyAlignment="0" applyProtection="0"/>
    <xf numFmtId="0" fontId="87" fillId="16" borderId="0" applyNumberFormat="0" applyBorder="0" applyAlignment="0" applyProtection="0"/>
    <xf numFmtId="0" fontId="87" fillId="17" borderId="0" applyNumberFormat="0" applyBorder="0" applyAlignment="0" applyProtection="0"/>
    <xf numFmtId="0" fontId="87" fillId="19" borderId="0" applyNumberFormat="0" applyBorder="0" applyAlignment="0" applyProtection="0"/>
    <xf numFmtId="0" fontId="87" fillId="14" borderId="0" applyNumberFormat="0" applyBorder="0" applyAlignment="0" applyProtection="0"/>
    <xf numFmtId="0" fontId="87" fillId="17" borderId="0" applyNumberFormat="0" applyBorder="0" applyAlignment="0" applyProtection="0"/>
    <xf numFmtId="0" fontId="87" fillId="20" borderId="0" applyNumberFormat="0" applyBorder="0" applyAlignment="0" applyProtection="0"/>
    <xf numFmtId="0" fontId="88" fillId="21" borderId="0" applyNumberFormat="0" applyBorder="0" applyAlignment="0" applyProtection="0"/>
    <xf numFmtId="0" fontId="88" fillId="19" borderId="0" applyNumberFormat="0" applyBorder="0" applyAlignment="0" applyProtection="0"/>
    <xf numFmtId="0" fontId="88" fillId="22" borderId="0" applyNumberFormat="0" applyBorder="0" applyAlignment="0" applyProtection="0"/>
    <xf numFmtId="0" fontId="88" fillId="24" borderId="0" applyNumberFormat="0" applyBorder="0" applyAlignment="0" applyProtection="0"/>
    <xf numFmtId="0" fontId="88" fillId="25" borderId="0" applyNumberFormat="0" applyBorder="0" applyAlignment="0" applyProtection="0"/>
    <xf numFmtId="0" fontId="88" fillId="22" borderId="0" applyNumberFormat="0" applyBorder="0" applyAlignment="0" applyProtection="0"/>
    <xf numFmtId="0" fontId="88" fillId="28" borderId="0" applyNumberFormat="0" applyBorder="0" applyAlignment="0" applyProtection="0"/>
    <xf numFmtId="0" fontId="89" fillId="12" borderId="0" applyNumberFormat="0" applyBorder="0" applyAlignment="0" applyProtection="0"/>
    <xf numFmtId="0" fontId="90" fillId="29" borderId="39" applyNumberFormat="0" applyAlignment="0" applyProtection="0"/>
    <xf numFmtId="0" fontId="91" fillId="30" borderId="40" applyNumberFormat="0" applyAlignment="0" applyProtection="0"/>
    <xf numFmtId="0" fontId="93" fillId="13" borderId="0" applyNumberFormat="0" applyBorder="0" applyAlignment="0" applyProtection="0"/>
    <xf numFmtId="0" fontId="94" fillId="0" borderId="41" applyNumberFormat="0" applyFill="0" applyAlignment="0" applyProtection="0"/>
    <xf numFmtId="0" fontId="95" fillId="0" borderId="42" applyNumberFormat="0" applyFill="0" applyAlignment="0" applyProtection="0"/>
    <xf numFmtId="0" fontId="96" fillId="0" borderId="43" applyNumberFormat="0" applyFill="0" applyAlignment="0" applyProtection="0"/>
    <xf numFmtId="0" fontId="96" fillId="0" borderId="0" applyNumberFormat="0" applyFill="0" applyBorder="0" applyAlignment="0" applyProtection="0"/>
    <xf numFmtId="0" fontId="98" fillId="0" borderId="44" applyNumberFormat="0" applyFill="0" applyAlignment="0" applyProtection="0"/>
    <xf numFmtId="0" fontId="87" fillId="32" borderId="45" applyNumberFormat="0" applyFont="0" applyAlignment="0" applyProtection="0"/>
    <xf numFmtId="0" fontId="100" fillId="29" borderId="46" applyNumberFormat="0" applyAlignment="0" applyProtection="0"/>
    <xf numFmtId="0" fontId="101" fillId="0" borderId="0" applyNumberFormat="0" applyFill="0" applyBorder="0" applyAlignment="0" applyProtection="0"/>
    <xf numFmtId="0" fontId="102" fillId="0" borderId="47" applyNumberFormat="0" applyFill="0" applyAlignment="0" applyProtection="0"/>
    <xf numFmtId="0" fontId="19" fillId="0" borderId="0"/>
    <xf numFmtId="4" fontId="128" fillId="48" borderId="0" applyNumberFormat="0" applyProtection="0">
      <alignment horizontal="left" vertical="center" indent="1"/>
    </xf>
    <xf numFmtId="4" fontId="46" fillId="47" borderId="46" applyNumberFormat="0" applyProtection="0">
      <alignment horizontal="left" vertical="center" indent="1"/>
    </xf>
    <xf numFmtId="4" fontId="46" fillId="49" borderId="46" applyNumberFormat="0" applyProtection="0">
      <alignment horizontal="left" vertical="center" indent="1"/>
    </xf>
    <xf numFmtId="0" fontId="129" fillId="0" borderId="0"/>
    <xf numFmtId="43" fontId="80" fillId="0" borderId="0" applyFont="0" applyFill="0" applyBorder="0" applyAlignment="0" applyProtection="0"/>
    <xf numFmtId="0" fontId="15" fillId="0" borderId="0"/>
    <xf numFmtId="0" fontId="152" fillId="0" borderId="0" applyNumberFormat="0" applyFill="0" applyBorder="0" applyAlignment="0" applyProtection="0"/>
    <xf numFmtId="0" fontId="14" fillId="0" borderId="0"/>
    <xf numFmtId="0" fontId="14" fillId="0" borderId="0"/>
    <xf numFmtId="0" fontId="13" fillId="0" borderId="0"/>
    <xf numFmtId="0" fontId="13" fillId="0" borderId="0"/>
    <xf numFmtId="0" fontId="12" fillId="0" borderId="0"/>
    <xf numFmtId="0" fontId="11" fillId="0" borderId="0"/>
    <xf numFmtId="0" fontId="41" fillId="0" borderId="0"/>
    <xf numFmtId="0" fontId="10" fillId="0" borderId="0"/>
    <xf numFmtId="0" fontId="41" fillId="0" borderId="0"/>
    <xf numFmtId="0" fontId="61" fillId="0" borderId="0">
      <alignment horizontal="right" vertical="top"/>
    </xf>
    <xf numFmtId="0" fontId="64" fillId="0" borderId="0">
      <alignment horizontal="left" vertical="top"/>
    </xf>
    <xf numFmtId="0" fontId="9" fillId="0" borderId="0"/>
    <xf numFmtId="0" fontId="8" fillId="0" borderId="0"/>
    <xf numFmtId="0" fontId="41"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41" fillId="0" borderId="0"/>
    <xf numFmtId="0" fontId="41" fillId="0" borderId="0"/>
    <xf numFmtId="0" fontId="1" fillId="0" borderId="0"/>
    <xf numFmtId="0" fontId="1" fillId="0" borderId="0"/>
    <xf numFmtId="0" fontId="172" fillId="0" borderId="0"/>
    <xf numFmtId="0" fontId="41" fillId="0" borderId="0"/>
    <xf numFmtId="0" fontId="41" fillId="0" borderId="0"/>
  </cellStyleXfs>
  <cellXfs count="652">
    <xf numFmtId="0" fontId="0" fillId="0" borderId="0" xfId="0"/>
    <xf numFmtId="0" fontId="20" fillId="0" borderId="0" xfId="0" applyFont="1"/>
    <xf numFmtId="0" fontId="20" fillId="0" borderId="0" xfId="0" applyFont="1" applyAlignment="1">
      <alignment wrapText="1"/>
    </xf>
    <xf numFmtId="0" fontId="20"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vertical="top" wrapText="1"/>
    </xf>
    <xf numFmtId="0" fontId="21" fillId="0" borderId="0" xfId="0" applyFont="1" applyAlignment="1">
      <alignment horizontal="center" vertical="top" wrapText="1"/>
    </xf>
    <xf numFmtId="0" fontId="21" fillId="0" borderId="0" xfId="0" applyFont="1"/>
    <xf numFmtId="0" fontId="20" fillId="0" borderId="0" xfId="0" applyFont="1" applyAlignment="1" applyProtection="1">
      <alignment horizontal="right"/>
      <protection locked="0"/>
    </xf>
    <xf numFmtId="0" fontId="20" fillId="0" borderId="0" xfId="0" applyFont="1" applyProtection="1">
      <protection locked="0"/>
    </xf>
    <xf numFmtId="0" fontId="21" fillId="0" borderId="1" xfId="0" applyFont="1" applyBorder="1" applyAlignment="1">
      <alignment horizontal="center" vertical="center" wrapText="1"/>
    </xf>
    <xf numFmtId="0" fontId="20" fillId="0" borderId="0" xfId="0" applyFont="1" applyAlignment="1" applyProtection="1">
      <alignment horizontal="left"/>
      <protection locked="0"/>
    </xf>
    <xf numFmtId="0" fontId="0" fillId="0" borderId="0" xfId="0" applyProtection="1">
      <protection locked="0"/>
    </xf>
    <xf numFmtId="0" fontId="20" fillId="0" borderId="0" xfId="0" applyFont="1" applyAlignment="1" applyProtection="1">
      <alignment horizontal="center"/>
      <protection locked="0"/>
    </xf>
    <xf numFmtId="0" fontId="20" fillId="0" borderId="0" xfId="0" applyFont="1" applyAlignment="1" applyProtection="1">
      <alignment horizontal="center" vertical="top" wrapText="1"/>
      <protection locked="0"/>
    </xf>
    <xf numFmtId="0" fontId="20" fillId="0" borderId="1" xfId="0" applyFont="1" applyBorder="1" applyAlignment="1">
      <alignment horizontal="center"/>
    </xf>
    <xf numFmtId="0" fontId="20" fillId="0" borderId="1" xfId="0" applyFont="1" applyBorder="1"/>
    <xf numFmtId="0" fontId="20" fillId="0" borderId="1" xfId="0" applyFont="1" applyBorder="1" applyProtection="1">
      <protection locked="0"/>
    </xf>
    <xf numFmtId="3" fontId="20" fillId="0" borderId="1" xfId="0" applyNumberFormat="1" applyFont="1" applyBorder="1" applyAlignment="1">
      <alignment horizontal="center"/>
    </xf>
    <xf numFmtId="0" fontId="20" fillId="0" borderId="1" xfId="0" applyFont="1" applyBorder="1" applyAlignment="1" applyProtection="1">
      <alignment horizontal="center"/>
      <protection locked="0"/>
    </xf>
    <xf numFmtId="3" fontId="20" fillId="0" borderId="1" xfId="0" applyNumberFormat="1" applyFont="1" applyBorder="1" applyAlignment="1" applyProtection="1">
      <alignment horizontal="center"/>
      <protection locked="0"/>
    </xf>
    <xf numFmtId="0" fontId="22" fillId="0" borderId="1" xfId="0" applyFont="1" applyBorder="1" applyProtection="1">
      <protection locked="0"/>
    </xf>
    <xf numFmtId="0" fontId="28" fillId="0" borderId="0" xfId="24" applyFont="1" applyAlignment="1">
      <alignment horizontal="justify" shrinkToFit="1"/>
    </xf>
    <xf numFmtId="0" fontId="29" fillId="0" borderId="0" xfId="24" applyFont="1" applyAlignment="1">
      <alignment horizontal="right" wrapText="1"/>
    </xf>
    <xf numFmtId="0" fontId="25" fillId="0" borderId="0" xfId="24" applyFont="1" applyProtection="1">
      <protection locked="0"/>
    </xf>
    <xf numFmtId="0" fontId="25" fillId="0" borderId="0" xfId="24" applyFont="1"/>
    <xf numFmtId="0" fontId="25" fillId="0" borderId="0" xfId="24" applyFont="1" applyAlignment="1">
      <alignment horizontal="right"/>
    </xf>
    <xf numFmtId="0" fontId="29" fillId="0" borderId="1" xfId="24" applyFont="1" applyBorder="1" applyAlignment="1" applyProtection="1">
      <alignment horizontal="center" vertical="center" wrapText="1"/>
      <protection locked="0"/>
    </xf>
    <xf numFmtId="0" fontId="25" fillId="0" borderId="1" xfId="24" applyFont="1" applyBorder="1" applyAlignment="1" applyProtection="1">
      <alignment horizontal="center"/>
      <protection locked="0"/>
    </xf>
    <xf numFmtId="0" fontId="29" fillId="0" borderId="1" xfId="24" applyFont="1" applyBorder="1" applyAlignment="1">
      <alignment horizontal="left"/>
    </xf>
    <xf numFmtId="166" fontId="25" fillId="0" borderId="1" xfId="30" applyNumberFormat="1" applyFont="1" applyBorder="1" applyProtection="1">
      <protection locked="0"/>
    </xf>
    <xf numFmtId="0" fontId="25" fillId="0" borderId="1" xfId="24" applyFont="1" applyBorder="1" applyAlignment="1">
      <alignment wrapText="1"/>
    </xf>
    <xf numFmtId="0" fontId="29" fillId="0" borderId="1" xfId="24" applyFont="1" applyBorder="1" applyAlignment="1">
      <alignment wrapText="1"/>
    </xf>
    <xf numFmtId="3" fontId="25" fillId="0" borderId="0" xfId="24" applyNumberFormat="1" applyFont="1" applyProtection="1">
      <protection locked="0"/>
    </xf>
    <xf numFmtId="0" fontId="29" fillId="0" borderId="1" xfId="24" applyFont="1" applyBorder="1" applyAlignment="1">
      <alignment horizontal="left" wrapText="1"/>
    </xf>
    <xf numFmtId="0" fontId="25" fillId="0" borderId="1" xfId="24" applyFont="1" applyBorder="1" applyAlignment="1">
      <alignment horizontal="justify" wrapText="1"/>
    </xf>
    <xf numFmtId="0" fontId="25" fillId="0" borderId="1" xfId="24" applyFont="1" applyBorder="1" applyAlignment="1" applyProtection="1">
      <alignment horizontal="center" vertical="center"/>
      <protection locked="0"/>
    </xf>
    <xf numFmtId="3" fontId="29" fillId="0" borderId="0" xfId="24" applyNumberFormat="1" applyFont="1" applyProtection="1">
      <protection locked="0"/>
    </xf>
    <xf numFmtId="49" fontId="25" fillId="0" borderId="0" xfId="26" applyNumberFormat="1" applyFont="1" applyProtection="1">
      <protection locked="0"/>
    </xf>
    <xf numFmtId="3" fontId="20" fillId="0" borderId="1" xfId="23" applyNumberFormat="1" applyFont="1" applyBorder="1" applyAlignment="1" applyProtection="1">
      <alignment vertical="top" wrapText="1"/>
      <protection locked="0"/>
    </xf>
    <xf numFmtId="3" fontId="21" fillId="0" borderId="1" xfId="23" applyNumberFormat="1" applyFont="1" applyBorder="1" applyAlignment="1">
      <alignment horizontal="right"/>
    </xf>
    <xf numFmtId="3" fontId="20" fillId="0" borderId="1" xfId="0" applyNumberFormat="1" applyFont="1" applyBorder="1" applyAlignment="1">
      <alignment horizontal="center" vertical="center"/>
    </xf>
    <xf numFmtId="3" fontId="20" fillId="0" borderId="0" xfId="0" applyNumberFormat="1" applyFont="1"/>
    <xf numFmtId="0" fontId="20" fillId="0" borderId="0" xfId="0" applyFont="1" applyAlignment="1" applyProtection="1">
      <alignment vertical="top"/>
      <protection locked="0"/>
    </xf>
    <xf numFmtId="3" fontId="20" fillId="0" borderId="0" xfId="0" applyNumberFormat="1" applyFont="1" applyAlignment="1" applyProtection="1">
      <alignment horizontal="center"/>
      <protection locked="0"/>
    </xf>
    <xf numFmtId="0" fontId="34" fillId="0" borderId="0" xfId="0" applyFont="1"/>
    <xf numFmtId="3" fontId="20" fillId="0" borderId="1" xfId="0" applyNumberFormat="1" applyFont="1" applyBorder="1" applyAlignment="1" applyProtection="1">
      <alignment vertical="top" wrapText="1"/>
      <protection locked="0"/>
    </xf>
    <xf numFmtId="3" fontId="20" fillId="0" borderId="1" xfId="0" applyNumberFormat="1" applyFont="1" applyBorder="1" applyAlignment="1" applyProtection="1">
      <alignment horizontal="center" vertical="top" wrapText="1"/>
      <protection locked="0"/>
    </xf>
    <xf numFmtId="0" fontId="25" fillId="0" borderId="0" xfId="0" applyFont="1" applyProtection="1">
      <protection locked="0"/>
    </xf>
    <xf numFmtId="49" fontId="25" fillId="0" borderId="0" xfId="24" applyNumberFormat="1" applyFont="1" applyProtection="1">
      <protection locked="0"/>
    </xf>
    <xf numFmtId="3" fontId="0" fillId="0" borderId="0" xfId="0" applyNumberFormat="1" applyProtection="1">
      <protection locked="0"/>
    </xf>
    <xf numFmtId="3" fontId="20" fillId="0" borderId="0" xfId="0" applyNumberFormat="1" applyFont="1" applyProtection="1">
      <protection locked="0"/>
    </xf>
    <xf numFmtId="49" fontId="20" fillId="0" borderId="1" xfId="0" applyNumberFormat="1" applyFont="1" applyBorder="1"/>
    <xf numFmtId="0" fontId="29" fillId="0" borderId="1" xfId="0" applyFont="1" applyBorder="1"/>
    <xf numFmtId="0" fontId="29" fillId="0" borderId="1" xfId="0" applyFont="1" applyBorder="1" applyProtection="1">
      <protection locked="0"/>
    </xf>
    <xf numFmtId="3" fontId="29" fillId="0" borderId="1" xfId="0" applyNumberFormat="1" applyFont="1" applyBorder="1" applyAlignment="1">
      <alignment horizontal="center"/>
    </xf>
    <xf numFmtId="0" fontId="29" fillId="0" borderId="1" xfId="0" applyFont="1" applyBorder="1" applyAlignment="1" applyProtection="1">
      <alignment horizontal="center"/>
      <protection locked="0"/>
    </xf>
    <xf numFmtId="0" fontId="29" fillId="0" borderId="0" xfId="0" applyFont="1"/>
    <xf numFmtId="0" fontId="29" fillId="0" borderId="0" xfId="0" applyFont="1" applyAlignment="1">
      <alignment wrapText="1"/>
    </xf>
    <xf numFmtId="3" fontId="29" fillId="0" borderId="1" xfId="0" applyNumberFormat="1" applyFont="1" applyBorder="1" applyAlignment="1" applyProtection="1">
      <alignment horizontal="center"/>
      <protection locked="0"/>
    </xf>
    <xf numFmtId="3" fontId="29" fillId="0" borderId="1" xfId="23" applyNumberFormat="1" applyFont="1" applyBorder="1" applyAlignment="1">
      <alignment horizontal="right"/>
    </xf>
    <xf numFmtId="0" fontId="0" fillId="0" borderId="0" xfId="0" applyAlignment="1">
      <alignment wrapText="1"/>
    </xf>
    <xf numFmtId="0" fontId="37" fillId="0" borderId="0" xfId="4" quotePrefix="1" applyAlignment="1">
      <alignment horizontal="left" vertical="top" wrapText="1"/>
    </xf>
    <xf numFmtId="0" fontId="45" fillId="0" borderId="4" xfId="8" quotePrefix="1" applyBorder="1" applyAlignment="1">
      <alignment horizontal="center" vertical="top" wrapText="1"/>
    </xf>
    <xf numFmtId="0" fontId="45" fillId="0" borderId="5" xfId="8" quotePrefix="1" applyBorder="1" applyAlignment="1">
      <alignment horizontal="center" vertical="top" wrapText="1"/>
    </xf>
    <xf numFmtId="0" fontId="45" fillId="0" borderId="3" xfId="8" quotePrefix="1" applyBorder="1" applyAlignment="1">
      <alignment horizontal="center" vertical="top" wrapText="1"/>
    </xf>
    <xf numFmtId="0" fontId="45" fillId="0" borderId="6" xfId="8" quotePrefix="1" applyBorder="1" applyAlignment="1">
      <alignment horizontal="center" vertical="top" wrapText="1"/>
    </xf>
    <xf numFmtId="0" fontId="44" fillId="0" borderId="4" xfId="10" quotePrefix="1" applyBorder="1" applyAlignment="1">
      <alignment horizontal="center" vertical="top" wrapText="1"/>
    </xf>
    <xf numFmtId="0" fontId="37" fillId="0" borderId="4" xfId="6" applyBorder="1" applyAlignment="1">
      <alignment horizontal="right" vertical="top" wrapText="1"/>
    </xf>
    <xf numFmtId="3" fontId="37" fillId="0" borderId="4" xfId="6" applyNumberFormat="1" applyBorder="1" applyAlignment="1">
      <alignment horizontal="right" vertical="top" wrapText="1"/>
    </xf>
    <xf numFmtId="4" fontId="37" fillId="0" borderId="4" xfId="6" applyNumberFormat="1" applyBorder="1" applyAlignment="1">
      <alignment horizontal="right" vertical="top" wrapText="1"/>
    </xf>
    <xf numFmtId="0" fontId="33" fillId="0" borderId="0" xfId="0" applyFont="1" applyAlignment="1">
      <alignment vertical="top" wrapText="1"/>
    </xf>
    <xf numFmtId="0" fontId="32" fillId="0" borderId="0" xfId="0" applyFont="1"/>
    <xf numFmtId="3" fontId="0" fillId="0" borderId="0" xfId="0" applyNumberFormat="1" applyAlignment="1">
      <alignment wrapText="1"/>
    </xf>
    <xf numFmtId="0" fontId="25" fillId="0" borderId="0" xfId="24" applyFont="1" applyAlignment="1" applyProtection="1">
      <alignment wrapText="1"/>
      <protection locked="0"/>
    </xf>
    <xf numFmtId="0" fontId="27" fillId="0" borderId="0" xfId="0" applyFont="1" applyProtection="1">
      <protection locked="0"/>
    </xf>
    <xf numFmtId="3" fontId="27" fillId="0" borderId="0" xfId="0" applyNumberFormat="1" applyFont="1" applyProtection="1">
      <protection locked="0"/>
    </xf>
    <xf numFmtId="165" fontId="0" fillId="0" borderId="0" xfId="28" applyFont="1" applyAlignment="1">
      <alignment wrapText="1"/>
    </xf>
    <xf numFmtId="0" fontId="50" fillId="0" borderId="0" xfId="0" applyFont="1" applyProtection="1">
      <protection locked="0"/>
    </xf>
    <xf numFmtId="0" fontId="20" fillId="0" borderId="0" xfId="0" applyFont="1" applyAlignment="1" applyProtection="1">
      <alignment vertical="top" wrapText="1"/>
      <protection locked="0"/>
    </xf>
    <xf numFmtId="0" fontId="44" fillId="0" borderId="7" xfId="10" quotePrefix="1" applyBorder="1" applyAlignment="1">
      <alignment horizontal="center" vertical="top" wrapText="1"/>
    </xf>
    <xf numFmtId="0" fontId="25" fillId="0" borderId="1" xfId="24" applyFont="1" applyBorder="1" applyAlignment="1" applyProtection="1">
      <alignment horizontal="center" wrapText="1"/>
      <protection locked="0"/>
    </xf>
    <xf numFmtId="49" fontId="25" fillId="0" borderId="0" xfId="26" applyNumberFormat="1" applyFont="1" applyAlignment="1" applyProtection="1">
      <alignment wrapText="1"/>
      <protection locked="0"/>
    </xf>
    <xf numFmtId="0" fontId="21" fillId="0" borderId="8" xfId="0" applyFont="1" applyBorder="1" applyAlignment="1">
      <alignment horizontal="center" vertical="center" wrapText="1"/>
    </xf>
    <xf numFmtId="0" fontId="20" fillId="0" borderId="0" xfId="0" applyFont="1" applyAlignment="1" applyProtection="1">
      <alignment horizontal="left" vertical="top" wrapText="1"/>
      <protection locked="0"/>
    </xf>
    <xf numFmtId="0" fontId="23" fillId="0" borderId="1" xfId="0" applyFont="1" applyBorder="1" applyAlignment="1">
      <alignment horizontal="center" vertical="top" wrapText="1"/>
    </xf>
    <xf numFmtId="0" fontId="23" fillId="0" borderId="1" xfId="0" applyFont="1" applyBorder="1" applyAlignment="1">
      <alignment vertical="top" wrapText="1"/>
    </xf>
    <xf numFmtId="0" fontId="25" fillId="0" borderId="1" xfId="0" applyFont="1" applyBorder="1" applyAlignment="1">
      <alignment horizontal="center" vertical="center" wrapText="1"/>
    </xf>
    <xf numFmtId="0" fontId="54" fillId="0" borderId="1" xfId="0" applyFont="1" applyBorder="1" applyAlignment="1">
      <alignment vertical="top" wrapText="1"/>
    </xf>
    <xf numFmtId="0" fontId="31" fillId="0" borderId="2" xfId="0" applyFont="1" applyBorder="1" applyAlignment="1">
      <alignment horizontal="center" vertical="center" wrapText="1"/>
    </xf>
    <xf numFmtId="3" fontId="31" fillId="0" borderId="2" xfId="0" applyNumberFormat="1" applyFont="1" applyBorder="1" applyAlignment="1">
      <alignment horizontal="center" vertical="center" wrapText="1"/>
    </xf>
    <xf numFmtId="3" fontId="23" fillId="0" borderId="9" xfId="0" applyNumberFormat="1" applyFont="1" applyBorder="1" applyAlignment="1">
      <alignment horizontal="center" vertical="center" wrapText="1"/>
    </xf>
    <xf numFmtId="3" fontId="23" fillId="0" borderId="2"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23" fillId="0" borderId="8" xfId="0" applyFont="1" applyBorder="1" applyAlignment="1">
      <alignment horizontal="center" vertical="center" wrapText="1"/>
    </xf>
    <xf numFmtId="3" fontId="31" fillId="0" borderId="8" xfId="0" applyNumberFormat="1" applyFont="1" applyBorder="1" applyAlignment="1">
      <alignment horizontal="center" vertical="center" wrapText="1"/>
    </xf>
    <xf numFmtId="0" fontId="21" fillId="0" borderId="0" xfId="0" applyFont="1" applyProtection="1">
      <protection locked="0"/>
    </xf>
    <xf numFmtId="0" fontId="31" fillId="0" borderId="8" xfId="0" applyFont="1" applyBorder="1" applyAlignment="1">
      <alignment horizontal="center" vertical="center" wrapText="1"/>
    </xf>
    <xf numFmtId="0" fontId="54" fillId="0" borderId="2" xfId="0" applyFont="1" applyBorder="1" applyAlignment="1">
      <alignment horizontal="center" vertical="top" wrapText="1"/>
    </xf>
    <xf numFmtId="0" fontId="54" fillId="0" borderId="9" xfId="0" applyFont="1" applyBorder="1" applyAlignment="1">
      <alignment horizontal="center" wrapText="1"/>
    </xf>
    <xf numFmtId="0" fontId="54" fillId="0" borderId="9" xfId="0" applyFont="1" applyBorder="1" applyAlignment="1">
      <alignment horizontal="center" vertical="top" wrapText="1"/>
    </xf>
    <xf numFmtId="0" fontId="54" fillId="0" borderId="2" xfId="0" applyFont="1" applyBorder="1" applyAlignment="1">
      <alignment vertical="top" wrapText="1"/>
    </xf>
    <xf numFmtId="0" fontId="20" fillId="0" borderId="9" xfId="0" applyFont="1" applyBorder="1" applyAlignment="1" applyProtection="1">
      <alignment horizontal="center" wrapText="1"/>
      <protection locked="0"/>
    </xf>
    <xf numFmtId="0" fontId="20" fillId="0" borderId="9" xfId="0" applyFont="1" applyBorder="1" applyAlignment="1" applyProtection="1">
      <alignment vertical="top" wrapText="1"/>
      <protection locked="0"/>
    </xf>
    <xf numFmtId="3" fontId="20" fillId="0" borderId="9" xfId="0" applyNumberFormat="1" applyFont="1" applyBorder="1" applyAlignment="1" applyProtection="1">
      <alignment vertical="top" wrapText="1"/>
      <protection locked="0"/>
    </xf>
    <xf numFmtId="0" fontId="20" fillId="0" borderId="2" xfId="0" applyFont="1" applyBorder="1" applyAlignment="1">
      <alignment vertical="top" wrapText="1"/>
    </xf>
    <xf numFmtId="0" fontId="31" fillId="0" borderId="2" xfId="0" applyFont="1" applyBorder="1" applyAlignment="1">
      <alignment vertical="top" wrapText="1"/>
    </xf>
    <xf numFmtId="0" fontId="22" fillId="0" borderId="9" xfId="0" applyFont="1" applyBorder="1" applyAlignment="1" applyProtection="1">
      <alignment horizontal="center" wrapText="1"/>
      <protection locked="0"/>
    </xf>
    <xf numFmtId="0" fontId="21" fillId="0" borderId="9" xfId="0" applyFont="1" applyBorder="1" applyAlignment="1" applyProtection="1">
      <alignment horizontal="center" wrapText="1"/>
      <protection locked="0"/>
    </xf>
    <xf numFmtId="3" fontId="21" fillId="0" borderId="9" xfId="0" applyNumberFormat="1" applyFont="1" applyBorder="1" applyAlignment="1">
      <alignment horizontal="center" wrapText="1"/>
    </xf>
    <xf numFmtId="0" fontId="21" fillId="0" borderId="9" xfId="0" applyFont="1" applyBorder="1" applyAlignment="1">
      <alignment horizontal="center" wrapText="1"/>
    </xf>
    <xf numFmtId="3" fontId="20" fillId="0" borderId="9" xfId="0" applyNumberFormat="1" applyFont="1" applyBorder="1" applyAlignment="1">
      <alignment horizontal="center" wrapText="1"/>
    </xf>
    <xf numFmtId="0" fontId="25" fillId="0" borderId="0" xfId="0" applyFont="1" applyAlignment="1" applyProtection="1">
      <alignment horizontal="left"/>
      <protection locked="0"/>
    </xf>
    <xf numFmtId="0" fontId="25" fillId="0" borderId="0" xfId="0" applyFont="1" applyAlignment="1" applyProtection="1">
      <alignment horizontal="right"/>
      <protection locked="0"/>
    </xf>
    <xf numFmtId="0" fontId="29" fillId="0" borderId="10" xfId="24" applyFont="1" applyBorder="1" applyAlignment="1" applyProtection="1">
      <alignment horizontal="center" vertical="center" wrapText="1"/>
      <protection locked="0"/>
    </xf>
    <xf numFmtId="0" fontId="25" fillId="0" borderId="10" xfId="24" applyFont="1" applyBorder="1" applyAlignment="1" applyProtection="1">
      <alignment horizontal="center"/>
      <protection locked="0"/>
    </xf>
    <xf numFmtId="0" fontId="29" fillId="0" borderId="10" xfId="24" applyFont="1" applyBorder="1" applyAlignment="1" applyProtection="1">
      <alignment horizontal="center"/>
      <protection locked="0"/>
    </xf>
    <xf numFmtId="0" fontId="25" fillId="0" borderId="10" xfId="24" applyFont="1" applyBorder="1" applyAlignment="1" applyProtection="1">
      <alignment horizontal="center" vertical="center" wrapText="1"/>
      <protection locked="0"/>
    </xf>
    <xf numFmtId="0" fontId="25" fillId="0" borderId="10" xfId="24" applyFont="1" applyBorder="1" applyAlignment="1" applyProtection="1">
      <alignment horizontal="center" vertical="center"/>
      <protection locked="0"/>
    </xf>
    <xf numFmtId="3" fontId="25" fillId="0" borderId="1" xfId="24" applyNumberFormat="1" applyFont="1" applyBorder="1" applyProtection="1">
      <protection locked="0"/>
    </xf>
    <xf numFmtId="0" fontId="25" fillId="0" borderId="1" xfId="24" applyFont="1" applyBorder="1" applyProtection="1">
      <protection locked="0"/>
    </xf>
    <xf numFmtId="14" fontId="0" fillId="0" borderId="0" xfId="0" quotePrefix="1" applyNumberFormat="1" applyAlignment="1" applyProtection="1">
      <alignment horizontal="left"/>
      <protection locked="0"/>
    </xf>
    <xf numFmtId="3" fontId="40" fillId="0" borderId="9" xfId="0" applyNumberFormat="1" applyFont="1" applyBorder="1" applyAlignment="1">
      <alignment horizontal="center" vertical="center" wrapText="1"/>
    </xf>
    <xf numFmtId="3" fontId="40" fillId="0" borderId="2" xfId="0" applyNumberFormat="1" applyFont="1" applyBorder="1" applyAlignment="1">
      <alignment horizontal="center" vertical="center" wrapText="1"/>
    </xf>
    <xf numFmtId="3" fontId="29" fillId="0" borderId="9" xfId="0" applyNumberFormat="1" applyFont="1" applyBorder="1" applyAlignment="1" applyProtection="1">
      <alignment vertical="top" wrapText="1"/>
      <protection locked="0"/>
    </xf>
    <xf numFmtId="3" fontId="55" fillId="0" borderId="9" xfId="0" applyNumberFormat="1" applyFont="1" applyBorder="1" applyAlignment="1">
      <alignment horizontal="center" wrapText="1"/>
    </xf>
    <xf numFmtId="0" fontId="56" fillId="0" borderId="2" xfId="0" applyFont="1" applyBorder="1" applyAlignment="1">
      <alignment vertical="top" wrapText="1"/>
    </xf>
    <xf numFmtId="0" fontId="55" fillId="0" borderId="9" xfId="0" applyFont="1" applyBorder="1" applyAlignment="1" applyProtection="1">
      <alignment horizontal="center" wrapText="1"/>
      <protection locked="0"/>
    </xf>
    <xf numFmtId="3" fontId="55" fillId="0" borderId="9" xfId="0" applyNumberFormat="1" applyFont="1" applyBorder="1" applyAlignment="1">
      <alignment horizontal="center" vertical="top" wrapText="1"/>
    </xf>
    <xf numFmtId="0" fontId="0" fillId="0" borderId="0" xfId="0" applyAlignment="1">
      <alignment vertical="center"/>
    </xf>
    <xf numFmtId="0" fontId="45" fillId="0" borderId="12" xfId="8" quotePrefix="1" applyBorder="1" applyAlignment="1">
      <alignment horizontal="center" vertical="top" wrapText="1"/>
    </xf>
    <xf numFmtId="0" fontId="37" fillId="0" borderId="1" xfId="6" quotePrefix="1" applyBorder="1" applyAlignment="1">
      <alignment horizontal="left" vertical="top" wrapText="1"/>
    </xf>
    <xf numFmtId="0" fontId="45" fillId="0" borderId="13" xfId="8" quotePrefix="1" applyBorder="1" applyAlignment="1">
      <alignment horizontal="center" vertical="top" wrapText="1"/>
    </xf>
    <xf numFmtId="0" fontId="45" fillId="0" borderId="11" xfId="8" quotePrefix="1" applyBorder="1" applyAlignment="1">
      <alignment horizontal="center" vertical="top" wrapText="1"/>
    </xf>
    <xf numFmtId="0" fontId="45" fillId="0" borderId="14" xfId="8" quotePrefix="1" applyBorder="1" applyAlignment="1">
      <alignment horizontal="center" vertical="top" wrapText="1"/>
    </xf>
    <xf numFmtId="0" fontId="44" fillId="0" borderId="12" xfId="10" quotePrefix="1" applyBorder="1" applyAlignment="1">
      <alignment horizontal="center" vertical="top" wrapText="1"/>
    </xf>
    <xf numFmtId="0" fontId="44" fillId="0" borderId="15" xfId="10" quotePrefix="1" applyBorder="1" applyAlignment="1">
      <alignment horizontal="center" vertical="top" wrapText="1"/>
    </xf>
    <xf numFmtId="3" fontId="37" fillId="0" borderId="15" xfId="6" applyNumberFormat="1" applyBorder="1" applyAlignment="1">
      <alignment horizontal="right" vertical="top" wrapText="1"/>
    </xf>
    <xf numFmtId="0" fontId="37" fillId="0" borderId="15" xfId="6" applyBorder="1" applyAlignment="1">
      <alignment horizontal="right" vertical="top" wrapText="1"/>
    </xf>
    <xf numFmtId="3" fontId="47" fillId="0" borderId="8" xfId="0" applyNumberFormat="1" applyFont="1" applyBorder="1" applyAlignment="1">
      <alignment horizontal="right" wrapText="1"/>
    </xf>
    <xf numFmtId="0" fontId="44" fillId="0" borderId="1" xfId="10" quotePrefix="1" applyBorder="1" applyAlignment="1">
      <alignment vertical="top" wrapText="1"/>
    </xf>
    <xf numFmtId="3" fontId="0" fillId="0" borderId="0" xfId="0" applyNumberFormat="1"/>
    <xf numFmtId="4" fontId="0" fillId="0" borderId="0" xfId="0" applyNumberFormat="1"/>
    <xf numFmtId="3" fontId="41" fillId="0" borderId="8" xfId="25" applyNumberFormat="1" applyBorder="1" applyAlignment="1">
      <alignment horizontal="right" vertical="top" wrapText="1"/>
    </xf>
    <xf numFmtId="0" fontId="46" fillId="0" borderId="0" xfId="20" applyFont="1" applyAlignment="1">
      <alignment horizontal="left"/>
    </xf>
    <xf numFmtId="0" fontId="68" fillId="0" borderId="0" xfId="20" applyFont="1"/>
    <xf numFmtId="0" fontId="69" fillId="0" borderId="0" xfId="20" applyFont="1" applyAlignment="1">
      <alignment horizontal="center"/>
    </xf>
    <xf numFmtId="0" fontId="67" fillId="0" borderId="0" xfId="20" applyFont="1" applyAlignment="1">
      <alignment horizontal="center"/>
    </xf>
    <xf numFmtId="0" fontId="37" fillId="0" borderId="1" xfId="2" quotePrefix="1" applyBorder="1" applyAlignment="1">
      <alignment vertical="top" wrapText="1"/>
    </xf>
    <xf numFmtId="49" fontId="44" fillId="0" borderId="12" xfId="10" quotePrefix="1" applyNumberFormat="1" applyBorder="1" applyAlignment="1">
      <alignment horizontal="center" vertical="top" wrapText="1"/>
    </xf>
    <xf numFmtId="3" fontId="37" fillId="5" borderId="4" xfId="6" applyNumberFormat="1" applyFill="1" applyBorder="1" applyAlignment="1">
      <alignment horizontal="right" vertical="top" wrapText="1"/>
    </xf>
    <xf numFmtId="0" fontId="21" fillId="0" borderId="0" xfId="0" applyFont="1" applyAlignment="1" applyProtection="1">
      <alignment horizontal="center"/>
      <protection locked="0"/>
    </xf>
    <xf numFmtId="0" fontId="29" fillId="0" borderId="0" xfId="0" applyFont="1" applyAlignment="1" applyProtection="1">
      <alignment horizontal="center"/>
      <protection locked="0"/>
    </xf>
    <xf numFmtId="0" fontId="21" fillId="0" borderId="0" xfId="0" applyFont="1" applyAlignment="1" applyProtection="1">
      <alignment horizontal="center" vertical="top" wrapText="1"/>
      <protection locked="0"/>
    </xf>
    <xf numFmtId="14" fontId="72" fillId="0" borderId="0" xfId="0" applyNumberFormat="1" applyFont="1" applyAlignment="1" applyProtection="1">
      <alignment horizontal="left"/>
      <protection locked="0"/>
    </xf>
    <xf numFmtId="0" fontId="73" fillId="0" borderId="0" xfId="0" applyFont="1"/>
    <xf numFmtId="14" fontId="25" fillId="0" borderId="0" xfId="0" quotePrefix="1" applyNumberFormat="1" applyFont="1" applyAlignment="1" applyProtection="1">
      <alignment horizontal="left"/>
      <protection locked="0"/>
    </xf>
    <xf numFmtId="49" fontId="28" fillId="0" borderId="0" xfId="26" applyNumberFormat="1" applyFont="1" applyProtection="1">
      <protection locked="0"/>
    </xf>
    <xf numFmtId="0" fontId="28" fillId="0" borderId="0" xfId="24" applyFont="1" applyProtection="1">
      <protection locked="0"/>
    </xf>
    <xf numFmtId="0" fontId="28" fillId="0" borderId="0" xfId="0" applyFont="1" applyProtection="1">
      <protection locked="0"/>
    </xf>
    <xf numFmtId="0" fontId="28" fillId="0" borderId="0" xfId="0" applyFont="1" applyAlignment="1" applyProtection="1">
      <alignment vertical="top"/>
      <protection locked="0"/>
    </xf>
    <xf numFmtId="4" fontId="25" fillId="0" borderId="0" xfId="0" applyNumberFormat="1" applyFont="1" applyProtection="1">
      <protection locked="0"/>
    </xf>
    <xf numFmtId="49" fontId="29" fillId="0" borderId="1" xfId="24" applyNumberFormat="1" applyFont="1" applyBorder="1" applyAlignment="1" applyProtection="1">
      <alignment horizontal="center" vertical="center" wrapText="1"/>
      <protection locked="0"/>
    </xf>
    <xf numFmtId="49" fontId="25" fillId="0" borderId="1" xfId="24" applyNumberFormat="1" applyFont="1" applyBorder="1" applyAlignment="1" applyProtection="1">
      <alignment horizontal="center"/>
      <protection locked="0"/>
    </xf>
    <xf numFmtId="49" fontId="29" fillId="0" borderId="1" xfId="24" applyNumberFormat="1" applyFont="1" applyBorder="1" applyAlignment="1" applyProtection="1">
      <alignment horizontal="center" vertical="top" wrapText="1"/>
      <protection locked="0"/>
    </xf>
    <xf numFmtId="49" fontId="25" fillId="0" borderId="1" xfId="24" applyNumberFormat="1" applyFont="1" applyBorder="1" applyAlignment="1" applyProtection="1">
      <alignment horizontal="center" vertical="top" wrapText="1"/>
      <protection locked="0"/>
    </xf>
    <xf numFmtId="49" fontId="52" fillId="0" borderId="1" xfId="24" applyNumberFormat="1" applyFont="1" applyBorder="1" applyAlignment="1" applyProtection="1">
      <alignment horizontal="center" vertical="top" wrapText="1"/>
      <protection locked="0"/>
    </xf>
    <xf numFmtId="49" fontId="29" fillId="0" borderId="1" xfId="24" applyNumberFormat="1" applyFont="1" applyBorder="1" applyAlignment="1" applyProtection="1">
      <alignment horizontal="center"/>
      <protection locked="0"/>
    </xf>
    <xf numFmtId="3" fontId="37" fillId="5" borderId="15" xfId="6" applyNumberFormat="1" applyFill="1" applyBorder="1" applyAlignment="1">
      <alignment horizontal="right" vertical="top" wrapText="1"/>
    </xf>
    <xf numFmtId="3" fontId="37" fillId="0" borderId="4" xfId="6" applyNumberFormat="1" applyFill="1" applyBorder="1" applyAlignment="1">
      <alignment horizontal="right" vertical="top" wrapText="1"/>
    </xf>
    <xf numFmtId="4" fontId="0" fillId="7" borderId="0" xfId="0" applyNumberFormat="1" applyFill="1"/>
    <xf numFmtId="0" fontId="0" fillId="7" borderId="0" xfId="0" applyFill="1" applyAlignment="1">
      <alignment wrapText="1"/>
    </xf>
    <xf numFmtId="3" fontId="31" fillId="0" borderId="2" xfId="0" applyNumberFormat="1" applyFont="1" applyFill="1" applyBorder="1" applyAlignment="1">
      <alignment horizontal="center" vertical="center" wrapText="1"/>
    </xf>
    <xf numFmtId="3" fontId="37" fillId="7" borderId="15" xfId="6" applyNumberFormat="1" applyFill="1" applyBorder="1" applyAlignment="1">
      <alignment horizontal="right" vertical="top" wrapText="1"/>
    </xf>
    <xf numFmtId="0" fontId="44" fillId="0" borderId="14" xfId="10" quotePrefix="1" applyBorder="1" applyAlignment="1">
      <alignment horizontal="center" vertical="top" wrapText="1"/>
    </xf>
    <xf numFmtId="0" fontId="19" fillId="0" borderId="0" xfId="0" applyFont="1" applyAlignment="1">
      <alignment wrapText="1"/>
    </xf>
    <xf numFmtId="0" fontId="46" fillId="0" borderId="12" xfId="10" quotePrefix="1" applyFont="1" applyBorder="1" applyAlignment="1">
      <alignment horizontal="center" vertical="top" wrapText="1"/>
    </xf>
    <xf numFmtId="0" fontId="46" fillId="0" borderId="1" xfId="10" quotePrefix="1" applyFont="1" applyBorder="1" applyAlignment="1">
      <alignment vertical="top" wrapText="1"/>
    </xf>
    <xf numFmtId="0" fontId="46" fillId="0" borderId="1" xfId="10" quotePrefix="1" applyFont="1" applyBorder="1" applyAlignment="1">
      <alignment horizontal="center" vertical="top" wrapText="1"/>
    </xf>
    <xf numFmtId="0" fontId="44" fillId="4" borderId="12" xfId="10" quotePrefix="1" applyFill="1" applyBorder="1" applyAlignment="1">
      <alignment horizontal="center" vertical="top" wrapText="1"/>
    </xf>
    <xf numFmtId="3" fontId="37" fillId="4" borderId="31" xfId="6" applyNumberFormat="1" applyFill="1" applyBorder="1" applyAlignment="1">
      <alignment horizontal="right" vertical="top" wrapText="1"/>
    </xf>
    <xf numFmtId="0" fontId="37" fillId="4" borderId="4" xfId="6" applyFill="1" applyBorder="1" applyAlignment="1">
      <alignment horizontal="right" vertical="top" wrapText="1"/>
    </xf>
    <xf numFmtId="0" fontId="0" fillId="10" borderId="0" xfId="0" applyFill="1" applyAlignment="1">
      <alignment wrapText="1"/>
    </xf>
    <xf numFmtId="0" fontId="37" fillId="4" borderId="1" xfId="2" quotePrefix="1" applyFill="1" applyBorder="1" applyAlignment="1">
      <alignment vertical="top" wrapText="1"/>
    </xf>
    <xf numFmtId="3" fontId="37" fillId="4" borderId="15" xfId="6" applyNumberFormat="1" applyFill="1" applyBorder="1" applyAlignment="1">
      <alignment horizontal="right" vertical="top" wrapText="1"/>
    </xf>
    <xf numFmtId="0" fontId="37" fillId="4" borderId="15" xfId="6" applyFill="1" applyBorder="1" applyAlignment="1">
      <alignment horizontal="right" vertical="top" wrapText="1"/>
    </xf>
    <xf numFmtId="3" fontId="37" fillId="4" borderId="4" xfId="6" applyNumberFormat="1" applyFill="1" applyBorder="1" applyAlignment="1">
      <alignment horizontal="right" vertical="top" wrapText="1"/>
    </xf>
    <xf numFmtId="168" fontId="0" fillId="0" borderId="0" xfId="28" applyNumberFormat="1" applyFont="1" applyAlignment="1">
      <alignment wrapText="1"/>
    </xf>
    <xf numFmtId="0" fontId="83" fillId="0" borderId="0" xfId="0" applyFont="1" applyAlignment="1">
      <alignment wrapText="1"/>
    </xf>
    <xf numFmtId="49" fontId="44" fillId="4" borderId="12" xfId="10" quotePrefix="1" applyNumberFormat="1" applyFill="1" applyBorder="1" applyAlignment="1">
      <alignment horizontal="center" vertical="top" wrapText="1"/>
    </xf>
    <xf numFmtId="3" fontId="47" fillId="4" borderId="8" xfId="0" applyNumberFormat="1" applyFont="1" applyFill="1" applyBorder="1" applyAlignment="1">
      <alignment horizontal="right" wrapText="1"/>
    </xf>
    <xf numFmtId="4" fontId="84" fillId="0" borderId="0" xfId="0" applyNumberFormat="1" applyFont="1"/>
    <xf numFmtId="169" fontId="37" fillId="4" borderId="4" xfId="6" applyNumberFormat="1" applyFill="1" applyBorder="1" applyAlignment="1">
      <alignment horizontal="right" vertical="top" wrapText="1"/>
    </xf>
    <xf numFmtId="49" fontId="55" fillId="0" borderId="1" xfId="24" applyNumberFormat="1" applyFont="1" applyBorder="1" applyAlignment="1" applyProtection="1">
      <alignment horizontal="center" vertical="top" wrapText="1"/>
      <protection locked="0"/>
    </xf>
    <xf numFmtId="3" fontId="19" fillId="0" borderId="0" xfId="0" applyNumberFormat="1" applyFont="1" applyAlignment="1">
      <alignment wrapText="1"/>
    </xf>
    <xf numFmtId="0" fontId="152" fillId="0" borderId="0" xfId="1010" applyProtection="1">
      <protection locked="0"/>
    </xf>
    <xf numFmtId="0" fontId="37" fillId="5" borderId="1" xfId="2" quotePrefix="1" applyFill="1" applyBorder="1" applyAlignment="1">
      <alignment vertical="top" wrapText="1"/>
    </xf>
    <xf numFmtId="0" fontId="29" fillId="0" borderId="0" xfId="24" applyFont="1" applyProtection="1">
      <protection locked="0"/>
    </xf>
    <xf numFmtId="0" fontId="30" fillId="0" borderId="0" xfId="24" applyFont="1" applyProtection="1">
      <protection locked="0"/>
    </xf>
    <xf numFmtId="3" fontId="30" fillId="0" borderId="0" xfId="24" applyNumberFormat="1" applyFont="1" applyProtection="1">
      <protection locked="0"/>
    </xf>
    <xf numFmtId="3" fontId="29" fillId="0" borderId="1" xfId="24" applyNumberFormat="1" applyFont="1" applyBorder="1" applyAlignment="1" applyProtection="1">
      <alignment horizontal="center" vertical="center" wrapText="1"/>
      <protection locked="0"/>
    </xf>
    <xf numFmtId="0" fontId="21" fillId="0" borderId="0" xfId="0" applyFont="1" applyAlignment="1" applyProtection="1">
      <alignment horizontal="center"/>
      <protection locked="0"/>
    </xf>
    <xf numFmtId="0" fontId="28" fillId="0" borderId="0" xfId="24" applyFont="1" applyAlignment="1" applyProtection="1">
      <alignment horizontal="justify" shrinkToFit="1"/>
      <protection locked="0"/>
    </xf>
    <xf numFmtId="0" fontId="29" fillId="0" borderId="0" xfId="24" applyFont="1" applyAlignment="1" applyProtection="1">
      <alignment horizontal="right" wrapText="1"/>
      <protection locked="0"/>
    </xf>
    <xf numFmtId="0" fontId="25" fillId="0" borderId="0" xfId="24" applyFont="1" applyAlignment="1" applyProtection="1">
      <alignment horizontal="right"/>
      <protection locked="0"/>
    </xf>
    <xf numFmtId="3" fontId="25" fillId="0" borderId="0" xfId="24" applyNumberFormat="1" applyFont="1" applyAlignment="1" applyProtection="1">
      <alignment horizontal="center"/>
      <protection locked="0"/>
    </xf>
    <xf numFmtId="0" fontId="29" fillId="0" borderId="1" xfId="24" applyFont="1" applyBorder="1" applyAlignment="1" applyProtection="1">
      <alignment vertical="top" wrapText="1"/>
      <protection locked="0"/>
    </xf>
    <xf numFmtId="0" fontId="25" fillId="0" borderId="1" xfId="24" applyFont="1" applyBorder="1" applyAlignment="1" applyProtection="1">
      <alignment vertical="top" wrapText="1"/>
      <protection locked="0"/>
    </xf>
    <xf numFmtId="3" fontId="41" fillId="0" borderId="1" xfId="1019" applyNumberFormat="1" applyBorder="1" applyAlignment="1" applyProtection="1">
      <alignment horizontal="right" wrapText="1"/>
      <protection locked="0"/>
    </xf>
    <xf numFmtId="0" fontId="23" fillId="0" borderId="1" xfId="14" quotePrefix="1" applyFont="1" applyBorder="1" applyAlignment="1" applyProtection="1">
      <alignment horizontal="center" vertical="top" wrapText="1"/>
      <protection locked="0"/>
    </xf>
    <xf numFmtId="0" fontId="55" fillId="0" borderId="1" xfId="24" applyFont="1" applyBorder="1" applyAlignment="1" applyProtection="1">
      <alignment vertical="top" wrapText="1"/>
      <protection locked="0"/>
    </xf>
    <xf numFmtId="0" fontId="52" fillId="0" borderId="1" xfId="24" applyFont="1" applyBorder="1" applyAlignment="1" applyProtection="1">
      <alignment vertical="top" wrapText="1"/>
      <protection locked="0"/>
    </xf>
    <xf numFmtId="3" fontId="47" fillId="0" borderId="1" xfId="1019" applyNumberFormat="1" applyFont="1" applyBorder="1" applyAlignment="1" applyProtection="1">
      <alignment horizontal="right" wrapText="1"/>
      <protection locked="0"/>
    </xf>
    <xf numFmtId="0" fontId="40" fillId="0" borderId="1" xfId="14" quotePrefix="1" applyFont="1" applyBorder="1" applyAlignment="1" applyProtection="1">
      <alignment horizontal="center" vertical="top" wrapText="1"/>
      <protection locked="0"/>
    </xf>
    <xf numFmtId="0" fontId="53" fillId="0" borderId="1" xfId="14" quotePrefix="1" applyFont="1" applyBorder="1" applyAlignment="1" applyProtection="1">
      <alignment horizontal="center" vertical="top" wrapText="1"/>
      <protection locked="0"/>
    </xf>
    <xf numFmtId="0" fontId="39" fillId="0" borderId="0" xfId="20" applyFont="1" applyAlignment="1" applyProtection="1">
      <alignment horizontal="left"/>
      <protection locked="0"/>
    </xf>
    <xf numFmtId="0" fontId="68" fillId="0" borderId="0" xfId="20" applyFont="1" applyProtection="1">
      <protection locked="0"/>
    </xf>
    <xf numFmtId="14" fontId="71" fillId="0" borderId="0" xfId="20" applyNumberFormat="1" applyFont="1" applyAlignment="1" applyProtection="1">
      <alignment wrapText="1"/>
      <protection locked="0"/>
    </xf>
    <xf numFmtId="0" fontId="46" fillId="0" borderId="0" xfId="20" applyFont="1" applyAlignment="1" applyProtection="1">
      <alignment horizontal="left"/>
      <protection locked="0"/>
    </xf>
    <xf numFmtId="0" fontId="69" fillId="0" borderId="0" xfId="20" applyFont="1" applyAlignment="1" applyProtection="1">
      <alignment horizontal="center"/>
      <protection locked="0"/>
    </xf>
    <xf numFmtId="0" fontId="67" fillId="0" borderId="0" xfId="20" applyFont="1" applyAlignment="1" applyProtection="1">
      <alignment horizontal="center"/>
      <protection locked="0"/>
    </xf>
    <xf numFmtId="0" fontId="48" fillId="0" borderId="0" xfId="19" applyFont="1" applyProtection="1">
      <protection locked="0"/>
    </xf>
    <xf numFmtId="0" fontId="49" fillId="0" borderId="0" xfId="19" applyFont="1" applyAlignment="1" applyProtection="1">
      <alignment horizontal="right"/>
      <protection locked="0"/>
    </xf>
    <xf numFmtId="0" fontId="0" fillId="0" borderId="1" xfId="0" applyBorder="1" applyAlignment="1" applyProtection="1">
      <alignment horizontal="center" wrapText="1"/>
      <protection locked="0"/>
    </xf>
    <xf numFmtId="0" fontId="51" fillId="0" borderId="0" xfId="19" applyFont="1" applyProtection="1">
      <protection locked="0"/>
    </xf>
    <xf numFmtId="3" fontId="160" fillId="9" borderId="0" xfId="19" applyNumberFormat="1" applyFont="1" applyFill="1" applyProtection="1"/>
    <xf numFmtId="4" fontId="157" fillId="9" borderId="0" xfId="0" applyNumberFormat="1" applyFont="1" applyFill="1" applyProtection="1"/>
    <xf numFmtId="0" fontId="29" fillId="0" borderId="0" xfId="20" applyFont="1" applyAlignment="1" applyProtection="1">
      <alignment horizontal="left"/>
      <protection locked="0"/>
    </xf>
    <xf numFmtId="0" fontId="70" fillId="0" borderId="0" xfId="20" applyFont="1" applyProtection="1">
      <protection locked="0"/>
    </xf>
    <xf numFmtId="0" fontId="23" fillId="0" borderId="0" xfId="20" applyFont="1" applyAlignment="1" applyProtection="1">
      <alignment horizontal="left"/>
      <protection locked="0"/>
    </xf>
    <xf numFmtId="0" fontId="74" fillId="0" borderId="0" xfId="20" applyFont="1" applyAlignment="1" applyProtection="1">
      <alignment horizontal="center"/>
      <protection locked="0"/>
    </xf>
    <xf numFmtId="0" fontId="75" fillId="0" borderId="0" xfId="20" applyFont="1" applyAlignment="1" applyProtection="1">
      <alignment horizontal="center"/>
      <protection locked="0"/>
    </xf>
    <xf numFmtId="0" fontId="23" fillId="0" borderId="0" xfId="19" applyFont="1" applyProtection="1">
      <protection locked="0"/>
    </xf>
    <xf numFmtId="0" fontId="23" fillId="0" borderId="0" xfId="19" applyFont="1" applyAlignment="1" applyProtection="1">
      <alignment horizontal="right"/>
      <protection locked="0"/>
    </xf>
    <xf numFmtId="0" fontId="25" fillId="0" borderId="1" xfId="0" applyFont="1" applyBorder="1" applyAlignment="1" applyProtection="1">
      <alignment horizontal="center" wrapText="1"/>
      <protection locked="0"/>
    </xf>
    <xf numFmtId="0" fontId="0" fillId="0" borderId="1" xfId="0" applyBorder="1" applyAlignment="1" applyProtection="1">
      <alignment horizontal="center" vertical="top" wrapText="1"/>
      <protection locked="0"/>
    </xf>
    <xf numFmtId="0" fontId="154" fillId="0" borderId="0" xfId="1014" applyFont="1" applyProtection="1">
      <protection locked="0"/>
    </xf>
    <xf numFmtId="0" fontId="155" fillId="0" borderId="0" xfId="1014" applyFont="1" applyAlignment="1" applyProtection="1">
      <alignment horizontal="right"/>
      <protection locked="0"/>
    </xf>
    <xf numFmtId="3" fontId="161" fillId="0" borderId="0" xfId="1014" applyNumberFormat="1" applyFont="1" applyProtection="1"/>
    <xf numFmtId="0" fontId="35" fillId="0" borderId="0" xfId="0" applyFont="1" applyAlignment="1" applyProtection="1">
      <alignment wrapText="1"/>
      <protection locked="0"/>
    </xf>
    <xf numFmtId="0" fontId="35" fillId="0" borderId="0" xfId="0" applyFont="1" applyProtection="1">
      <protection locked="0"/>
    </xf>
    <xf numFmtId="4" fontId="35" fillId="0" borderId="0" xfId="0" applyNumberFormat="1" applyFont="1" applyAlignment="1" applyProtection="1">
      <alignment wrapText="1"/>
      <protection locked="0"/>
    </xf>
    <xf numFmtId="0" fontId="45" fillId="0" borderId="25" xfId="8" quotePrefix="1" applyBorder="1" applyAlignment="1" applyProtection="1">
      <alignment horizontal="center" vertical="top" wrapText="1"/>
      <protection locked="0"/>
    </xf>
    <xf numFmtId="0" fontId="45" fillId="0" borderId="11" xfId="8" quotePrefix="1" applyBorder="1" applyAlignment="1" applyProtection="1">
      <alignment horizontal="center" vertical="top" wrapText="1"/>
      <protection locked="0"/>
    </xf>
    <xf numFmtId="0" fontId="45" fillId="0" borderId="35" xfId="8" quotePrefix="1" applyBorder="1" applyAlignment="1" applyProtection="1">
      <alignment horizontal="center" vertical="top" wrapText="1"/>
      <protection locked="0"/>
    </xf>
    <xf numFmtId="0" fontId="45" fillId="0" borderId="36" xfId="8" quotePrefix="1" applyBorder="1" applyAlignment="1" applyProtection="1">
      <alignment horizontal="center" vertical="top" wrapText="1"/>
      <protection locked="0"/>
    </xf>
    <xf numFmtId="0" fontId="45" fillId="0" borderId="37" xfId="8" quotePrefix="1" applyBorder="1" applyAlignment="1" applyProtection="1">
      <alignment horizontal="center" vertical="top" wrapText="1"/>
      <protection locked="0"/>
    </xf>
    <xf numFmtId="4" fontId="35" fillId="0" borderId="0" xfId="0" applyNumberFormat="1" applyFont="1" applyProtection="1">
      <protection locked="0"/>
    </xf>
    <xf numFmtId="0" fontId="45" fillId="0" borderId="1" xfId="8" quotePrefix="1" applyBorder="1" applyAlignment="1" applyProtection="1">
      <alignment horizontal="center" vertical="top" wrapText="1"/>
      <protection locked="0"/>
    </xf>
    <xf numFmtId="0" fontId="37" fillId="0" borderId="1" xfId="8" quotePrefix="1" applyFont="1" applyBorder="1" applyAlignment="1" applyProtection="1">
      <alignment horizontal="center" vertical="top" wrapText="1"/>
      <protection locked="0"/>
    </xf>
    <xf numFmtId="14" fontId="37" fillId="0" borderId="1" xfId="8" quotePrefix="1" applyNumberFormat="1" applyFont="1" applyBorder="1" applyAlignment="1" applyProtection="1">
      <alignment horizontal="center" vertical="top" wrapText="1"/>
      <protection locked="0"/>
    </xf>
    <xf numFmtId="0" fontId="37" fillId="0" borderId="1" xfId="8" quotePrefix="1" applyFont="1" applyBorder="1" applyAlignment="1" applyProtection="1">
      <alignment vertical="top" wrapText="1"/>
      <protection locked="0"/>
    </xf>
    <xf numFmtId="3" fontId="35" fillId="0" borderId="0" xfId="0" applyNumberFormat="1" applyFont="1" applyAlignment="1" applyProtection="1">
      <alignment vertical="top"/>
      <protection locked="0"/>
    </xf>
    <xf numFmtId="4" fontId="42" fillId="0" borderId="0" xfId="31" applyNumberFormat="1" applyFont="1" applyAlignment="1" applyProtection="1">
      <alignment horizontal="right" vertical="top" wrapText="1"/>
      <protection locked="0"/>
    </xf>
    <xf numFmtId="0" fontId="35" fillId="0" borderId="1" xfId="0" applyFont="1" applyBorder="1" applyAlignment="1" applyProtection="1">
      <alignment wrapText="1"/>
      <protection locked="0"/>
    </xf>
    <xf numFmtId="4" fontId="37" fillId="0" borderId="36" xfId="6" applyNumberFormat="1" applyBorder="1" applyAlignment="1" applyProtection="1">
      <alignment horizontal="right" vertical="top" wrapText="1"/>
      <protection locked="0"/>
    </xf>
    <xf numFmtId="0" fontId="45" fillId="0" borderId="23" xfId="8" quotePrefix="1" applyBorder="1" applyAlignment="1" applyProtection="1">
      <alignment vertical="top" wrapText="1"/>
      <protection locked="0"/>
    </xf>
    <xf numFmtId="0" fontId="35" fillId="0" borderId="25" xfId="0" applyFont="1" applyBorder="1" applyAlignment="1" applyProtection="1">
      <alignment vertical="top" wrapText="1"/>
      <protection locked="0"/>
    </xf>
    <xf numFmtId="0" fontId="77" fillId="0" borderId="0" xfId="0" applyFont="1" applyAlignment="1" applyProtection="1">
      <alignment horizontal="center" vertical="center" wrapText="1"/>
      <protection locked="0"/>
    </xf>
    <xf numFmtId="4" fontId="37" fillId="0" borderId="0" xfId="8" quotePrefix="1" applyNumberFormat="1" applyFont="1" applyAlignment="1" applyProtection="1">
      <alignment horizontal="right" vertical="top" wrapText="1"/>
      <protection locked="0"/>
    </xf>
    <xf numFmtId="0" fontId="78" fillId="0" borderId="0" xfId="0" applyFont="1" applyAlignment="1" applyProtection="1">
      <alignment vertical="top" wrapText="1"/>
      <protection locked="0"/>
    </xf>
    <xf numFmtId="0" fontId="37" fillId="0" borderId="0" xfId="8" quotePrefix="1" applyFont="1" applyAlignment="1" applyProtection="1">
      <alignment horizontal="center" vertical="top" wrapText="1"/>
      <protection locked="0"/>
    </xf>
    <xf numFmtId="14" fontId="37" fillId="0" borderId="0" xfId="8" quotePrefix="1" applyNumberFormat="1" applyFont="1" applyAlignment="1" applyProtection="1">
      <alignment horizontal="center" vertical="top" wrapText="1"/>
      <protection locked="0"/>
    </xf>
    <xf numFmtId="0" fontId="61" fillId="0" borderId="0" xfId="5" quotePrefix="1" applyAlignment="1" applyProtection="1">
      <alignment horizontal="left" vertical="top" wrapText="1"/>
      <protection locked="0"/>
    </xf>
    <xf numFmtId="4" fontId="159" fillId="0" borderId="0" xfId="0" applyNumberFormat="1" applyFont="1" applyProtection="1"/>
    <xf numFmtId="0" fontId="19" fillId="0" borderId="0" xfId="424"/>
    <xf numFmtId="0" fontId="19" fillId="0" borderId="0" xfId="424" applyProtection="1">
      <protection locked="0"/>
    </xf>
    <xf numFmtId="3" fontId="19" fillId="0" borderId="0" xfId="424" applyNumberFormat="1" applyProtection="1">
      <protection locked="0"/>
    </xf>
    <xf numFmtId="4" fontId="19" fillId="0" borderId="0" xfId="424" applyNumberFormat="1" applyProtection="1">
      <protection locked="0"/>
    </xf>
    <xf numFmtId="0" fontId="20" fillId="0" borderId="0" xfId="424" applyFont="1" applyAlignment="1" applyProtection="1">
      <alignment vertical="top" wrapText="1"/>
      <protection locked="0"/>
    </xf>
    <xf numFmtId="4" fontId="50" fillId="4" borderId="1" xfId="0" applyNumberFormat="1" applyFont="1" applyFill="1" applyBorder="1" applyAlignment="1">
      <alignment horizontal="center" wrapText="1"/>
    </xf>
    <xf numFmtId="0" fontId="37" fillId="0" borderId="10" xfId="8" quotePrefix="1" applyFont="1" applyBorder="1" applyAlignment="1" applyProtection="1">
      <alignment vertical="top" wrapText="1"/>
      <protection locked="0"/>
    </xf>
    <xf numFmtId="0" fontId="76" fillId="0" borderId="10" xfId="12" quotePrefix="1" applyFont="1" applyBorder="1" applyAlignment="1" applyProtection="1">
      <alignment vertical="top" wrapText="1"/>
      <protection locked="0"/>
    </xf>
    <xf numFmtId="49" fontId="50" fillId="4" borderId="1" xfId="0" applyNumberFormat="1" applyFont="1" applyFill="1" applyBorder="1" applyAlignment="1">
      <alignment horizontal="center" wrapText="1"/>
    </xf>
    <xf numFmtId="1" fontId="50" fillId="4" borderId="1" xfId="0" applyNumberFormat="1" applyFont="1" applyFill="1" applyBorder="1" applyAlignment="1">
      <alignment horizontal="center" wrapText="1"/>
    </xf>
    <xf numFmtId="14" fontId="50" fillId="4" borderId="1" xfId="0" applyNumberFormat="1" applyFont="1" applyFill="1" applyBorder="1" applyAlignment="1">
      <alignment horizontal="center" wrapText="1"/>
    </xf>
    <xf numFmtId="0" fontId="163" fillId="0" borderId="0" xfId="19" applyFont="1"/>
    <xf numFmtId="14" fontId="25" fillId="0" borderId="0" xfId="0" applyNumberFormat="1" applyFont="1" applyAlignment="1" applyProtection="1">
      <alignment horizontal="left"/>
      <protection locked="0"/>
    </xf>
    <xf numFmtId="0" fontId="66" fillId="0" borderId="0" xfId="1027" applyFont="1"/>
    <xf numFmtId="0" fontId="46" fillId="0" borderId="0" xfId="1027" applyFont="1" applyAlignment="1">
      <alignment horizontal="left"/>
    </xf>
    <xf numFmtId="0" fontId="67" fillId="0" borderId="0" xfId="1027" applyFont="1" applyAlignment="1">
      <alignment horizontal="right"/>
    </xf>
    <xf numFmtId="0" fontId="39" fillId="0" borderId="0" xfId="1027" applyFont="1" applyAlignment="1">
      <alignment horizontal="left"/>
    </xf>
    <xf numFmtId="0" fontId="68" fillId="0" borderId="0" xfId="1027" applyFont="1"/>
    <xf numFmtId="14" fontId="19" fillId="0" borderId="0" xfId="424" quotePrefix="1" applyNumberFormat="1" applyAlignment="1" applyProtection="1">
      <alignment horizontal="left"/>
      <protection locked="0"/>
    </xf>
    <xf numFmtId="14" fontId="71" fillId="0" borderId="0" xfId="1027" applyNumberFormat="1" applyFont="1"/>
    <xf numFmtId="0" fontId="69" fillId="0" borderId="0" xfId="1027" applyFont="1" applyAlignment="1">
      <alignment horizontal="center"/>
    </xf>
    <xf numFmtId="0" fontId="67" fillId="0" borderId="0" xfId="1027" applyFont="1" applyAlignment="1">
      <alignment horizontal="center"/>
    </xf>
    <xf numFmtId="0" fontId="19" fillId="0" borderId="0" xfId="1027" applyFont="1"/>
    <xf numFmtId="0" fontId="68" fillId="0" borderId="17" xfId="1027" applyFont="1" applyBorder="1" applyAlignment="1">
      <alignment horizontal="right"/>
    </xf>
    <xf numFmtId="0" fontId="70" fillId="0" borderId="0" xfId="1027" applyFont="1"/>
    <xf numFmtId="0" fontId="19" fillId="0" borderId="3" xfId="424" applyBorder="1" applyProtection="1">
      <protection locked="0"/>
    </xf>
    <xf numFmtId="0" fontId="19" fillId="0" borderId="1" xfId="19" applyFont="1" applyBorder="1" applyAlignment="1">
      <alignment horizontal="center" vertical="center" wrapText="1"/>
    </xf>
    <xf numFmtId="0" fontId="20" fillId="0" borderId="0" xfId="424" applyFont="1"/>
    <xf numFmtId="0" fontId="82" fillId="0" borderId="1" xfId="0" applyFont="1" applyBorder="1" applyAlignment="1">
      <alignment horizontal="center" vertical="center" wrapText="1"/>
    </xf>
    <xf numFmtId="164" fontId="0" fillId="0" borderId="0" xfId="32" applyFont="1"/>
    <xf numFmtId="0" fontId="162" fillId="0" borderId="0" xfId="19" applyFont="1"/>
    <xf numFmtId="0" fontId="0" fillId="3" borderId="1" xfId="0" applyFill="1" applyBorder="1" applyAlignment="1">
      <alignment horizontal="center" wrapText="1"/>
    </xf>
    <xf numFmtId="0" fontId="0" fillId="3" borderId="1" xfId="0" applyFill="1" applyBorder="1" applyAlignment="1">
      <alignment wrapText="1"/>
    </xf>
    <xf numFmtId="0" fontId="0" fillId="3" borderId="1" xfId="0" applyFill="1" applyBorder="1" applyAlignment="1">
      <alignment horizontal="center" vertical="top" wrapText="1"/>
    </xf>
    <xf numFmtId="0" fontId="50" fillId="4" borderId="1" xfId="0" applyFont="1" applyFill="1" applyBorder="1" applyAlignment="1">
      <alignment horizontal="right" wrapText="1"/>
    </xf>
    <xf numFmtId="0" fontId="19" fillId="0" borderId="1" xfId="1032" applyFont="1" applyBorder="1" applyAlignment="1" applyProtection="1">
      <alignment horizontal="center"/>
      <protection locked="0"/>
    </xf>
    <xf numFmtId="0" fontId="19" fillId="0" borderId="1" xfId="1032" applyFont="1" applyBorder="1" applyAlignment="1">
      <alignment horizontal="center"/>
    </xf>
    <xf numFmtId="49" fontId="50" fillId="4" borderId="1" xfId="1034" applyNumberFormat="1" applyFont="1" applyFill="1" applyBorder="1" applyAlignment="1">
      <alignment horizontal="center" wrapText="1"/>
    </xf>
    <xf numFmtId="1" fontId="50" fillId="4" borderId="1" xfId="1034" applyNumberFormat="1" applyFont="1" applyFill="1" applyBorder="1" applyAlignment="1">
      <alignment horizontal="center" wrapText="1"/>
    </xf>
    <xf numFmtId="14" fontId="50" fillId="4" borderId="1" xfId="1034" applyNumberFormat="1" applyFont="1" applyFill="1" applyBorder="1" applyAlignment="1">
      <alignment horizontal="center" wrapText="1"/>
    </xf>
    <xf numFmtId="4" fontId="50" fillId="4" borderId="1" xfId="1034" applyNumberFormat="1" applyFont="1" applyFill="1" applyBorder="1" applyAlignment="1">
      <alignment horizontal="center" wrapText="1"/>
    </xf>
    <xf numFmtId="0" fontId="50" fillId="4" borderId="1" xfId="1034" applyFont="1" applyFill="1" applyBorder="1" applyAlignment="1">
      <alignment horizontal="right" wrapText="1"/>
    </xf>
    <xf numFmtId="0" fontId="3" fillId="4" borderId="1" xfId="1034" applyFill="1" applyBorder="1" applyAlignment="1">
      <alignment horizontal="center" wrapText="1"/>
    </xf>
    <xf numFmtId="49" fontId="3" fillId="4" borderId="1" xfId="1034" applyNumberFormat="1" applyFill="1" applyBorder="1" applyAlignment="1" applyProtection="1">
      <alignment vertical="top" wrapText="1"/>
      <protection locked="0"/>
    </xf>
    <xf numFmtId="49" fontId="3" fillId="4" borderId="1" xfId="1034" applyNumberFormat="1" applyFill="1" applyBorder="1" applyAlignment="1">
      <alignment vertical="top" wrapText="1"/>
    </xf>
    <xf numFmtId="14" fontId="3" fillId="4" borderId="1" xfId="1034" applyNumberFormat="1" applyFill="1" applyBorder="1" applyAlignment="1">
      <alignment vertical="top" wrapText="1"/>
    </xf>
    <xf numFmtId="4" fontId="3" fillId="4" borderId="1" xfId="1034" applyNumberFormat="1" applyFill="1" applyBorder="1" applyAlignment="1">
      <alignment horizontal="center" vertical="top" wrapText="1"/>
    </xf>
    <xf numFmtId="3" fontId="3" fillId="4" borderId="1" xfId="1034" applyNumberFormat="1" applyFill="1" applyBorder="1" applyAlignment="1">
      <alignment horizontal="center" vertical="top" wrapText="1"/>
    </xf>
    <xf numFmtId="4" fontId="3" fillId="4" borderId="1" xfId="1034" applyNumberFormat="1" applyFill="1" applyBorder="1" applyAlignment="1">
      <alignment horizontal="center" wrapText="1"/>
    </xf>
    <xf numFmtId="0" fontId="50" fillId="4" borderId="1" xfId="1034" applyFont="1" applyFill="1" applyBorder="1" applyAlignment="1">
      <alignment horizontal="center" wrapText="1"/>
    </xf>
    <xf numFmtId="49" fontId="50" fillId="4" borderId="1" xfId="1034" applyNumberFormat="1" applyFont="1" applyFill="1" applyBorder="1" applyAlignment="1" applyProtection="1">
      <alignment vertical="top" wrapText="1"/>
      <protection locked="0"/>
    </xf>
    <xf numFmtId="49" fontId="50" fillId="4" borderId="1" xfId="1034" applyNumberFormat="1" applyFont="1" applyFill="1" applyBorder="1" applyAlignment="1">
      <alignment vertical="top" wrapText="1"/>
    </xf>
    <xf numFmtId="14" fontId="50" fillId="4" borderId="1" xfId="1034" applyNumberFormat="1" applyFont="1" applyFill="1" applyBorder="1" applyAlignment="1">
      <alignment vertical="top" wrapText="1"/>
    </xf>
    <xf numFmtId="4" fontId="50" fillId="4" borderId="1" xfId="1034" applyNumberFormat="1" applyFont="1" applyFill="1" applyBorder="1" applyAlignment="1">
      <alignment horizontal="center" vertical="top" wrapText="1"/>
    </xf>
    <xf numFmtId="3" fontId="50" fillId="4" borderId="1" xfId="1034" applyNumberFormat="1" applyFont="1" applyFill="1" applyBorder="1" applyAlignment="1">
      <alignment horizontal="center" vertical="top" wrapText="1"/>
    </xf>
    <xf numFmtId="4" fontId="50" fillId="4" borderId="1" xfId="1034" applyNumberFormat="1" applyFont="1" applyFill="1" applyBorder="1" applyAlignment="1">
      <alignment horizontal="center" wrapText="1"/>
    </xf>
    <xf numFmtId="0" fontId="28" fillId="0" borderId="0" xfId="24" applyFont="1" applyAlignment="1" applyProtection="1">
      <alignment wrapText="1"/>
      <protection locked="0"/>
    </xf>
    <xf numFmtId="3" fontId="41" fillId="0" borderId="1" xfId="1019" applyNumberFormat="1" applyFill="1" applyBorder="1" applyAlignment="1" applyProtection="1">
      <alignment horizontal="right" wrapText="1"/>
      <protection locked="0"/>
    </xf>
    <xf numFmtId="0" fontId="162" fillId="0" borderId="0" xfId="1037" applyFont="1"/>
    <xf numFmtId="49" fontId="2" fillId="3" borderId="1" xfId="1036" applyNumberFormat="1" applyFill="1" applyBorder="1" applyAlignment="1">
      <alignment horizontal="center" wrapText="1"/>
    </xf>
    <xf numFmtId="4" fontId="2" fillId="3" borderId="1" xfId="1036" applyNumberFormat="1" applyFill="1" applyBorder="1" applyAlignment="1">
      <alignment horizontal="center" wrapText="1"/>
    </xf>
    <xf numFmtId="14" fontId="2" fillId="3" borderId="1" xfId="1036" applyNumberFormat="1" applyFill="1" applyBorder="1" applyAlignment="1">
      <alignment horizontal="center" wrapText="1"/>
    </xf>
    <xf numFmtId="1" fontId="2" fillId="3" borderId="1" xfId="1036" applyNumberFormat="1" applyFill="1" applyBorder="1" applyAlignment="1">
      <alignment horizontal="center" wrapText="1"/>
    </xf>
    <xf numFmtId="0" fontId="2" fillId="3" borderId="1" xfId="1036" applyFill="1" applyBorder="1" applyAlignment="1">
      <alignment horizontal="right" wrapText="1"/>
    </xf>
    <xf numFmtId="0" fontId="162" fillId="0" borderId="0" xfId="1037" applyFont="1"/>
    <xf numFmtId="0" fontId="50" fillId="0" borderId="0" xfId="1036" applyFont="1" applyProtection="1">
      <protection locked="0"/>
    </xf>
    <xf numFmtId="4" fontId="37" fillId="0" borderId="37" xfId="6" applyNumberFormat="1" applyFill="1" applyBorder="1" applyAlignment="1" applyProtection="1">
      <alignment horizontal="right" vertical="top" wrapText="1"/>
      <protection locked="0"/>
    </xf>
    <xf numFmtId="4" fontId="37" fillId="0" borderId="1" xfId="8" quotePrefix="1" applyNumberFormat="1" applyFont="1" applyFill="1" applyBorder="1" applyAlignment="1" applyProtection="1">
      <alignment horizontal="right" vertical="top" wrapText="1"/>
      <protection locked="0"/>
    </xf>
    <xf numFmtId="0" fontId="154" fillId="0" borderId="0" xfId="1037" applyFont="1"/>
    <xf numFmtId="0" fontId="155" fillId="0" borderId="0" xfId="1037" applyFont="1" applyAlignment="1">
      <alignment horizontal="right"/>
    </xf>
    <xf numFmtId="0" fontId="154" fillId="0" borderId="0" xfId="1037" applyFont="1"/>
    <xf numFmtId="0" fontId="155" fillId="0" borderId="0" xfId="1037" applyFont="1" applyAlignment="1">
      <alignment horizontal="right"/>
    </xf>
    <xf numFmtId="0" fontId="154" fillId="0" borderId="0" xfId="1037" applyFont="1"/>
    <xf numFmtId="0" fontId="155" fillId="0" borderId="0" xfId="1037" applyFont="1" applyAlignment="1">
      <alignment horizontal="right"/>
    </xf>
    <xf numFmtId="0" fontId="154" fillId="0" borderId="0" xfId="1037" applyFont="1"/>
    <xf numFmtId="0" fontId="155" fillId="0" borderId="0" xfId="1037" applyFont="1" applyAlignment="1">
      <alignment horizontal="right"/>
    </xf>
    <xf numFmtId="49" fontId="2" fillId="0" borderId="1" xfId="1036" applyNumberFormat="1" applyBorder="1" applyAlignment="1">
      <alignment horizontal="center" wrapText="1"/>
    </xf>
    <xf numFmtId="3" fontId="2" fillId="0" borderId="1" xfId="1036" applyNumberFormat="1" applyBorder="1" applyAlignment="1">
      <alignment horizontal="center" vertical="top" wrapText="1"/>
    </xf>
    <xf numFmtId="4" fontId="2" fillId="0" borderId="1" xfId="1036" applyNumberFormat="1" applyBorder="1" applyAlignment="1">
      <alignment horizontal="center" wrapText="1"/>
    </xf>
    <xf numFmtId="0" fontId="29" fillId="0" borderId="1" xfId="24" applyFont="1" applyFill="1" applyBorder="1" applyAlignment="1" applyProtection="1">
      <alignment vertical="top" wrapText="1"/>
      <protection locked="0"/>
    </xf>
    <xf numFmtId="49" fontId="29" fillId="0" borderId="1" xfId="24" applyNumberFormat="1" applyFont="1" applyFill="1" applyBorder="1" applyAlignment="1" applyProtection="1">
      <alignment horizontal="center" vertical="top" wrapText="1"/>
      <protection locked="0"/>
    </xf>
    <xf numFmtId="0" fontId="25" fillId="0" borderId="0" xfId="24" applyFont="1" applyFill="1" applyProtection="1">
      <protection locked="0"/>
    </xf>
    <xf numFmtId="0" fontId="25" fillId="0" borderId="0" xfId="24" applyFont="1" applyFill="1"/>
    <xf numFmtId="49" fontId="25" fillId="0" borderId="0" xfId="26" applyNumberFormat="1" applyFont="1" applyFill="1" applyProtection="1">
      <protection locked="0"/>
    </xf>
    <xf numFmtId="0" fontId="20" fillId="0" borderId="0" xfId="424" applyFont="1" applyFill="1" applyAlignment="1" applyProtection="1">
      <alignment vertical="top"/>
      <protection locked="0"/>
    </xf>
    <xf numFmtId="3" fontId="37" fillId="0" borderId="15" xfId="6" applyNumberFormat="1" applyFill="1" applyBorder="1" applyAlignment="1">
      <alignment horizontal="right" vertical="top" wrapText="1"/>
    </xf>
    <xf numFmtId="3" fontId="37" fillId="8" borderId="4" xfId="6" applyNumberFormat="1" applyFill="1" applyBorder="1" applyAlignment="1">
      <alignment horizontal="right" vertical="top" wrapText="1"/>
    </xf>
    <xf numFmtId="169" fontId="37" fillId="8" borderId="4" xfId="6" applyNumberFormat="1" applyFill="1" applyBorder="1" applyAlignment="1">
      <alignment horizontal="right" vertical="top" wrapText="1"/>
    </xf>
    <xf numFmtId="0" fontId="81" fillId="0" borderId="0" xfId="0" applyFont="1" applyAlignment="1">
      <alignment horizontal="left"/>
    </xf>
    <xf numFmtId="0" fontId="0" fillId="0" borderId="0" xfId="0" applyAlignment="1">
      <alignment horizontal="left"/>
    </xf>
    <xf numFmtId="0" fontId="156" fillId="0" borderId="0" xfId="0" applyFont="1" applyAlignment="1">
      <alignment horizontal="left"/>
    </xf>
    <xf numFmtId="0" fontId="57" fillId="88" borderId="67" xfId="0" applyFont="1" applyFill="1" applyBorder="1" applyAlignment="1">
      <alignment horizontal="center" vertical="center" wrapText="1"/>
    </xf>
    <xf numFmtId="4" fontId="42" fillId="0" borderId="67" xfId="0" applyNumberFormat="1" applyFont="1" applyBorder="1" applyAlignment="1">
      <alignment horizontal="right" vertical="top" wrapText="1"/>
    </xf>
    <xf numFmtId="0" fontId="42" fillId="0" borderId="67" xfId="0" applyFont="1" applyBorder="1" applyAlignment="1">
      <alignment horizontal="right" vertical="top" wrapText="1"/>
    </xf>
    <xf numFmtId="0" fontId="57" fillId="89" borderId="67" xfId="0" applyFont="1" applyFill="1" applyBorder="1" applyAlignment="1">
      <alignment horizontal="left" vertical="top" wrapText="1"/>
    </xf>
    <xf numFmtId="0" fontId="57" fillId="89" borderId="67" xfId="0" applyFont="1" applyFill="1" applyBorder="1" applyAlignment="1">
      <alignment horizontal="right" vertical="top" wrapText="1"/>
    </xf>
    <xf numFmtId="1" fontId="42" fillId="0" borderId="67" xfId="0" applyNumberFormat="1" applyFont="1" applyBorder="1" applyAlignment="1">
      <alignment horizontal="left" vertical="top"/>
    </xf>
    <xf numFmtId="0" fontId="42" fillId="0" borderId="67" xfId="0" applyFont="1" applyBorder="1" applyAlignment="1">
      <alignment horizontal="left" vertical="top"/>
    </xf>
    <xf numFmtId="0" fontId="42" fillId="38" borderId="16" xfId="1038" applyFont="1" applyFill="1" applyBorder="1" applyAlignment="1">
      <alignment horizontal="left" vertical="top" wrapText="1" indent="2"/>
    </xf>
    <xf numFmtId="0" fontId="81" fillId="0" borderId="0" xfId="33" applyFont="1" applyAlignment="1">
      <alignment horizontal="left"/>
    </xf>
    <xf numFmtId="0" fontId="41" fillId="0" borderId="0" xfId="33"/>
    <xf numFmtId="0" fontId="156" fillId="0" borderId="0" xfId="33" applyFont="1" applyAlignment="1">
      <alignment horizontal="left"/>
    </xf>
    <xf numFmtId="0" fontId="41" fillId="0" borderId="0" xfId="33" applyAlignment="1">
      <alignment horizontal="left"/>
    </xf>
    <xf numFmtId="0" fontId="42" fillId="0" borderId="16" xfId="33" applyFont="1" applyBorder="1" applyAlignment="1">
      <alignment horizontal="right" vertical="top" wrapText="1"/>
    </xf>
    <xf numFmtId="0" fontId="42" fillId="38" borderId="16" xfId="33" applyFont="1" applyFill="1" applyBorder="1" applyAlignment="1">
      <alignment horizontal="left" vertical="top" wrapText="1" indent="2"/>
    </xf>
    <xf numFmtId="4" fontId="42" fillId="5" borderId="67" xfId="0" applyNumberFormat="1" applyFont="1" applyFill="1" applyBorder="1" applyAlignment="1">
      <alignment horizontal="right" vertical="top" wrapText="1"/>
    </xf>
    <xf numFmtId="0" fontId="42" fillId="0" borderId="16" xfId="1039" applyNumberFormat="1" applyFont="1" applyBorder="1" applyAlignment="1">
      <alignment horizontal="left" vertical="top" wrapText="1" indent="6"/>
    </xf>
    <xf numFmtId="4" fontId="42" fillId="0" borderId="16" xfId="1039" applyNumberFormat="1" applyFont="1" applyBorder="1" applyAlignment="1">
      <alignment horizontal="right" vertical="top" wrapText="1"/>
    </xf>
    <xf numFmtId="0" fontId="42" fillId="0" borderId="0" xfId="0" applyFont="1" applyBorder="1" applyAlignment="1">
      <alignment horizontal="right" vertical="top" wrapText="1"/>
    </xf>
    <xf numFmtId="4" fontId="2" fillId="0" borderId="1" xfId="1036" applyNumberFormat="1" applyFill="1" applyBorder="1" applyAlignment="1">
      <alignment horizontal="center" wrapText="1"/>
    </xf>
    <xf numFmtId="49" fontId="0" fillId="3" borderId="1" xfId="0" applyNumberFormat="1" applyFill="1" applyBorder="1" applyAlignment="1">
      <alignment horizontal="center" wrapText="1"/>
    </xf>
    <xf numFmtId="4" fontId="0" fillId="3" borderId="1" xfId="0" applyNumberFormat="1" applyFill="1" applyBorder="1" applyAlignment="1">
      <alignment horizontal="center" wrapText="1"/>
    </xf>
    <xf numFmtId="14"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 xfId="0" applyFill="1" applyBorder="1" applyAlignment="1">
      <alignment horizontal="right" wrapText="1"/>
    </xf>
    <xf numFmtId="49" fontId="0" fillId="0" borderId="1" xfId="0" applyNumberFormat="1" applyBorder="1" applyAlignment="1" applyProtection="1">
      <alignment vertical="top" wrapText="1"/>
      <protection locked="0"/>
    </xf>
    <xf numFmtId="49" fontId="0" fillId="0" borderId="1" xfId="0" applyNumberFormat="1" applyBorder="1" applyAlignment="1">
      <alignment vertical="top" wrapText="1"/>
    </xf>
    <xf numFmtId="14" fontId="0" fillId="0" borderId="1" xfId="0" applyNumberFormat="1" applyBorder="1" applyAlignment="1">
      <alignment vertical="top" wrapText="1"/>
    </xf>
    <xf numFmtId="1" fontId="0" fillId="0" borderId="1" xfId="0" applyNumberFormat="1" applyBorder="1" applyAlignment="1">
      <alignment vertical="top" wrapText="1"/>
    </xf>
    <xf numFmtId="4" fontId="0" fillId="0" borderId="1" xfId="0" applyNumberFormat="1" applyBorder="1" applyAlignment="1">
      <alignment vertical="top" wrapText="1"/>
    </xf>
    <xf numFmtId="3" fontId="0" fillId="0" borderId="1" xfId="0" applyNumberFormat="1" applyBorder="1" applyAlignment="1">
      <alignment horizontal="center" vertical="top" wrapText="1"/>
    </xf>
    <xf numFmtId="0" fontId="45" fillId="0" borderId="36" xfId="8" quotePrefix="1" applyFont="1" applyBorder="1" applyAlignment="1" applyProtection="1">
      <alignment horizontal="center" vertical="top" wrapText="1"/>
      <protection locked="0"/>
    </xf>
    <xf numFmtId="4" fontId="37" fillId="0" borderId="36" xfId="6" applyNumberFormat="1" applyFont="1" applyBorder="1" applyAlignment="1" applyProtection="1">
      <alignment horizontal="right" vertical="top" wrapText="1"/>
      <protection locked="0"/>
    </xf>
    <xf numFmtId="0" fontId="45" fillId="0" borderId="23" xfId="8" quotePrefix="1" applyFont="1" applyBorder="1" applyAlignment="1" applyProtection="1">
      <alignment vertical="top" wrapText="1"/>
      <protection locked="0"/>
    </xf>
    <xf numFmtId="0" fontId="166" fillId="0" borderId="1" xfId="0" applyFont="1" applyBorder="1" applyAlignment="1">
      <alignment vertical="top" wrapText="1"/>
    </xf>
    <xf numFmtId="0" fontId="167" fillId="0" borderId="1" xfId="0" applyFont="1" applyBorder="1" applyAlignment="1">
      <alignment vertical="top" wrapText="1"/>
    </xf>
    <xf numFmtId="0" fontId="35" fillId="6" borderId="1" xfId="0" applyFont="1" applyFill="1" applyBorder="1" applyAlignment="1">
      <alignment horizontal="center" vertical="center" wrapText="1"/>
    </xf>
    <xf numFmtId="14" fontId="35" fillId="6" borderId="1" xfId="0" applyNumberFormat="1" applyFont="1" applyFill="1" applyBorder="1" applyAlignment="1">
      <alignment horizontal="center" vertical="center" wrapText="1"/>
    </xf>
    <xf numFmtId="167" fontId="35" fillId="6" borderId="1" xfId="32" applyNumberFormat="1" applyFont="1" applyFill="1" applyBorder="1" applyAlignment="1">
      <alignment horizontal="center" vertical="center" wrapText="1"/>
    </xf>
    <xf numFmtId="0" fontId="168" fillId="0" borderId="1" xfId="0" applyFont="1" applyBorder="1" applyAlignment="1">
      <alignment vertical="top" wrapText="1"/>
    </xf>
    <xf numFmtId="0" fontId="169" fillId="0" borderId="1" xfId="0" applyFont="1" applyBorder="1" applyAlignment="1">
      <alignment vertical="top" wrapText="1"/>
    </xf>
    <xf numFmtId="0" fontId="61" fillId="0" borderId="70" xfId="3" applyBorder="1" applyAlignment="1">
      <alignment horizontal="right" vertical="top" wrapText="1"/>
    </xf>
    <xf numFmtId="0" fontId="61" fillId="0" borderId="64" xfId="3" applyBorder="1" applyAlignment="1">
      <alignment horizontal="right" vertical="top" wrapText="1"/>
    </xf>
    <xf numFmtId="49" fontId="1" fillId="0" borderId="1" xfId="1040" applyNumberFormat="1" applyBorder="1" applyAlignment="1">
      <alignment horizontal="center" wrapText="1"/>
    </xf>
    <xf numFmtId="49" fontId="1" fillId="0" borderId="1" xfId="1040" applyNumberFormat="1" applyBorder="1" applyAlignment="1" applyProtection="1">
      <alignment vertical="top" wrapText="1"/>
      <protection locked="0"/>
    </xf>
    <xf numFmtId="49" fontId="1" fillId="0" borderId="1" xfId="1040" applyNumberFormat="1" applyBorder="1" applyAlignment="1">
      <alignment vertical="top" wrapText="1"/>
    </xf>
    <xf numFmtId="14" fontId="1" fillId="0" borderId="1" xfId="1040" applyNumberFormat="1" applyBorder="1" applyAlignment="1">
      <alignment vertical="top" wrapText="1"/>
    </xf>
    <xf numFmtId="1" fontId="1" fillId="0" borderId="1" xfId="1040" applyNumberFormat="1" applyBorder="1" applyAlignment="1">
      <alignment vertical="top" wrapText="1"/>
    </xf>
    <xf numFmtId="4" fontId="1" fillId="0" borderId="1" xfId="1040" applyNumberFormat="1" applyBorder="1" applyAlignment="1">
      <alignment vertical="top" wrapText="1"/>
    </xf>
    <xf numFmtId="3" fontId="1" fillId="0" borderId="1" xfId="1040" applyNumberFormat="1" applyBorder="1" applyAlignment="1">
      <alignment horizontal="center" vertical="top" wrapText="1"/>
    </xf>
    <xf numFmtId="4" fontId="1" fillId="0" borderId="1" xfId="1040" applyNumberFormat="1" applyBorder="1" applyAlignment="1">
      <alignment horizontal="center" wrapText="1"/>
    </xf>
    <xf numFmtId="0" fontId="171" fillId="0" borderId="1" xfId="0" applyFont="1" applyBorder="1" applyAlignment="1">
      <alignment vertical="top" wrapText="1"/>
    </xf>
    <xf numFmtId="0" fontId="70" fillId="0" borderId="1" xfId="0" applyFont="1" applyBorder="1" applyAlignment="1">
      <alignment vertical="top" wrapText="1"/>
    </xf>
    <xf numFmtId="49" fontId="1" fillId="0" borderId="1" xfId="1040" applyNumberFormat="1" applyBorder="1" applyAlignment="1">
      <alignment horizontal="center" wrapText="1"/>
    </xf>
    <xf numFmtId="49" fontId="1" fillId="0" borderId="1" xfId="1040" applyNumberFormat="1" applyBorder="1" applyAlignment="1" applyProtection="1">
      <alignment vertical="top" wrapText="1"/>
      <protection locked="0"/>
    </xf>
    <xf numFmtId="49" fontId="1" fillId="0" borderId="1" xfId="1040" applyNumberFormat="1" applyBorder="1" applyAlignment="1">
      <alignment vertical="top" wrapText="1"/>
    </xf>
    <xf numFmtId="14" fontId="1" fillId="0" borderId="1" xfId="1040" applyNumberFormat="1" applyBorder="1" applyAlignment="1">
      <alignment vertical="top" wrapText="1"/>
    </xf>
    <xf numFmtId="1" fontId="1" fillId="0" borderId="1" xfId="1040" applyNumberFormat="1" applyBorder="1" applyAlignment="1">
      <alignment vertical="top" wrapText="1"/>
    </xf>
    <xf numFmtId="4" fontId="1" fillId="0" borderId="1" xfId="1040" applyNumberFormat="1" applyBorder="1" applyAlignment="1">
      <alignment vertical="top" wrapText="1"/>
    </xf>
    <xf numFmtId="3" fontId="1" fillId="0" borderId="1" xfId="1040" applyNumberFormat="1" applyBorder="1" applyAlignment="1">
      <alignment horizontal="center" vertical="top" wrapText="1"/>
    </xf>
    <xf numFmtId="4" fontId="1" fillId="0" borderId="1" xfId="1040" applyNumberFormat="1" applyBorder="1" applyAlignment="1">
      <alignment horizontal="center" wrapText="1"/>
    </xf>
    <xf numFmtId="49" fontId="1" fillId="0" borderId="1" xfId="1040" applyNumberFormat="1" applyBorder="1" applyAlignment="1">
      <alignment horizontal="center" wrapText="1"/>
    </xf>
    <xf numFmtId="49" fontId="1" fillId="0" borderId="1" xfId="1040" applyNumberFormat="1" applyBorder="1" applyAlignment="1" applyProtection="1">
      <alignment vertical="top" wrapText="1"/>
      <protection locked="0"/>
    </xf>
    <xf numFmtId="49" fontId="1" fillId="0" borderId="1" xfId="1040" applyNumberFormat="1" applyBorder="1" applyAlignment="1">
      <alignment vertical="top" wrapText="1"/>
    </xf>
    <xf numFmtId="14" fontId="1" fillId="0" borderId="1" xfId="1040" applyNumberFormat="1" applyBorder="1" applyAlignment="1">
      <alignment vertical="top" wrapText="1"/>
    </xf>
    <xf numFmtId="1" fontId="1" fillId="0" borderId="1" xfId="1040" applyNumberFormat="1" applyBorder="1" applyAlignment="1">
      <alignment vertical="top" wrapText="1"/>
    </xf>
    <xf numFmtId="4" fontId="1" fillId="0" borderId="1" xfId="1040" applyNumberFormat="1" applyBorder="1" applyAlignment="1">
      <alignment vertical="top" wrapText="1"/>
    </xf>
    <xf numFmtId="3" fontId="1" fillId="0" borderId="1" xfId="1040" applyNumberFormat="1" applyBorder="1" applyAlignment="1">
      <alignment horizontal="center" vertical="top" wrapText="1"/>
    </xf>
    <xf numFmtId="4" fontId="1" fillId="0" borderId="1" xfId="1040" applyNumberFormat="1" applyBorder="1" applyAlignment="1">
      <alignment horizontal="center" wrapText="1"/>
    </xf>
    <xf numFmtId="49" fontId="1" fillId="0" borderId="1" xfId="1040" applyNumberFormat="1" applyBorder="1" applyAlignment="1">
      <alignment horizontal="center" wrapText="1"/>
    </xf>
    <xf numFmtId="49" fontId="1" fillId="0" borderId="1" xfId="1040" applyNumberFormat="1" applyBorder="1" applyAlignment="1" applyProtection="1">
      <alignment vertical="top" wrapText="1"/>
      <protection locked="0"/>
    </xf>
    <xf numFmtId="49" fontId="1" fillId="0" borderId="1" xfId="1040" applyNumberFormat="1" applyBorder="1" applyAlignment="1">
      <alignment vertical="top" wrapText="1"/>
    </xf>
    <xf numFmtId="14" fontId="1" fillId="0" borderId="1" xfId="1040" applyNumberFormat="1" applyBorder="1" applyAlignment="1">
      <alignment vertical="top" wrapText="1"/>
    </xf>
    <xf numFmtId="1" fontId="1" fillId="0" borderId="1" xfId="1040" applyNumberFormat="1" applyBorder="1" applyAlignment="1">
      <alignment vertical="top" wrapText="1"/>
    </xf>
    <xf numFmtId="4" fontId="1" fillId="0" borderId="1" xfId="1040" applyNumberFormat="1" applyBorder="1" applyAlignment="1">
      <alignment vertical="top" wrapText="1"/>
    </xf>
    <xf numFmtId="3" fontId="1" fillId="0" borderId="1" xfId="1040" applyNumberFormat="1" applyBorder="1" applyAlignment="1">
      <alignment horizontal="center" vertical="top" wrapText="1"/>
    </xf>
    <xf numFmtId="4" fontId="1" fillId="0" borderId="1" xfId="1040" applyNumberFormat="1" applyBorder="1" applyAlignment="1">
      <alignment horizontal="center" wrapText="1"/>
    </xf>
    <xf numFmtId="3" fontId="1" fillId="0" borderId="1" xfId="1040" applyNumberFormat="1" applyBorder="1" applyAlignment="1">
      <alignment horizontal="center" vertical="top" wrapText="1"/>
    </xf>
    <xf numFmtId="0" fontId="27" fillId="6" borderId="1" xfId="0" applyFont="1" applyFill="1" applyBorder="1" applyAlignment="1">
      <alignment horizontal="center" vertical="center" wrapText="1"/>
    </xf>
    <xf numFmtId="14" fontId="27" fillId="6" borderId="1" xfId="0" applyNumberFormat="1" applyFont="1" applyFill="1" applyBorder="1" applyAlignment="1">
      <alignment horizontal="center" vertical="center" wrapText="1"/>
    </xf>
    <xf numFmtId="167" fontId="27" fillId="6" borderId="1" xfId="32" applyNumberFormat="1" applyFont="1" applyFill="1" applyBorder="1" applyAlignment="1">
      <alignment horizontal="center" vertical="center" wrapText="1"/>
    </xf>
    <xf numFmtId="0" fontId="66" fillId="0" borderId="0" xfId="1041" applyFont="1"/>
    <xf numFmtId="0" fontId="19" fillId="0" borderId="0" xfId="1040" applyFont="1" applyProtection="1">
      <protection locked="0"/>
    </xf>
    <xf numFmtId="176" fontId="19" fillId="0" borderId="0" xfId="1040" applyNumberFormat="1" applyFont="1" applyProtection="1">
      <protection locked="0"/>
    </xf>
    <xf numFmtId="0" fontId="57" fillId="0" borderId="16" xfId="1043" applyNumberFormat="1" applyFont="1" applyBorder="1" applyAlignment="1">
      <alignment horizontal="left" vertical="top" wrapText="1"/>
    </xf>
    <xf numFmtId="0" fontId="57" fillId="0" borderId="16" xfId="1043" applyNumberFormat="1" applyFont="1" applyBorder="1" applyAlignment="1">
      <alignment horizontal="right" vertical="top" wrapText="1"/>
    </xf>
    <xf numFmtId="4" fontId="57" fillId="0" borderId="16" xfId="1043" applyNumberFormat="1" applyFont="1" applyBorder="1" applyAlignment="1">
      <alignment horizontal="right" vertical="top" wrapText="1"/>
    </xf>
    <xf numFmtId="0" fontId="153" fillId="0" borderId="16" xfId="1043" applyNumberFormat="1" applyFont="1" applyBorder="1" applyAlignment="1">
      <alignment horizontal="left" vertical="top" wrapText="1" indent="2"/>
    </xf>
    <xf numFmtId="4" fontId="153" fillId="0" borderId="16" xfId="1043" applyNumberFormat="1" applyFont="1" applyBorder="1" applyAlignment="1">
      <alignment horizontal="right" vertical="top" wrapText="1"/>
    </xf>
    <xf numFmtId="0" fontId="153" fillId="0" borderId="16" xfId="1043" applyNumberFormat="1" applyFont="1" applyBorder="1" applyAlignment="1">
      <alignment horizontal="right" vertical="top" wrapText="1"/>
    </xf>
    <xf numFmtId="0" fontId="42" fillId="0" borderId="16" xfId="1043" applyNumberFormat="1" applyFont="1" applyBorder="1" applyAlignment="1">
      <alignment horizontal="left" vertical="top" wrapText="1" indent="4"/>
    </xf>
    <xf numFmtId="4" fontId="42" fillId="0" borderId="16" xfId="1043" applyNumberFormat="1" applyFont="1" applyBorder="1" applyAlignment="1">
      <alignment horizontal="right" vertical="top" wrapText="1"/>
    </xf>
    <xf numFmtId="0" fontId="42" fillId="0" borderId="16" xfId="1043" applyNumberFormat="1" applyFont="1" applyBorder="1" applyAlignment="1">
      <alignment horizontal="right" vertical="top" wrapText="1"/>
    </xf>
    <xf numFmtId="0" fontId="42" fillId="0" borderId="16" xfId="1043" applyNumberFormat="1" applyFont="1" applyBorder="1" applyAlignment="1">
      <alignment horizontal="left" vertical="top" wrapText="1" indent="2"/>
    </xf>
    <xf numFmtId="4" fontId="173" fillId="0" borderId="16" xfId="1043" applyNumberFormat="1" applyFont="1" applyBorder="1" applyAlignment="1">
      <alignment horizontal="right" vertical="top" wrapText="1"/>
    </xf>
    <xf numFmtId="0" fontId="42" fillId="38" borderId="16" xfId="1043" applyNumberFormat="1" applyFont="1" applyFill="1" applyBorder="1" applyAlignment="1">
      <alignment horizontal="left" vertical="top" wrapText="1" indent="2"/>
    </xf>
    <xf numFmtId="4" fontId="42" fillId="38" borderId="16" xfId="1043" applyNumberFormat="1" applyFont="1" applyFill="1" applyBorder="1" applyAlignment="1">
      <alignment horizontal="right" vertical="top" wrapText="1"/>
    </xf>
    <xf numFmtId="0" fontId="42" fillId="38" borderId="16" xfId="1043" applyNumberFormat="1" applyFont="1" applyFill="1" applyBorder="1" applyAlignment="1">
      <alignment horizontal="right" vertical="top" wrapText="1"/>
    </xf>
    <xf numFmtId="0" fontId="57" fillId="38" borderId="16" xfId="1043" applyNumberFormat="1" applyFont="1" applyFill="1" applyBorder="1" applyAlignment="1">
      <alignment horizontal="left" vertical="top" wrapText="1" indent="2"/>
    </xf>
    <xf numFmtId="4" fontId="57" fillId="38" borderId="16" xfId="1043" applyNumberFormat="1" applyFont="1" applyFill="1" applyBorder="1" applyAlignment="1">
      <alignment horizontal="right" vertical="top" wrapText="1"/>
    </xf>
    <xf numFmtId="0" fontId="57" fillId="38" borderId="16" xfId="1043" applyNumberFormat="1" applyFont="1" applyFill="1" applyBorder="1" applyAlignment="1">
      <alignment horizontal="right" vertical="top" wrapText="1"/>
    </xf>
    <xf numFmtId="0" fontId="42" fillId="0" borderId="16" xfId="1043" applyNumberFormat="1" applyFont="1" applyBorder="1" applyAlignment="1">
      <alignment horizontal="left" vertical="top" wrapText="1" indent="8"/>
    </xf>
    <xf numFmtId="2" fontId="42" fillId="0" borderId="16" xfId="1043" applyNumberFormat="1" applyFont="1" applyBorder="1" applyAlignment="1">
      <alignment horizontal="right" vertical="top" wrapText="1"/>
    </xf>
    <xf numFmtId="0" fontId="153" fillId="0" borderId="16" xfId="1043" applyNumberFormat="1" applyFont="1" applyBorder="1" applyAlignment="1">
      <alignment horizontal="left" vertical="top" wrapText="1" indent="4"/>
    </xf>
    <xf numFmtId="0" fontId="165" fillId="0" borderId="16" xfId="1043" applyNumberFormat="1" applyFont="1" applyBorder="1" applyAlignment="1">
      <alignment horizontal="left" vertical="top" wrapText="1" indent="4"/>
    </xf>
    <xf numFmtId="0" fontId="165" fillId="0" borderId="16" xfId="1043" applyNumberFormat="1" applyFont="1" applyBorder="1" applyAlignment="1">
      <alignment horizontal="right" vertical="top" wrapText="1"/>
    </xf>
    <xf numFmtId="4" fontId="165" fillId="0" borderId="16" xfId="1043" applyNumberFormat="1" applyFont="1" applyBorder="1" applyAlignment="1">
      <alignment horizontal="right" vertical="top" wrapText="1"/>
    </xf>
    <xf numFmtId="0" fontId="151" fillId="34" borderId="16" xfId="1043" applyNumberFormat="1" applyFont="1" applyFill="1" applyBorder="1" applyAlignment="1">
      <alignment horizontal="left" vertical="top"/>
    </xf>
    <xf numFmtId="40" fontId="151" fillId="34" borderId="16" xfId="1043" applyNumberFormat="1" applyFont="1" applyFill="1" applyBorder="1" applyAlignment="1">
      <alignment horizontal="right" vertical="top" wrapText="1"/>
    </xf>
    <xf numFmtId="1" fontId="42" fillId="0" borderId="16" xfId="1044" applyNumberFormat="1" applyFont="1" applyBorder="1" applyAlignment="1">
      <alignment horizontal="left" vertical="top"/>
    </xf>
    <xf numFmtId="4" fontId="42" fillId="0" borderId="16" xfId="1044" applyNumberFormat="1" applyFont="1" applyBorder="1" applyAlignment="1">
      <alignment horizontal="right" vertical="top" wrapText="1"/>
    </xf>
    <xf numFmtId="0" fontId="42" fillId="0" borderId="16" xfId="1044" applyNumberFormat="1" applyFont="1" applyBorder="1" applyAlignment="1">
      <alignment horizontal="right" vertical="top" wrapText="1"/>
    </xf>
    <xf numFmtId="0" fontId="42" fillId="0" borderId="16" xfId="1044" applyNumberFormat="1" applyFont="1" applyBorder="1" applyAlignment="1">
      <alignment horizontal="left" vertical="top"/>
    </xf>
    <xf numFmtId="2" fontId="42" fillId="0" borderId="16" xfId="1044" applyNumberFormat="1" applyFont="1" applyBorder="1" applyAlignment="1">
      <alignment horizontal="right" vertical="top" wrapText="1"/>
    </xf>
    <xf numFmtId="0" fontId="57" fillId="36" borderId="16" xfId="1044" applyNumberFormat="1" applyFont="1" applyFill="1" applyBorder="1" applyAlignment="1">
      <alignment horizontal="left" vertical="top" wrapText="1"/>
    </xf>
    <xf numFmtId="4" fontId="57" fillId="36" borderId="16" xfId="1044" applyNumberFormat="1" applyFont="1" applyFill="1" applyBorder="1" applyAlignment="1">
      <alignment horizontal="right" vertical="top" wrapText="1"/>
    </xf>
    <xf numFmtId="0" fontId="57" fillId="36" borderId="16" xfId="1044" applyNumberFormat="1" applyFont="1" applyFill="1" applyBorder="1" applyAlignment="1">
      <alignment horizontal="right" vertical="top" wrapText="1"/>
    </xf>
    <xf numFmtId="4" fontId="42" fillId="38" borderId="16" xfId="1044" applyNumberFormat="1" applyFont="1" applyFill="1" applyBorder="1" applyAlignment="1">
      <alignment horizontal="right" vertical="top" wrapText="1"/>
    </xf>
    <xf numFmtId="3" fontId="19" fillId="0" borderId="0" xfId="1040" applyNumberFormat="1" applyFont="1" applyProtection="1">
      <protection locked="0"/>
    </xf>
    <xf numFmtId="176" fontId="19" fillId="5" borderId="0" xfId="1040" applyNumberFormat="1" applyFont="1" applyFill="1" applyProtection="1">
      <protection locked="0"/>
    </xf>
    <xf numFmtId="1" fontId="19" fillId="0" borderId="1" xfId="0" applyNumberFormat="1" applyFont="1" applyBorder="1" applyAlignment="1">
      <alignment horizontal="right" vertical="center" wrapText="1"/>
    </xf>
    <xf numFmtId="49" fontId="19" fillId="0" borderId="1" xfId="0" applyNumberFormat="1" applyFont="1" applyBorder="1" applyAlignment="1">
      <alignment vertical="center"/>
    </xf>
    <xf numFmtId="3" fontId="19" fillId="5" borderId="1" xfId="0" applyNumberFormat="1" applyFont="1" applyFill="1" applyBorder="1" applyAlignment="1">
      <alignment horizontal="right" vertical="center" wrapText="1"/>
    </xf>
    <xf numFmtId="3" fontId="19" fillId="0" borderId="1" xfId="0" applyNumberFormat="1" applyFont="1" applyBorder="1" applyAlignment="1">
      <alignment horizontal="right" vertical="center" wrapText="1"/>
    </xf>
    <xf numFmtId="175" fontId="19" fillId="5" borderId="1" xfId="0" applyNumberFormat="1" applyFont="1" applyFill="1" applyBorder="1" applyAlignment="1">
      <alignment horizontal="right" vertical="center" wrapText="1"/>
    </xf>
    <xf numFmtId="14" fontId="19" fillId="0" borderId="1" xfId="0" applyNumberFormat="1" applyFont="1" applyBorder="1" applyAlignment="1">
      <alignment vertical="center" wrapText="1"/>
    </xf>
    <xf numFmtId="4" fontId="19" fillId="0" borderId="1" xfId="0" applyNumberFormat="1" applyFont="1" applyBorder="1" applyAlignment="1">
      <alignment vertical="center" wrapText="1"/>
    </xf>
    <xf numFmtId="49" fontId="19" fillId="0" borderId="1" xfId="0" applyNumberFormat="1" applyFont="1" applyBorder="1" applyAlignment="1">
      <alignment vertical="center" wrapText="1"/>
    </xf>
    <xf numFmtId="4" fontId="19" fillId="0" borderId="1" xfId="0" applyNumberFormat="1" applyFont="1" applyBorder="1" applyAlignment="1">
      <alignment horizontal="right" vertical="center" wrapText="1"/>
    </xf>
    <xf numFmtId="3" fontId="19" fillId="5" borderId="1" xfId="0" applyNumberFormat="1" applyFont="1" applyFill="1" applyBorder="1" applyAlignment="1">
      <alignment vertical="center" wrapText="1"/>
    </xf>
    <xf numFmtId="3" fontId="19" fillId="0" borderId="1" xfId="0" applyNumberFormat="1" applyFont="1" applyBorder="1" applyAlignment="1">
      <alignment vertical="center" wrapText="1"/>
    </xf>
    <xf numFmtId="4" fontId="19" fillId="0" borderId="1" xfId="0" applyNumberFormat="1" applyFont="1" applyBorder="1" applyAlignment="1">
      <alignment horizontal="right" vertical="center"/>
    </xf>
    <xf numFmtId="49" fontId="25" fillId="0" borderId="69" xfId="1042" applyNumberFormat="1" applyFont="1" applyBorder="1" applyAlignment="1" applyProtection="1">
      <alignment horizontal="center" vertical="center"/>
      <protection locked="0"/>
    </xf>
    <xf numFmtId="1" fontId="19" fillId="4" borderId="1" xfId="0" applyNumberFormat="1" applyFont="1" applyFill="1" applyBorder="1" applyAlignment="1">
      <alignment horizontal="right" vertical="center" wrapText="1"/>
    </xf>
    <xf numFmtId="49" fontId="19" fillId="4" borderId="1" xfId="0" applyNumberFormat="1" applyFont="1" applyFill="1" applyBorder="1" applyAlignment="1">
      <alignment vertical="center"/>
    </xf>
    <xf numFmtId="49" fontId="19" fillId="4" borderId="1" xfId="0" applyNumberFormat="1" applyFont="1" applyFill="1" applyBorder="1" applyProtection="1">
      <protection locked="0"/>
    </xf>
    <xf numFmtId="3" fontId="19" fillId="4" borderId="1" xfId="0" applyNumberFormat="1" applyFont="1" applyFill="1" applyBorder="1" applyAlignment="1">
      <alignment horizontal="right" vertical="center" wrapText="1"/>
    </xf>
    <xf numFmtId="0" fontId="19" fillId="0" borderId="0" xfId="0" applyFont="1" applyProtection="1">
      <protection locked="0"/>
    </xf>
    <xf numFmtId="0" fontId="39" fillId="0" borderId="0" xfId="0" applyFont="1" applyProtection="1">
      <protection locked="0"/>
    </xf>
    <xf numFmtId="4" fontId="39" fillId="0" borderId="0" xfId="0" applyNumberFormat="1" applyFont="1" applyProtection="1">
      <protection locked="0"/>
    </xf>
    <xf numFmtId="3" fontId="39" fillId="0" borderId="0" xfId="0" applyNumberFormat="1" applyFont="1" applyProtection="1">
      <protection locked="0"/>
    </xf>
    <xf numFmtId="1" fontId="39" fillId="4" borderId="1" xfId="0" applyNumberFormat="1" applyFont="1" applyFill="1" applyBorder="1" applyAlignment="1">
      <alignment horizontal="right" vertical="center" wrapText="1"/>
    </xf>
    <xf numFmtId="49" fontId="39" fillId="4" borderId="1" xfId="0" applyNumberFormat="1" applyFont="1" applyFill="1" applyBorder="1" applyAlignment="1">
      <alignment vertical="center"/>
    </xf>
    <xf numFmtId="3" fontId="39" fillId="4" borderId="1" xfId="0" applyNumberFormat="1" applyFont="1" applyFill="1" applyBorder="1" applyAlignment="1">
      <alignment horizontal="right" vertical="center" wrapText="1"/>
    </xf>
    <xf numFmtId="3" fontId="39" fillId="4" borderId="1" xfId="0" applyNumberFormat="1" applyFont="1" applyFill="1" applyBorder="1" applyAlignment="1">
      <alignment horizontal="right" vertical="center"/>
    </xf>
    <xf numFmtId="3" fontId="19" fillId="4" borderId="1" xfId="0" applyNumberFormat="1" applyFont="1" applyFill="1" applyBorder="1" applyAlignment="1">
      <alignment horizontal="right" vertical="center"/>
    </xf>
    <xf numFmtId="1" fontId="170" fillId="4" borderId="1" xfId="0" applyNumberFormat="1" applyFont="1" applyFill="1" applyBorder="1" applyAlignment="1">
      <alignment horizontal="right" vertical="center" wrapText="1"/>
    </xf>
    <xf numFmtId="49" fontId="170" fillId="4" borderId="1" xfId="0" applyNumberFormat="1" applyFont="1" applyFill="1" applyBorder="1" applyAlignment="1">
      <alignment vertical="center" wrapText="1"/>
    </xf>
    <xf numFmtId="49" fontId="39" fillId="4" borderId="1" xfId="0" applyNumberFormat="1" applyFont="1" applyFill="1" applyBorder="1" applyProtection="1">
      <protection locked="0"/>
    </xf>
    <xf numFmtId="49" fontId="170" fillId="4" borderId="1" xfId="0" applyNumberFormat="1" applyFont="1" applyFill="1" applyBorder="1" applyAlignment="1">
      <alignment vertical="center"/>
    </xf>
    <xf numFmtId="3" fontId="170" fillId="4" borderId="1" xfId="0" applyNumberFormat="1" applyFont="1" applyFill="1" applyBorder="1" applyAlignment="1">
      <alignment horizontal="right" vertical="center" wrapText="1"/>
    </xf>
    <xf numFmtId="3" fontId="170" fillId="4" borderId="1" xfId="0" applyNumberFormat="1" applyFont="1" applyFill="1" applyBorder="1" applyAlignment="1">
      <alignment horizontal="right" vertical="center"/>
    </xf>
    <xf numFmtId="0" fontId="61" fillId="0" borderId="73" xfId="3" applyBorder="1" applyAlignment="1">
      <alignment horizontal="right" vertical="top" wrapText="1"/>
    </xf>
    <xf numFmtId="0" fontId="64" fillId="0" borderId="73" xfId="17" quotePrefix="1" applyBorder="1" applyAlignment="1">
      <alignment horizontal="left" vertical="top" wrapText="1"/>
    </xf>
    <xf numFmtId="0" fontId="64" fillId="0" borderId="64" xfId="17" quotePrefix="1" applyBorder="1" applyAlignment="1">
      <alignment horizontal="left" vertical="top" wrapText="1"/>
    </xf>
    <xf numFmtId="0" fontId="61" fillId="0" borderId="21" xfId="3" applyBorder="1" applyAlignment="1">
      <alignment horizontal="right" vertical="top" wrapText="1"/>
    </xf>
    <xf numFmtId="0" fontId="64" fillId="0" borderId="70" xfId="17" quotePrefix="1" applyBorder="1" applyAlignment="1">
      <alignment horizontal="left" vertical="top" wrapText="1"/>
    </xf>
    <xf numFmtId="0" fontId="64" fillId="0" borderId="74" xfId="17" quotePrefix="1" applyBorder="1" applyAlignment="1">
      <alignment horizontal="left" vertical="top" wrapText="1"/>
    </xf>
    <xf numFmtId="3" fontId="0" fillId="5" borderId="0" xfId="0" applyNumberFormat="1" applyFill="1" applyAlignment="1">
      <alignment wrapText="1"/>
    </xf>
    <xf numFmtId="3" fontId="47" fillId="3" borderId="1" xfId="1019" applyNumberFormat="1" applyFont="1" applyFill="1" applyBorder="1" applyAlignment="1" applyProtection="1">
      <alignment horizontal="right" wrapText="1"/>
      <protection locked="0"/>
    </xf>
    <xf numFmtId="0" fontId="25" fillId="3" borderId="0" xfId="24" applyFont="1" applyFill="1" applyProtection="1">
      <protection locked="0"/>
    </xf>
    <xf numFmtId="0" fontId="72" fillId="3" borderId="0" xfId="24" applyFont="1" applyFill="1" applyBorder="1" applyAlignment="1" applyProtection="1">
      <alignment wrapText="1"/>
      <protection locked="0"/>
    </xf>
    <xf numFmtId="49" fontId="72" fillId="3" borderId="0" xfId="24" applyNumberFormat="1" applyFont="1" applyFill="1" applyBorder="1" applyProtection="1">
      <protection locked="0"/>
    </xf>
    <xf numFmtId="3" fontId="174" fillId="3" borderId="0" xfId="1019" applyNumberFormat="1" applyFont="1" applyFill="1" applyBorder="1" applyAlignment="1" applyProtection="1">
      <alignment horizontal="right" wrapText="1"/>
      <protection locked="0"/>
    </xf>
    <xf numFmtId="3" fontId="174" fillId="3" borderId="0" xfId="1019" applyNumberFormat="1" applyFont="1" applyFill="1" applyBorder="1" applyAlignment="1">
      <alignment horizontal="right" wrapText="1"/>
    </xf>
    <xf numFmtId="0" fontId="72" fillId="3" borderId="0" xfId="24" applyFont="1" applyFill="1" applyBorder="1" applyProtection="1">
      <protection locked="0"/>
    </xf>
    <xf numFmtId="0" fontId="175" fillId="3" borderId="0" xfId="424" applyFont="1" applyFill="1" applyBorder="1" applyProtection="1">
      <protection locked="0"/>
    </xf>
    <xf numFmtId="0" fontId="29" fillId="3" borderId="1" xfId="24" applyFont="1" applyFill="1" applyBorder="1" applyAlignment="1" applyProtection="1">
      <alignment horizontal="center" vertical="center" wrapText="1"/>
      <protection locked="0"/>
    </xf>
    <xf numFmtId="0" fontId="25" fillId="3" borderId="1" xfId="24" applyFont="1" applyFill="1" applyBorder="1" applyAlignment="1" applyProtection="1">
      <alignment horizontal="center"/>
      <protection locked="0"/>
    </xf>
    <xf numFmtId="3" fontId="25" fillId="3" borderId="1" xfId="24" applyNumberFormat="1" applyFont="1" applyFill="1" applyBorder="1" applyAlignment="1" applyProtection="1">
      <alignment horizontal="center"/>
      <protection locked="0"/>
    </xf>
    <xf numFmtId="3" fontId="25" fillId="3" borderId="1" xfId="24" applyNumberFormat="1" applyFont="1" applyFill="1" applyBorder="1" applyAlignment="1" applyProtection="1">
      <alignment horizontal="center" vertical="top" wrapText="1"/>
      <protection locked="0"/>
    </xf>
    <xf numFmtId="3" fontId="41" fillId="3" borderId="1" xfId="1019" applyNumberFormat="1" applyFill="1" applyBorder="1" applyAlignment="1" applyProtection="1">
      <alignment horizontal="right" wrapText="1"/>
      <protection locked="0"/>
    </xf>
    <xf numFmtId="3" fontId="29" fillId="3" borderId="1" xfId="24" applyNumberFormat="1" applyFont="1" applyFill="1" applyBorder="1" applyAlignment="1">
      <alignment horizontal="center" vertical="top" wrapText="1"/>
    </xf>
    <xf numFmtId="0" fontId="35" fillId="3" borderId="24" xfId="3" applyFont="1" applyFill="1" applyBorder="1" applyAlignment="1">
      <alignment horizontal="right" vertical="top" wrapText="1"/>
    </xf>
    <xf numFmtId="0" fontId="35" fillId="3" borderId="72" xfId="3" applyFont="1" applyFill="1" applyBorder="1" applyAlignment="1">
      <alignment horizontal="right" vertical="top" wrapText="1"/>
    </xf>
    <xf numFmtId="0" fontId="79" fillId="3" borderId="24" xfId="17" quotePrefix="1" applyFont="1" applyFill="1" applyBorder="1" applyAlignment="1">
      <alignment horizontal="left" vertical="top" wrapText="1"/>
    </xf>
    <xf numFmtId="0" fontId="79" fillId="3" borderId="72" xfId="17" quotePrefix="1" applyFont="1" applyFill="1" applyBorder="1" applyAlignment="1">
      <alignment horizontal="left" vertical="top" wrapText="1"/>
    </xf>
    <xf numFmtId="3" fontId="35" fillId="3" borderId="1" xfId="1019" applyNumberFormat="1" applyFont="1" applyFill="1" applyBorder="1" applyAlignment="1" applyProtection="1">
      <alignment horizontal="right" wrapText="1"/>
      <protection locked="0"/>
    </xf>
    <xf numFmtId="3" fontId="79" fillId="3" borderId="1" xfId="1019" applyNumberFormat="1" applyFont="1" applyFill="1" applyBorder="1" applyAlignment="1">
      <alignment horizontal="right" wrapText="1"/>
    </xf>
    <xf numFmtId="3" fontId="79" fillId="0" borderId="1" xfId="1019" applyNumberFormat="1" applyFont="1" applyBorder="1" applyAlignment="1">
      <alignment horizontal="right" wrapText="1"/>
    </xf>
    <xf numFmtId="3" fontId="41" fillId="0" borderId="1" xfId="1019" applyNumberFormat="1" applyFont="1" applyFill="1" applyBorder="1" applyAlignment="1" applyProtection="1">
      <alignment horizontal="right" wrapText="1"/>
      <protection locked="0"/>
    </xf>
    <xf numFmtId="0" fontId="41" fillId="0" borderId="70" xfId="3" applyFont="1" applyBorder="1" applyAlignment="1">
      <alignment horizontal="right" vertical="top" wrapText="1"/>
    </xf>
    <xf numFmtId="3" fontId="47" fillId="0" borderId="1" xfId="1019" applyNumberFormat="1" applyFont="1" applyFill="1" applyBorder="1" applyAlignment="1">
      <alignment horizontal="right" wrapText="1"/>
    </xf>
    <xf numFmtId="0" fontId="47" fillId="0" borderId="70" xfId="17" quotePrefix="1" applyFont="1" applyBorder="1" applyAlignment="1">
      <alignment horizontal="left" vertical="top" wrapText="1"/>
    </xf>
    <xf numFmtId="3" fontId="41" fillId="0" borderId="1" xfId="1019" applyNumberFormat="1" applyFont="1" applyBorder="1" applyAlignment="1" applyProtection="1">
      <alignment horizontal="right" wrapText="1"/>
      <protection locked="0"/>
    </xf>
    <xf numFmtId="3" fontId="47" fillId="0" borderId="1" xfId="1019" applyNumberFormat="1" applyFont="1" applyBorder="1" applyAlignment="1">
      <alignment horizontal="right" wrapText="1"/>
    </xf>
    <xf numFmtId="0" fontId="41" fillId="0" borderId="74" xfId="3" applyFont="1" applyBorder="1" applyAlignment="1">
      <alignment horizontal="right" vertical="top" wrapText="1"/>
    </xf>
    <xf numFmtId="3" fontId="41" fillId="3" borderId="1" xfId="1024" applyNumberFormat="1" applyFont="1" applyFill="1" applyBorder="1" applyAlignment="1">
      <alignment horizontal="right" wrapText="1"/>
    </xf>
    <xf numFmtId="1" fontId="41" fillId="3" borderId="1" xfId="1024" applyNumberFormat="1" applyFont="1" applyFill="1" applyBorder="1" applyAlignment="1">
      <alignment horizontal="right" wrapText="1"/>
    </xf>
    <xf numFmtId="0" fontId="41" fillId="3" borderId="70" xfId="3" applyFont="1" applyFill="1" applyBorder="1" applyAlignment="1">
      <alignment horizontal="right" vertical="top" wrapText="1"/>
    </xf>
    <xf numFmtId="0" fontId="41" fillId="3" borderId="64" xfId="3" applyFont="1" applyFill="1" applyBorder="1" applyAlignment="1">
      <alignment horizontal="right" vertical="top" wrapText="1"/>
    </xf>
    <xf numFmtId="3" fontId="41" fillId="3" borderId="1" xfId="1019" applyNumberFormat="1" applyFont="1" applyFill="1" applyBorder="1" applyAlignment="1" applyProtection="1">
      <alignment horizontal="right" wrapText="1"/>
      <protection locked="0"/>
    </xf>
    <xf numFmtId="3" fontId="47" fillId="3" borderId="1" xfId="1019" applyNumberFormat="1" applyFont="1" applyFill="1" applyBorder="1" applyAlignment="1">
      <alignment horizontal="right" wrapText="1"/>
    </xf>
    <xf numFmtId="0" fontId="47" fillId="3" borderId="71" xfId="17" quotePrefix="1" applyFont="1" applyFill="1" applyBorder="1" applyAlignment="1">
      <alignment horizontal="left" vertical="top" wrapText="1"/>
    </xf>
    <xf numFmtId="0" fontId="47" fillId="3" borderId="38" xfId="17" quotePrefix="1" applyFont="1" applyFill="1" applyBorder="1" applyAlignment="1">
      <alignment horizontal="left" vertical="top" wrapText="1"/>
    </xf>
    <xf numFmtId="0" fontId="41" fillId="3" borderId="71" xfId="3" applyFont="1" applyFill="1" applyBorder="1" applyAlignment="1">
      <alignment horizontal="right" vertical="top" wrapText="1"/>
    </xf>
    <xf numFmtId="0" fontId="41" fillId="3" borderId="38" xfId="3" applyFont="1" applyFill="1" applyBorder="1" applyAlignment="1">
      <alignment horizontal="right" vertical="top" wrapText="1"/>
    </xf>
    <xf numFmtId="0" fontId="41" fillId="3" borderId="75" xfId="3" applyFont="1" applyFill="1" applyBorder="1" applyAlignment="1">
      <alignment horizontal="right" vertical="top" wrapText="1"/>
    </xf>
    <xf numFmtId="0" fontId="41" fillId="3" borderId="77" xfId="3" applyFont="1" applyFill="1" applyBorder="1" applyAlignment="1">
      <alignment horizontal="right" vertical="top" wrapText="1"/>
    </xf>
    <xf numFmtId="0" fontId="41" fillId="3" borderId="76" xfId="3" applyFont="1" applyFill="1" applyBorder="1" applyAlignment="1">
      <alignment horizontal="right" vertical="top" wrapText="1"/>
    </xf>
    <xf numFmtId="0" fontId="29" fillId="3" borderId="10" xfId="24" applyFont="1" applyFill="1" applyBorder="1" applyAlignment="1" applyProtection="1">
      <alignment horizontal="center" vertical="center" wrapText="1"/>
      <protection locked="0"/>
    </xf>
    <xf numFmtId="0" fontId="25" fillId="3" borderId="10" xfId="24" applyFont="1" applyFill="1" applyBorder="1" applyAlignment="1" applyProtection="1">
      <alignment horizontal="center"/>
      <protection locked="0"/>
    </xf>
    <xf numFmtId="0" fontId="29" fillId="3" borderId="1" xfId="24" applyFont="1" applyFill="1" applyBorder="1" applyAlignment="1">
      <alignment horizontal="left"/>
    </xf>
    <xf numFmtId="0" fontId="29" fillId="3" borderId="10" xfId="24" applyFont="1" applyFill="1" applyBorder="1" applyAlignment="1" applyProtection="1">
      <alignment horizontal="center"/>
      <protection locked="0"/>
    </xf>
    <xf numFmtId="166" fontId="25" fillId="3" borderId="1" xfId="30" applyNumberFormat="1" applyFont="1" applyFill="1" applyBorder="1" applyProtection="1">
      <protection locked="0"/>
    </xf>
    <xf numFmtId="0" fontId="25" fillId="3" borderId="1" xfId="24" applyFont="1" applyFill="1" applyBorder="1" applyAlignment="1">
      <alignment wrapText="1"/>
    </xf>
    <xf numFmtId="0" fontId="25" fillId="3" borderId="10" xfId="24" applyFont="1" applyFill="1" applyBorder="1" applyAlignment="1" applyProtection="1">
      <alignment horizontal="center" vertical="center" wrapText="1"/>
      <protection locked="0"/>
    </xf>
    <xf numFmtId="49" fontId="25" fillId="3" borderId="10" xfId="24" applyNumberFormat="1" applyFont="1" applyFill="1" applyBorder="1" applyAlignment="1" applyProtection="1">
      <alignment horizontal="center" vertical="center" wrapText="1"/>
      <protection locked="0"/>
    </xf>
    <xf numFmtId="0" fontId="29" fillId="3" borderId="1" xfId="24" applyFont="1" applyFill="1" applyBorder="1" applyAlignment="1">
      <alignment horizontal="left" wrapText="1"/>
    </xf>
    <xf numFmtId="2" fontId="25" fillId="3" borderId="10" xfId="24" applyNumberFormat="1" applyFont="1" applyFill="1" applyBorder="1" applyAlignment="1" applyProtection="1">
      <alignment horizontal="center" vertical="center" wrapText="1"/>
      <protection locked="0"/>
    </xf>
    <xf numFmtId="0" fontId="29" fillId="3" borderId="1" xfId="24" applyFont="1" applyFill="1" applyBorder="1" applyAlignment="1">
      <alignment wrapText="1"/>
    </xf>
    <xf numFmtId="0" fontId="25" fillId="3" borderId="1" xfId="24" applyFont="1" applyFill="1" applyBorder="1" applyAlignment="1">
      <alignment horizontal="justify" wrapText="1"/>
    </xf>
    <xf numFmtId="0" fontId="25" fillId="3" borderId="10" xfId="24" applyFont="1" applyFill="1" applyBorder="1" applyAlignment="1" applyProtection="1">
      <alignment horizontal="center" vertical="center"/>
      <protection locked="0"/>
    </xf>
    <xf numFmtId="3" fontId="29" fillId="3" borderId="1" xfId="424" applyNumberFormat="1" applyFont="1" applyFill="1" applyBorder="1" applyAlignment="1">
      <alignment vertical="top" wrapText="1"/>
    </xf>
    <xf numFmtId="0" fontId="25" fillId="3" borderId="1" xfId="24" applyFont="1" applyFill="1" applyBorder="1" applyAlignment="1" applyProtection="1">
      <alignment horizontal="center" vertical="center"/>
      <protection locked="0"/>
    </xf>
    <xf numFmtId="3" fontId="29" fillId="3" borderId="0" xfId="24" applyNumberFormat="1" applyFont="1" applyFill="1" applyProtection="1">
      <protection locked="0"/>
    </xf>
    <xf numFmtId="3" fontId="25" fillId="3" borderId="1" xfId="23" applyNumberFormat="1" applyFont="1" applyFill="1" applyBorder="1" applyAlignment="1" applyProtection="1">
      <alignment vertical="top" wrapText="1"/>
      <protection locked="0"/>
    </xf>
    <xf numFmtId="3" fontId="79" fillId="3" borderId="64" xfId="1021" quotePrefix="1" applyNumberFormat="1" applyFont="1" applyFill="1" applyBorder="1" applyAlignment="1">
      <alignment horizontal="left" vertical="top" wrapText="1"/>
    </xf>
    <xf numFmtId="3" fontId="35" fillId="3" borderId="64" xfId="1020" applyNumberFormat="1" applyFont="1" applyFill="1" applyBorder="1" applyAlignment="1">
      <alignment horizontal="right" vertical="top" wrapText="1"/>
    </xf>
    <xf numFmtId="3" fontId="25" fillId="3" borderId="1" xfId="424" applyNumberFormat="1" applyFont="1" applyFill="1" applyBorder="1" applyAlignment="1" applyProtection="1">
      <alignment vertical="top" wrapText="1"/>
      <protection locked="0"/>
    </xf>
    <xf numFmtId="3" fontId="29" fillId="3" borderId="1" xfId="424" applyNumberFormat="1" applyFont="1" applyFill="1" applyBorder="1" applyAlignment="1" applyProtection="1">
      <alignment vertical="top" wrapText="1"/>
      <protection locked="0"/>
    </xf>
    <xf numFmtId="3" fontId="29" fillId="3" borderId="1" xfId="23" applyNumberFormat="1" applyFont="1" applyFill="1" applyBorder="1" applyAlignment="1">
      <alignment horizontal="right"/>
    </xf>
    <xf numFmtId="3" fontId="35" fillId="3" borderId="38" xfId="1020" applyNumberFormat="1" applyFont="1" applyFill="1" applyBorder="1" applyAlignment="1">
      <alignment horizontal="right" vertical="top" wrapText="1"/>
    </xf>
    <xf numFmtId="3" fontId="79" fillId="3" borderId="38" xfId="1021" quotePrefix="1" applyNumberFormat="1" applyFont="1" applyFill="1" applyBorder="1" applyAlignment="1">
      <alignment horizontal="left" vertical="top" wrapText="1"/>
    </xf>
    <xf numFmtId="3" fontId="35" fillId="3" borderId="65" xfId="1020" applyNumberFormat="1" applyFont="1" applyFill="1" applyBorder="1" applyAlignment="1">
      <alignment horizontal="right" vertical="top" wrapText="1"/>
    </xf>
    <xf numFmtId="3" fontId="79" fillId="3" borderId="65" xfId="1021" quotePrefix="1" applyNumberFormat="1" applyFont="1" applyFill="1" applyBorder="1" applyAlignment="1">
      <alignment horizontal="left" vertical="top" wrapText="1"/>
    </xf>
    <xf numFmtId="0" fontId="29" fillId="0" borderId="1" xfId="24" applyFont="1" applyFill="1" applyBorder="1" applyAlignment="1">
      <alignment wrapText="1"/>
    </xf>
    <xf numFmtId="0" fontId="25" fillId="0" borderId="10" xfId="24" applyFont="1" applyFill="1" applyBorder="1" applyAlignment="1" applyProtection="1">
      <alignment horizontal="center" vertical="center" wrapText="1"/>
      <protection locked="0"/>
    </xf>
    <xf numFmtId="3" fontId="29" fillId="0" borderId="1" xfId="23" applyNumberFormat="1" applyFont="1" applyFill="1" applyBorder="1" applyAlignment="1">
      <alignment horizontal="right"/>
    </xf>
    <xf numFmtId="0" fontId="164" fillId="0" borderId="0" xfId="24" applyFont="1" applyFill="1" applyProtection="1">
      <protection locked="0"/>
    </xf>
    <xf numFmtId="0" fontId="28" fillId="0" borderId="0" xfId="24" applyFont="1" applyAlignment="1" applyProtection="1">
      <alignment wrapText="1"/>
      <protection locked="0"/>
    </xf>
    <xf numFmtId="0" fontId="29" fillId="0" borderId="0" xfId="24" applyFont="1" applyAlignment="1" applyProtection="1">
      <alignment horizontal="center"/>
      <protection locked="0"/>
    </xf>
    <xf numFmtId="0" fontId="25" fillId="0" borderId="0" xfId="24" applyFont="1" applyAlignment="1" applyProtection="1">
      <alignment horizontal="center"/>
      <protection locked="0"/>
    </xf>
    <xf numFmtId="0" fontId="30" fillId="0" borderId="0" xfId="24" applyFont="1" applyAlignment="1" applyProtection="1">
      <alignment horizontal="center"/>
      <protection locked="0"/>
    </xf>
    <xf numFmtId="0" fontId="176" fillId="0" borderId="0" xfId="24" applyFont="1" applyAlignment="1" applyProtection="1">
      <alignment horizontal="center"/>
      <protection locked="0"/>
    </xf>
    <xf numFmtId="0" fontId="21" fillId="0" borderId="0" xfId="0" applyFont="1" applyAlignment="1" applyProtection="1">
      <alignment horizontal="center"/>
      <protection locked="0"/>
    </xf>
    <xf numFmtId="0" fontId="25" fillId="0" borderId="0" xfId="24" applyFont="1" applyAlignment="1" applyProtection="1">
      <alignment horizontal="left" wrapText="1"/>
      <protection locked="0"/>
    </xf>
    <xf numFmtId="0" fontId="23" fillId="0" borderId="1" xfId="0" applyFont="1" applyBorder="1" applyAlignment="1">
      <alignment horizontal="center" vertical="top" wrapText="1"/>
    </xf>
    <xf numFmtId="0" fontId="28" fillId="0" borderId="0" xfId="24" applyFont="1" applyAlignment="1">
      <alignment wrapText="1"/>
    </xf>
    <xf numFmtId="0" fontId="57" fillId="88" borderId="66" xfId="0" applyFont="1" applyFill="1" applyBorder="1" applyAlignment="1">
      <alignment horizontal="left" vertical="center" wrapText="1"/>
    </xf>
    <xf numFmtId="0" fontId="57" fillId="88" borderId="68" xfId="0" applyFont="1" applyFill="1" applyBorder="1" applyAlignment="1">
      <alignment horizontal="left" vertical="center" wrapText="1"/>
    </xf>
    <xf numFmtId="0" fontId="57" fillId="88" borderId="67" xfId="0" applyFont="1" applyFill="1" applyBorder="1" applyAlignment="1">
      <alignment horizontal="center" vertical="center" wrapText="1"/>
    </xf>
    <xf numFmtId="0" fontId="19" fillId="0" borderId="1" xfId="19" applyFont="1" applyBorder="1" applyAlignment="1">
      <alignment horizontal="center" vertical="center" wrapText="1"/>
    </xf>
    <xf numFmtId="0" fontId="19" fillId="0" borderId="1" xfId="19" applyFont="1" applyBorder="1" applyAlignment="1">
      <alignment horizontal="center" vertical="center"/>
    </xf>
    <xf numFmtId="0" fontId="67" fillId="0" borderId="0" xfId="1027" applyFont="1" applyAlignment="1">
      <alignment horizontal="right"/>
    </xf>
    <xf numFmtId="0" fontId="19" fillId="0" borderId="18" xfId="19" applyFont="1" applyBorder="1" applyAlignment="1">
      <alignment horizontal="center" vertical="center" wrapText="1"/>
    </xf>
    <xf numFmtId="0" fontId="19" fillId="0" borderId="19" xfId="19" applyFont="1" applyBorder="1" applyAlignment="1">
      <alignment horizontal="center" vertical="center" wrapText="1"/>
    </xf>
    <xf numFmtId="0" fontId="19" fillId="0" borderId="2" xfId="19" applyFont="1" applyBorder="1" applyAlignment="1">
      <alignment horizontal="center" vertical="center" wrapText="1"/>
    </xf>
    <xf numFmtId="0" fontId="19" fillId="0" borderId="18" xfId="19" applyFont="1" applyBorder="1" applyAlignment="1">
      <alignment horizontal="center" vertical="center"/>
    </xf>
    <xf numFmtId="0" fontId="19" fillId="0" borderId="2" xfId="19" applyFont="1" applyBorder="1" applyAlignment="1">
      <alignment horizontal="center" vertical="center"/>
    </xf>
    <xf numFmtId="0" fontId="19" fillId="0" borderId="20" xfId="19" applyFont="1" applyBorder="1" applyAlignment="1">
      <alignment horizontal="center" vertical="center"/>
    </xf>
    <xf numFmtId="0" fontId="19" fillId="0" borderId="21" xfId="19" applyFont="1" applyBorder="1" applyAlignment="1">
      <alignment horizontal="center" vertical="center"/>
    </xf>
    <xf numFmtId="0" fontId="19" fillId="0" borderId="22" xfId="19" applyFont="1" applyBorder="1" applyAlignment="1">
      <alignment horizontal="center" vertical="center"/>
    </xf>
    <xf numFmtId="0" fontId="19" fillId="0" borderId="9" xfId="19" applyFont="1" applyBorder="1" applyAlignment="1">
      <alignment horizontal="center" vertical="center"/>
    </xf>
    <xf numFmtId="0" fontId="19" fillId="0" borderId="20" xfId="19" applyFont="1" applyBorder="1" applyAlignment="1">
      <alignment horizontal="center" vertical="center" wrapText="1"/>
    </xf>
    <xf numFmtId="0" fontId="19" fillId="0" borderId="5" xfId="19" applyFont="1" applyBorder="1" applyAlignment="1">
      <alignment horizontal="center" vertical="center" wrapText="1"/>
    </xf>
    <xf numFmtId="0" fontId="19" fillId="0" borderId="21" xfId="19" applyFont="1" applyBorder="1" applyAlignment="1">
      <alignment horizontal="center" vertical="center" wrapText="1"/>
    </xf>
    <xf numFmtId="0" fontId="19" fillId="0" borderId="22" xfId="19" applyFont="1" applyBorder="1" applyAlignment="1">
      <alignment horizontal="center" vertical="center" wrapText="1"/>
    </xf>
    <xf numFmtId="0" fontId="19" fillId="0" borderId="17" xfId="19" applyFont="1" applyBorder="1" applyAlignment="1">
      <alignment horizontal="center" vertical="center" wrapText="1"/>
    </xf>
    <xf numFmtId="0" fontId="19" fillId="0" borderId="9" xfId="19" applyFont="1" applyBorder="1" applyAlignment="1">
      <alignment horizontal="center" vertical="center" wrapText="1"/>
    </xf>
    <xf numFmtId="0" fontId="19" fillId="0" borderId="18" xfId="19" applyFont="1" applyBorder="1" applyAlignment="1">
      <alignment horizontal="left" vertical="center"/>
    </xf>
    <xf numFmtId="0" fontId="19" fillId="0" borderId="2" xfId="19" applyFont="1" applyBorder="1" applyAlignment="1">
      <alignment horizontal="left" vertical="center"/>
    </xf>
    <xf numFmtId="0" fontId="158" fillId="0" borderId="0" xfId="24" applyFont="1" applyAlignment="1" applyProtection="1">
      <alignment horizontal="center"/>
      <protection locked="0"/>
    </xf>
    <xf numFmtId="0" fontId="0" fillId="3" borderId="10" xfId="0" applyFill="1" applyBorder="1" applyAlignment="1">
      <alignment horizontal="center" wrapText="1"/>
    </xf>
    <xf numFmtId="0" fontId="0" fillId="3" borderId="8" xfId="0" applyFill="1" applyBorder="1" applyAlignment="1">
      <alignment horizontal="center" wrapText="1"/>
    </xf>
    <xf numFmtId="0" fontId="0" fillId="3" borderId="18" xfId="0" applyFill="1" applyBorder="1" applyAlignment="1">
      <alignment horizontal="center" wrapText="1"/>
    </xf>
    <xf numFmtId="0" fontId="0" fillId="3" borderId="2" xfId="0" applyFill="1" applyBorder="1" applyAlignment="1">
      <alignment horizontal="center" wrapText="1"/>
    </xf>
    <xf numFmtId="0" fontId="25" fillId="2" borderId="18" xfId="0" applyFont="1" applyFill="1" applyBorder="1" applyAlignment="1" applyProtection="1">
      <alignment horizontal="center" wrapText="1"/>
      <protection locked="0"/>
    </xf>
    <xf numFmtId="0" fontId="25" fillId="2" borderId="2" xfId="0" applyFont="1" applyFill="1" applyBorder="1" applyAlignment="1" applyProtection="1">
      <alignment horizontal="center" wrapText="1"/>
      <protection locked="0"/>
    </xf>
    <xf numFmtId="0" fontId="25" fillId="0" borderId="1" xfId="0" applyFont="1" applyBorder="1" applyAlignment="1" applyProtection="1">
      <alignment horizontal="center" wrapText="1"/>
      <protection locked="0"/>
    </xf>
    <xf numFmtId="0" fontId="21" fillId="0" borderId="18" xfId="0" applyFont="1" applyBorder="1" applyAlignment="1">
      <alignment horizontal="center" vertical="center"/>
    </xf>
    <xf numFmtId="0" fontId="21" fillId="0" borderId="2" xfId="0" applyFont="1" applyBorder="1" applyAlignment="1">
      <alignment horizontal="center" vertical="center"/>
    </xf>
    <xf numFmtId="0" fontId="21" fillId="0" borderId="18"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8" xfId="0" applyFont="1" applyBorder="1" applyAlignment="1">
      <alignment horizontal="center" vertical="center" wrapText="1"/>
    </xf>
    <xf numFmtId="0" fontId="31" fillId="0" borderId="0" xfId="0" applyFont="1" applyAlignment="1" applyProtection="1">
      <alignment horizontal="center"/>
      <protection locked="0"/>
    </xf>
    <xf numFmtId="0" fontId="61" fillId="0" borderId="0" xfId="5" quotePrefix="1" applyAlignment="1" applyProtection="1">
      <alignment horizontal="left" vertical="top" wrapText="1"/>
      <protection locked="0"/>
    </xf>
    <xf numFmtId="0" fontId="45" fillId="0" borderId="26" xfId="8" quotePrefix="1" applyBorder="1" applyAlignment="1" applyProtection="1">
      <alignment horizontal="center" vertical="top" wrapText="1"/>
      <protection locked="0"/>
    </xf>
    <xf numFmtId="0" fontId="45" fillId="0" borderId="31" xfId="8" quotePrefix="1" applyBorder="1" applyAlignment="1" applyProtection="1">
      <alignment horizontal="center" vertical="top" wrapText="1"/>
      <protection locked="0"/>
    </xf>
    <xf numFmtId="0" fontId="45" fillId="0" borderId="27" xfId="8" quotePrefix="1" applyBorder="1" applyAlignment="1" applyProtection="1">
      <alignment horizontal="center" vertical="top" wrapText="1"/>
      <protection locked="0"/>
    </xf>
    <xf numFmtId="0" fontId="45" fillId="0" borderId="28" xfId="8" quotePrefix="1" applyBorder="1" applyAlignment="1" applyProtection="1">
      <alignment horizontal="center" vertical="top" wrapText="1"/>
      <protection locked="0"/>
    </xf>
    <xf numFmtId="0" fontId="45" fillId="0" borderId="32" xfId="8" quotePrefix="1" applyBorder="1" applyAlignment="1" applyProtection="1">
      <alignment horizontal="center" vertical="top" wrapText="1"/>
      <protection locked="0"/>
    </xf>
    <xf numFmtId="0" fontId="45" fillId="0" borderId="33" xfId="8" quotePrefix="1" applyBorder="1" applyAlignment="1" applyProtection="1">
      <alignment horizontal="center" vertical="top" wrapText="1"/>
      <protection locked="0"/>
    </xf>
    <xf numFmtId="0" fontId="45" fillId="0" borderId="34" xfId="8" quotePrefix="1" applyBorder="1" applyAlignment="1" applyProtection="1">
      <alignment horizontal="center" vertical="top" wrapText="1"/>
      <protection locked="0"/>
    </xf>
    <xf numFmtId="0" fontId="61" fillId="0" borderId="1" xfId="0" applyFont="1" applyBorder="1" applyAlignment="1">
      <alignment horizontal="center" vertical="center" wrapText="1"/>
    </xf>
    <xf numFmtId="0" fontId="45" fillId="0" borderId="29" xfId="8" quotePrefix="1" applyBorder="1" applyAlignment="1" applyProtection="1">
      <alignment horizontal="center" vertical="top" wrapText="1"/>
      <protection locked="0"/>
    </xf>
    <xf numFmtId="0" fontId="45" fillId="0" borderId="30" xfId="8" quotePrefix="1" applyBorder="1" applyAlignment="1" applyProtection="1">
      <alignment horizontal="center" vertical="top" wrapText="1"/>
      <protection locked="0"/>
    </xf>
    <xf numFmtId="0" fontId="45" fillId="0" borderId="29" xfId="12" quotePrefix="1" applyFont="1" applyBorder="1" applyAlignment="1" applyProtection="1">
      <alignment horizontal="left" vertical="top" wrapText="1"/>
      <protection locked="0"/>
    </xf>
    <xf numFmtId="0" fontId="45" fillId="0" borderId="8" xfId="12" quotePrefix="1" applyFont="1" applyBorder="1" applyAlignment="1" applyProtection="1">
      <alignment horizontal="left" vertical="top" wrapText="1"/>
      <protection locked="0"/>
    </xf>
    <xf numFmtId="0" fontId="45" fillId="0" borderId="8" xfId="8" quotePrefix="1" applyBorder="1" applyAlignment="1" applyProtection="1">
      <alignment horizontal="center" vertical="top" wrapText="1"/>
      <protection locked="0"/>
    </xf>
    <xf numFmtId="0" fontId="45" fillId="0" borderId="0" xfId="10" quotePrefix="1" applyFont="1" applyAlignment="1" applyProtection="1">
      <alignment horizontal="left" vertical="top" wrapText="1"/>
      <protection locked="0"/>
    </xf>
    <xf numFmtId="0" fontId="37" fillId="0" borderId="23" xfId="2" quotePrefix="1" applyBorder="1" applyAlignment="1" applyProtection="1">
      <alignment horizontal="left" vertical="top" wrapText="1"/>
      <protection locked="0"/>
    </xf>
    <xf numFmtId="0" fontId="37" fillId="0" borderId="24" xfId="2" quotePrefix="1" applyBorder="1" applyAlignment="1" applyProtection="1">
      <alignment horizontal="left" vertical="top" wrapText="1"/>
      <protection locked="0"/>
    </xf>
    <xf numFmtId="0" fontId="37" fillId="0" borderId="25" xfId="2" quotePrefix="1" applyBorder="1" applyAlignment="1" applyProtection="1">
      <alignment horizontal="left" vertical="top" wrapText="1"/>
      <protection locked="0"/>
    </xf>
    <xf numFmtId="0" fontId="32" fillId="0" borderId="0" xfId="0" applyFont="1" applyAlignment="1">
      <alignment horizontal="center"/>
    </xf>
    <xf numFmtId="0" fontId="33" fillId="0" borderId="0" xfId="0" applyFont="1" applyAlignment="1">
      <alignment horizontal="center" vertical="top" wrapText="1"/>
    </xf>
  </cellXfs>
  <cellStyles count="1045">
    <cellStyle name="_Анализ 3 и 6_ 04 2010" xfId="159" xr:uid="{5D38A582-A25E-4660-9F61-A1D2A32DB70D}"/>
    <cellStyle name="_Анализ 3 и 6_ 04 2010_Лимит DVBP" xfId="326" xr:uid="{4168F7CA-332A-4A21-A28C-9C67F1986FE5}"/>
    <cellStyle name="_Анализ 3 и 6_ 04 2010_Лимит DVBP_Internal Limits_20120127" xfId="327" xr:uid="{00399600-67AE-4D4E-86D6-D40A7954B535}"/>
    <cellStyle name="_Анализ 3 и 6_ 04 2010_Лимит DVBP_Internal Limits_20120130" xfId="328" xr:uid="{7F8A3AB9-5542-44F5-B32F-F95289E30D6D}"/>
    <cellStyle name="_Анализ 3 и 6_ 07 2010" xfId="160" xr:uid="{F76768B5-ECC4-483D-B711-E02C7635C12D}"/>
    <cellStyle name="_Анализ 3 и 6_ 07 2010_Лимит DVBP" xfId="329" xr:uid="{17C9B29F-AA32-478E-B22F-A211F551FA3C}"/>
    <cellStyle name="_Анализ 3 и 6_ 07 2010_Лимит DVBP_Internal Limits_20120127" xfId="330" xr:uid="{1D9225BD-C909-4C8B-B5A0-9F4311DB07A1}"/>
    <cellStyle name="_Анализ 3 и 6_ 07 2010_Лимит DVBP_Internal Limits_20120130" xfId="331" xr:uid="{2641F3B1-708A-4BA6-861D-A5EB32D26EF3}"/>
    <cellStyle name="_Анализ 3 и 6_01 01 2010" xfId="161" xr:uid="{C1E7737D-5541-4957-B97E-02757607A3D1}"/>
    <cellStyle name="_Анализ 3 и 6_01 01 2010_Лимит DVBP" xfId="332" xr:uid="{337C810E-25D1-45F2-B77D-389E2F52BE19}"/>
    <cellStyle name="_Анализ 3 и 6_01 01 2010_Лимит DVBP_Internal Limits_20120127" xfId="333" xr:uid="{CD40D320-A7AE-4A83-BDAA-B1A8A79D81D3}"/>
    <cellStyle name="_Анализ 3 и 6_01 01 2010_Лимит DVBP_Internal Limits_20120130" xfId="334" xr:uid="{9CBE90CD-885B-4601-A5E2-D2931A1191DC}"/>
    <cellStyle name="_Валютный риск " xfId="162" xr:uid="{94DF72E8-ADC4-4BC3-9C35-6D561219C8DE}"/>
    <cellStyle name="_Валютный риск _Лимит DVBP" xfId="335" xr:uid="{910065CB-882B-44E8-9E63-D18120F878C3}"/>
    <cellStyle name="_Валютный риск _Лимит DVBP_Internal Limits_20120127" xfId="336" xr:uid="{BC814C3E-5775-4507-9F81-132EE07485B0}"/>
    <cellStyle name="_Валютный риск _Лимит DVBP_Internal Limits_20120130" xfId="337" xr:uid="{CED0F821-C2DB-45AE-8739-5DF7D961CA16}"/>
    <cellStyle name="_Лист1" xfId="46" xr:uid="{C7A03648-C291-4061-BA32-17FFF94F856D}"/>
    <cellStyle name="_Лист2" xfId="47" xr:uid="{C2E34B10-66D6-410C-9ED8-F13399783175}"/>
    <cellStyle name="_Прогноз денежных потоков по внебалансовым статьям_010709" xfId="163" xr:uid="{30286B8A-CD09-48D1-8583-F0B6F02811B5}"/>
    <cellStyle name="_Прогноз денежных потоков по внебалансовым статьям_010709_Лимит DVBP" xfId="338" xr:uid="{FCE1B100-1B64-4DA4-A01D-FC6367272CCA}"/>
    <cellStyle name="_Прогноз денежных потоков по внебалансовым статьям_010709_Лимит DVBP_Internal Limits_20120127" xfId="339" xr:uid="{E8B65C4E-D3BA-4EAF-9CFD-4810DD5975F9}"/>
    <cellStyle name="_Прогноз денежных потоков по внебалансовым статьям_010709_Лимит DVBP_Internal Limits_20120130" xfId="340" xr:uid="{6529D1A7-211A-4D1B-AA17-5429E3EB3C40}"/>
    <cellStyle name="_проект ПКВ на  2009г" xfId="164" xr:uid="{1958885B-ACB9-43A2-97BB-AE45B5155A90}"/>
    <cellStyle name="_проект ПКВ на  2009г(24.12.08)" xfId="165" xr:uid="{D897E6CA-8547-4166-9FBD-5B54EC9B176B}"/>
    <cellStyle name="_рабочие для стран и банков" xfId="226" xr:uid="{C646B822-855F-4920-B068-28B59148942B}"/>
    <cellStyle name="_Страновые лимиты" xfId="341" xr:uid="{63DD942B-8AF4-4BC1-A83D-314F4162B133}"/>
    <cellStyle name="_Страновые лимиты на 01.03.10" xfId="166" xr:uid="{C56057ED-6783-4F33-99CB-FCC6FB8E1C2E}"/>
    <cellStyle name="_Страновые лимиты на 01.03.10_Лимит DVBP" xfId="342" xr:uid="{0BF8DA1E-F373-4390-90D9-605E7AAA1C43}"/>
    <cellStyle name="_Страновые лимиты на 01.03.10_Лимит DVBP_Internal Limits_20120127" xfId="343" xr:uid="{B85DE776-F3C8-4D8D-AB5D-80F3F226E3C6}"/>
    <cellStyle name="_Страновые лимиты на 01.03.10_Лимит DVBP_Internal Limits_20120130" xfId="344" xr:uid="{2F3801CD-6B2C-43C4-B38C-0A3EE36530E9}"/>
    <cellStyle name="_Страновые лимиты_Лимит DVBP" xfId="345" xr:uid="{1EE332F3-A257-434A-B88F-04A4523E8D8E}"/>
    <cellStyle name="_Страновые лимиты_Лимит DVBP_Internal Limits_20120127" xfId="346" xr:uid="{C1F225C5-DBD0-44E4-B9EA-600D4E022435}"/>
    <cellStyle name="_Страновые лимиты_Лимит DVBP_Internal Limits_20120130" xfId="347" xr:uid="{AB1B17EF-B39B-4E9E-8850-2FF32CE4C560}"/>
    <cellStyle name="_Страновые лимиты_рабочий 20100909" xfId="348" xr:uid="{AFA48671-3F44-45DF-8CA2-4FA4ABB965EE}"/>
    <cellStyle name="_Страновые лимиты_рабочий 20100909_Лимит DVBP" xfId="349" xr:uid="{997E0038-6242-4977-8391-7AAFF75B7416}"/>
    <cellStyle name="_Страновые лимиты_рабочий 20100909_Лимит DVBP_Internal Limits_20120127" xfId="350" xr:uid="{462CC529-6B33-47F1-90DC-06998C1F6285}"/>
    <cellStyle name="_Страновые лимиты_рабочий 20100909_Лимит DVBP_Internal Limits_20120130" xfId="351" xr:uid="{0B5FFEA3-0353-4FC3-A71B-770681599749}"/>
    <cellStyle name="_Страновые лимиты_рабочий 20101022" xfId="352" xr:uid="{BC599343-F5C3-43D9-9D74-BA75D45E7109}"/>
    <cellStyle name="_Страновые лимиты_рабочий 20101022_Лимит DVBP" xfId="353" xr:uid="{3B2E3FF9-FC25-4789-8375-F21E0CB72489}"/>
    <cellStyle name="_Страновые лимиты_рабочий 20101022_Лимит DVBP_Internal Limits_20120127" xfId="354" xr:uid="{507D3D1C-7DFE-40A1-B7F2-48F51DE76685}"/>
    <cellStyle name="_Страновые лимиты_рабочий 20101022_Лимит DVBP_Internal Limits_20120130" xfId="355" xr:uid="{D14AC336-2A1D-4A08-9064-2A6FC0398126}"/>
    <cellStyle name="_Страновые лимиты_рабочий 20101027" xfId="356" xr:uid="{EF5738B0-DB24-4070-A603-5E10765B54B0}"/>
    <cellStyle name="_Страновые лимиты_рабочий 20101027_Лимит DVBP" xfId="357" xr:uid="{E6E47209-7B89-47A8-91B6-A08DF8383281}"/>
    <cellStyle name="_Страновые лимиты_рабочий 20101027_Лимит DVBP_Internal Limits_20120127" xfId="358" xr:uid="{E86BE603-F28B-402F-96A7-8D14E9AFAEF2}"/>
    <cellStyle name="_Страновые лимиты_рабочий 20101027_Лимит DVBP_Internal Limits_20120130" xfId="359" xr:uid="{019A03B0-AD5B-4026-9E01-E88809E36E95}"/>
    <cellStyle name="_Страновые лимиты_рабочий 20101028" xfId="360" xr:uid="{F871333C-1D43-482E-A4C1-9FB1826F07B7}"/>
    <cellStyle name="_Страновые лимиты_рабочий 20101028_Лимит DVBP" xfId="361" xr:uid="{AC80D6AB-F66F-42E0-947D-82135ED6B680}"/>
    <cellStyle name="_Страновые лимиты_рабочий 20101028_Лимит DVBP_Internal Limits_20120127" xfId="362" xr:uid="{C7ED43ED-29D4-4741-A679-3EB7C6735434}"/>
    <cellStyle name="_Страновые лимиты_рабочий 20101028_Лимит DVBP_Internal Limits_20120130" xfId="363" xr:uid="{EFA05BCB-59E9-47A9-A53B-A9CFAC31AA5E}"/>
    <cellStyle name="_Страновые лимиты_рабочий 20120126" xfId="364" xr:uid="{FE3430C6-9E39-48BC-92E1-1123F31E4DF4}"/>
    <cellStyle name="20% - Accent1" xfId="48" xr:uid="{B4810C1C-8003-4AA9-97A6-C5EE3226CCB0}"/>
    <cellStyle name="20% - Accent2" xfId="49" xr:uid="{E79CB42B-BB41-4CDF-9AC3-880FDD42EA7F}"/>
    <cellStyle name="20% - Accent2 2" xfId="227" xr:uid="{4B1F9345-9F2A-4A44-A921-EA373D68B29F}"/>
    <cellStyle name="20% - Accent2 3" xfId="973" xr:uid="{51E7171B-3E79-4137-A12F-77AB4C21389D}"/>
    <cellStyle name="20% - Accent3" xfId="50" xr:uid="{BF56F99A-0C30-4FDC-9209-9A613666020B}"/>
    <cellStyle name="20% - Accent3 2" xfId="228" xr:uid="{570414EB-77DD-4847-9418-61142402FE9E}"/>
    <cellStyle name="20% - Accent3 3" xfId="974" xr:uid="{8A8BC9B3-1DFB-4954-A552-E5632467B4F3}"/>
    <cellStyle name="20% - Accent4" xfId="51" xr:uid="{B3BF2082-9085-49EA-B69B-895D4943ACB2}"/>
    <cellStyle name="20% - Accent4 2" xfId="229" xr:uid="{FE2DF640-D814-4A14-AFB1-998D2C6038F9}"/>
    <cellStyle name="20% - Accent4 3" xfId="975" xr:uid="{FEBB7E3B-B030-4A02-8160-42ABA56BEB7C}"/>
    <cellStyle name="20% - Accent5" xfId="52" xr:uid="{0CC99A59-53E9-4ABF-9F9F-0307DF518B64}"/>
    <cellStyle name="20% - Accent5 2" xfId="230" xr:uid="{538C8375-ECC3-4C9B-8AAA-0E2C6C022620}"/>
    <cellStyle name="20% - Accent5 3" xfId="976" xr:uid="{5D28C87C-0CE7-4B65-AB57-F79EC5D21884}"/>
    <cellStyle name="20% - Accent6" xfId="53" xr:uid="{CC7505BA-83FB-4164-8860-BBA16A019FB4}"/>
    <cellStyle name="20% - Accent6 2" xfId="231" xr:uid="{BA3C7FD1-0FEC-4A27-B14C-76204EB5F3D8}"/>
    <cellStyle name="20% - Accent6 3" xfId="977" xr:uid="{1727345A-8A25-432B-847C-1D181E7E5F66}"/>
    <cellStyle name="20% - Акцент1 2" xfId="54" xr:uid="{A0E4594B-C608-4E28-8079-264B949428C7}"/>
    <cellStyle name="20% - Акцент2 2" xfId="55" xr:uid="{841CCDFE-CFCC-4442-A14E-3D3C9A397B91}"/>
    <cellStyle name="20% - Акцент3 2" xfId="56" xr:uid="{FE0F0C37-AC30-41B9-BA2A-2BC99E887E15}"/>
    <cellStyle name="20% - Акцент4 2" xfId="57" xr:uid="{70D8D0AB-50F5-4B98-888A-9CF84FF6159B}"/>
    <cellStyle name="20% - Акцент5 2" xfId="58" xr:uid="{2F1A7D7B-7A53-4EDE-AA98-1B27B027EB61}"/>
    <cellStyle name="20% - Акцент6 2" xfId="59" xr:uid="{45B16DCD-0D2B-4E46-88F4-E81AD43D95A6}"/>
    <cellStyle name="40% - Accent1" xfId="60" xr:uid="{B75B0C6A-6865-402D-BF01-4D3A4AB2647D}"/>
    <cellStyle name="40% - Accent1 2" xfId="232" xr:uid="{E907600B-8595-4F2E-80C0-D85938E9811C}"/>
    <cellStyle name="40% - Accent1 3" xfId="978" xr:uid="{E5DAB9DE-EE18-407D-9A0A-61DBC16E0B44}"/>
    <cellStyle name="40% - Accent2" xfId="61" xr:uid="{F8500A94-81BF-4573-99A4-1CCC4277F8A3}"/>
    <cellStyle name="40% - Accent3" xfId="62" xr:uid="{25A7C89E-CF0B-4AD0-A235-1108BB23C397}"/>
    <cellStyle name="40% - Accent3 2" xfId="233" xr:uid="{C759B5E4-64C0-4B7E-AD31-585A6F966876}"/>
    <cellStyle name="40% - Accent3 3" xfId="979" xr:uid="{D08853CA-97E8-4123-95F1-275B221B9566}"/>
    <cellStyle name="40% - Accent4" xfId="63" xr:uid="{91B80BA2-C00B-4D88-8FF4-D6C12CFAB607}"/>
    <cellStyle name="40% - Accent4 2" xfId="234" xr:uid="{37B02974-20F2-4CBD-A075-0E76307708C4}"/>
    <cellStyle name="40% - Accent4 3" xfId="980" xr:uid="{278E2269-5D3E-4C46-B8C2-EEB3EC7F64C7}"/>
    <cellStyle name="40% - Accent5" xfId="64" xr:uid="{C9CD4C1A-10FF-4978-9A90-88C4721E5B52}"/>
    <cellStyle name="40% - Accent5 2" xfId="235" xr:uid="{CF287356-C51B-4DBC-8E09-79A38C25BD5E}"/>
    <cellStyle name="40% - Accent5 3" xfId="981" xr:uid="{EEF7F37F-78AF-4613-B05C-96BB22FE723B}"/>
    <cellStyle name="40% - Accent6" xfId="65" xr:uid="{75AEE12F-45FD-4399-B9F7-955952BFA7F6}"/>
    <cellStyle name="40% - Accent6 2" xfId="236" xr:uid="{F058AA86-A4A7-49D6-AAD9-75ED815FDBF3}"/>
    <cellStyle name="40% - Accent6 3" xfId="982" xr:uid="{3AA73C39-B018-4F8A-B548-A247017BA567}"/>
    <cellStyle name="40% - Акцент1 2" xfId="66" xr:uid="{3B92D65A-9752-457F-A0B5-892172DDD700}"/>
    <cellStyle name="40% - Акцент2 2" xfId="67" xr:uid="{D8CB744E-D661-494E-8CB3-17382D2B44FA}"/>
    <cellStyle name="40% - Акцент3 2" xfId="68" xr:uid="{ADB63412-78DE-421D-9D97-AD01BC4338FE}"/>
    <cellStyle name="40% - Акцент4 2" xfId="69" xr:uid="{7D7BE532-2FB2-401B-8C7A-92CBCAD43112}"/>
    <cellStyle name="40% - Акцент5 2" xfId="70" xr:uid="{CDEC089E-5CA6-4CDA-AC53-A12E150A34A0}"/>
    <cellStyle name="40% - Акцент6 2" xfId="71" xr:uid="{BCA7C1FC-5190-4F8E-B926-C54F4A7ABEB6}"/>
    <cellStyle name="60% - Accent1" xfId="72" xr:uid="{3BF963E6-4575-43AF-836D-24D24C0E5CE6}"/>
    <cellStyle name="60% - Accent1 2" xfId="237" xr:uid="{855B45EF-2F9F-4244-AB26-79D71EA00B7C}"/>
    <cellStyle name="60% - Accent1 3" xfId="983" xr:uid="{BA68AAFC-DFF3-49C2-95DE-331E5A73ABBB}"/>
    <cellStyle name="60% - Accent2" xfId="73" xr:uid="{A9141D74-9FF1-4EAA-94B0-3AFB7B8282C2}"/>
    <cellStyle name="60% - Accent3" xfId="74" xr:uid="{D12849D0-4E16-4B99-920E-D4385D98839B}"/>
    <cellStyle name="60% - Accent3 2" xfId="238" xr:uid="{43C5D526-B491-4A59-BCBF-1564702D1DC0}"/>
    <cellStyle name="60% - Accent3 3" xfId="984" xr:uid="{5C89F91A-6835-49E5-949B-F56775D02540}"/>
    <cellStyle name="60% - Accent4" xfId="75" xr:uid="{A27D18F4-4641-4783-ADE7-5968403A1642}"/>
    <cellStyle name="60% - Accent4 2" xfId="239" xr:uid="{9B861D17-6704-4B94-906F-FE8DC02D1E46}"/>
    <cellStyle name="60% - Accent4 3" xfId="985" xr:uid="{6A29EB68-A618-462E-B61C-EC7B57981536}"/>
    <cellStyle name="60% - Accent5" xfId="76" xr:uid="{A052C591-5363-4914-AAA1-B9FB9AF94D72}"/>
    <cellStyle name="60% - Accent6" xfId="77" xr:uid="{928C6CC9-EABD-4CA3-AF10-B60B1887CD99}"/>
    <cellStyle name="60% - Accent6 2" xfId="240" xr:uid="{B65946B1-033B-496E-ABF0-5E117840A1B0}"/>
    <cellStyle name="60% - Accent6 3" xfId="986" xr:uid="{E87F13FB-450D-44A0-A10F-4E3C1D0E09C3}"/>
    <cellStyle name="60% - Акцент1 2" xfId="78" xr:uid="{BF849BA5-0E2E-4EA0-8F7A-B1699019EC46}"/>
    <cellStyle name="60% - Акцент2 2" xfId="79" xr:uid="{9E52E6A0-D219-4938-9188-122FB92C679B}"/>
    <cellStyle name="60% - Акцент3 2" xfId="80" xr:uid="{B3585536-C505-4EC0-A438-AD75354F3CE4}"/>
    <cellStyle name="60% - Акцент4 2" xfId="81" xr:uid="{BD82A5C6-681B-408D-8578-A7A84CB95319}"/>
    <cellStyle name="60% - Акцент5 2" xfId="82" xr:uid="{7346DF1F-0005-451E-8D76-AFA1836242AC}"/>
    <cellStyle name="60% - Акцент6 2" xfId="83" xr:uid="{4EB1CB24-C1EC-462A-8751-EA75CF15460B}"/>
    <cellStyle name="Accent1" xfId="84" xr:uid="{902511E8-30CD-4A98-8859-3CF08738E462}"/>
    <cellStyle name="Accent1 - 20%" xfId="365" xr:uid="{0F88B3D3-FBC3-4BBD-9407-CBC2FB99889D}"/>
    <cellStyle name="Accent1 - 40%" xfId="366" xr:uid="{6C4F466E-DDCE-40B6-930E-0CE1C4D7C4AC}"/>
    <cellStyle name="Accent1 - 60%" xfId="367" xr:uid="{71C138A2-C5EC-42A9-B4EB-CF5DD0973E43}"/>
    <cellStyle name="Accent1 10" xfId="595" xr:uid="{CDFAB615-329E-4F10-9FC0-7C12906548A5}"/>
    <cellStyle name="Accent1 11" xfId="779" xr:uid="{9AEA7326-4585-4D32-A4FD-BA9111D9AFA1}"/>
    <cellStyle name="Accent1 12" xfId="774" xr:uid="{507373CA-9126-4A1B-9728-5BE8D42F2CE5}"/>
    <cellStyle name="Accent1 13" xfId="777" xr:uid="{1496F6EC-24C7-440B-8770-A4D7BAF724E5}"/>
    <cellStyle name="Accent1 14" xfId="788" xr:uid="{D6071EA3-EF9D-4B5F-BCCE-D1F6D88D857C}"/>
    <cellStyle name="Accent1 15" xfId="963" xr:uid="{FAB3B4C0-AC1C-4BA6-9E12-D2BF27FEFF15}"/>
    <cellStyle name="Accent1 16" xfId="782" xr:uid="{8C7F5F97-C3D1-4C10-BE2B-CC300B9D952F}"/>
    <cellStyle name="Accent1 17" xfId="769" xr:uid="{25941CBC-48CD-4218-903B-75DAFA246071}"/>
    <cellStyle name="Accent1 18" xfId="987" xr:uid="{251F54A1-05A5-4E42-88D1-63C627E6DA8A}"/>
    <cellStyle name="Accent1 19" xfId="969" xr:uid="{3BCACF21-9340-4540-ABD8-179D56CDC290}"/>
    <cellStyle name="Accent1 2" xfId="241" xr:uid="{8C30EC62-9ED2-4E2C-B7D6-73010E60DEAD}"/>
    <cellStyle name="Accent1 3" xfId="513" xr:uid="{8791328D-BB53-4D7D-BCF4-4B24D0A3B32D}"/>
    <cellStyle name="Accent1 4" xfId="517" xr:uid="{51359BFE-5223-4345-9A79-A05865494105}"/>
    <cellStyle name="Accent1 5" xfId="516" xr:uid="{2B5FD1D0-450B-47F7-BF52-F8E94C6520BE}"/>
    <cellStyle name="Accent1 6" xfId="525" xr:uid="{A990330E-76C6-4E16-8B1F-5135E5603DD7}"/>
    <cellStyle name="Accent1 7" xfId="601" xr:uid="{D0584DF1-F833-4C5F-AA1F-40D2F52C52B1}"/>
    <cellStyle name="Accent1 8" xfId="598" xr:uid="{AAB37659-4697-42A9-88A9-79EF398FF686}"/>
    <cellStyle name="Accent1 9" xfId="594" xr:uid="{3A32797E-00FB-41FA-AC11-498DA00C979A}"/>
    <cellStyle name="Accent2" xfId="85" xr:uid="{9B461A39-6DCC-4B01-A440-CE24F7075AF0}"/>
    <cellStyle name="Accent2 - 20%" xfId="368" xr:uid="{38B3A979-110D-475F-88B5-00ABA6FA0F3E}"/>
    <cellStyle name="Accent2 - 40%" xfId="369" xr:uid="{D0F82745-2B1C-4900-B96A-65C2780FD40C}"/>
    <cellStyle name="Accent2 - 60%" xfId="370" xr:uid="{1B629F47-F08C-4DAA-93C0-91C067E12AE0}"/>
    <cellStyle name="Accent3" xfId="86" xr:uid="{511C2B1C-EBDB-4165-84A8-02D6344CF418}"/>
    <cellStyle name="Accent3 - 20%" xfId="371" xr:uid="{9733C210-2FE8-4EBE-9C69-EAC665C1D6E3}"/>
    <cellStyle name="Accent3 - 40%" xfId="372" xr:uid="{9000E35D-7AC6-43D4-B733-6244A8F83F3E}"/>
    <cellStyle name="Accent3 - 60%" xfId="373" xr:uid="{DD7B5A3F-F71E-491B-BBB7-A1745263FAA8}"/>
    <cellStyle name="Accent4" xfId="87" xr:uid="{B182F1BA-3A87-478C-9D80-68E025B4BC05}"/>
    <cellStyle name="Accent4 - 20%" xfId="374" xr:uid="{8CB42E22-50BE-4568-84FC-B4A338A78973}"/>
    <cellStyle name="Accent4 - 40%" xfId="375" xr:uid="{681355BE-73AA-4272-B561-CA036F3E76ED}"/>
    <cellStyle name="Accent4 - 60%" xfId="376" xr:uid="{12284E98-E265-4BD6-9BE8-2E4E64D2F0FD}"/>
    <cellStyle name="Accent4 10" xfId="600" xr:uid="{91E614EB-43B8-4B7D-A1F4-36A6F1129FB4}"/>
    <cellStyle name="Accent4 11" xfId="780" xr:uid="{67C881F4-6C4A-4CA4-8218-3B1143A24A66}"/>
    <cellStyle name="Accent4 12" xfId="773" xr:uid="{8A0CED72-85F9-45BC-AC72-AE4FAC854662}"/>
    <cellStyle name="Accent4 13" xfId="961" xr:uid="{6F8A9CB6-6C45-40C8-BF10-8959F199864D}"/>
    <cellStyle name="Accent4 14" xfId="771" xr:uid="{EF0DE481-27FC-45E2-A4CD-231DC332E5A7}"/>
    <cellStyle name="Accent4 15" xfId="958" xr:uid="{03788014-478B-4F29-998B-45E21C7A3DB3}"/>
    <cellStyle name="Accent4 16" xfId="775" xr:uid="{F104C66E-6589-4495-81B2-5F06BAA1BDA7}"/>
    <cellStyle name="Accent4 17" xfId="964" xr:uid="{76BFD8B1-F259-4076-A6B9-CD5B156EC81F}"/>
    <cellStyle name="Accent4 18" xfId="988" xr:uid="{89F3F56E-66ED-4A0C-9CC5-588CE4182136}"/>
    <cellStyle name="Accent4 19" xfId="970" xr:uid="{CF210714-D40A-4C91-9CE5-E270DD1141DF}"/>
    <cellStyle name="Accent4 2" xfId="242" xr:uid="{F08E1E5A-843A-4C94-AB99-5C40C35861F2}"/>
    <cellStyle name="Accent4 3" xfId="514" xr:uid="{9D9BA701-F251-4C39-A4CF-FEED49877D4D}"/>
    <cellStyle name="Accent4 4" xfId="522" xr:uid="{9F045809-8DF8-4105-812D-0DD029F8AF1E}"/>
    <cellStyle name="Accent4 5" xfId="519" xr:uid="{73D66541-C531-4753-AD9B-A2CB5C5BF0E2}"/>
    <cellStyle name="Accent4 6" xfId="526" xr:uid="{6580505E-AD01-4D85-98F6-2F1EBC41C650}"/>
    <cellStyle name="Accent4 7" xfId="602" xr:uid="{948AE245-DDC3-41F8-AB34-AA1EA73AE38C}"/>
    <cellStyle name="Accent4 8" xfId="604" xr:uid="{CD2EB85B-EBD9-4271-812F-65D78426F069}"/>
    <cellStyle name="Accent4 9" xfId="767" xr:uid="{C03BC9BA-28CE-45E8-9B1D-C4D93E33C3B8}"/>
    <cellStyle name="Accent5" xfId="88" xr:uid="{0CE804D2-0C74-4984-9401-430554B7344C}"/>
    <cellStyle name="Accent5 - 20%" xfId="377" xr:uid="{4FAEBEE8-DD37-46F0-A80A-7871ED7A9E37}"/>
    <cellStyle name="Accent5 - 40%" xfId="378" xr:uid="{670550E8-21EC-42FA-A089-07DFA8749EB8}"/>
    <cellStyle name="Accent5 - 60%" xfId="379" xr:uid="{6ED9CEBD-5038-4856-976A-DAF983B3C645}"/>
    <cellStyle name="Accent6" xfId="89" xr:uid="{EC0E90A9-7A3A-46E7-A5C7-D8E5D2DBC233}"/>
    <cellStyle name="Accent6 - 20%" xfId="380" xr:uid="{377C2B14-AA45-42F2-90CB-D38CADE48346}"/>
    <cellStyle name="Accent6 - 40%" xfId="381" xr:uid="{72F95F87-AB57-4BE0-AD01-E1FEDB190C34}"/>
    <cellStyle name="Accent6 - 60%" xfId="382" xr:uid="{ED4E6093-F99B-421D-ADD0-AABF6B0525F7}"/>
    <cellStyle name="Accent6 10" xfId="596" xr:uid="{727D12DA-D016-42F6-87FC-1D68682066E9}"/>
    <cellStyle name="Accent6 11" xfId="781" xr:uid="{02EBFAD9-844C-467E-90A0-694837475BC5}"/>
    <cellStyle name="Accent6 12" xfId="772" xr:uid="{4246F262-A55E-4047-AAA4-B49597C75078}"/>
    <cellStyle name="Accent6 13" xfId="960" xr:uid="{05C2A8D4-798C-46C4-A3B9-F6805B4AF7DA}"/>
    <cellStyle name="Accent6 14" xfId="783" xr:uid="{D47214AA-4820-418E-83C7-D9FD3FB8F610}"/>
    <cellStyle name="Accent6 15" xfId="957" xr:uid="{02BBC327-0BCB-4421-9983-28A0C4A47C22}"/>
    <cellStyle name="Accent6 16" xfId="778" xr:uid="{FF30ACC9-4F0C-4523-B8AD-F21E6837E318}"/>
    <cellStyle name="Accent6 17" xfId="786" xr:uid="{2A53C71D-C528-49E7-A65B-F5D2A767815F}"/>
    <cellStyle name="Accent6 18" xfId="989" xr:uid="{2BBB428F-721E-4DDC-9294-3248D8B5CB4A}"/>
    <cellStyle name="Accent6 19" xfId="971" xr:uid="{8F3029F5-3450-4729-8BCA-1BC9488E0436}"/>
    <cellStyle name="Accent6 2" xfId="243" xr:uid="{859BEDD9-E8B5-4D7A-B330-04DC2690771D}"/>
    <cellStyle name="Accent6 3" xfId="515" xr:uid="{EBFD9EC0-CC94-4F3F-9FAE-BD56903F7F69}"/>
    <cellStyle name="Accent6 4" xfId="521" xr:uid="{62331F25-1C22-47B4-9DCF-AA5A13F1165B}"/>
    <cellStyle name="Accent6 5" xfId="520" xr:uid="{B3EE0CAA-29EA-4E29-99E3-EB9C8C024285}"/>
    <cellStyle name="Accent6 6" xfId="527" xr:uid="{3248DF91-163C-4155-99BF-D2A7D056584F}"/>
    <cellStyle name="Accent6 7" xfId="603" xr:uid="{7769CE3C-4C62-4248-8F34-6934C8FEC007}"/>
    <cellStyle name="Accent6 8" xfId="597" xr:uid="{AECFA3E8-6467-4C2A-97A6-3E05E043743F}"/>
    <cellStyle name="Accent6 9" xfId="766" xr:uid="{4313F358-AD4D-42FC-9963-70C60F9C0E1D}"/>
    <cellStyle name="Bad" xfId="90" xr:uid="{319EDB4F-52EA-4AC4-96D1-1B307B7DDDED}"/>
    <cellStyle name="Bad 2" xfId="244" xr:uid="{FB48228D-73DF-464A-BB17-707B0A8D88A0}"/>
    <cellStyle name="Bad 3" xfId="990" xr:uid="{E4E84101-45CC-46EB-8871-1DE1DBCE9274}"/>
    <cellStyle name="Border" xfId="167" xr:uid="{CCC18521-ED00-4C28-BBE3-478FCB5542FE}"/>
    <cellStyle name="Calculation" xfId="91" xr:uid="{EF7C95D9-7458-4CF3-997F-7A4B4FE5BCFB}"/>
    <cellStyle name="Calculation 2" xfId="245" xr:uid="{768EE522-669E-4A65-8D2B-06C27124FB2D}"/>
    <cellStyle name="Calculation 3" xfId="991" xr:uid="{2656F0A8-8C6F-4F5A-8046-C645F27A3A3F}"/>
    <cellStyle name="Check Cell" xfId="92" xr:uid="{1610F35F-966C-47A3-96BD-E50F8EC9889B}"/>
    <cellStyle name="Check Cell 2" xfId="246" xr:uid="{2E507D63-9769-499B-80BB-D09D1F9D813E}"/>
    <cellStyle name="Check Cell 3" xfId="992" xr:uid="{5607C69D-A94E-4A28-B078-F80290AECCD7}"/>
    <cellStyle name="Column_Title" xfId="168" xr:uid="{54DF2397-627B-4572-B7E1-45439120F0CE}"/>
    <cellStyle name="Comma 2" xfId="1008" xr:uid="{E30CF8AD-67D0-4038-958C-E873B79ED5B8}"/>
    <cellStyle name="Emphasis 1" xfId="383" xr:uid="{4F3DB68A-9EB4-4D57-AF6B-415B9C20B73C}"/>
    <cellStyle name="Emphasis 2" xfId="384" xr:uid="{8E89523A-9A04-4602-8512-6E46967430FE}"/>
    <cellStyle name="Emphasis 3" xfId="385" xr:uid="{3BC792A9-1143-44BD-9DA4-4D714C70FF2B}"/>
    <cellStyle name="Euro" xfId="93" xr:uid="{AD3CC380-13D8-4A21-A023-B8B217D424DF}"/>
    <cellStyle name="Explanatory Text" xfId="94" xr:uid="{F9DCD983-D9F6-4A80-95D5-B8101879F38E}"/>
    <cellStyle name="Good" xfId="95" xr:uid="{DCFF6CD0-4EA9-4005-B155-48E676C896D7}"/>
    <cellStyle name="Good 2" xfId="247" xr:uid="{268A50CB-7D98-4CEB-9FD0-678F4ABBE574}"/>
    <cellStyle name="Good 3" xfId="993" xr:uid="{A6E44E95-E217-477A-B88D-5ED71CF23C4A}"/>
    <cellStyle name="Grey" xfId="169" xr:uid="{9CF3B282-2268-4249-9089-66BB72166FB5}"/>
    <cellStyle name="Heading 1" xfId="96" xr:uid="{9726508F-E2E4-45D7-9275-49D06E502121}"/>
    <cellStyle name="Heading 1 2" xfId="248" xr:uid="{66F0CE86-4B75-4AF5-83FB-2B2859620913}"/>
    <cellStyle name="Heading 1 3" xfId="994" xr:uid="{294FBAEA-6711-4AC1-BD13-4B76800FB438}"/>
    <cellStyle name="Heading 2" xfId="97" xr:uid="{3479192A-ED0E-44E2-BE74-75542C4D3E91}"/>
    <cellStyle name="Heading 2 2" xfId="249" xr:uid="{ED5F11D5-9385-4DEC-979E-81B0AA6D2127}"/>
    <cellStyle name="Heading 2 3" xfId="995" xr:uid="{1E991228-59CB-4762-92D0-BCCC6B09E8A9}"/>
    <cellStyle name="Heading 3" xfId="98" xr:uid="{485AEA2C-7B36-48B4-A558-E9C4747CAD80}"/>
    <cellStyle name="Heading 3 2" xfId="250" xr:uid="{DFB743B3-AEAE-44C6-B367-CF8CFF64D132}"/>
    <cellStyle name="Heading 3 3" xfId="996" xr:uid="{7461B302-4561-40B8-9E41-1F844A7E3B05}"/>
    <cellStyle name="Heading 4" xfId="99" xr:uid="{B1A7628E-18D1-4D68-8A58-61EAC181D9BC}"/>
    <cellStyle name="Heading 4 2" xfId="251" xr:uid="{9BDD35FC-43F7-47C9-9054-89E4A00BB695}"/>
    <cellStyle name="Heading 4 3" xfId="997" xr:uid="{1FD4CC58-AC78-4642-83AF-E61980166604}"/>
    <cellStyle name="I0I0Normal" xfId="100" xr:uid="{19CFDF41-3F91-4296-AFFC-276AE4FD2509}"/>
    <cellStyle name="I0Normal" xfId="101" xr:uid="{6970D544-1FAD-4108-A853-F07F7C46BF81}"/>
    <cellStyle name="I1I0Normal" xfId="102" xr:uid="{246AFC1B-03A6-4154-8093-B85F5F4FDC5B}"/>
    <cellStyle name="I1Normal" xfId="103" xr:uid="{B715C65E-53EF-4F95-9523-8321955C5320}"/>
    <cellStyle name="I2I0Normal" xfId="104" xr:uid="{A48BB2BB-CCFD-44FF-9FAA-23E03899D9DC}"/>
    <cellStyle name="I2Normal" xfId="105" xr:uid="{EF301FDF-AA56-44F8-9C1A-3A03427F2002}"/>
    <cellStyle name="I3Normal" xfId="106" xr:uid="{48413CCB-30A9-4A3C-96CF-014B98641930}"/>
    <cellStyle name="Input" xfId="107" xr:uid="{AEEF1DC7-7816-4737-8FC1-1F7C9BC26152}"/>
    <cellStyle name="Input [yellow]" xfId="170" xr:uid="{D449D3D3-F6B0-4AF6-8BBD-A3A0C2DDB4EA}"/>
    <cellStyle name="Linked Cell" xfId="108" xr:uid="{6C1F23F9-BF02-41F4-987A-84B42C9EC3C2}"/>
    <cellStyle name="Linked Cell 2" xfId="252" xr:uid="{E19CC123-949E-43E9-902F-364CB6EF3468}"/>
    <cellStyle name="Linked Cell 3" xfId="998" xr:uid="{961BCDCB-F96A-470A-8D01-C2B3901E8CC4}"/>
    <cellStyle name="Neutral" xfId="109" xr:uid="{265EA735-C45B-41B0-805E-7F6693B94E1E}"/>
    <cellStyle name="Normal - Style1" xfId="171" xr:uid="{DF1179B3-799A-4766-9C7D-69561CA36317}"/>
    <cellStyle name="Normal - Style1 2" xfId="386" xr:uid="{3281A306-C424-486C-A1A6-F507281C3971}"/>
    <cellStyle name="Normal_Корпоративные облигации" xfId="1" xr:uid="{00000000-0005-0000-0000-000000000000}"/>
    <cellStyle name="Note" xfId="110" xr:uid="{1354C327-5AEA-4E93-8BBC-A6F2F220D1C2}"/>
    <cellStyle name="Note 2" xfId="254" xr:uid="{082730C4-4630-46A5-AACE-802459357E26}"/>
    <cellStyle name="Note 3" xfId="253" xr:uid="{45B4AD51-0C66-4650-8406-7088C921513D}"/>
    <cellStyle name="Note 4" xfId="999" xr:uid="{D98EA8EA-C4B9-46F1-A1D9-CBDA9A5DC9DE}"/>
    <cellStyle name="Output" xfId="111" xr:uid="{091A2F8B-7D0C-4F97-80C7-67D8C41442A4}"/>
    <cellStyle name="Output 2" xfId="255" xr:uid="{12520359-8339-4F2A-BAEE-A0C6FBF0985B}"/>
    <cellStyle name="Output 3" xfId="1000" xr:uid="{540C2A5B-666A-4DBD-92BB-0D6376F1A54E}"/>
    <cellStyle name="Percent [2]" xfId="172" xr:uid="{B1F81476-6EEC-44E5-909C-461BADE8D6CE}"/>
    <cellStyle name="S0" xfId="2" xr:uid="{00000000-0005-0000-0000-000001000000}"/>
    <cellStyle name="S0 2" xfId="3" xr:uid="{00000000-0005-0000-0000-000002000000}"/>
    <cellStyle name="S1" xfId="4" xr:uid="{00000000-0005-0000-0000-000003000000}"/>
    <cellStyle name="S1 2" xfId="5" xr:uid="{00000000-0005-0000-0000-000004000000}"/>
    <cellStyle name="S2" xfId="6" xr:uid="{00000000-0005-0000-0000-000005000000}"/>
    <cellStyle name="S2 2" xfId="7" xr:uid="{00000000-0005-0000-0000-000006000000}"/>
    <cellStyle name="S2 3" xfId="1020" xr:uid="{9005A0B2-8281-43E5-99C9-04A8CD6CB43F}"/>
    <cellStyle name="S3" xfId="8" xr:uid="{00000000-0005-0000-0000-000007000000}"/>
    <cellStyle name="S3 2" xfId="9" xr:uid="{00000000-0005-0000-0000-000008000000}"/>
    <cellStyle name="S4" xfId="10" xr:uid="{00000000-0005-0000-0000-000009000000}"/>
    <cellStyle name="S4 2" xfId="11" xr:uid="{00000000-0005-0000-0000-00000A000000}"/>
    <cellStyle name="S5" xfId="12" xr:uid="{00000000-0005-0000-0000-00000B000000}"/>
    <cellStyle name="S5 2" xfId="13" xr:uid="{00000000-0005-0000-0000-00000C000000}"/>
    <cellStyle name="S6" xfId="14" xr:uid="{00000000-0005-0000-0000-00000D000000}"/>
    <cellStyle name="S6 2" xfId="15" xr:uid="{00000000-0005-0000-0000-00000E000000}"/>
    <cellStyle name="S6 3" xfId="1021" xr:uid="{02151EC6-A126-492F-A644-45B7D2EB9685}"/>
    <cellStyle name="S7" xfId="16" xr:uid="{00000000-0005-0000-0000-00000F000000}"/>
    <cellStyle name="S7 2" xfId="17" xr:uid="{00000000-0005-0000-0000-000010000000}"/>
    <cellStyle name="S8" xfId="18" xr:uid="{00000000-0005-0000-0000-000011000000}"/>
    <cellStyle name="SAPBEXaggData" xfId="173" xr:uid="{0B295BE4-0E05-4E8A-9BA0-3B90BD162C81}"/>
    <cellStyle name="SAPBEXaggData 2" xfId="256" xr:uid="{6B87BD48-00A3-44FA-BEA6-A4A6C1CE7DBC}"/>
    <cellStyle name="SAPBEXaggDataEmph" xfId="174" xr:uid="{6D225B85-3AB1-4218-BD32-58E66C4B1F27}"/>
    <cellStyle name="SAPBEXaggDataEmph 2" xfId="257" xr:uid="{EBB14359-C17B-42A5-926B-A0E20C33D1EF}"/>
    <cellStyle name="SAPBEXaggItem" xfId="175" xr:uid="{DDE653DA-250D-4C87-8770-482E46A4E1B9}"/>
    <cellStyle name="SAPBEXaggItem 2" xfId="258" xr:uid="{FF1666B3-CAC1-4B03-95D6-1BF5EFAAC5E5}"/>
    <cellStyle name="SAPBEXaggItemX" xfId="176" xr:uid="{BC327A24-28E7-427E-AA30-495848772711}"/>
    <cellStyle name="SAPBEXaggItemX 2" xfId="259" xr:uid="{39F89C84-580B-407B-B523-D452EF690C2A}"/>
    <cellStyle name="SAPBEXchaText" xfId="177" xr:uid="{651FF50A-5C5D-4435-9CFA-2B707DF02EFF}"/>
    <cellStyle name="SAPBEXchaText 2" xfId="222" xr:uid="{87FFA179-5846-42F5-BB1E-B490524F8705}"/>
    <cellStyle name="SAPBEXchaText 2 2" xfId="322" xr:uid="{B695D3AF-7C8C-4664-B11B-A073A5B3F2F7}"/>
    <cellStyle name="SAPBEXchaText 3" xfId="260" xr:uid="{38C8C3E4-3CCD-4EEA-BD40-0DA4D0AA58DF}"/>
    <cellStyle name="SAPBEXchaText 4" xfId="261" xr:uid="{186DAFCA-EF79-4185-A2C0-D3E896720F7D}"/>
    <cellStyle name="SAPBEXexcBad7" xfId="178" xr:uid="{E9E79C93-937A-4DF8-A030-44FB0C973696}"/>
    <cellStyle name="SAPBEXexcBad7 2" xfId="262" xr:uid="{268594F4-A9DA-442C-8309-4CFBC5B7DB7C}"/>
    <cellStyle name="SAPBEXexcBad8" xfId="179" xr:uid="{A8E9E417-A45E-472C-AD6E-72D110CE39C1}"/>
    <cellStyle name="SAPBEXexcBad8 2" xfId="263" xr:uid="{3CD8FB7C-0AEE-4125-BAB9-6477D8C9B2C1}"/>
    <cellStyle name="SAPBEXexcBad9" xfId="180" xr:uid="{35015152-5529-41CB-A84C-BA3ECCD6F6C4}"/>
    <cellStyle name="SAPBEXexcBad9 2" xfId="264" xr:uid="{0E329C95-BDB6-430F-81FC-98AEC6C5C17D}"/>
    <cellStyle name="SAPBEXexcCritical4" xfId="181" xr:uid="{2057ACB6-DB00-46E0-89AD-0DF3F6CD7BA0}"/>
    <cellStyle name="SAPBEXexcCritical4 2" xfId="265" xr:uid="{52718171-5038-43D2-A43B-967E0AEB77B1}"/>
    <cellStyle name="SAPBEXexcCritical5" xfId="182" xr:uid="{6B5A96BD-2CEF-4D69-A1DC-C00ACE0FAB2F}"/>
    <cellStyle name="SAPBEXexcCritical5 2" xfId="266" xr:uid="{104E8DB0-7E93-4B12-865C-3E8907A702E0}"/>
    <cellStyle name="SAPBEXexcCritical6" xfId="183" xr:uid="{6A1BA7B0-1D66-4CC6-A796-4781192149CF}"/>
    <cellStyle name="SAPBEXexcCritical6 2" xfId="267" xr:uid="{909B9EE1-DE96-4DF3-9785-01AD75E55BC5}"/>
    <cellStyle name="SAPBEXexcGood1" xfId="184" xr:uid="{923F2923-9275-495C-AE74-09107C344428}"/>
    <cellStyle name="SAPBEXexcGood1 2" xfId="268" xr:uid="{D8C4B5BD-C9CD-41F7-938E-7C63B17FB370}"/>
    <cellStyle name="SAPBEXexcGood2" xfId="185" xr:uid="{75271248-CB23-4E33-859E-C50D9EEA90F6}"/>
    <cellStyle name="SAPBEXexcGood2 2" xfId="269" xr:uid="{76AD4AA3-AEE7-441F-A76B-6259BD9FDD75}"/>
    <cellStyle name="SAPBEXexcGood3" xfId="186" xr:uid="{94AC5BD0-F6B0-4C6F-AF0F-972E0FC08B36}"/>
    <cellStyle name="SAPBEXexcGood3 2" xfId="270" xr:uid="{B04B226D-1AEB-4ECA-AD2D-1EEC72BF3F74}"/>
    <cellStyle name="SAPBEXfilterDrill" xfId="187" xr:uid="{E986D8E2-E902-48B5-B63D-5FFAEC851C78}"/>
    <cellStyle name="SAPBEXfilterDrill 2" xfId="271" xr:uid="{ED10F227-B4BD-455C-B3F6-2107075E5B24}"/>
    <cellStyle name="SAPBEXfilterItem" xfId="188" xr:uid="{F5D109D0-A030-4AAB-BBA5-21740316E2FC}"/>
    <cellStyle name="SAPBEXfilterItem 2" xfId="272" xr:uid="{875D6B24-01FC-4093-AC37-64193B9FFBA3}"/>
    <cellStyle name="SAPBEXfilterText" xfId="189" xr:uid="{BF63C34D-2A0B-4724-98A7-3E12D2DD0B9B}"/>
    <cellStyle name="SAPBEXfilterText 2" xfId="273" xr:uid="{3A5A234D-4E93-49DC-88E9-EDA5D1BF9220}"/>
    <cellStyle name="SAPBEXfilterText 2 2" xfId="387" xr:uid="{56FEA678-400F-4193-99BE-2A1016F7BA46}"/>
    <cellStyle name="SAPBEXfilterText 3" xfId="1004" xr:uid="{4D66C972-BA44-478B-8B2A-4EA5F70C4E63}"/>
    <cellStyle name="SAPBEXfilterText 4" xfId="972" xr:uid="{908D6D5E-146F-4C5A-8FE4-9DE76FB2FBB3}"/>
    <cellStyle name="SAPBEXformats" xfId="190" xr:uid="{89DBF459-AAB5-4059-99A3-BAD8789320AA}"/>
    <cellStyle name="SAPBEXformats 2" xfId="274" xr:uid="{BDFAED76-4343-4F28-B318-4125848BA05A}"/>
    <cellStyle name="SAPBEXformats 3" xfId="275" xr:uid="{FEAE7672-543B-47C9-9C78-D41D942A5FCF}"/>
    <cellStyle name="SAPBEXheaderItem" xfId="191" xr:uid="{83A5CD71-FDB4-4414-80AD-7B683033E5DC}"/>
    <cellStyle name="SAPBEXheaderItem 2" xfId="276" xr:uid="{58BB40D2-9C29-410B-B43C-53DACF1CB390}"/>
    <cellStyle name="SAPBEXheaderItem 2 2" xfId="388" xr:uid="{CE1226CA-7930-419F-B79D-6E1B53AB1669}"/>
    <cellStyle name="SAPBEXheaderItem 3" xfId="277" xr:uid="{3BBF2BFD-A79F-44B8-9A22-ACC77DD928D1}"/>
    <cellStyle name="SAPBEXheaderItem 4" xfId="323" xr:uid="{63861B43-D1E7-41CE-ADBC-8DE158E7E194}"/>
    <cellStyle name="SAPBEXheaderItem 5" xfId="1005" xr:uid="{8B421645-A0A3-4BC2-BEE3-4C958BEDB5E3}"/>
    <cellStyle name="SAPBEXheaderText" xfId="192" xr:uid="{943ACB09-D9F5-4BB6-8B10-5DBD93CB2945}"/>
    <cellStyle name="SAPBEXheaderText 2" xfId="278" xr:uid="{A20C74AC-61C7-4F53-BD85-369AA34E9D92}"/>
    <cellStyle name="SAPBEXheaderText 2 2" xfId="389" xr:uid="{FFD1A6C5-B5F6-4B30-B11D-B2D5A651E163}"/>
    <cellStyle name="SAPBEXheaderText 3" xfId="279" xr:uid="{931F518C-905E-4602-8C65-50CA4BD0D7B7}"/>
    <cellStyle name="SAPBEXheaderText 4" xfId="324" xr:uid="{2144C1B2-8912-40C6-82D4-5FC702E771CA}"/>
    <cellStyle name="SAPBEXheaderText 5" xfId="1006" xr:uid="{CF500BE1-9848-4F2C-8075-198C7E41C858}"/>
    <cellStyle name="SAPBEXHLevel0" xfId="193" xr:uid="{590B78DD-3E59-48F0-844C-5B41BC120540}"/>
    <cellStyle name="SAPBEXHLevel0 2" xfId="280" xr:uid="{0431F5A0-ADE8-433B-84B1-F39843A6BE27}"/>
    <cellStyle name="SAPBEXHLevel0 3" xfId="281" xr:uid="{C3043FDE-44E6-4275-98D7-7B4AB03EE5AB}"/>
    <cellStyle name="SAPBEXHLevel0X" xfId="194" xr:uid="{B9D4CE3A-82A9-4AFD-AB91-1E8834AE9DCC}"/>
    <cellStyle name="SAPBEXHLevel0X 2" xfId="282" xr:uid="{3097B348-2284-49E2-96E7-6894D6401838}"/>
    <cellStyle name="SAPBEXHLevel0X 3" xfId="283" xr:uid="{DE9C6AFF-46B2-4426-9352-7CE592D68FC0}"/>
    <cellStyle name="SAPBEXHLevel1" xfId="195" xr:uid="{A4C9BDE2-831C-4436-8F1A-7B84DA674A57}"/>
    <cellStyle name="SAPBEXHLevel1 2" xfId="284" xr:uid="{12ECB4E8-04CF-4069-A2E8-4206DF2CD902}"/>
    <cellStyle name="SAPBEXHLevel1 3" xfId="285" xr:uid="{39499B3F-1EE5-4C7D-A610-2F0654E15B0E}"/>
    <cellStyle name="SAPBEXHLevel1X" xfId="196" xr:uid="{5DA2AF5F-CA4B-4C6E-888F-36AD94335159}"/>
    <cellStyle name="SAPBEXHLevel1X 2" xfId="286" xr:uid="{A5A3D346-67FA-4242-8E5F-3DA78FC1A80B}"/>
    <cellStyle name="SAPBEXHLevel1X 3" xfId="287" xr:uid="{70E21517-5504-42EA-BE6D-D2E7174C6A4F}"/>
    <cellStyle name="SAPBEXHLevel2" xfId="197" xr:uid="{20C80B3D-CA4C-45D3-BFF7-0D36AB5F1124}"/>
    <cellStyle name="SAPBEXHLevel2 2" xfId="288" xr:uid="{B4787CA9-4EFC-4156-BCE8-2ECFAEA63A34}"/>
    <cellStyle name="SAPBEXHLevel2 3" xfId="289" xr:uid="{5042DBB8-71CD-4661-965F-D3F23238D9EB}"/>
    <cellStyle name="SAPBEXHLevel2X" xfId="198" xr:uid="{CD8A39B5-B2E1-40E7-AA1D-25D07BED0E4A}"/>
    <cellStyle name="SAPBEXHLevel2X 2" xfId="290" xr:uid="{DB28E1A0-D982-49D5-9D63-B324A2C20043}"/>
    <cellStyle name="SAPBEXHLevel2X 3" xfId="291" xr:uid="{CCF0B9B0-D701-41FA-A665-56417945CD97}"/>
    <cellStyle name="SAPBEXHLevel3" xfId="199" xr:uid="{2DBA03F3-A162-4A52-AF29-4293A66944C2}"/>
    <cellStyle name="SAPBEXHLevel3 2" xfId="292" xr:uid="{E985CFF2-DA6B-4F43-ADF6-7C9C48E92B07}"/>
    <cellStyle name="SAPBEXHLevel3 3" xfId="293" xr:uid="{18210884-455D-4A5A-9A13-83C3ADDC0B26}"/>
    <cellStyle name="SAPBEXHLevel3X" xfId="200" xr:uid="{7F662CB8-CD12-429C-B199-52AC4912D26D}"/>
    <cellStyle name="SAPBEXHLevel3X 2" xfId="294" xr:uid="{658778BA-93FA-4D0F-A8A0-0CD49995396E}"/>
    <cellStyle name="SAPBEXHLevel3X 3" xfId="295" xr:uid="{85C35F10-4A08-47AD-823F-035B27235FAA}"/>
    <cellStyle name="SAPBEXinputData" xfId="296" xr:uid="{89FE747C-360D-4243-8C51-40CBDAD7B57A}"/>
    <cellStyle name="SAPBEXItemHeader" xfId="390" xr:uid="{D62BCB87-FB74-4960-97E2-477067C32D26}"/>
    <cellStyle name="SAPBEXresData" xfId="201" xr:uid="{4C382F7C-8AB3-4774-A262-12446902B238}"/>
    <cellStyle name="SAPBEXresData 2" xfId="297" xr:uid="{90A9A4C3-40C9-48A5-8BAF-2E44BB1019B0}"/>
    <cellStyle name="SAPBEXresDataEmph" xfId="202" xr:uid="{E43D5873-9F88-4DEB-8284-A824E0DB535E}"/>
    <cellStyle name="SAPBEXresDataEmph 2" xfId="298" xr:uid="{DDFFBBB9-DACE-42DF-B3AA-4001955F3FA3}"/>
    <cellStyle name="SAPBEXresItem" xfId="203" xr:uid="{AB71BB2B-D4C0-43AA-8AEE-9F912EE3C182}"/>
    <cellStyle name="SAPBEXresItem 2" xfId="299" xr:uid="{1E7CE903-90B2-4841-AE96-243DD88EFC5E}"/>
    <cellStyle name="SAPBEXresItemX" xfId="204" xr:uid="{3CDE1668-361A-4B10-B3D9-CCE428841AB7}"/>
    <cellStyle name="SAPBEXresItemX 2" xfId="300" xr:uid="{EB66E05F-D18A-46A1-B2DB-F8095D6CA419}"/>
    <cellStyle name="SAPBEXstdData" xfId="205" xr:uid="{7869BA44-B5BF-40FD-B284-9FEC43C9C02A}"/>
    <cellStyle name="SAPBEXstdData 2" xfId="301" xr:uid="{025246A8-4E10-4712-8289-C3CCCBAF7730}"/>
    <cellStyle name="SAPBEXstdDataEmph" xfId="206" xr:uid="{2951772F-BB9F-4D5A-BA66-71D7DF1BC866}"/>
    <cellStyle name="SAPBEXstdDataEmph 2" xfId="302" xr:uid="{FB71C017-BACC-46FF-AADD-94A1C3F58027}"/>
    <cellStyle name="SAPBEXstdItem" xfId="112" xr:uid="{3A5C4C35-8A4B-4FC9-8747-DA65D8275683}"/>
    <cellStyle name="SAPBEXstdItem 2" xfId="221" xr:uid="{A95F170C-D500-441A-B20A-B2F41A2D4109}"/>
    <cellStyle name="SAPBEXstdItem 3" xfId="303" xr:uid="{820B47CE-224C-430E-9A97-0469D7EE1CDF}"/>
    <cellStyle name="SAPBEXstdItemX" xfId="207" xr:uid="{E5E4EEA9-9432-4DDA-8E3D-61C94C0D5318}"/>
    <cellStyle name="SAPBEXstdItemX 2" xfId="223" xr:uid="{025183DC-9248-47B5-9A08-EC895AB8161D}"/>
    <cellStyle name="SAPBEXstdItemX 2 2" xfId="321" xr:uid="{9418A64D-51EF-461D-B976-8B45E329A0CC}"/>
    <cellStyle name="SAPBEXstdItemX 3" xfId="304" xr:uid="{59E1E933-1B6D-40B9-8251-91CD909626D9}"/>
    <cellStyle name="SAPBEXstdItemX 4" xfId="305" xr:uid="{6F416FB8-FCF8-4581-A41A-16971B940DCB}"/>
    <cellStyle name="SAPBEXtitle" xfId="208" xr:uid="{07310F86-C645-42BF-8024-194A9507FDF2}"/>
    <cellStyle name="SAPBEXtitle 2" xfId="306" xr:uid="{9D0E9A4D-AF2D-4F79-B830-453249555ED9}"/>
    <cellStyle name="SAPBEXtitle 2 2" xfId="391" xr:uid="{5E85FA25-204A-4A9C-8B71-3340F2265506}"/>
    <cellStyle name="SAPBEXtitle 3" xfId="307" xr:uid="{C1206A51-0A87-4B37-B611-793D191986D9}"/>
    <cellStyle name="SAPBEXtitle 4" xfId="325" xr:uid="{C96842AE-7259-44F7-A5C4-0C7198500622}"/>
    <cellStyle name="SAPBEXtitle 5" xfId="1007" xr:uid="{0C6436A2-43D3-4468-AAC0-2620BE9EF3D8}"/>
    <cellStyle name="SAPBEXunassignedItem" xfId="392" xr:uid="{3C1E4F0B-6FDB-4967-9516-7E3703F104AE}"/>
    <cellStyle name="SAPBEXundefined" xfId="209" xr:uid="{534B3D32-C727-48FD-9717-E957C69FF757}"/>
    <cellStyle name="SAPBEXundefined 2" xfId="308" xr:uid="{2F924FC6-7990-40A7-A289-52D0D339CEE5}"/>
    <cellStyle name="Sheet Title" xfId="393" xr:uid="{B941D873-DC16-4566-8C45-A6EF9D9431F5}"/>
    <cellStyle name="Title" xfId="113" xr:uid="{8A59CC6E-EE11-4C86-AE22-376D3CFE0B96}"/>
    <cellStyle name="Title 2" xfId="309" xr:uid="{557889C2-A18F-4E04-837F-4AAD9FA16136}"/>
    <cellStyle name="Title 3" xfId="1001" xr:uid="{992237F7-A97C-4BDF-9349-3750E09E60C6}"/>
    <cellStyle name="Total" xfId="114" xr:uid="{B0287585-4DED-4AF0-A142-7DB0DD9C7D00}"/>
    <cellStyle name="Total 2" xfId="310" xr:uid="{E24B00D0-16E8-4F0A-BC42-711F51C7A26E}"/>
    <cellStyle name="Total 3" xfId="1002" xr:uid="{3932BA23-393D-4A3E-B120-FBC3E52BE0F2}"/>
    <cellStyle name="Warning Text" xfId="115" xr:uid="{B522A51D-AF33-422C-A9CF-7DB3E14391E5}"/>
    <cellStyle name="Акцент1 2" xfId="394" xr:uid="{45A7F808-EAD3-4048-9B74-7E42BB5C6CED}"/>
    <cellStyle name="Акцент1 3" xfId="116" xr:uid="{0F7D2805-64DE-418C-BEED-3400EA51B4E1}"/>
    <cellStyle name="Акцент2 2" xfId="395" xr:uid="{AD1932BC-7B8B-467D-8F8C-5D9BE140F326}"/>
    <cellStyle name="Акцент2 3" xfId="117" xr:uid="{E4A68135-CD81-4E3C-B972-C5E2ABE6FC98}"/>
    <cellStyle name="Акцент3 2" xfId="396" xr:uid="{E2AD9C58-55C0-46BE-B96A-057B8C85F5F2}"/>
    <cellStyle name="Акцент3 3" xfId="118" xr:uid="{222AE6F2-B352-4F2E-AD4C-B689CDE5D195}"/>
    <cellStyle name="Акцент4 2" xfId="397" xr:uid="{CCDDCEC7-87D5-4EB6-B271-054FDEA166A8}"/>
    <cellStyle name="Акцент4 3" xfId="119" xr:uid="{D6D6ACF7-A935-4FC0-A607-37097C502634}"/>
    <cellStyle name="Акцент5 2" xfId="398" xr:uid="{5FF8FF7E-616C-4983-9A3D-8E8EA3202CF8}"/>
    <cellStyle name="Акцент5 3" xfId="120" xr:uid="{174CB9C4-72D3-4422-B970-B7A4C9EDB066}"/>
    <cellStyle name="Акцент6 2" xfId="399" xr:uid="{593F15BD-380E-4486-A4C0-4328EDA0BA7E}"/>
    <cellStyle name="Акцент6 3" xfId="121" xr:uid="{69B7F9E1-A5B2-4A79-821B-CED959980170}"/>
    <cellStyle name="Ввод  2" xfId="400" xr:uid="{21157016-F618-4912-8A84-F43505A87186}"/>
    <cellStyle name="Ввод  3" xfId="122" xr:uid="{85015D50-AB9B-4D3C-9662-A033EF455E72}"/>
    <cellStyle name="Вывод 2" xfId="401" xr:uid="{E08BA363-C188-45D7-B1BE-BC50E577AEF7}"/>
    <cellStyle name="Вывод 3" xfId="123" xr:uid="{5A483683-A68A-472F-8DBF-E0C2D596D3C8}"/>
    <cellStyle name="Вычисление 2" xfId="402" xr:uid="{2AF71698-30C4-4ECB-898D-63BC08664E95}"/>
    <cellStyle name="Вычисление 3" xfId="124" xr:uid="{C920122B-BE59-4032-B227-52B517F64280}"/>
    <cellStyle name="Гиперссылка" xfId="1010" builtinId="8"/>
    <cellStyle name="Гиперссылка 2" xfId="319" xr:uid="{FC81C044-45A7-43D6-9042-EE479C192055}"/>
    <cellStyle name="Заголовок 1 2" xfId="403" xr:uid="{5F30CB54-741E-4FAD-A2B6-97747FA0C60D}"/>
    <cellStyle name="Заголовок 1 3" xfId="125" xr:uid="{3EB45163-55E9-4F59-81A8-8EC4EF0DD8A1}"/>
    <cellStyle name="Заголовок 2 2" xfId="404" xr:uid="{975DE9CF-9058-44F1-9F8E-349625AFB7BB}"/>
    <cellStyle name="Заголовок 2 3" xfId="126" xr:uid="{087A2881-8495-44B2-87EA-43B984C1BD92}"/>
    <cellStyle name="Заголовок 3 2" xfId="405" xr:uid="{B764425E-C1F1-46DA-A723-42A0A037A523}"/>
    <cellStyle name="Заголовок 3 3" xfId="127" xr:uid="{FF79C7C4-6383-4D4D-A44A-15713C556701}"/>
    <cellStyle name="Заголовок 4 2" xfId="406" xr:uid="{7EB93E8D-55D0-47B8-B5D4-AF9DA88EA22D}"/>
    <cellStyle name="Заголовок 4 3" xfId="128" xr:uid="{2C75AF7C-13F7-4D22-9E78-26A83D34CB81}"/>
    <cellStyle name="Итог 2" xfId="407" xr:uid="{401A0599-5E26-4BE8-940B-0F7F477214FE}"/>
    <cellStyle name="Итог 3" xfId="129" xr:uid="{912CDA22-F270-41F5-9AF7-470B72B33946}"/>
    <cellStyle name="КАНДАГАЧ тел3-33-96" xfId="130" xr:uid="{888D5F88-C641-4BDB-863A-101D0F251917}"/>
    <cellStyle name="КАНДАГАЧ тел3-33-96 2" xfId="408" xr:uid="{11B89C7C-4B96-4190-B588-E88D77283F08}"/>
    <cellStyle name="Контрольная ячейка 2" xfId="409" xr:uid="{35433E13-E454-47CC-8DBA-FDD99EE7FC9C}"/>
    <cellStyle name="Контрольная ячейка 3" xfId="131" xr:uid="{3BA23BF2-AA05-43C5-9778-BBDC40E283C0}"/>
    <cellStyle name="Название 2" xfId="132" xr:uid="{A42EBE9D-07B2-4EEA-A369-F1149F31C1C7}"/>
    <cellStyle name="Нейтральный 2" xfId="410" xr:uid="{75D7C161-5217-4CDC-B7AA-D0F45BE64ACD}"/>
    <cellStyle name="Нейтральный 3" xfId="133" xr:uid="{6F4E14AA-FC64-4086-862F-BC390707D3B9}"/>
    <cellStyle name="Обычный" xfId="0" builtinId="0"/>
    <cellStyle name="Обычный 10" xfId="425" xr:uid="{293BC7A0-BD20-413E-825F-B84495090536}"/>
    <cellStyle name="Обычный 100" xfId="694" xr:uid="{B4E0EF37-C57E-4EEE-B4EB-F306850B6EC8}"/>
    <cellStyle name="Обычный 100 2" xfId="876" xr:uid="{4C9CD785-825E-41EB-9039-44BA5FF1D1F5}"/>
    <cellStyle name="Обычный 101" xfId="695" xr:uid="{7BAF629D-1CE4-4038-A8B4-2D1F1E1ECB02}"/>
    <cellStyle name="Обычный 101 2" xfId="877" xr:uid="{E55CCD6A-4871-4385-AD41-932F0841356E}"/>
    <cellStyle name="Обычный 102" xfId="696" xr:uid="{A9A8974C-5F51-40A1-BAA1-2F54D0D9D364}"/>
    <cellStyle name="Обычный 102 2" xfId="878" xr:uid="{BE23DE38-8EEF-4E62-909A-3FA235CD8610}"/>
    <cellStyle name="Обычный 103" xfId="697" xr:uid="{1F4A93C0-E77D-4F3C-B67E-9651650B8DAA}"/>
    <cellStyle name="Обычный 103 2" xfId="879" xr:uid="{220A0782-5EAE-4541-B48C-81ACDB34DC27}"/>
    <cellStyle name="Обычный 104" xfId="698" xr:uid="{062748A9-1FA2-483D-B8C0-F5C4C0EB8B49}"/>
    <cellStyle name="Обычный 104 2" xfId="880" xr:uid="{49F72963-6E3B-433F-9EB7-47923ECAB8B7}"/>
    <cellStyle name="Обычный 105" xfId="699" xr:uid="{87E6DE58-D10A-4F77-AD5E-7F3C5E0161DE}"/>
    <cellStyle name="Обычный 105 2" xfId="881" xr:uid="{E0BED177-43DE-4F46-8213-6FDCEE587B89}"/>
    <cellStyle name="Обычный 106" xfId="700" xr:uid="{9F0CC20D-7239-412C-AC3E-0A6405CF3460}"/>
    <cellStyle name="Обычный 106 2" xfId="882" xr:uid="{96A878CC-E43D-4EC9-A739-0A311BB944D8}"/>
    <cellStyle name="Обычный 107" xfId="701" xr:uid="{DA17201C-345E-492F-99F4-390A35F3EED2}"/>
    <cellStyle name="Обычный 107 2" xfId="883" xr:uid="{43EDCBD9-7232-45DF-92D7-8920987E9E00}"/>
    <cellStyle name="Обычный 108" xfId="702" xr:uid="{176FEE7E-D4C5-4162-8ED6-D7F8E66814CA}"/>
    <cellStyle name="Обычный 108 2" xfId="884" xr:uid="{994C7765-C612-4A21-8346-26D7387E2B6C}"/>
    <cellStyle name="Обычный 109" xfId="703" xr:uid="{C1F2CDEA-965A-49F2-A920-11A4B342C516}"/>
    <cellStyle name="Обычный 109 2" xfId="885" xr:uid="{E8A839C9-8592-4AF3-A664-7D543811F1FB}"/>
    <cellStyle name="Обычный 11" xfId="424" xr:uid="{C6471737-72BC-4D3D-8B14-845624AC8E58}"/>
    <cellStyle name="Обычный 110" xfId="704" xr:uid="{29DF8D3C-FB36-48CB-BD0D-9394AE1BF3A5}"/>
    <cellStyle name="Обычный 110 2" xfId="886" xr:uid="{558B1580-506C-4132-AD0E-B546FCF38A62}"/>
    <cellStyle name="Обычный 111" xfId="705" xr:uid="{148C9967-11C4-4CDD-BB49-DBC40D6490E9}"/>
    <cellStyle name="Обычный 111 2" xfId="887" xr:uid="{90BEDA8C-2DE4-437A-9C48-079B328EAD46}"/>
    <cellStyle name="Обычный 112" xfId="706" xr:uid="{7C735B9B-9906-46FC-BAF4-B3217B0D3DF2}"/>
    <cellStyle name="Обычный 112 2" xfId="888" xr:uid="{B524A7EE-D35D-4736-8F0F-41634F5C13A5}"/>
    <cellStyle name="Обычный 113" xfId="707" xr:uid="{026DB357-41FC-4E84-9178-B76BE21A23D0}"/>
    <cellStyle name="Обычный 113 2" xfId="889" xr:uid="{92E0740B-C06D-43FC-96A4-39CB473482B5}"/>
    <cellStyle name="Обычный 114" xfId="708" xr:uid="{6B4E64C9-E8AC-4CFF-ACFF-2B14983D375E}"/>
    <cellStyle name="Обычный 114 2" xfId="890" xr:uid="{23E98EB1-815B-4E4A-8450-A45475CD948C}"/>
    <cellStyle name="Обычный 115" xfId="709" xr:uid="{092C40C1-F212-4088-B2FB-49322BBCAB74}"/>
    <cellStyle name="Обычный 115 2" xfId="891" xr:uid="{DF40A583-E8D2-491A-86C2-56856C8C536C}"/>
    <cellStyle name="Обычный 116" xfId="710" xr:uid="{B1DA12F3-56FB-4E1A-83D8-2ABC91F9B25C}"/>
    <cellStyle name="Обычный 116 2" xfId="892" xr:uid="{A1D6EE4E-E3A7-4D99-AC16-7FE83E36FADB}"/>
    <cellStyle name="Обычный 117" xfId="711" xr:uid="{2D1A0EA2-2AD1-42EF-BB8B-5740D1D4C040}"/>
    <cellStyle name="Обычный 117 2" xfId="893" xr:uid="{52D6C4FA-46A0-44E7-A5CA-E30280327922}"/>
    <cellStyle name="Обычный 118" xfId="712" xr:uid="{7009E4FE-0FA8-4358-B59D-229501AA4FA4}"/>
    <cellStyle name="Обычный 118 2" xfId="894" xr:uid="{AADE1418-3F57-4E3B-AAD4-8CAE6D6C992C}"/>
    <cellStyle name="Обычный 119" xfId="713" xr:uid="{BEE0C7CF-2F8D-4977-BCA2-35E902B77EB1}"/>
    <cellStyle name="Обычный 119 2" xfId="895" xr:uid="{32718801-9880-4A00-9F33-C6340B0B3838}"/>
    <cellStyle name="Обычный 12" xfId="452" xr:uid="{8540EC08-0772-4742-AD52-F52A91564F22}"/>
    <cellStyle name="Обычный 12 2" xfId="528" xr:uid="{1F25DBAA-0C55-4D40-89C1-C5458DB4D923}"/>
    <cellStyle name="Обычный 12 3" xfId="607" xr:uid="{3137A535-1A29-4F09-8269-317C14013FC3}"/>
    <cellStyle name="Обычный 12 4" xfId="789" xr:uid="{AD79B5A0-3A1C-4C4F-98AD-8AB2D9293A30}"/>
    <cellStyle name="Обычный 120" xfId="714" xr:uid="{2BD72238-56B6-496C-9D0B-EC7CB5399739}"/>
    <cellStyle name="Обычный 120 2" xfId="896" xr:uid="{C7B01EE2-7896-46B6-B9C5-630198DDAC08}"/>
    <cellStyle name="Обычный 121" xfId="715" xr:uid="{F1FED072-58B6-4F8A-84AA-239B315786C4}"/>
    <cellStyle name="Обычный 121 2" xfId="897" xr:uid="{890E642A-E6BB-4E1B-B00C-1A5E517F752A}"/>
    <cellStyle name="Обычный 122" xfId="716" xr:uid="{F2599C8A-2FD7-4C65-9270-020ABEDFD75F}"/>
    <cellStyle name="Обычный 122 2" xfId="898" xr:uid="{5B7C7D5D-40EE-4742-93D2-2C2A466AD1F4}"/>
    <cellStyle name="Обычный 123" xfId="717" xr:uid="{D91AE475-A97D-428E-9C79-151F188AFA86}"/>
    <cellStyle name="Обычный 123 2" xfId="899" xr:uid="{205F00DB-539C-4521-BBA4-202BA3DABB97}"/>
    <cellStyle name="Обычный 124" xfId="718" xr:uid="{3C3BC243-CCF7-48A9-88A3-701244811303}"/>
    <cellStyle name="Обычный 124 2" xfId="900" xr:uid="{9C61B62D-1B24-4D70-9AE6-607D7D226645}"/>
    <cellStyle name="Обычный 125" xfId="719" xr:uid="{A07B766A-4192-4AF4-97A1-5CE009F82C5C}"/>
    <cellStyle name="Обычный 125 2" xfId="901" xr:uid="{74905785-E5A4-4DA3-89B8-077DD8475211}"/>
    <cellStyle name="Обычный 126" xfId="720" xr:uid="{43DFFDCD-6FDE-4BCD-9771-7B175C15F933}"/>
    <cellStyle name="Обычный 126 2" xfId="902" xr:uid="{32B2CFF3-C2F8-4790-BE51-8900C8CE5F1C}"/>
    <cellStyle name="Обычный 127" xfId="721" xr:uid="{BBFF9BF7-9DDB-483F-AC13-220E153452B7}"/>
    <cellStyle name="Обычный 127 2" xfId="903" xr:uid="{90B60C3E-26EE-4BE0-A154-29838189B63B}"/>
    <cellStyle name="Обычный 128" xfId="722" xr:uid="{A19A6F09-73FC-4405-9FB8-C4BF4FC872B4}"/>
    <cellStyle name="Обычный 128 2" xfId="904" xr:uid="{EFC93B95-93DB-4558-92D4-A0939E70C7B0}"/>
    <cellStyle name="Обычный 129" xfId="723" xr:uid="{BD583D2D-FFB8-43A4-8362-9B38B9036496}"/>
    <cellStyle name="Обычный 129 2" xfId="905" xr:uid="{E2B0A3D7-49F5-4014-B6DC-3CEFBAE20657}"/>
    <cellStyle name="Обычный 13" xfId="453" xr:uid="{ABFEB587-628D-4F2B-BD12-BB42E5E1B0B0}"/>
    <cellStyle name="Обычный 13 2" xfId="529" xr:uid="{64FBAA2A-3C7D-412F-89D7-BD74E8E911C1}"/>
    <cellStyle name="Обычный 13 3" xfId="608" xr:uid="{392F012F-1ED8-4781-8C53-8CE9DB385B4F}"/>
    <cellStyle name="Обычный 13 4" xfId="790" xr:uid="{61ECD54F-15E1-437E-933B-DF900A29785D}"/>
    <cellStyle name="Обычный 130" xfId="724" xr:uid="{1C663145-B6E6-4B3F-88A4-92DDEF73ACA7}"/>
    <cellStyle name="Обычный 130 2" xfId="906" xr:uid="{F04B6720-D0AE-432B-8F7A-0D87A4166BB4}"/>
    <cellStyle name="Обычный 131" xfId="725" xr:uid="{E083D102-FD25-4700-939D-1FA408C687AF}"/>
    <cellStyle name="Обычный 131 2" xfId="907" xr:uid="{732DED6B-3D2D-44FE-8598-7EB30238C4C6}"/>
    <cellStyle name="Обычный 132" xfId="726" xr:uid="{88028D04-9243-486C-B5AE-50D8B5AE6FF5}"/>
    <cellStyle name="Обычный 132 2" xfId="908" xr:uid="{7296AB79-0028-423A-958D-C08FD7B3550A}"/>
    <cellStyle name="Обычный 133" xfId="727" xr:uid="{FFA955B0-86F5-48B3-8B88-188C176A32F0}"/>
    <cellStyle name="Обычный 133 2" xfId="909" xr:uid="{279B5954-7619-4FF0-B217-2D55D7D91EFE}"/>
    <cellStyle name="Обычный 134" xfId="728" xr:uid="{9F4E05E8-628F-4A4F-987D-244B24A32BEE}"/>
    <cellStyle name="Обычный 134 2" xfId="910" xr:uid="{14F43227-578F-4561-B12F-958D57DAF948}"/>
    <cellStyle name="Обычный 135" xfId="729" xr:uid="{9C779345-B4F3-48D7-9B81-532D84ECB7D5}"/>
    <cellStyle name="Обычный 135 2" xfId="911" xr:uid="{FF825842-5D11-4C0F-ACD4-A0F370FC1A18}"/>
    <cellStyle name="Обычный 136" xfId="730" xr:uid="{25A0106C-21F4-4995-9760-67D63631F5A2}"/>
    <cellStyle name="Обычный 136 2" xfId="912" xr:uid="{8FB84DC0-58A7-48C7-AD90-82251A08B123}"/>
    <cellStyle name="Обычный 137" xfId="731" xr:uid="{E588230E-62A8-4946-9982-03E01C185934}"/>
    <cellStyle name="Обычный 137 2" xfId="913" xr:uid="{738C5D30-9F0D-44C6-B809-161DB3828298}"/>
    <cellStyle name="Обычный 138" xfId="732" xr:uid="{6DC6C4CB-45C6-4A78-93E0-45BEC57FEAA7}"/>
    <cellStyle name="Обычный 138 2" xfId="914" xr:uid="{272401F3-A507-4898-8B94-2FB914B1BBF2}"/>
    <cellStyle name="Обычный 139" xfId="733" xr:uid="{961A4EDA-DA79-44C6-B071-4CF2F019A44A}"/>
    <cellStyle name="Обычный 139 2" xfId="915" xr:uid="{3D3EA1DB-D63E-4015-8A29-9ACEDEE61777}"/>
    <cellStyle name="Обычный 14" xfId="454" xr:uid="{17B4BD92-157A-4B96-8122-E19F71A64AC6}"/>
    <cellStyle name="Обычный 14 2" xfId="530" xr:uid="{64BCEC7C-A448-41FE-A30D-3B80DA099667}"/>
    <cellStyle name="Обычный 14 3" xfId="609" xr:uid="{DDAFFB6B-8BF9-4A37-9B08-79EF96FFB050}"/>
    <cellStyle name="Обычный 14 4" xfId="791" xr:uid="{702B9794-212E-4277-9AFF-C340A5F48EC2}"/>
    <cellStyle name="Обычный 140" xfId="734" xr:uid="{BC187CBA-14CD-4EE9-AAB7-EADAFCE27008}"/>
    <cellStyle name="Обычный 140 2" xfId="916" xr:uid="{BF778A0B-428E-46BB-80AE-BF0B2B92417C}"/>
    <cellStyle name="Обычный 141" xfId="735" xr:uid="{A12CBF7C-4503-45C3-B9D9-8DD8CD4DFFF7}"/>
    <cellStyle name="Обычный 141 2" xfId="917" xr:uid="{AB61FBFF-FD7D-4C6B-9F2C-617BE75F84F9}"/>
    <cellStyle name="Обычный 142" xfId="736" xr:uid="{F852EAB1-24ED-4452-B9FE-79835227B024}"/>
    <cellStyle name="Обычный 142 2" xfId="918" xr:uid="{F32A0C63-996E-4032-94BF-13FFBA10ECAE}"/>
    <cellStyle name="Обычный 143" xfId="737" xr:uid="{5F8F85EE-7745-4577-BFB3-3ABAD923197A}"/>
    <cellStyle name="Обычный 143 2" xfId="919" xr:uid="{9AE9F2BD-7AD3-4284-A1AC-4901D2A6DD74}"/>
    <cellStyle name="Обычный 144" xfId="738" xr:uid="{1D6D2E55-84DC-4815-BADF-7F862F263582}"/>
    <cellStyle name="Обычный 144 2" xfId="920" xr:uid="{DC19AC26-57A6-4E27-8990-B7E71D4EF7FA}"/>
    <cellStyle name="Обычный 145" xfId="739" xr:uid="{C87D209E-716D-4990-8BFD-9DB60DFD73DA}"/>
    <cellStyle name="Обычный 145 2" xfId="921" xr:uid="{52EA1D16-80CC-4DF9-A276-6A4185A1BA90}"/>
    <cellStyle name="Обычный 146" xfId="740" xr:uid="{D6E0FFC5-4EA6-44CA-B07C-61EBE781498B}"/>
    <cellStyle name="Обычный 146 2" xfId="922" xr:uid="{6F15EDE7-57F7-416D-8CE0-1C4C6A9A468C}"/>
    <cellStyle name="Обычный 147" xfId="741" xr:uid="{2D4DF5B3-EA4E-46E1-B8DE-DF115D17E68E}"/>
    <cellStyle name="Обычный 147 2" xfId="923" xr:uid="{D57C67FB-BB82-4AFD-8F35-8F84536234DA}"/>
    <cellStyle name="Обычный 148" xfId="742" xr:uid="{4A05790D-BCD1-4370-B860-1248C615DA70}"/>
    <cellStyle name="Обычный 148 2" xfId="924" xr:uid="{A706DA7C-33AE-4917-9FC7-F79C9C13951D}"/>
    <cellStyle name="Обычный 149" xfId="743" xr:uid="{7CA1FD52-DF16-4B7A-B867-1FF3D504D3FC}"/>
    <cellStyle name="Обычный 149 2" xfId="925" xr:uid="{3E4344B4-3095-47C5-BD8D-6E03E75E2EE3}"/>
    <cellStyle name="Обычный 15" xfId="455" xr:uid="{2309554C-8D8C-48D3-9295-B4346104F1EF}"/>
    <cellStyle name="Обычный 15 2" xfId="531" xr:uid="{F239EC39-1D88-4897-845B-3D3784CB07AE}"/>
    <cellStyle name="Обычный 15 3" xfId="610" xr:uid="{7AF49EEB-5C01-4964-9B3D-26F72F1A39A3}"/>
    <cellStyle name="Обычный 15 4" xfId="792" xr:uid="{CA6E39E5-5A23-4068-863E-E0207B9F6D0C}"/>
    <cellStyle name="Обычный 150" xfId="744" xr:uid="{30F33191-DA95-43F3-9452-B7B35A81075F}"/>
    <cellStyle name="Обычный 150 2" xfId="926" xr:uid="{E3EC19B1-3DEF-4D2D-BFF5-FC1D444064E5}"/>
    <cellStyle name="Обычный 151" xfId="745" xr:uid="{221E1A64-5094-4E71-8D54-1A8E56E29CFC}"/>
    <cellStyle name="Обычный 151 2" xfId="927" xr:uid="{CB7DEE45-BBB0-4DDC-8A28-0901732F2087}"/>
    <cellStyle name="Обычный 152" xfId="746" xr:uid="{6D404C7B-0AB2-4BD7-B1BE-97908F4C12E0}"/>
    <cellStyle name="Обычный 152 2" xfId="928" xr:uid="{A133FBB9-1344-4917-8543-47D7E511FD6F}"/>
    <cellStyle name="Обычный 153" xfId="747" xr:uid="{98370CED-3546-4817-9A3B-5FA995998F41}"/>
    <cellStyle name="Обычный 153 2" xfId="929" xr:uid="{0FC5A837-259D-47D2-ACF3-2CF015011236}"/>
    <cellStyle name="Обычный 154" xfId="748" xr:uid="{CF4BE2B0-3ADF-4027-B320-9DB0CA8561E8}"/>
    <cellStyle name="Обычный 154 2" xfId="930" xr:uid="{AC7E14F3-96E1-4593-8A77-D194DEB397B9}"/>
    <cellStyle name="Обычный 155" xfId="749" xr:uid="{926AA5C3-35F5-43C2-B36E-321B97E2EC6B}"/>
    <cellStyle name="Обычный 155 2" xfId="931" xr:uid="{ECF372F1-068F-4F51-9DF0-11580E967F0E}"/>
    <cellStyle name="Обычный 156" xfId="750" xr:uid="{1A73AE85-B097-4E28-AAD8-C2041F3156AA}"/>
    <cellStyle name="Обычный 156 2" xfId="932" xr:uid="{99AC1F21-116F-4219-B376-83D940D44063}"/>
    <cellStyle name="Обычный 157" xfId="751" xr:uid="{E06095C1-3565-4D0A-B377-A40C085BE95D}"/>
    <cellStyle name="Обычный 157 2" xfId="933" xr:uid="{1527C62B-8522-4BE5-AECA-97D97928C4CB}"/>
    <cellStyle name="Обычный 158" xfId="752" xr:uid="{7CFCC6A6-67E2-447A-A44A-B6209CBEA297}"/>
    <cellStyle name="Обычный 158 2" xfId="934" xr:uid="{8E6A6CE2-A6BF-4040-8B3A-D209767855D1}"/>
    <cellStyle name="Обычный 159" xfId="753" xr:uid="{05CFDC8C-8C90-4AE8-BE7E-DCF547D572A0}"/>
    <cellStyle name="Обычный 159 2" xfId="935" xr:uid="{939A29B4-2F7C-47BB-844F-8352261A7839}"/>
    <cellStyle name="Обычный 16" xfId="456" xr:uid="{96B84943-FADB-48D6-843E-7363D0C5A9AA}"/>
    <cellStyle name="Обычный 160" xfId="754" xr:uid="{82368861-9F81-432C-B70B-BE1D8BFEADA7}"/>
    <cellStyle name="Обычный 160 2" xfId="936" xr:uid="{3BF91FD3-422C-4FB5-B9BC-AF548FCC4D4A}"/>
    <cellStyle name="Обычный 161" xfId="755" xr:uid="{2FEFC023-6D6D-4B98-AA16-E76E514F07E4}"/>
    <cellStyle name="Обычный 161 2" xfId="937" xr:uid="{C369948B-F38A-4972-81ED-1D0AFB4CF914}"/>
    <cellStyle name="Обычный 162" xfId="756" xr:uid="{6FA03CEB-0AC7-44A3-95A8-E1491ECA9B88}"/>
    <cellStyle name="Обычный 162 2" xfId="938" xr:uid="{F9EE41A8-E03D-4149-838C-728CFFFC9C08}"/>
    <cellStyle name="Обычный 163" xfId="757" xr:uid="{BEB29D4A-0DA7-4C22-AD7C-DD28D92B9D32}"/>
    <cellStyle name="Обычный 163 2" xfId="939" xr:uid="{7A09159D-75D9-4E8D-AECF-BF6DA0AD06B9}"/>
    <cellStyle name="Обычный 164" xfId="758" xr:uid="{C445AF11-3150-4665-AEF5-AB94939586DA}"/>
    <cellStyle name="Обычный 165" xfId="759" xr:uid="{DF774D5A-3139-4377-B333-118D6A7930C3}"/>
    <cellStyle name="Обычный 165 2" xfId="940" xr:uid="{38C3F007-20FB-46CE-9E77-0700619A3F72}"/>
    <cellStyle name="Обычный 166" xfId="760" xr:uid="{38C9512A-C9BE-4ECF-8484-5413846A0C10}"/>
    <cellStyle name="Обычный 166 2" xfId="941" xr:uid="{BF2E37D0-473B-4F24-B7E4-605C8FBE07E8}"/>
    <cellStyle name="Обычный 167" xfId="761" xr:uid="{A78B64A6-2806-43E6-8FAD-F4BE9B216761}"/>
    <cellStyle name="Обычный 167 2" xfId="942" xr:uid="{1F937577-ECD2-4BE0-93F1-E8DF288F3203}"/>
    <cellStyle name="Обычный 168" xfId="762" xr:uid="{1E52ED25-504E-4DDA-A593-8A4348466873}"/>
    <cellStyle name="Обычный 168 2" xfId="943" xr:uid="{B911012C-0B7F-4DAE-9F06-AF5A0A7A160F}"/>
    <cellStyle name="Обычный 169" xfId="763" xr:uid="{075656D8-902C-49CB-91C9-1AEB6B9181CD}"/>
    <cellStyle name="Обычный 169 2" xfId="944" xr:uid="{BDE0E4D3-3DAB-4FCD-92EC-A8C6104EB791}"/>
    <cellStyle name="Обычный 17" xfId="457" xr:uid="{0596E6EF-FF7E-4D5C-95E3-0079F1383426}"/>
    <cellStyle name="Обычный 17 2" xfId="532" xr:uid="{E0A11003-37E6-40DD-AD34-612F56B574AF}"/>
    <cellStyle name="Обычный 17 3" xfId="611" xr:uid="{47DD8C21-7050-4008-A36F-D7D477EE35AF}"/>
    <cellStyle name="Обычный 17 4" xfId="793" xr:uid="{BF5C9EDF-A0B6-43E5-8290-0B7402590087}"/>
    <cellStyle name="Обычный 170" xfId="764" xr:uid="{92BA04F3-FD89-404A-B06D-2D82632A89C5}"/>
    <cellStyle name="Обычный 170 2" xfId="945" xr:uid="{A18871DA-EC90-443C-A406-C24EB1A760F1}"/>
    <cellStyle name="Обычный 171" xfId="765" xr:uid="{31E948F5-6A49-429F-9B4E-DFE8A58FEBD1}"/>
    <cellStyle name="Обычный 171 2" xfId="946" xr:uid="{811C3A74-7F0D-44EC-9482-B11530C12C1C}"/>
    <cellStyle name="Обычный 172" xfId="947" xr:uid="{84DEC4B2-90DD-470A-A703-33B989094940}"/>
    <cellStyle name="Обычный 173" xfId="948" xr:uid="{C2CCA0B4-35A7-4686-9EA6-AD3256B09981}"/>
    <cellStyle name="Обычный 174" xfId="949" xr:uid="{E4028B91-6EFB-4EE3-8FD9-A7F441E84D8E}"/>
    <cellStyle name="Обычный 175" xfId="950" xr:uid="{AFB7152A-9976-4DF8-870A-E7293DB60CBB}"/>
    <cellStyle name="Обычный 176" xfId="951" xr:uid="{CB98C97F-E9DA-4703-94E5-6001BD12DFF0}"/>
    <cellStyle name="Обычный 177" xfId="952" xr:uid="{57BF35F6-EA2B-4E3F-9BDD-30861E561441}"/>
    <cellStyle name="Обычный 178" xfId="953" xr:uid="{3788A21F-5E64-407C-A920-30540517A30A}"/>
    <cellStyle name="Обычный 179" xfId="954" xr:uid="{275A0606-2764-407D-A8A3-2BA3B23377E9}"/>
    <cellStyle name="Обычный 18" xfId="458" xr:uid="{3CCFCDF8-CE93-4505-9D2A-4848735E4876}"/>
    <cellStyle name="Обычный 18 2" xfId="533" xr:uid="{D9A03BDE-C277-45D0-A882-302692F82AC2}"/>
    <cellStyle name="Обычный 18 3" xfId="612" xr:uid="{96FFF9C4-50B9-4293-8FAD-75B7746DAED6}"/>
    <cellStyle name="Обычный 18 4" xfId="794" xr:uid="{CAE904A6-284C-4BDF-ACD5-9D55C2DEF7CE}"/>
    <cellStyle name="Обычный 180" xfId="955" xr:uid="{C91D5724-076D-48F6-81E0-599A00B6035C}"/>
    <cellStyle name="Обычный 181" xfId="956" xr:uid="{B556AD8A-7FBD-4035-B305-B84748A47637}"/>
    <cellStyle name="Обычный 182" xfId="965" xr:uid="{17A5D4C4-052B-45A5-AE00-C116B7221DEF}"/>
    <cellStyle name="Обычный 183" xfId="45" xr:uid="{5F351AFC-87EA-495B-9403-615065BB4EAB}"/>
    <cellStyle name="Обычный 184" xfId="37" xr:uid="{B6E30D49-6B5E-4681-AC10-3E00E31FD5FE}"/>
    <cellStyle name="Обычный 185" xfId="1011" xr:uid="{DA602969-EEE9-40A0-8AE6-8F9453A55388}"/>
    <cellStyle name="Обычный 185 2" xfId="1028" xr:uid="{DA29F1C9-E430-43C1-B7D5-B17BDE83591B}"/>
    <cellStyle name="Обычный 186" xfId="1009" xr:uid="{7CCDA75C-D227-44DE-899D-6E914284744B}"/>
    <cellStyle name="Обычный 187" xfId="1013" xr:uid="{FBFDDED5-1B6B-44E8-A971-8314FEDED7B2}"/>
    <cellStyle name="Обычный 188" xfId="1015" xr:uid="{13C3C2A5-6FB3-40DF-9083-C2E0A38BFAA1}"/>
    <cellStyle name="Обычный 189" xfId="1016" xr:uid="{93232340-A8F6-4E6A-BB52-24D7BF1B61E5}"/>
    <cellStyle name="Обычный 19" xfId="459" xr:uid="{079FF78C-69A9-4877-8118-DA7288C9DD7B}"/>
    <cellStyle name="Обычный 19 2" xfId="534" xr:uid="{308DD796-9B47-4888-9B5C-C15079E5CFD2}"/>
    <cellStyle name="Обычный 19 3" xfId="613" xr:uid="{A6B2009E-2651-490D-B88A-29DC153290AE}"/>
    <cellStyle name="Обычный 19 4" xfId="795" xr:uid="{79D95089-934C-4834-8D2A-30007D7B67FF}"/>
    <cellStyle name="Обычный 190" xfId="1022" xr:uid="{B7F0DB5A-5201-4AF3-A5E3-039A2DAB4A79}"/>
    <cellStyle name="Обычный 191" xfId="1023" xr:uid="{B1DDAC39-42D1-4502-AA8D-4B642BBCA578}"/>
    <cellStyle name="Обычный 192" xfId="1025" xr:uid="{0DBF6ABA-73FB-455D-94B7-9150F957F15B}"/>
    <cellStyle name="Обычный 193" xfId="1029" xr:uid="{3993802C-88CA-4321-8B70-0C00738CCB60}"/>
    <cellStyle name="Обычный 194" xfId="1030" xr:uid="{F5D152EE-2C1C-49B0-A1F3-496A7F332C58}"/>
    <cellStyle name="Обычный 195" xfId="1032" xr:uid="{F4D99954-3F86-4594-B849-59BEE5FE587F}"/>
    <cellStyle name="Обычный 196" xfId="1034" xr:uid="{41BF597C-B9C3-4789-9235-7C76C595A431}"/>
    <cellStyle name="Обычный 197" xfId="1036" xr:uid="{0C27A160-FC5F-4E9E-A302-DE3C434DBF07}"/>
    <cellStyle name="Обычный 198" xfId="1040" xr:uid="{132AF8C4-5D87-4256-9F8E-F984F5E6CE7D}"/>
    <cellStyle name="Обычный 2" xfId="19" xr:uid="{00000000-0005-0000-0000-000013000000}"/>
    <cellStyle name="Обычный 2 10" xfId="1018" xr:uid="{5AAD4D97-5FDF-4DE9-A3E5-020C019B8381}"/>
    <cellStyle name="Обычный 2 11" xfId="1026" xr:uid="{C59EDA27-A409-48C3-A625-CB2F819948A1}"/>
    <cellStyle name="Обычный 2 12" xfId="1031" xr:uid="{8D6A5223-FFB5-47E1-9DE9-BC8266FCAA26}"/>
    <cellStyle name="Обычный 2 13" xfId="1033" xr:uid="{44D01171-1D6B-4A2D-BDF1-7B24FC071F62}"/>
    <cellStyle name="Обычный 2 14" xfId="1035" xr:uid="{ABBD44B5-3C2B-46A9-B73F-DDC2C839549A}"/>
    <cellStyle name="Обычный 2 15" xfId="1037" xr:uid="{F8356631-38A2-4424-AF85-48C2E91514B7}"/>
    <cellStyle name="Обычный 2 16" xfId="1041" xr:uid="{5D12C271-81D3-49DF-9007-DCABC1AB5280}"/>
    <cellStyle name="Обычный 2 2" xfId="20" xr:uid="{00000000-0005-0000-0000-000014000000}"/>
    <cellStyle name="Обычный 2 2 2" xfId="135" xr:uid="{F59E298C-FF43-4A8C-86FC-8B3368715906}"/>
    <cellStyle name="Обычный 2 2 3" xfId="38" xr:uid="{F967C681-B24E-43CE-B756-5F76095BBC8C}"/>
    <cellStyle name="Обычный 2 2 4" xfId="1027" xr:uid="{A5AD5B03-F536-4B9D-BB17-4C251D7E0426}"/>
    <cellStyle name="Обычный 2 3" xfId="36" xr:uid="{50F2EAFE-1E6F-42CA-B18F-0D52D07F3BB8}"/>
    <cellStyle name="Обычный 2 3 2" xfId="411" xr:uid="{AE18E5FE-0696-4DCA-9D49-D823ADCA43C6}"/>
    <cellStyle name="Обычный 2 3 3" xfId="44" xr:uid="{42BAC5C4-2E8A-485B-8D1D-5969C9495BF7}"/>
    <cellStyle name="Обычный 2 4" xfId="216" xr:uid="{F8E983C9-6D77-4F99-BA20-2562C3A5BC91}"/>
    <cellStyle name="Обычный 2 5" xfId="1003" xr:uid="{105777CD-7B6D-4DC0-AEEA-2119D02BDA91}"/>
    <cellStyle name="Обычный 2 6" xfId="968" xr:uid="{07E1FB7C-A71B-4A01-86C7-F8F4C3478095}"/>
    <cellStyle name="Обычный 2 7" xfId="134" xr:uid="{895F1CF6-BDBD-4BC5-80F4-9E08A0A443A6}"/>
    <cellStyle name="Обычный 2 8" xfId="1012" xr:uid="{20F9AC9C-2EFA-4B53-9279-08B0B3D3D162}"/>
    <cellStyle name="Обычный 2 9" xfId="1014" xr:uid="{55534D51-4F67-4CEE-B0EC-1E2F30BFFFD7}"/>
    <cellStyle name="Обычный 20" xfId="460" xr:uid="{526B181F-7499-4785-AAC1-EDFC80B359E3}"/>
    <cellStyle name="Обычный 20 2" xfId="535" xr:uid="{0FCFDE11-50C0-4811-BC00-A8BCA1E3C32A}"/>
    <cellStyle name="Обычный 20 3" xfId="614" xr:uid="{E21323D1-865C-4B74-9364-66CBA79340EC}"/>
    <cellStyle name="Обычный 20 4" xfId="796" xr:uid="{C58EEE71-7C9B-4AE5-B213-0485444E29D3}"/>
    <cellStyle name="Обычный 21" xfId="461" xr:uid="{D68604DE-E445-470C-B777-C7B5D2F6B49D}"/>
    <cellStyle name="Обычный 21 2" xfId="536" xr:uid="{261D0ECC-74F6-413E-B2A7-260B2563B7F4}"/>
    <cellStyle name="Обычный 21 3" xfId="615" xr:uid="{64E45BD4-A826-42A0-9010-BF0CB08AF59E}"/>
    <cellStyle name="Обычный 21 4" xfId="797" xr:uid="{93C5E5A8-29BB-470D-A534-B5DFEB4A19C5}"/>
    <cellStyle name="Обычный 22" xfId="462" xr:uid="{98BA0C91-DA6F-427F-8620-404F2467C1D4}"/>
    <cellStyle name="Обычный 22 2" xfId="537" xr:uid="{C9BF77A7-D1E6-433E-AFE9-FD13297993A5}"/>
    <cellStyle name="Обычный 22 3" xfId="616" xr:uid="{A0C8A1B3-7F05-49BE-9C59-120A6A740957}"/>
    <cellStyle name="Обычный 22 4" xfId="798" xr:uid="{14A71F33-670A-4BE7-8791-6A9D0C1FF5EF}"/>
    <cellStyle name="Обычный 23" xfId="463" xr:uid="{470840FB-D1DC-46A2-AD36-9D55EBFA1C14}"/>
    <cellStyle name="Обычный 23 2" xfId="538" xr:uid="{004624FD-5D06-422D-90FC-B688F50BE723}"/>
    <cellStyle name="Обычный 23 3" xfId="617" xr:uid="{E44931FC-A441-4BB4-A68D-8CE609D0AF09}"/>
    <cellStyle name="Обычный 23 4" xfId="799" xr:uid="{4760E430-6992-4D6A-BB31-057B2293CDCE}"/>
    <cellStyle name="Обычный 24" xfId="464" xr:uid="{1C0E720A-2153-47AC-8335-E903BC606A48}"/>
    <cellStyle name="Обычный 24 2" xfId="539" xr:uid="{CE721D44-3F21-46A2-A2CD-9F3F9611D315}"/>
    <cellStyle name="Обычный 24 3" xfId="618" xr:uid="{B79F809D-3118-4DF1-9A51-3A8D420797FC}"/>
    <cellStyle name="Обычный 24 4" xfId="800" xr:uid="{06A557F2-FAC8-48E5-AB88-2A0761F3268A}"/>
    <cellStyle name="Обычный 25" xfId="465" xr:uid="{5CD752A0-EB7E-4F5D-9D52-37125596E25A}"/>
    <cellStyle name="Обычный 25 2" xfId="540" xr:uid="{C619748D-D858-47E9-AD89-D78DAC1D5821}"/>
    <cellStyle name="Обычный 25 3" xfId="619" xr:uid="{63F0BF54-6BA2-43B8-92A3-83202AE5B4AF}"/>
    <cellStyle name="Обычный 25 4" xfId="801" xr:uid="{D7BEE34F-26F8-4486-89B4-E387F21E8406}"/>
    <cellStyle name="Обычный 26" xfId="466" xr:uid="{90F78DF6-5FEE-4281-A840-0403DB90D254}"/>
    <cellStyle name="Обычный 26 2" xfId="541" xr:uid="{33E3A257-C633-4F92-AD68-18985FDE341E}"/>
    <cellStyle name="Обычный 26 3" xfId="620" xr:uid="{A97227BE-F3A7-474F-BE01-C0CD7DA22180}"/>
    <cellStyle name="Обычный 26 4" xfId="802" xr:uid="{99965F9F-000B-41E1-BC4E-47C9B18C8C33}"/>
    <cellStyle name="Обычный 27" xfId="467" xr:uid="{0A7AA301-8CFF-4238-970E-D1FF0A42535B}"/>
    <cellStyle name="Обычный 27 2" xfId="542" xr:uid="{63DB5086-F342-43ED-BDAC-65409962EBA9}"/>
    <cellStyle name="Обычный 27 3" xfId="621" xr:uid="{E1C28ACD-E4AF-4E5E-84ED-9A88BD67AE20}"/>
    <cellStyle name="Обычный 27 4" xfId="803" xr:uid="{C8292016-D536-4D79-9F0C-574D0736A796}"/>
    <cellStyle name="Обычный 28" xfId="468" xr:uid="{46CC7F09-528A-46E7-B089-0AEF0628C2E6}"/>
    <cellStyle name="Обычный 28 2" xfId="543" xr:uid="{0FEB3930-D9C4-4902-A9E1-0252679BE223}"/>
    <cellStyle name="Обычный 28 3" xfId="622" xr:uid="{6F8DAC05-C90E-49C4-9E80-AB915F80347C}"/>
    <cellStyle name="Обычный 28 4" xfId="804" xr:uid="{46146C70-42A3-4F37-9319-9CC1C0BAF11D}"/>
    <cellStyle name="Обычный 29" xfId="469" xr:uid="{0117FE6F-6A37-4928-A302-F4AC38B8AB69}"/>
    <cellStyle name="Обычный 29 2" xfId="544" xr:uid="{0D8177C7-03CB-4430-9768-AFC492908CAF}"/>
    <cellStyle name="Обычный 29 3" xfId="623" xr:uid="{B378C7B1-C0C7-4D24-8ADC-C6A36A70E620}"/>
    <cellStyle name="Обычный 29 4" xfId="805" xr:uid="{6A845E66-541F-4F95-AE9D-D2C8049C6D07}"/>
    <cellStyle name="Обычный 3" xfId="21" xr:uid="{00000000-0005-0000-0000-000015000000}"/>
    <cellStyle name="Обычный 3 2" xfId="412" xr:uid="{0E04597A-7205-4FBE-91E3-F15699BBAE4D}"/>
    <cellStyle name="Обычный 3 3" xfId="311" xr:uid="{D67C565B-536A-4971-9884-A12A6D596FCD}"/>
    <cellStyle name="Обычный 3 4" xfId="136" xr:uid="{87E031E6-E239-4432-A51E-365BD15FE0A4}"/>
    <cellStyle name="Обычный 3 5" xfId="39" xr:uid="{6EFD1B75-7EA8-4868-8036-014FE87BC51B}"/>
    <cellStyle name="Обычный 3 6" xfId="1042" xr:uid="{4F13C4DD-25A1-40D4-AA7B-44B433DDBF94}"/>
    <cellStyle name="Обычный 30" xfId="470" xr:uid="{1CA1C134-4C59-4BCD-9944-1797E3D8A446}"/>
    <cellStyle name="Обычный 30 2" xfId="545" xr:uid="{DEBDE942-0B38-43A2-9043-5386A808757D}"/>
    <cellStyle name="Обычный 30 3" xfId="624" xr:uid="{2D952820-A50B-4D50-A433-516F2C573C99}"/>
    <cellStyle name="Обычный 30 4" xfId="806" xr:uid="{873C2F75-345F-44A9-88C8-3DAF02A54726}"/>
    <cellStyle name="Обычный 31" xfId="471" xr:uid="{6A4BB6F0-42AA-4D28-A54F-912C4F6D3E53}"/>
    <cellStyle name="Обычный 31 2" xfId="546" xr:uid="{8749F3A3-165E-4B4F-88E0-4C747177CA32}"/>
    <cellStyle name="Обычный 31 3" xfId="625" xr:uid="{6E945148-8E5B-4B99-B408-ABAB265612B0}"/>
    <cellStyle name="Обычный 31 4" xfId="807" xr:uid="{B05C5AC1-9A43-4A5A-8034-A8EB7B9F1868}"/>
    <cellStyle name="Обычный 32" xfId="472" xr:uid="{55AC501D-CFD5-4BE4-9278-4FE8FDF6B2FD}"/>
    <cellStyle name="Обычный 32 2" xfId="547" xr:uid="{8E6BCA36-E48F-4E92-8760-6F928353E985}"/>
    <cellStyle name="Обычный 32 3" xfId="626" xr:uid="{E1BEF0A1-910E-4F00-9DB1-A2F612D3F922}"/>
    <cellStyle name="Обычный 32 4" xfId="808" xr:uid="{96C35976-79BB-4C63-B7B9-A5DB62621A1F}"/>
    <cellStyle name="Обычный 33" xfId="473" xr:uid="{E761CD74-47E2-4698-93AF-2C004D3C1403}"/>
    <cellStyle name="Обычный 33 2" xfId="548" xr:uid="{A12C18A6-C348-4E1B-87E6-07431062ADC0}"/>
    <cellStyle name="Обычный 33 3" xfId="627" xr:uid="{EFD42059-C45B-4226-980D-6ECF17B90620}"/>
    <cellStyle name="Обычный 33 4" xfId="809" xr:uid="{0ECB4EFE-73C7-43CA-8160-77ECE0F6BD41}"/>
    <cellStyle name="Обычный 34" xfId="474" xr:uid="{49016382-4524-4FF7-AF9A-CFA7BADD8E4F}"/>
    <cellStyle name="Обычный 34 2" xfId="549" xr:uid="{D3DCB96B-A0B8-4D28-99D0-897496151403}"/>
    <cellStyle name="Обычный 34 3" xfId="628" xr:uid="{1152DB04-2E8B-4D95-BF6D-09F9235F407D}"/>
    <cellStyle name="Обычный 34 4" xfId="810" xr:uid="{EE2C5B93-604B-4FAE-AA32-3F310AD3134F}"/>
    <cellStyle name="Обычный 35" xfId="475" xr:uid="{884234F8-3AB0-4D36-8F92-6CE17F2965BA}"/>
    <cellStyle name="Обычный 35 2" xfId="550" xr:uid="{9E53F5AB-B96B-45FE-BBEA-1A8D49A3BE58}"/>
    <cellStyle name="Обычный 35 3" xfId="629" xr:uid="{A752094B-2E1F-48F4-80B0-BAA68F432080}"/>
    <cellStyle name="Обычный 35 4" xfId="811" xr:uid="{39E62B64-2252-414E-825A-1CB32AE087D5}"/>
    <cellStyle name="Обычный 36" xfId="476" xr:uid="{4CC79722-1E06-4082-9F53-F239B3794C69}"/>
    <cellStyle name="Обычный 36 2" xfId="551" xr:uid="{0CF194E1-60DA-45BF-8CC3-7FF3323A02F3}"/>
    <cellStyle name="Обычный 36 3" xfId="630" xr:uid="{FBFE1860-ADBE-487A-902F-B803F861B6A6}"/>
    <cellStyle name="Обычный 36 4" xfId="812" xr:uid="{7165035B-ADD9-43A1-B6E2-9B7C62D9BD71}"/>
    <cellStyle name="Обычный 37" xfId="477" xr:uid="{85ACC4DD-AC17-417E-859C-22A29768306F}"/>
    <cellStyle name="Обычный 37 2" xfId="552" xr:uid="{63955353-B36E-43B8-A3C1-F977A28046EF}"/>
    <cellStyle name="Обычный 37 3" xfId="631" xr:uid="{D560193C-C1EA-45DC-A5C8-FD567B057F28}"/>
    <cellStyle name="Обычный 37 4" xfId="813" xr:uid="{97F7C342-F698-48DE-A767-43DE67EB733D}"/>
    <cellStyle name="Обычный 38" xfId="478" xr:uid="{D87AD9C8-71C1-4348-A3FA-EA10B34B6846}"/>
    <cellStyle name="Обычный 38 2" xfId="553" xr:uid="{DDABD6CE-1940-4EE4-876A-2411426F8452}"/>
    <cellStyle name="Обычный 38 3" xfId="632" xr:uid="{3BB6FE2B-470C-4F9A-B73C-BE58FD58A559}"/>
    <cellStyle name="Обычный 38 4" xfId="814" xr:uid="{F3329639-7EC5-46E2-B5EA-6EA3EF0AE7CD}"/>
    <cellStyle name="Обычный 39" xfId="479" xr:uid="{F47FDA8D-DF0C-4464-933F-F696DDB630ED}"/>
    <cellStyle name="Обычный 39 2" xfId="554" xr:uid="{6BFEF4DD-FF9D-4847-B6D1-557D3FC662A6}"/>
    <cellStyle name="Обычный 39 3" xfId="633" xr:uid="{89F10484-16A9-4C9E-A90F-510A3D7AB07B}"/>
    <cellStyle name="Обычный 39 4" xfId="815" xr:uid="{C675FA0B-C3D9-4BFA-9EC6-A1E84AD41CDA}"/>
    <cellStyle name="Обычный 4" xfId="22" xr:uid="{00000000-0005-0000-0000-000016000000}"/>
    <cellStyle name="Обычный 4 2" xfId="138" xr:uid="{83389ED6-15AC-4579-BC58-CF172CB396EA}"/>
    <cellStyle name="Обычный 4 2 2" xfId="413" xr:uid="{E98069EF-727D-48D2-BF58-11BFD3BA0433}"/>
    <cellStyle name="Обычный 4 3" xfId="414" xr:uid="{2D9478D2-7538-4093-955B-E2544C5BCBB6}"/>
    <cellStyle name="Обычный 4 4" xfId="312" xr:uid="{49FAEEEA-A3A0-40AB-92C1-357550B140D2}"/>
    <cellStyle name="Обычный 4 5" xfId="137" xr:uid="{D92B1846-5EE0-4E9E-9856-F706EDEC9983}"/>
    <cellStyle name="Обычный 40" xfId="480" xr:uid="{1A75319F-87AC-4CD2-8CF9-8BB33E419777}"/>
    <cellStyle name="Обычный 40 2" xfId="555" xr:uid="{1CADF953-CD84-4D07-A77F-6CFD75E0D82A}"/>
    <cellStyle name="Обычный 40 3" xfId="634" xr:uid="{10EDDCE9-B830-4DC6-BA50-BB8BFABF2278}"/>
    <cellStyle name="Обычный 40 4" xfId="816" xr:uid="{B1F0CD68-D7C3-4E77-B72F-D6C57EE14F00}"/>
    <cellStyle name="Обычный 41" xfId="481" xr:uid="{89770470-3C71-40E0-A9A7-C32703B0A531}"/>
    <cellStyle name="Обычный 41 2" xfId="556" xr:uid="{A5C4D734-4D87-4349-9BB5-95AF17A0F655}"/>
    <cellStyle name="Обычный 41 3" xfId="635" xr:uid="{A2291FAE-4905-4E58-B175-C2ECA5CF1A83}"/>
    <cellStyle name="Обычный 41 4" xfId="817" xr:uid="{4756408E-E6B5-4B90-9523-69C24E1B87D8}"/>
    <cellStyle name="Обычный 42" xfId="482" xr:uid="{D728884A-C172-4073-9F44-DAEA45B40AED}"/>
    <cellStyle name="Обычный 42 2" xfId="557" xr:uid="{5D5CFFAA-E274-424C-908C-DE6586F6351E}"/>
    <cellStyle name="Обычный 42 3" xfId="636" xr:uid="{FCAA6F4D-A012-4C22-B10E-8D1A31187EA6}"/>
    <cellStyle name="Обычный 42 4" xfId="818" xr:uid="{B09C76F4-2920-45F2-B3B5-2063C5159CFD}"/>
    <cellStyle name="Обычный 43" xfId="483" xr:uid="{84631BD3-E66C-433F-B07A-D5183C5C2995}"/>
    <cellStyle name="Обычный 43 2" xfId="558" xr:uid="{8BDFD002-D0D7-42E2-9B77-1EE776AD6651}"/>
    <cellStyle name="Обычный 43 3" xfId="637" xr:uid="{C3920549-B8ED-41AE-B08E-B26D2055B641}"/>
    <cellStyle name="Обычный 43 4" xfId="819" xr:uid="{8A5C9519-1E6D-419E-96A9-89B5D696B78D}"/>
    <cellStyle name="Обычный 44" xfId="484" xr:uid="{6D181738-1D75-4B0C-B3AB-C08F31A9D449}"/>
    <cellStyle name="Обычный 44 2" xfId="559" xr:uid="{DF5D5DD2-B9EE-470B-B6DC-119AB9059003}"/>
    <cellStyle name="Обычный 44 3" xfId="638" xr:uid="{9B9ABBDE-6DAE-43F5-B5B3-FBF6C3FE0FF1}"/>
    <cellStyle name="Обычный 44 4" xfId="820" xr:uid="{46F885CB-1A50-4473-B3FB-6DD041C8A928}"/>
    <cellStyle name="Обычный 45" xfId="485" xr:uid="{AA70F892-925C-4C79-84DA-240B53403BEC}"/>
    <cellStyle name="Обычный 45 2" xfId="560" xr:uid="{765474DB-46A0-483A-89D0-CAA1A912655A}"/>
    <cellStyle name="Обычный 45 3" xfId="639" xr:uid="{3B912937-A0BF-44AA-8C3F-2CC8DBD74E92}"/>
    <cellStyle name="Обычный 45 4" xfId="821" xr:uid="{17CAE083-1CDB-4A43-A907-AF1A5A2E10F9}"/>
    <cellStyle name="Обычный 46" xfId="486" xr:uid="{1036BC9C-D72E-42C9-99A1-643F8BC31F93}"/>
    <cellStyle name="Обычный 46 2" xfId="561" xr:uid="{CE6DBBD3-BAEB-47C1-A55B-E1DE79FB568C}"/>
    <cellStyle name="Обычный 46 3" xfId="640" xr:uid="{91300972-2D52-452E-B6FF-644ADC94FE45}"/>
    <cellStyle name="Обычный 46 4" xfId="822" xr:uid="{980F3FD9-5015-4979-9632-EF72A4FED163}"/>
    <cellStyle name="Обычный 47" xfId="487" xr:uid="{9E6D606B-10FD-40E9-902D-7E2212453EFC}"/>
    <cellStyle name="Обычный 47 2" xfId="562" xr:uid="{CDC3AF15-F64F-46AB-B764-9C3B2FB36308}"/>
    <cellStyle name="Обычный 47 3" xfId="641" xr:uid="{5B82B76D-1202-452F-8362-BAE4C6BE8C38}"/>
    <cellStyle name="Обычный 47 4" xfId="823" xr:uid="{300C45FD-DE6B-40D9-8F10-1F2F9F36671E}"/>
    <cellStyle name="Обычный 48" xfId="488" xr:uid="{C200258D-D30A-4084-85EB-61A5413E49CE}"/>
    <cellStyle name="Обычный 48 2" xfId="563" xr:uid="{1F82A017-DF8D-446D-BF2F-7463DA64094A}"/>
    <cellStyle name="Обычный 48 3" xfId="642" xr:uid="{A8889DC8-54B6-4582-83AB-D11191028E2D}"/>
    <cellStyle name="Обычный 48 4" xfId="824" xr:uid="{552A1822-4AA1-4C46-9EF8-A2FC05ED1DEC}"/>
    <cellStyle name="Обычный 49" xfId="489" xr:uid="{912CCE55-5C96-429F-89B5-084D82251912}"/>
    <cellStyle name="Обычный 49 2" xfId="564" xr:uid="{15933922-9D63-471B-9A53-24FC7CB6F755}"/>
    <cellStyle name="Обычный 49 3" xfId="643" xr:uid="{0ACD1E30-E839-4347-974F-A0D5EC7F736D}"/>
    <cellStyle name="Обычный 49 4" xfId="825" xr:uid="{4A25589E-E300-411F-ABDB-248B69E2E55B}"/>
    <cellStyle name="Обычный 5" xfId="34" xr:uid="{BAD39E95-1D10-40F1-9C57-7ADFBB3C7FA8}"/>
    <cellStyle name="Обычный 5 2" xfId="320" xr:uid="{66DC3F8D-59A9-46D4-9C46-BEB93DADAB2A}"/>
    <cellStyle name="Обычный 5 3" xfId="415" xr:uid="{78ED9C7E-8801-4375-93CF-8D55A3C78445}"/>
    <cellStyle name="Обычный 5 4" xfId="313" xr:uid="{5A0B67F2-4DA1-4125-A571-3BEB441B2CE7}"/>
    <cellStyle name="Обычный 5 5" xfId="157" xr:uid="{D82E5DB9-7F5F-429E-B50F-CD7D5807130E}"/>
    <cellStyle name="Обычный 5 6" xfId="42" xr:uid="{D2F099AC-52AB-48E2-8365-9251AF1F607F}"/>
    <cellStyle name="Обычный 50" xfId="490" xr:uid="{87B8E313-2736-4642-8C5D-29C9EE465ABB}"/>
    <cellStyle name="Обычный 50 2" xfId="565" xr:uid="{CE5E7FAD-763F-4D71-8E31-444BA4A86660}"/>
    <cellStyle name="Обычный 50 3" xfId="644" xr:uid="{10FF57EB-DE73-4C94-B74D-40B7CCE4A5CC}"/>
    <cellStyle name="Обычный 50 4" xfId="826" xr:uid="{FA31DBDA-25BD-4048-9EFD-DDBBB1249C6B}"/>
    <cellStyle name="Обычный 51" xfId="491" xr:uid="{1D2E63D2-7CD9-48D4-8F56-F019C852CEFD}"/>
    <cellStyle name="Обычный 51 2" xfId="566" xr:uid="{E6D16667-2F46-4FE1-9D74-4DAF3C63B620}"/>
    <cellStyle name="Обычный 51 3" xfId="645" xr:uid="{94BE66FB-02C8-4D65-86D7-4E2579192DF6}"/>
    <cellStyle name="Обычный 51 4" xfId="827" xr:uid="{6E5B406E-39FB-4B8F-8090-51AECC10E7B8}"/>
    <cellStyle name="Обычный 52" xfId="492" xr:uid="{0BDEA7E2-548D-4903-AB27-BDBB34B3DAF6}"/>
    <cellStyle name="Обычный 52 2" xfId="567" xr:uid="{D4D47D61-F10C-49FC-A223-3841EC98C4E8}"/>
    <cellStyle name="Обычный 52 3" xfId="646" xr:uid="{0E264A69-436D-45B3-B37B-3482C353C076}"/>
    <cellStyle name="Обычный 52 4" xfId="828" xr:uid="{5D167A54-30D0-48DA-9C82-ABACAB3F80CE}"/>
    <cellStyle name="Обычный 53" xfId="493" xr:uid="{9E7521D6-F06C-4884-A99F-209496955473}"/>
    <cellStyle name="Обычный 53 2" xfId="568" xr:uid="{B2740F96-F382-4092-A4BC-6B609D056476}"/>
    <cellStyle name="Обычный 53 3" xfId="647" xr:uid="{3D6C410B-B0F9-4E01-9AFD-FAA58C071C75}"/>
    <cellStyle name="Обычный 53 4" xfId="829" xr:uid="{838375B1-BB0C-45A4-A389-D7C6CE0E3809}"/>
    <cellStyle name="Обычный 54" xfId="494" xr:uid="{C22810E3-40B6-4C16-A7E8-CECA72598245}"/>
    <cellStyle name="Обычный 54 2" xfId="569" xr:uid="{8D040C7B-CDA8-4439-AE22-8DE8B78464DE}"/>
    <cellStyle name="Обычный 54 3" xfId="648" xr:uid="{E384E3C6-AF18-44A6-8237-349C5719349A}"/>
    <cellStyle name="Обычный 54 4" xfId="830" xr:uid="{13A511E9-ADBB-4516-A997-9A0135BE18B2}"/>
    <cellStyle name="Обычный 55" xfId="495" xr:uid="{31692BEF-A264-439E-A9D2-7D425AFCD310}"/>
    <cellStyle name="Обычный 55 2" xfId="570" xr:uid="{4C1AF2E2-EDE1-4999-B6AC-E39D33338F68}"/>
    <cellStyle name="Обычный 55 3" xfId="649" xr:uid="{6F5D0B9F-0A14-46A2-AA45-2B4D743D056F}"/>
    <cellStyle name="Обычный 55 4" xfId="831" xr:uid="{89BEE0EB-9880-43FF-9458-3218108F086B}"/>
    <cellStyle name="Обычный 56" xfId="496" xr:uid="{700F5608-B315-4C31-A7C1-48A1B4D3D9C1}"/>
    <cellStyle name="Обычный 56 2" xfId="571" xr:uid="{2B7179B4-8D9C-4E93-8923-8C3A96CECC19}"/>
    <cellStyle name="Обычный 56 3" xfId="650" xr:uid="{60734017-A2A0-4844-928D-68D154A73E88}"/>
    <cellStyle name="Обычный 56 4" xfId="832" xr:uid="{622F0C06-25E6-4FD0-A938-66631D5BE2CE}"/>
    <cellStyle name="Обычный 57" xfId="497" xr:uid="{EB34696A-BBC9-4E90-86A7-630E44D2AB60}"/>
    <cellStyle name="Обычный 57 2" xfId="572" xr:uid="{AE8FBB17-B742-4831-A45B-D41D78D00BE5}"/>
    <cellStyle name="Обычный 57 3" xfId="651" xr:uid="{1B94DD97-3EE4-4B60-BF1B-112B4F1209A5}"/>
    <cellStyle name="Обычный 57 4" xfId="833" xr:uid="{F00003D9-7674-49CC-8DBA-52CE3C31651E}"/>
    <cellStyle name="Обычный 58" xfId="498" xr:uid="{C8009A2C-743B-491A-AA41-CE941EA16F6D}"/>
    <cellStyle name="Обычный 58 2" xfId="573" xr:uid="{392976A5-70E2-4546-88D2-811B40FA9E37}"/>
    <cellStyle name="Обычный 58 3" xfId="652" xr:uid="{D7017753-46CF-4AFE-8A3D-C42B9DE22413}"/>
    <cellStyle name="Обычный 58 4" xfId="834" xr:uid="{8A02A6F2-65AD-4953-B3A5-3B0BFAC46133}"/>
    <cellStyle name="Обычный 59" xfId="499" xr:uid="{E4E8A528-18F5-4D2E-B9C3-31572C1FD2F1}"/>
    <cellStyle name="Обычный 59 2" xfId="574" xr:uid="{311B911E-9367-4C0C-B251-FAB8D4EA310A}"/>
    <cellStyle name="Обычный 59 3" xfId="653" xr:uid="{D4A69131-0EED-44C7-BA36-0598751FFABD}"/>
    <cellStyle name="Обычный 59 4" xfId="835" xr:uid="{18F8E03C-544B-40F7-BA9D-06CF30A6CD96}"/>
    <cellStyle name="Обычный 6" xfId="35" xr:uid="{970E40A5-7486-4C2E-A7E3-D3C65FE81CC7}"/>
    <cellStyle name="Обычный 6 2" xfId="416" xr:uid="{38A5D1FA-580F-4CF6-940B-B83954566E96}"/>
    <cellStyle name="Обычный 6 3" xfId="314" xr:uid="{F5D25E43-FCE5-472B-B697-87C255AC4F10}"/>
    <cellStyle name="Обычный 6 4" xfId="213" xr:uid="{7B681356-4D7E-4568-8F4D-E9999D4D503A}"/>
    <cellStyle name="Обычный 6 5" xfId="43" xr:uid="{EE1B07BA-7481-49BB-957F-2ECB4831B70C}"/>
    <cellStyle name="Обычный 60" xfId="500" xr:uid="{3A2ABF79-E87D-469F-BF7C-F39A1704BB52}"/>
    <cellStyle name="Обычный 60 2" xfId="575" xr:uid="{1478C2A5-2B0D-498A-B489-3A63317DD216}"/>
    <cellStyle name="Обычный 60 3" xfId="654" xr:uid="{D61429C3-A557-499B-BDE3-540656C1FFAF}"/>
    <cellStyle name="Обычный 60 4" xfId="836" xr:uid="{5A1A9C42-8F2A-457B-A66C-7BA23EFE2643}"/>
    <cellStyle name="Обычный 61" xfId="501" xr:uid="{B1D484E6-B30F-42E7-997F-F6E5F5FDB738}"/>
    <cellStyle name="Обычный 61 2" xfId="576" xr:uid="{667A0042-0A85-450E-8DDC-36A499D4DF53}"/>
    <cellStyle name="Обычный 61 3" xfId="655" xr:uid="{EDAF1634-595B-4B59-8B9D-6C6842E68755}"/>
    <cellStyle name="Обычный 61 4" xfId="837" xr:uid="{50CE7B0C-283E-4CC7-98C7-9D733E6AE9E1}"/>
    <cellStyle name="Обычный 62" xfId="502" xr:uid="{D9D56D68-C670-41E2-8C49-235DDE5FF01D}"/>
    <cellStyle name="Обычный 62 2" xfId="577" xr:uid="{4C67876B-B0DE-4A5E-9114-C8F00457796C}"/>
    <cellStyle name="Обычный 62 3" xfId="656" xr:uid="{0A818038-64E6-4A7B-83E9-39A6E16DAD4A}"/>
    <cellStyle name="Обычный 62 4" xfId="838" xr:uid="{0D5D6921-D3D2-4810-B443-C88152C7ED0B}"/>
    <cellStyle name="Обычный 63" xfId="503" xr:uid="{F78072DC-4FA4-463B-B8BC-9E06FD3ECA9E}"/>
    <cellStyle name="Обычный 63 2" xfId="578" xr:uid="{6EF31151-C91B-4002-9605-C98F3F1117AF}"/>
    <cellStyle name="Обычный 63 3" xfId="657" xr:uid="{EF6399EF-4A02-47EB-822A-68355286EBC5}"/>
    <cellStyle name="Обычный 63 4" xfId="839" xr:uid="{218B2C34-6857-4AF8-9669-464711A0F1C2}"/>
    <cellStyle name="Обычный 64" xfId="504" xr:uid="{AB050343-C225-4507-B25E-90AA214E8181}"/>
    <cellStyle name="Обычный 64 2" xfId="579" xr:uid="{0759D36A-0495-4727-A5D6-A11DEAB026FE}"/>
    <cellStyle name="Обычный 64 3" xfId="658" xr:uid="{03D7706F-B488-4999-AD13-9958BD0F4425}"/>
    <cellStyle name="Обычный 64 4" xfId="840" xr:uid="{AE4B9097-786D-4B0F-83AB-365E3F68F7CD}"/>
    <cellStyle name="Обычный 65" xfId="505" xr:uid="{EE6088B1-E9EC-4AF8-AF43-9CC77F4B4D68}"/>
    <cellStyle name="Обычный 65 2" xfId="580" xr:uid="{5BDE0479-DF57-49FC-A800-7CABC5C29434}"/>
    <cellStyle name="Обычный 65 3" xfId="659" xr:uid="{A64D85AD-0B69-4A15-82AE-84C5C5B3FA9E}"/>
    <cellStyle name="Обычный 65 4" xfId="841" xr:uid="{183A91AB-77B7-497B-A6DD-42F1AAA42B6C}"/>
    <cellStyle name="Обычный 66" xfId="506" xr:uid="{8EAA9F8A-3B12-496F-9E18-509B354020E7}"/>
    <cellStyle name="Обычный 66 2" xfId="581" xr:uid="{28335CD9-6379-4554-A7CA-510202018EB1}"/>
    <cellStyle name="Обычный 66 3" xfId="660" xr:uid="{2CFD94FD-102D-4081-B469-4EEE96365328}"/>
    <cellStyle name="Обычный 66 4" xfId="842" xr:uid="{E576C8A7-258F-49AB-A616-5542F6EBB936}"/>
    <cellStyle name="Обычный 67" xfId="507" xr:uid="{5C58CA8F-FC6C-4855-B960-511EDBAF11C8}"/>
    <cellStyle name="Обычный 67 2" xfId="582" xr:uid="{BA613249-7086-4491-BE39-6D768CE7991D}"/>
    <cellStyle name="Обычный 67 3" xfId="661" xr:uid="{154145FA-F93C-4C8C-B123-B6C6031D6674}"/>
    <cellStyle name="Обычный 67 4" xfId="843" xr:uid="{772EAF75-1875-44EC-863D-45EC0959CCAC}"/>
    <cellStyle name="Обычный 68" xfId="508" xr:uid="{71AC79EC-2665-452C-BCD2-56F802FBE58F}"/>
    <cellStyle name="Обычный 68 2" xfId="583" xr:uid="{5D483606-72D5-4D06-8ED8-094F5C60A5B1}"/>
    <cellStyle name="Обычный 68 3" xfId="662" xr:uid="{2D485A93-D32E-406B-964C-5AC740730564}"/>
    <cellStyle name="Обычный 68 4" xfId="844" xr:uid="{7559B260-5C0F-4C29-B9B5-BDE43C3774A0}"/>
    <cellStyle name="Обычный 69" xfId="509" xr:uid="{D6D670E4-6612-4350-9F1E-F32CC6333E38}"/>
    <cellStyle name="Обычный 69 2" xfId="584" xr:uid="{41FD1EB7-1A0D-40AD-ABFD-F0C56925A22B}"/>
    <cellStyle name="Обычный 69 3" xfId="663" xr:uid="{29494902-95E5-4ADB-81A4-B495A27361B6}"/>
    <cellStyle name="Обычный 69 4" xfId="845" xr:uid="{2F3B0EED-DC27-4176-BAB5-D8AF93E93B45}"/>
    <cellStyle name="Обычный 7" xfId="214" xr:uid="{ECC9DDA5-3496-4DC3-A578-403D33B20E57}"/>
    <cellStyle name="Обычный 7 2" xfId="315" xr:uid="{099A7DAD-53D1-4679-9184-0253840989EE}"/>
    <cellStyle name="Обычный 70" xfId="510" xr:uid="{B64ADD2C-E4C8-4EE0-9C88-27CDB239C37E}"/>
    <cellStyle name="Обычный 70 2" xfId="585" xr:uid="{12B7293D-6FE5-4B93-8883-7C367794F8B9}"/>
    <cellStyle name="Обычный 70 3" xfId="664" xr:uid="{BB43DCA5-92CE-4B8C-9182-7BA3C1F7FBF6}"/>
    <cellStyle name="Обычный 70 4" xfId="846" xr:uid="{50AD8782-949D-47C2-AD20-B52FA44BA368}"/>
    <cellStyle name="Обычный 71" xfId="511" xr:uid="{87CE54D0-8200-4F3D-B1E6-64C514DAFBF9}"/>
    <cellStyle name="Обычный 71 2" xfId="586" xr:uid="{6BBEA1A2-F01C-4349-9AA1-6F514827B60C}"/>
    <cellStyle name="Обычный 71 3" xfId="665" xr:uid="{A9FF2D8E-85DD-4DE4-951F-1F53FD148632}"/>
    <cellStyle name="Обычный 71 4" xfId="847" xr:uid="{C00B47FF-A5A1-42D3-9996-0598354CAAF1}"/>
    <cellStyle name="Обычный 72" xfId="512" xr:uid="{3D8F4539-ABE6-4D0C-A418-307C0BA7BA32}"/>
    <cellStyle name="Обычный 72 2" xfId="587" xr:uid="{DBF76FF9-C543-461E-AD19-5603F8EA9F57}"/>
    <cellStyle name="Обычный 72 3" xfId="666" xr:uid="{80537B5A-69B1-4109-A47F-BC58AF2C2766}"/>
    <cellStyle name="Обычный 72 4" xfId="848" xr:uid="{C9DACD0A-AAA1-4FFF-BA94-B071AD8343E9}"/>
    <cellStyle name="Обычный 73" xfId="588" xr:uid="{93B5CA67-03FD-48E5-9DDA-90E0C51EF52E}"/>
    <cellStyle name="Обычный 73 2" xfId="667" xr:uid="{A80C1FEC-62A3-4DF6-BDCA-BF85AEBDF5DE}"/>
    <cellStyle name="Обычный 73 3" xfId="849" xr:uid="{1FA0274E-F623-4E62-AAB4-5B732F492451}"/>
    <cellStyle name="Обычный 74" xfId="589" xr:uid="{F7C05A61-F30B-4ADC-99F1-CF39D4DC7135}"/>
    <cellStyle name="Обычный 74 2" xfId="668" xr:uid="{D54CD242-D062-4D42-BD78-AE885C5FA15A}"/>
    <cellStyle name="Обычный 74 3" xfId="850" xr:uid="{18EEF407-BF54-4F95-A422-FC6C72A206A2}"/>
    <cellStyle name="Обычный 75" xfId="590" xr:uid="{88D5F6E3-A46B-420C-9DC1-FDCB9638E523}"/>
    <cellStyle name="Обычный 75 2" xfId="669" xr:uid="{37E4F4A5-BEEB-490E-B40A-73D77C9F5E69}"/>
    <cellStyle name="Обычный 75 3" xfId="851" xr:uid="{EB05C7A9-AE1B-4901-A876-007B254CD7EF}"/>
    <cellStyle name="Обычный 76" xfId="591" xr:uid="{126BF580-F38D-49FF-BDDF-A409E18FEB9D}"/>
    <cellStyle name="Обычный 76 2" xfId="670" xr:uid="{66CBF5BF-F9D4-4B33-B66C-D72A051B0963}"/>
    <cellStyle name="Обычный 76 3" xfId="852" xr:uid="{F5352A83-0114-4A7E-9A86-29DC0D870D07}"/>
    <cellStyle name="Обычный 77" xfId="592" xr:uid="{7E207100-C00B-40E7-9BFB-30E1465B8F92}"/>
    <cellStyle name="Обычный 77 2" xfId="671" xr:uid="{A225B925-B8F9-4FEC-B227-594EC9E43800}"/>
    <cellStyle name="Обычный 77 3" xfId="853" xr:uid="{29B41507-ED4B-4948-9F7E-313111C03993}"/>
    <cellStyle name="Обычный 78" xfId="672" xr:uid="{8721EB4A-AE3A-4454-96D2-E00039765CDF}"/>
    <cellStyle name="Обычный 78 2" xfId="854" xr:uid="{2311435F-B06F-42DA-A220-A5A2A8CDF4AA}"/>
    <cellStyle name="Обычный 79" xfId="673" xr:uid="{FF5FFBB2-AB9F-499F-A361-063B54D2C787}"/>
    <cellStyle name="Обычный 79 2" xfId="855" xr:uid="{12D8CC38-1C96-491A-8732-5CE44576A778}"/>
    <cellStyle name="Обычный 8" xfId="316" xr:uid="{C1D7916B-02E3-4620-8920-4D84FDA34C80}"/>
    <cellStyle name="Обычный 8 2" xfId="1017" xr:uid="{3D8CA89D-6ABD-40B8-A002-AF593BA07B98}"/>
    <cellStyle name="Обычный 80" xfId="674" xr:uid="{C79C6337-CBD4-40F8-908C-C192F1911F04}"/>
    <cellStyle name="Обычный 80 2" xfId="856" xr:uid="{A6403688-26C3-47B4-8B3F-055B47793820}"/>
    <cellStyle name="Обычный 81" xfId="675" xr:uid="{8D4F7AF1-EE69-4EAD-BFA4-AA44A7A53C4B}"/>
    <cellStyle name="Обычный 81 2" xfId="857" xr:uid="{C990BA3F-B69E-4362-B3AC-F13C1D9FAFDB}"/>
    <cellStyle name="Обычный 82" xfId="676" xr:uid="{B91682E5-C4F3-4AE2-8983-162AFBA5D642}"/>
    <cellStyle name="Обычный 82 2" xfId="858" xr:uid="{57847804-1596-4AA9-8D33-3282EBA296DC}"/>
    <cellStyle name="Обычный 83" xfId="677" xr:uid="{D5232CC4-F0AC-4776-BF06-A642ED30C3C3}"/>
    <cellStyle name="Обычный 83 2" xfId="859" xr:uid="{C45DA68E-A9EC-49BA-BC0B-37D6EDEC0B43}"/>
    <cellStyle name="Обычный 84" xfId="678" xr:uid="{636FF3C7-898A-4EE5-A2F1-86EFBCCFC00E}"/>
    <cellStyle name="Обычный 84 2" xfId="860" xr:uid="{24A27E65-73E2-47A2-B17B-90A5F87852D7}"/>
    <cellStyle name="Обычный 85" xfId="679" xr:uid="{5CDE5B20-B2F1-435A-8DF7-642E6724E57E}"/>
    <cellStyle name="Обычный 85 2" xfId="861" xr:uid="{12D3C128-20F5-4FBF-8F24-946250137074}"/>
    <cellStyle name="Обычный 86" xfId="680" xr:uid="{222610C5-644F-4145-BC1B-3FC19A53019B}"/>
    <cellStyle name="Обычный 86 2" xfId="862" xr:uid="{831E6B9A-B55A-42EE-B0C3-683B71153603}"/>
    <cellStyle name="Обычный 87" xfId="681" xr:uid="{3D1C0B07-5B3E-450C-ADB2-85385B78A4EE}"/>
    <cellStyle name="Обычный 87 2" xfId="863" xr:uid="{EBB729A2-1356-450E-A645-D01BD075BD2A}"/>
    <cellStyle name="Обычный 88" xfId="682" xr:uid="{78F74F59-2284-4689-A91C-E55D4F3E8DFF}"/>
    <cellStyle name="Обычный 88 2" xfId="864" xr:uid="{82E10B26-24D2-4030-968A-F6D3E49A70E9}"/>
    <cellStyle name="Обычный 89" xfId="683" xr:uid="{A5F7F2DD-1E5F-4D47-9E86-F509EB374AD8}"/>
    <cellStyle name="Обычный 89 2" xfId="865" xr:uid="{7888531C-AC2E-4888-A5EA-84678F7EE4A4}"/>
    <cellStyle name="Обычный 9" xfId="225" xr:uid="{BCB31088-A59F-4D1F-8E9A-E46EBCE3AAC2}"/>
    <cellStyle name="Обычный 90" xfId="684" xr:uid="{46139B50-AE99-4F4A-A740-51701B40E413}"/>
    <cellStyle name="Обычный 90 2" xfId="866" xr:uid="{3C2B624B-CBD9-4992-A028-CE04E995999B}"/>
    <cellStyle name="Обычный 91" xfId="685" xr:uid="{15FA419B-B761-409B-BD7B-0F50DC06564F}"/>
    <cellStyle name="Обычный 91 2" xfId="867" xr:uid="{4DC733AF-F0E9-4677-B3BC-1E813F918551}"/>
    <cellStyle name="Обычный 92" xfId="686" xr:uid="{A3E28824-36BE-4174-8E84-3A091992D1C7}"/>
    <cellStyle name="Обычный 92 2" xfId="868" xr:uid="{E3A44D6C-19F0-47AC-A529-656917FBCAC4}"/>
    <cellStyle name="Обычный 93" xfId="687" xr:uid="{19E91DB9-4705-4DD5-B602-5CD4583AED63}"/>
    <cellStyle name="Обычный 93 2" xfId="869" xr:uid="{F166EE65-AEFA-4A93-80D1-31BD237F1777}"/>
    <cellStyle name="Обычный 94" xfId="688" xr:uid="{56564BA9-8671-40B8-AF65-86E1C64794D8}"/>
    <cellStyle name="Обычный 94 2" xfId="870" xr:uid="{6FD643F3-95B7-4B7A-BEE3-419BC2307A05}"/>
    <cellStyle name="Обычный 95" xfId="689" xr:uid="{88EBA8B9-6F4A-44D8-AF2A-05C57EAB8A2A}"/>
    <cellStyle name="Обычный 95 2" xfId="871" xr:uid="{F4AC2928-735E-40FA-A875-0F146882EBD6}"/>
    <cellStyle name="Обычный 96" xfId="690" xr:uid="{24A06939-DF36-4CA2-B3B6-75D20A2B9E51}"/>
    <cellStyle name="Обычный 96 2" xfId="872" xr:uid="{89801BF1-D76F-4F2F-830F-E88D87208630}"/>
    <cellStyle name="Обычный 97" xfId="691" xr:uid="{A468B711-ADCF-4C37-90F4-3983F3F808BE}"/>
    <cellStyle name="Обычный 97 2" xfId="873" xr:uid="{C31583BD-E166-4F99-9E73-057EBB9DFDD2}"/>
    <cellStyle name="Обычный 98" xfId="692" xr:uid="{53E3A2B5-FFFB-4B56-9305-0A99C18A8172}"/>
    <cellStyle name="Обычный 98 2" xfId="874" xr:uid="{7F144922-455E-4FD7-AE02-8DD9AAE5658D}"/>
    <cellStyle name="Обычный 99" xfId="693" xr:uid="{FE2931F4-F055-4EDD-8CFA-D84F07679358}"/>
    <cellStyle name="Обычный 99 2" xfId="875" xr:uid="{038A35AD-1CC1-4E3E-892F-9C518A467F90}"/>
    <cellStyle name="Обычный_5610" xfId="33" xr:uid="{0450D4F8-4698-4C35-AD47-9045472096CE}"/>
    <cellStyle name="Обычный_5610-Март" xfId="1044" xr:uid="{9A2265D1-1789-466D-9CB5-8AB8F9C43631}"/>
    <cellStyle name="Обычный_5610-Февраль" xfId="1039" xr:uid="{1A9A186B-4225-4C80-B134-FDD41E14D36B}"/>
    <cellStyle name="Обычный_I0000609Айнаш" xfId="23" xr:uid="{00000000-0005-0000-0000-000017000000}"/>
    <cellStyle name="Обычный_I0000709" xfId="24" xr:uid="{00000000-0005-0000-0000-000018000000}"/>
    <cellStyle name="Обычный_TDSheet" xfId="1038" xr:uid="{92138A1D-D064-43F1-A87E-64D2ECE4F262}"/>
    <cellStyle name="Обычный_Лист1" xfId="1019" xr:uid="{3E11FB56-17BF-486E-9F5A-A2E6D841EE1A}"/>
    <cellStyle name="Обычный_осв-Март" xfId="1043" xr:uid="{6F7BCDC6-02D1-4273-AD80-F9440C49FBB6}"/>
    <cellStyle name="Обычный_ПН" xfId="25" xr:uid="{00000000-0005-0000-0000-000019000000}"/>
    <cellStyle name="Обычный_Пр6 ПП 162" xfId="31" xr:uid="{00000000-0005-0000-0000-00001A000000}"/>
    <cellStyle name="Обычный_Приложения к Правилам по ИК_рус" xfId="26" xr:uid="{00000000-0005-0000-0000-00001B000000}"/>
    <cellStyle name="Обычный_Ф2Н" xfId="1024" xr:uid="{6C01BEC9-7974-4EAA-B02E-00CB610302EE}"/>
    <cellStyle name="Плохой 2" xfId="417" xr:uid="{276E15B0-43AC-4E10-A955-3AA5D7FE0A0F}"/>
    <cellStyle name="Плохой 3" xfId="139" xr:uid="{1BA3648E-085D-4A53-8924-D37477A304A3}"/>
    <cellStyle name="Пояснение 2" xfId="140" xr:uid="{A35F331F-2FD6-4C58-AB70-385E8EA38F9E}"/>
    <cellStyle name="Примечание 2" xfId="418" xr:uid="{22F3B957-6A18-437C-A5B4-AF92251EEE7F}"/>
    <cellStyle name="Примечание 3" xfId="141" xr:uid="{4C9D24E1-2A1E-4B3C-A73F-4F5AA9530B61}"/>
    <cellStyle name="Процентный 2" xfId="143" xr:uid="{01A95283-83B9-41BA-AC30-ACDFC61232D4}"/>
    <cellStyle name="Процентный 2 2" xfId="419" xr:uid="{16A00237-4F83-47AA-B090-C039EE063511}"/>
    <cellStyle name="Процентный 2 3" xfId="218" xr:uid="{58D1C6C3-CBDA-4711-9430-B6ED1EBDAAF1}"/>
    <cellStyle name="Процентный 3" xfId="144" xr:uid="{A478BE5F-CC21-42C0-934D-176CC7FB4700}"/>
    <cellStyle name="Процентный 3 2" xfId="212" xr:uid="{1A4A0EDA-3F1F-42AB-85EB-2502CFB61744}"/>
    <cellStyle name="Процентный 3 3" xfId="317" xr:uid="{AA173531-FB1A-482F-9421-75872018E3FB}"/>
    <cellStyle name="Процентный 4" xfId="217" xr:uid="{3994495F-FC00-4B3E-94B8-7CD26235E39C}"/>
    <cellStyle name="Процентный 5" xfId="142" xr:uid="{65FED25B-8D6A-4CD7-8F63-097EA42AF052}"/>
    <cellStyle name="Связанная ячейка 2" xfId="420" xr:uid="{4284EC80-40A9-40A2-B42D-026EEF243837}"/>
    <cellStyle name="Связанная ячейка 3" xfId="145" xr:uid="{633F1D11-B121-4CFA-8D01-9D5E853D745E}"/>
    <cellStyle name="Стиль 1" xfId="27" xr:uid="{00000000-0005-0000-0000-000020000000}"/>
    <cellStyle name="Стиль 1 2" xfId="219" xr:uid="{5BCE5128-D9B4-478E-84F1-B530892FF814}"/>
    <cellStyle name="Стиль 1 3" xfId="146" xr:uid="{4428626F-AF5B-4A53-B4B7-79CD94026389}"/>
    <cellStyle name="Текст предупреждения 2" xfId="421" xr:uid="{B7AC87B4-0D01-4C78-ADC4-3A795C592965}"/>
    <cellStyle name="Текст предупреждения 3" xfId="147" xr:uid="{F03B403D-0984-4FC9-AA29-DA5290764721}"/>
    <cellStyle name="Тысячи [0]_010SN05" xfId="210" xr:uid="{A5DC6D71-F0F4-4A2C-B70C-C523CF73FE7F}"/>
    <cellStyle name="Тысячи_010SN05" xfId="211" xr:uid="{B3B09BBB-ABD4-440A-9CF8-BB0D7554FD4C}"/>
    <cellStyle name="Финансовый" xfId="28" builtinId="3"/>
    <cellStyle name="Финансовый [0] 2" xfId="427" xr:uid="{A4528C27-60AB-4E16-A724-70D00603DBE7}"/>
    <cellStyle name="Финансовый 10" xfId="432" xr:uid="{B843CB81-8EF9-4D76-B67A-D1A502DEBA4D}"/>
    <cellStyle name="Финансовый 11" xfId="433" xr:uid="{4945D1FB-470F-42B8-B141-46281D1E7F72}"/>
    <cellStyle name="Финансовый 12" xfId="434" xr:uid="{2C673004-8D7D-4A52-927A-9FC68281F546}"/>
    <cellStyle name="Финансовый 13" xfId="435" xr:uid="{015374F7-DBDA-4D7F-8BEF-409CBB1DF0B2}"/>
    <cellStyle name="Финансовый 14" xfId="436" xr:uid="{A12BE2A4-65BA-4AB3-85B6-17A9B666FF87}"/>
    <cellStyle name="Финансовый 15" xfId="437" xr:uid="{149D7E3C-07D5-4251-8BB7-8D3479659A28}"/>
    <cellStyle name="Финансовый 16" xfId="438" xr:uid="{C2450550-9AF8-4A1D-BDF8-84894C0EDE92}"/>
    <cellStyle name="Финансовый 17" xfId="439" xr:uid="{85B53EF6-30B7-4D44-9042-CB69A86D1D9B}"/>
    <cellStyle name="Финансовый 18" xfId="440" xr:uid="{E9AC67E4-92B8-4307-ABDF-C446B159006E}"/>
    <cellStyle name="Финансовый 19" xfId="441" xr:uid="{E01F40BE-A24A-4A33-AEFD-58110AF5AE47}"/>
    <cellStyle name="Финансовый 2" xfId="29" xr:uid="{00000000-0005-0000-0000-000022000000}"/>
    <cellStyle name="Финансовый 2 2" xfId="32" xr:uid="{00000000-0005-0000-0000-000023000000}"/>
    <cellStyle name="Финансовый 2 3" xfId="220" xr:uid="{09ADA6E8-A84E-4328-A15F-16D849DA1D3F}"/>
    <cellStyle name="Финансовый 2 4" xfId="148" xr:uid="{DE0AC8E9-402C-47F3-AB70-47B5FA58B12C}"/>
    <cellStyle name="Финансовый 2 5" xfId="41" xr:uid="{667A8ADE-1389-4B16-81AC-8471787C7DAA}"/>
    <cellStyle name="Финансовый 20" xfId="442" xr:uid="{24967793-2D82-4FE8-8534-C8394D0627FF}"/>
    <cellStyle name="Финансовый 21" xfId="443" xr:uid="{C2C13606-CE8A-4457-9782-8149A8867C7F}"/>
    <cellStyle name="Финансовый 22" xfId="444" xr:uid="{D7BB8F46-2536-4917-884D-F7CF0D951520}"/>
    <cellStyle name="Финансовый 23" xfId="445" xr:uid="{AA0E8764-96A1-4548-9495-A528084F664B}"/>
    <cellStyle name="Финансовый 24" xfId="446" xr:uid="{0582F12C-E8A0-4D91-8678-046C5962966A}"/>
    <cellStyle name="Финансовый 25" xfId="447" xr:uid="{6A01F58B-3CBB-4617-A225-9628ECB580EF}"/>
    <cellStyle name="Финансовый 26" xfId="448" xr:uid="{EF99565D-CCAA-402E-9B26-A258F85F667B}"/>
    <cellStyle name="Финансовый 27" xfId="449" xr:uid="{D89D3A80-F09E-4C03-AF5D-E1A77A733238}"/>
    <cellStyle name="Финансовый 28" xfId="450" xr:uid="{E6BDF32E-A3D1-4C2D-AC7B-C9CC76C4BC99}"/>
    <cellStyle name="Финансовый 29" xfId="451" xr:uid="{8DED7552-BB35-48B3-9AA9-AB6E3BD03B7E}"/>
    <cellStyle name="Финансовый 3" xfId="149" xr:uid="{E3F27A68-0BA2-4414-9BC0-3EAD0D48D9D2}"/>
    <cellStyle name="Финансовый 3 2" xfId="150" xr:uid="{3BAA5068-1B07-46D7-AA41-19604B12B763}"/>
    <cellStyle name="Финансовый 3 2 2" xfId="422" xr:uid="{D611290E-06CC-4DF0-81C1-A24D6830FB59}"/>
    <cellStyle name="Финансовый 3 3" xfId="224" xr:uid="{0D827000-127E-4AE5-8232-3608CD84D2C2}"/>
    <cellStyle name="Финансовый 30" xfId="215" xr:uid="{B25272CB-AC8F-4E95-9983-286C6C3483A4}"/>
    <cellStyle name="Финансовый 31" xfId="523" xr:uid="{AF37165A-80DC-41EE-AFB3-9C86D83717DE}"/>
    <cellStyle name="Финансовый 32" xfId="518" xr:uid="{CF1478B7-D3FD-42EC-B592-ED7E5671DD0B}"/>
    <cellStyle name="Финансовый 33" xfId="524" xr:uid="{7BB0842A-41D6-4938-A32F-C845786A6FC0}"/>
    <cellStyle name="Финансовый 34" xfId="599" xr:uid="{EEB6D2D2-E7B3-412F-8645-5B6D40414AF1}"/>
    <cellStyle name="Финансовый 35" xfId="606" xr:uid="{BB78D64F-005C-440C-B585-8779A7EEB8CE}"/>
    <cellStyle name="Финансовый 36" xfId="768" xr:uid="{2E332CFE-90E9-4657-9918-15274BCB9A57}"/>
    <cellStyle name="Финансовый 37" xfId="605" xr:uid="{89DABC6A-FF6B-418A-872B-CDF0655BEFC3}"/>
    <cellStyle name="Финансовый 38" xfId="776" xr:uid="{5D41C8C2-66A8-4D20-81C7-A0CBE12A7E2F}"/>
    <cellStyle name="Финансовый 39" xfId="787" xr:uid="{CF5BECC9-EE74-45AE-85FC-81F4786CF10F}"/>
    <cellStyle name="Финансовый 4" xfId="151" xr:uid="{6B6C212F-2102-482D-BFE5-748DA66427BB}"/>
    <cellStyle name="Финансовый 4 2" xfId="152" xr:uid="{448FE732-BD16-407C-B816-E7B48D3D177D}"/>
    <cellStyle name="Финансовый 4 3" xfId="318" xr:uid="{CA81ED22-E116-45BD-B6B9-71DA0CA37C22}"/>
    <cellStyle name="Финансовый 40" xfId="962" xr:uid="{60C4D85D-0022-4F60-BF96-F0F97F950717}"/>
    <cellStyle name="Финансовый 41" xfId="784" xr:uid="{A5C40DAC-A680-424B-ADCA-CC52FB8409DD}"/>
    <cellStyle name="Финансовый 42" xfId="959" xr:uid="{F061621B-F5F5-4847-81C0-4648AC06FDF3}"/>
    <cellStyle name="Финансовый 43" xfId="770" xr:uid="{DF9D7419-1EB7-4E85-8A72-0F4203240C3F}"/>
    <cellStyle name="Финансовый 44" xfId="785" xr:uid="{4D000092-1223-4A6A-87C5-5BD32CFA7489}"/>
    <cellStyle name="Финансовый 45" xfId="593" xr:uid="{5B63098D-59AD-490E-BF0A-6B60E160D8E3}"/>
    <cellStyle name="Финансовый 46" xfId="966" xr:uid="{750F4BF0-13D1-4F27-8EE0-18019EA00EEE}"/>
    <cellStyle name="Финансовый 47" xfId="967" xr:uid="{37E05BF8-610E-402B-80C7-23BCF7AF1C1D}"/>
    <cellStyle name="Финансовый 48" xfId="40" xr:uid="{55504AE8-0234-408E-A83A-EA87DAD0872A}"/>
    <cellStyle name="Финансовый 5" xfId="154" xr:uid="{93FF2F67-DECE-4580-A99D-405C78B8F7C8}"/>
    <cellStyle name="Финансовый 5 2" xfId="426" xr:uid="{F07AD8F6-E21B-4117-89E7-9155C183B413}"/>
    <cellStyle name="Финансовый 6" xfId="155" xr:uid="{93B570D8-ED83-460B-BBD2-463848ADA1FC}"/>
    <cellStyle name="Финансовый 6 2" xfId="428" xr:uid="{D4BBEE53-0059-49C3-9F02-DCF5DED45F2D}"/>
    <cellStyle name="Финансовый 7" xfId="156" xr:uid="{9EC03FC3-740B-4EAB-A4D5-099DAF0211C2}"/>
    <cellStyle name="Финансовый 7 2" xfId="429" xr:uid="{8719101D-1E1B-478B-ADF0-E26566A8E614}"/>
    <cellStyle name="Финансовый 8" xfId="158" xr:uid="{55DFB18B-DA05-4C22-AC42-37A4E6042171}"/>
    <cellStyle name="Финансовый 8 2" xfId="430" xr:uid="{AB79F55C-D41C-4DD0-A745-F3F319C81B2A}"/>
    <cellStyle name="Финансовый 9" xfId="431" xr:uid="{601BB91D-7F0E-4A79-BF34-3C0973F86226}"/>
    <cellStyle name="Финансовый_I0000709" xfId="30" xr:uid="{00000000-0005-0000-0000-000024000000}"/>
    <cellStyle name="Хороший 2" xfId="423" xr:uid="{B266BF71-D515-48CB-88BA-44E743295BA8}"/>
    <cellStyle name="Хороший 3" xfId="153" xr:uid="{A33664BC-1E51-463B-BC48-D56CC2B9A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seidakhmetova/Documents/&#1086;&#1090;&#1095;&#1077;&#1090;&#1085;&#1086;&#1089;&#1090;&#1100;/01032021/y01400221-%20&#1092;&#1077;&#1074;&#1088;&#1072;&#1083;&#110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3"/>
      <sheetName val="Ф4"/>
      <sheetName val="Ф1 (валюта)"/>
      <sheetName val="Ф1"/>
      <sheetName val="осв-Февраль"/>
      <sheetName val="Ф2Н "/>
      <sheetName val="5610-Февраль"/>
      <sheetName val="Пр2 ПП162"/>
      <sheetName val="Пр3 ПП 162"/>
      <sheetName val="Пр4 ПП162"/>
      <sheetName val="Пр5 ПП162"/>
      <sheetName val="Доп сведения"/>
      <sheetName val="Пр6 ПП 162"/>
      <sheetName val="ПН ПП 80 изм ПП 19 (2)"/>
      <sheetName val="Пруднорматив ПП 8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E8">
            <v>450600</v>
          </cell>
        </row>
        <row r="9">
          <cell r="E9">
            <v>0</v>
          </cell>
        </row>
        <row r="10">
          <cell r="E10">
            <v>366821</v>
          </cell>
        </row>
        <row r="11">
          <cell r="E11">
            <v>0</v>
          </cell>
        </row>
        <row r="12">
          <cell r="E12">
            <v>83779</v>
          </cell>
        </row>
        <row r="13">
          <cell r="E13">
            <v>0</v>
          </cell>
        </row>
        <row r="14">
          <cell r="E14">
            <v>0</v>
          </cell>
        </row>
        <row r="15">
          <cell r="E15">
            <v>0</v>
          </cell>
        </row>
        <row r="16">
          <cell r="E16">
            <v>0</v>
          </cell>
        </row>
        <row r="17">
          <cell r="E17">
            <v>0</v>
          </cell>
        </row>
        <row r="18">
          <cell r="E18">
            <v>0</v>
          </cell>
        </row>
        <row r="19">
          <cell r="E19">
            <v>0</v>
          </cell>
        </row>
        <row r="20">
          <cell r="E20">
            <v>0</v>
          </cell>
        </row>
        <row r="21">
          <cell r="E21">
            <v>0</v>
          </cell>
        </row>
        <row r="22">
          <cell r="E22">
            <v>31836042</v>
          </cell>
        </row>
        <row r="23">
          <cell r="E23">
            <v>5975662</v>
          </cell>
        </row>
        <row r="24">
          <cell r="E24">
            <v>0</v>
          </cell>
        </row>
        <row r="25">
          <cell r="E25">
            <v>2915663</v>
          </cell>
        </row>
        <row r="26">
          <cell r="E26">
            <v>7352756</v>
          </cell>
        </row>
        <row r="27">
          <cell r="E27">
            <v>3391374</v>
          </cell>
        </row>
        <row r="28">
          <cell r="E28">
            <v>0</v>
          </cell>
        </row>
        <row r="29">
          <cell r="E29">
            <v>9710865</v>
          </cell>
        </row>
        <row r="30">
          <cell r="E30">
            <v>0</v>
          </cell>
        </row>
        <row r="31">
          <cell r="E31">
            <v>106558</v>
          </cell>
        </row>
        <row r="32">
          <cell r="E32">
            <v>0</v>
          </cell>
        </row>
        <row r="33">
          <cell r="E33">
            <v>0</v>
          </cell>
        </row>
        <row r="34">
          <cell r="E34">
            <v>0</v>
          </cell>
        </row>
        <row r="35">
          <cell r="E35">
            <v>2383164</v>
          </cell>
        </row>
        <row r="36">
          <cell r="E36">
            <v>0</v>
          </cell>
        </row>
        <row r="37">
          <cell r="E37">
            <v>0</v>
          </cell>
        </row>
        <row r="38">
          <cell r="E38">
            <v>4279226</v>
          </cell>
        </row>
        <row r="39">
          <cell r="E39">
            <v>3325704</v>
          </cell>
        </row>
        <row r="40">
          <cell r="E40">
            <v>81480</v>
          </cell>
        </row>
        <row r="41">
          <cell r="E41">
            <v>0</v>
          </cell>
        </row>
        <row r="42">
          <cell r="E42">
            <v>0</v>
          </cell>
        </row>
        <row r="43">
          <cell r="E43">
            <v>872042</v>
          </cell>
        </row>
        <row r="44">
          <cell r="E44">
            <v>0</v>
          </cell>
        </row>
        <row r="45">
          <cell r="E45">
            <v>0</v>
          </cell>
        </row>
        <row r="46">
          <cell r="E46">
            <v>0</v>
          </cell>
        </row>
        <row r="47">
          <cell r="E47">
            <v>0</v>
          </cell>
        </row>
        <row r="48">
          <cell r="E48">
            <v>0</v>
          </cell>
        </row>
        <row r="49">
          <cell r="E49">
            <v>0</v>
          </cell>
        </row>
        <row r="50">
          <cell r="E50">
            <v>0</v>
          </cell>
        </row>
        <row r="51">
          <cell r="E51">
            <v>0</v>
          </cell>
        </row>
        <row r="52">
          <cell r="E52">
            <v>0</v>
          </cell>
        </row>
        <row r="53">
          <cell r="E53">
            <v>0</v>
          </cell>
        </row>
        <row r="54">
          <cell r="E54">
            <v>0</v>
          </cell>
        </row>
        <row r="55">
          <cell r="E55">
            <v>36565868</v>
          </cell>
        </row>
      </sheetData>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seidakhmetova@halykfinance.kz"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DF1E-60A1-4903-85FD-36FC47BBCCBE}">
  <dimension ref="A1:D124"/>
  <sheetViews>
    <sheetView topLeftCell="A85" zoomScaleNormal="100" zoomScaleSheetLayoutView="85" workbookViewId="0">
      <selection activeCell="D114" sqref="D114"/>
    </sheetView>
  </sheetViews>
  <sheetFormatPr defaultRowHeight="12.75" x14ac:dyDescent="0.2"/>
  <cols>
    <col min="1" max="1" width="55.42578125" style="346" customWidth="1"/>
    <col min="2" max="2" width="6.85546875" style="24" customWidth="1"/>
    <col min="3" max="3" width="15.85546875" style="24" customWidth="1"/>
    <col min="4" max="4" width="17.7109375" style="24" customWidth="1"/>
    <col min="5" max="16384" width="9.140625" style="24"/>
  </cols>
  <sheetData>
    <row r="1" spans="1:4" ht="48.75" customHeight="1" x14ac:dyDescent="0.2">
      <c r="C1" s="585" t="s">
        <v>444</v>
      </c>
      <c r="D1" s="585"/>
    </row>
    <row r="2" spans="1:4" ht="21" customHeight="1" x14ac:dyDescent="0.2">
      <c r="C2" s="22"/>
      <c r="D2" s="23" t="s">
        <v>445</v>
      </c>
    </row>
    <row r="3" spans="1:4" x14ac:dyDescent="0.2">
      <c r="A3" s="586" t="s">
        <v>354</v>
      </c>
      <c r="B3" s="586"/>
      <c r="C3" s="586"/>
      <c r="D3" s="586"/>
    </row>
    <row r="4" spans="1:4" x14ac:dyDescent="0.2">
      <c r="A4" s="587"/>
      <c r="B4" s="587"/>
      <c r="C4" s="587"/>
      <c r="D4" s="587"/>
    </row>
    <row r="5" spans="1:4" x14ac:dyDescent="0.2">
      <c r="A5" s="588" t="s">
        <v>333</v>
      </c>
      <c r="B5" s="588"/>
      <c r="C5" s="588"/>
      <c r="D5" s="588"/>
    </row>
    <row r="6" spans="1:4" x14ac:dyDescent="0.2">
      <c r="A6" s="587" t="s">
        <v>1260</v>
      </c>
      <c r="B6" s="587"/>
      <c r="C6" s="587"/>
      <c r="D6" s="587"/>
    </row>
    <row r="7" spans="1:4" s="25" customFormat="1" x14ac:dyDescent="0.2">
      <c r="A7" s="347"/>
      <c r="D7" s="26" t="s">
        <v>446</v>
      </c>
    </row>
    <row r="8" spans="1:4" ht="38.25" x14ac:dyDescent="0.2">
      <c r="A8" s="522" t="s">
        <v>356</v>
      </c>
      <c r="B8" s="555" t="s">
        <v>447</v>
      </c>
      <c r="C8" s="522" t="s">
        <v>357</v>
      </c>
      <c r="D8" s="522" t="s">
        <v>358</v>
      </c>
    </row>
    <row r="9" spans="1:4" x14ac:dyDescent="0.2">
      <c r="A9" s="523">
        <v>1</v>
      </c>
      <c r="B9" s="556">
        <v>2</v>
      </c>
      <c r="C9" s="523">
        <v>3</v>
      </c>
      <c r="D9" s="523">
        <v>4</v>
      </c>
    </row>
    <row r="10" spans="1:4" x14ac:dyDescent="0.2">
      <c r="A10" s="557" t="s">
        <v>359</v>
      </c>
      <c r="B10" s="558"/>
      <c r="C10" s="571"/>
      <c r="D10" s="559"/>
    </row>
    <row r="11" spans="1:4" x14ac:dyDescent="0.2">
      <c r="A11" s="560" t="s">
        <v>448</v>
      </c>
      <c r="B11" s="561" t="s">
        <v>268</v>
      </c>
      <c r="C11" s="571">
        <f>SUM(C13:C14)</f>
        <v>71172</v>
      </c>
      <c r="D11" s="571">
        <f>SUM(D13:D14)</f>
        <v>463551</v>
      </c>
    </row>
    <row r="12" spans="1:4" x14ac:dyDescent="0.2">
      <c r="A12" s="560" t="s">
        <v>362</v>
      </c>
      <c r="B12" s="561" t="s">
        <v>487</v>
      </c>
      <c r="C12" s="559"/>
      <c r="D12" s="572"/>
    </row>
    <row r="13" spans="1:4" x14ac:dyDescent="0.2">
      <c r="A13" s="560" t="s">
        <v>33</v>
      </c>
      <c r="B13" s="561" t="s">
        <v>252</v>
      </c>
      <c r="C13" s="559"/>
      <c r="D13" s="573"/>
    </row>
    <row r="14" spans="1:4" ht="25.5" x14ac:dyDescent="0.2">
      <c r="A14" s="560" t="s">
        <v>34</v>
      </c>
      <c r="B14" s="561" t="s">
        <v>253</v>
      </c>
      <c r="C14" s="574">
        <v>71172</v>
      </c>
      <c r="D14" s="574">
        <v>463551</v>
      </c>
    </row>
    <row r="15" spans="1:4" x14ac:dyDescent="0.2">
      <c r="A15" s="560" t="s">
        <v>449</v>
      </c>
      <c r="B15" s="561">
        <v>2</v>
      </c>
      <c r="C15" s="574">
        <v>0</v>
      </c>
      <c r="D15" s="573">
        <v>0</v>
      </c>
    </row>
    <row r="16" spans="1:4" x14ac:dyDescent="0.2">
      <c r="A16" s="560" t="s">
        <v>455</v>
      </c>
      <c r="B16" s="561" t="s">
        <v>6</v>
      </c>
      <c r="C16" s="574">
        <v>0</v>
      </c>
      <c r="D16" s="574">
        <v>0</v>
      </c>
    </row>
    <row r="17" spans="1:4" x14ac:dyDescent="0.2">
      <c r="A17" s="560" t="s">
        <v>362</v>
      </c>
      <c r="B17" s="561" t="s">
        <v>487</v>
      </c>
      <c r="C17" s="574"/>
      <c r="D17" s="572" t="s">
        <v>487</v>
      </c>
    </row>
    <row r="18" spans="1:4" x14ac:dyDescent="0.2">
      <c r="A18" s="560" t="s">
        <v>35</v>
      </c>
      <c r="B18" s="561" t="s">
        <v>257</v>
      </c>
      <c r="C18" s="574">
        <v>0</v>
      </c>
      <c r="D18" s="574">
        <v>0</v>
      </c>
    </row>
    <row r="19" spans="1:4" x14ac:dyDescent="0.2">
      <c r="A19" s="560" t="s">
        <v>454</v>
      </c>
      <c r="B19" s="561" t="s">
        <v>450</v>
      </c>
      <c r="C19" s="574">
        <v>43027</v>
      </c>
      <c r="D19" s="574">
        <v>2744977</v>
      </c>
    </row>
    <row r="20" spans="1:4" x14ac:dyDescent="0.2">
      <c r="A20" s="560" t="s">
        <v>362</v>
      </c>
      <c r="B20" s="561" t="s">
        <v>487</v>
      </c>
      <c r="C20" s="574"/>
      <c r="D20" s="572" t="s">
        <v>487</v>
      </c>
    </row>
    <row r="21" spans="1:4" x14ac:dyDescent="0.2">
      <c r="A21" s="560" t="s">
        <v>35</v>
      </c>
      <c r="B21" s="561" t="s">
        <v>429</v>
      </c>
      <c r="C21" s="574">
        <v>0</v>
      </c>
      <c r="D21" s="573">
        <v>0</v>
      </c>
    </row>
    <row r="22" spans="1:4" ht="25.5" x14ac:dyDescent="0.2">
      <c r="A22" s="560" t="s">
        <v>369</v>
      </c>
      <c r="B22" s="561" t="s">
        <v>378</v>
      </c>
      <c r="C22" s="574">
        <v>38066936</v>
      </c>
      <c r="D22" s="574">
        <v>34367691</v>
      </c>
    </row>
    <row r="23" spans="1:4" x14ac:dyDescent="0.2">
      <c r="A23" s="560" t="s">
        <v>362</v>
      </c>
      <c r="B23" s="561"/>
      <c r="C23" s="574"/>
      <c r="D23" s="572" t="s">
        <v>487</v>
      </c>
    </row>
    <row r="24" spans="1:4" x14ac:dyDescent="0.2">
      <c r="A24" s="560" t="s">
        <v>35</v>
      </c>
      <c r="B24" s="561" t="s">
        <v>430</v>
      </c>
      <c r="C24" s="574">
        <v>634746</v>
      </c>
      <c r="D24" s="574">
        <v>481968</v>
      </c>
    </row>
    <row r="25" spans="1:4" ht="25.5" x14ac:dyDescent="0.2">
      <c r="A25" s="560" t="s">
        <v>648</v>
      </c>
      <c r="B25" s="561" t="s">
        <v>379</v>
      </c>
      <c r="C25" s="574">
        <v>2817361</v>
      </c>
      <c r="D25" s="574">
        <v>3033674</v>
      </c>
    </row>
    <row r="26" spans="1:4" x14ac:dyDescent="0.2">
      <c r="A26" s="560" t="s">
        <v>362</v>
      </c>
      <c r="B26" s="561" t="s">
        <v>487</v>
      </c>
      <c r="C26" s="574"/>
      <c r="D26" s="574"/>
    </row>
    <row r="27" spans="1:4" x14ac:dyDescent="0.2">
      <c r="A27" s="560" t="s">
        <v>36</v>
      </c>
      <c r="B27" s="561" t="s">
        <v>37</v>
      </c>
      <c r="C27" s="574">
        <v>138609</v>
      </c>
      <c r="D27" s="574">
        <v>68748</v>
      </c>
    </row>
    <row r="28" spans="1:4" ht="25.5" x14ac:dyDescent="0.2">
      <c r="A28" s="560" t="s">
        <v>649</v>
      </c>
      <c r="B28" s="561" t="s">
        <v>380</v>
      </c>
      <c r="C28" s="574"/>
      <c r="D28" s="573">
        <v>0</v>
      </c>
    </row>
    <row r="29" spans="1:4" x14ac:dyDescent="0.2">
      <c r="A29" s="560" t="s">
        <v>362</v>
      </c>
      <c r="B29" s="561" t="s">
        <v>487</v>
      </c>
      <c r="C29" s="574"/>
      <c r="D29" s="572" t="s">
        <v>487</v>
      </c>
    </row>
    <row r="30" spans="1:4" x14ac:dyDescent="0.2">
      <c r="A30" s="560" t="s">
        <v>36</v>
      </c>
      <c r="B30" s="561" t="s">
        <v>38</v>
      </c>
      <c r="C30" s="574"/>
      <c r="D30" s="573">
        <v>0</v>
      </c>
    </row>
    <row r="31" spans="1:4" x14ac:dyDescent="0.2">
      <c r="A31" s="560" t="s">
        <v>456</v>
      </c>
      <c r="B31" s="561" t="s">
        <v>453</v>
      </c>
      <c r="C31" s="574">
        <v>30006</v>
      </c>
      <c r="D31" s="574">
        <v>30006</v>
      </c>
    </row>
    <row r="32" spans="1:4" ht="25.5" x14ac:dyDescent="0.2">
      <c r="A32" s="560" t="s">
        <v>457</v>
      </c>
      <c r="B32" s="561" t="s">
        <v>381</v>
      </c>
      <c r="C32" s="574"/>
      <c r="D32" s="574"/>
    </row>
    <row r="33" spans="1:4" x14ac:dyDescent="0.2">
      <c r="A33" s="560" t="s">
        <v>361</v>
      </c>
      <c r="B33" s="561" t="s">
        <v>382</v>
      </c>
      <c r="C33" s="574">
        <v>2587</v>
      </c>
      <c r="D33" s="574">
        <v>2154</v>
      </c>
    </row>
    <row r="34" spans="1:4" ht="25.5" x14ac:dyDescent="0.2">
      <c r="A34" s="560" t="s">
        <v>458</v>
      </c>
      <c r="B34" s="561" t="s">
        <v>383</v>
      </c>
      <c r="C34" s="574"/>
      <c r="D34" s="573">
        <v>0</v>
      </c>
    </row>
    <row r="35" spans="1:4" ht="25.5" x14ac:dyDescent="0.2">
      <c r="A35" s="560" t="s">
        <v>460</v>
      </c>
      <c r="B35" s="561" t="s">
        <v>385</v>
      </c>
      <c r="C35" s="574">
        <v>152066</v>
      </c>
      <c r="D35" s="574">
        <v>91396</v>
      </c>
    </row>
    <row r="36" spans="1:4" ht="25.5" x14ac:dyDescent="0.2">
      <c r="A36" s="560" t="s">
        <v>459</v>
      </c>
      <c r="B36" s="561" t="s">
        <v>386</v>
      </c>
      <c r="C36" s="574">
        <v>197452</v>
      </c>
      <c r="D36" s="574">
        <v>197755</v>
      </c>
    </row>
    <row r="37" spans="1:4" ht="25.5" x14ac:dyDescent="0.2">
      <c r="A37" s="560" t="s">
        <v>858</v>
      </c>
      <c r="B37" s="561">
        <v>14</v>
      </c>
      <c r="C37" s="574"/>
      <c r="D37" s="573"/>
    </row>
    <row r="38" spans="1:4" x14ac:dyDescent="0.2">
      <c r="A38" s="560" t="s">
        <v>451</v>
      </c>
      <c r="B38" s="561">
        <v>15</v>
      </c>
      <c r="C38" s="574">
        <v>350249</v>
      </c>
      <c r="D38" s="574">
        <v>2710871</v>
      </c>
    </row>
    <row r="39" spans="1:4" x14ac:dyDescent="0.2">
      <c r="A39" s="560" t="s">
        <v>39</v>
      </c>
      <c r="B39" s="561">
        <v>16</v>
      </c>
      <c r="C39" s="575">
        <f>C41+C44+C45+C46+C47+C48+C49+C50+C51</f>
        <v>176543</v>
      </c>
      <c r="D39" s="575">
        <f>D41+D44+D45+D46+D47+D48+D49+D50+D51</f>
        <v>1267383</v>
      </c>
    </row>
    <row r="40" spans="1:4" x14ac:dyDescent="0.2">
      <c r="A40" s="560" t="s">
        <v>362</v>
      </c>
      <c r="B40" s="561" t="s">
        <v>487</v>
      </c>
      <c r="C40" s="574"/>
      <c r="D40" s="572"/>
    </row>
    <row r="41" spans="1:4" x14ac:dyDescent="0.2">
      <c r="A41" s="560" t="s">
        <v>40</v>
      </c>
      <c r="B41" s="562" t="s">
        <v>64</v>
      </c>
      <c r="C41" s="574"/>
      <c r="D41" s="574"/>
    </row>
    <row r="42" spans="1:4" x14ac:dyDescent="0.2">
      <c r="A42" s="560" t="s">
        <v>42</v>
      </c>
      <c r="B42" s="562" t="s">
        <v>859</v>
      </c>
      <c r="C42" s="574"/>
      <c r="D42" s="574"/>
    </row>
    <row r="43" spans="1:4" x14ac:dyDescent="0.2">
      <c r="A43" s="560" t="s">
        <v>44</v>
      </c>
      <c r="B43" s="562" t="s">
        <v>860</v>
      </c>
      <c r="C43" s="574"/>
      <c r="D43" s="574"/>
    </row>
    <row r="44" spans="1:4" x14ac:dyDescent="0.2">
      <c r="A44" s="560" t="s">
        <v>46</v>
      </c>
      <c r="B44" s="562">
        <v>16.2</v>
      </c>
      <c r="C44" s="574">
        <v>0</v>
      </c>
      <c r="D44" s="574"/>
    </row>
    <row r="45" spans="1:4" x14ac:dyDescent="0.2">
      <c r="A45" s="560" t="s">
        <v>48</v>
      </c>
      <c r="B45" s="562" t="s">
        <v>861</v>
      </c>
      <c r="C45" s="574">
        <v>70305</v>
      </c>
      <c r="D45" s="574">
        <f>49406</f>
        <v>49406</v>
      </c>
    </row>
    <row r="46" spans="1:4" x14ac:dyDescent="0.2">
      <c r="A46" s="560" t="s">
        <v>50</v>
      </c>
      <c r="B46" s="562" t="s">
        <v>862</v>
      </c>
      <c r="C46" s="574">
        <v>39023</v>
      </c>
      <c r="D46" s="574">
        <v>49883</v>
      </c>
    </row>
    <row r="47" spans="1:4" x14ac:dyDescent="0.2">
      <c r="A47" s="560" t="s">
        <v>52</v>
      </c>
      <c r="B47" s="562" t="s">
        <v>863</v>
      </c>
      <c r="C47" s="574">
        <v>54123</v>
      </c>
      <c r="D47" s="574">
        <v>1156957</v>
      </c>
    </row>
    <row r="48" spans="1:4" x14ac:dyDescent="0.2">
      <c r="A48" s="560" t="s">
        <v>54</v>
      </c>
      <c r="B48" s="562" t="s">
        <v>864</v>
      </c>
      <c r="C48" s="574">
        <v>13092</v>
      </c>
      <c r="D48" s="574">
        <v>11137</v>
      </c>
    </row>
    <row r="49" spans="1:4" x14ac:dyDescent="0.2">
      <c r="A49" s="560" t="s">
        <v>56</v>
      </c>
      <c r="B49" s="562" t="s">
        <v>865</v>
      </c>
      <c r="C49" s="574"/>
      <c r="D49" s="574"/>
    </row>
    <row r="50" spans="1:4" x14ac:dyDescent="0.2">
      <c r="A50" s="560" t="s">
        <v>58</v>
      </c>
      <c r="B50" s="562" t="s">
        <v>866</v>
      </c>
      <c r="C50" s="574"/>
      <c r="D50" s="574"/>
    </row>
    <row r="51" spans="1:4" x14ac:dyDescent="0.2">
      <c r="A51" s="560" t="s">
        <v>60</v>
      </c>
      <c r="B51" s="562" t="s">
        <v>867</v>
      </c>
      <c r="C51" s="574"/>
      <c r="D51" s="574"/>
    </row>
    <row r="52" spans="1:4" x14ac:dyDescent="0.2">
      <c r="A52" s="560" t="s">
        <v>62</v>
      </c>
      <c r="B52" s="561">
        <v>17</v>
      </c>
      <c r="C52" s="575">
        <f>C54+C55+C56+C57</f>
        <v>82020</v>
      </c>
      <c r="D52" s="573">
        <v>0</v>
      </c>
    </row>
    <row r="53" spans="1:4" x14ac:dyDescent="0.2">
      <c r="A53" s="560" t="s">
        <v>362</v>
      </c>
      <c r="B53" s="561" t="s">
        <v>487</v>
      </c>
      <c r="C53" s="574"/>
      <c r="D53" s="572" t="s">
        <v>487</v>
      </c>
    </row>
    <row r="54" spans="1:4" x14ac:dyDescent="0.2">
      <c r="A54" s="560" t="s">
        <v>63</v>
      </c>
      <c r="B54" s="561">
        <v>17.100000000000001</v>
      </c>
      <c r="C54" s="574"/>
      <c r="D54" s="573">
        <v>0</v>
      </c>
    </row>
    <row r="55" spans="1:4" x14ac:dyDescent="0.2">
      <c r="A55" s="560" t="s">
        <v>65</v>
      </c>
      <c r="B55" s="561">
        <v>17.2</v>
      </c>
      <c r="C55" s="574">
        <v>82020</v>
      </c>
      <c r="D55" s="573">
        <v>0</v>
      </c>
    </row>
    <row r="56" spans="1:4" x14ac:dyDescent="0.2">
      <c r="A56" s="560" t="s">
        <v>67</v>
      </c>
      <c r="B56" s="561">
        <v>17.3</v>
      </c>
      <c r="C56" s="574"/>
      <c r="D56" s="573">
        <v>0</v>
      </c>
    </row>
    <row r="57" spans="1:4" x14ac:dyDescent="0.2">
      <c r="A57" s="560" t="s">
        <v>69</v>
      </c>
      <c r="B57" s="561">
        <v>17.399999999999999</v>
      </c>
      <c r="C57" s="574"/>
      <c r="D57" s="573">
        <v>0</v>
      </c>
    </row>
    <row r="58" spans="1:4" x14ac:dyDescent="0.2">
      <c r="A58" s="560" t="s">
        <v>370</v>
      </c>
      <c r="B58" s="561">
        <v>18</v>
      </c>
      <c r="C58" s="574">
        <v>16944</v>
      </c>
      <c r="D58" s="574">
        <v>23429</v>
      </c>
    </row>
    <row r="59" spans="1:4" x14ac:dyDescent="0.2">
      <c r="A59" s="560" t="s">
        <v>371</v>
      </c>
      <c r="B59" s="561">
        <v>19</v>
      </c>
      <c r="C59" s="574">
        <v>131822</v>
      </c>
      <c r="D59" s="574">
        <v>117339</v>
      </c>
    </row>
    <row r="60" spans="1:4" x14ac:dyDescent="0.2">
      <c r="A60" s="560" t="s">
        <v>71</v>
      </c>
      <c r="B60" s="561">
        <v>20</v>
      </c>
      <c r="C60" s="574">
        <v>100285</v>
      </c>
      <c r="D60" s="574">
        <v>131854</v>
      </c>
    </row>
    <row r="61" spans="1:4" x14ac:dyDescent="0.2">
      <c r="A61" s="560" t="s">
        <v>360</v>
      </c>
      <c r="B61" s="561">
        <v>21</v>
      </c>
      <c r="C61" s="574"/>
      <c r="D61" s="573"/>
    </row>
    <row r="62" spans="1:4" s="584" customFormat="1" x14ac:dyDescent="0.2">
      <c r="A62" s="581" t="s">
        <v>461</v>
      </c>
      <c r="B62" s="582">
        <v>22</v>
      </c>
      <c r="C62" s="583">
        <f>C11+C15+C16+C19+C22+C25+C28+C31+C32+C33+C34+C35+C36+C38+C39+C52+C58+C59+C60+C61</f>
        <v>42238470</v>
      </c>
      <c r="D62" s="583">
        <f>D11+D15+D16+D19+D22+D25+D28+D31+D32+D33+D34+D35+D36+D38+D39+D52+D58+D59+D60+D61</f>
        <v>45182080</v>
      </c>
    </row>
    <row r="63" spans="1:4" x14ac:dyDescent="0.2">
      <c r="A63" s="563" t="s">
        <v>366</v>
      </c>
      <c r="B63" s="561"/>
      <c r="C63" s="559"/>
      <c r="D63" s="572"/>
    </row>
    <row r="64" spans="1:4" x14ac:dyDescent="0.2">
      <c r="A64" s="560" t="s">
        <v>462</v>
      </c>
      <c r="B64" s="561">
        <v>23</v>
      </c>
      <c r="C64" s="574">
        <v>12196604</v>
      </c>
      <c r="D64" s="574">
        <v>10859076</v>
      </c>
    </row>
    <row r="65" spans="1:4" x14ac:dyDescent="0.2">
      <c r="A65" s="560" t="s">
        <v>367</v>
      </c>
      <c r="B65" s="561">
        <v>24</v>
      </c>
      <c r="C65" s="574"/>
      <c r="D65" s="574"/>
    </row>
    <row r="66" spans="1:4" x14ac:dyDescent="0.2">
      <c r="A66" s="560" t="s">
        <v>372</v>
      </c>
      <c r="B66" s="561">
        <v>25</v>
      </c>
      <c r="C66" s="574">
        <v>1771267</v>
      </c>
      <c r="D66" s="574">
        <v>7783131</v>
      </c>
    </row>
    <row r="67" spans="1:4" x14ac:dyDescent="0.2">
      <c r="A67" s="560" t="s">
        <v>464</v>
      </c>
      <c r="B67" s="561">
        <v>26</v>
      </c>
      <c r="C67" s="574"/>
      <c r="D67" s="574"/>
    </row>
    <row r="68" spans="1:4" x14ac:dyDescent="0.2">
      <c r="A68" s="560" t="s">
        <v>373</v>
      </c>
      <c r="B68" s="561">
        <v>27</v>
      </c>
      <c r="C68" s="574"/>
      <c r="D68" s="574"/>
    </row>
    <row r="69" spans="1:4" x14ac:dyDescent="0.2">
      <c r="A69" s="560" t="s">
        <v>73</v>
      </c>
      <c r="B69" s="561">
        <v>28</v>
      </c>
      <c r="C69" s="574"/>
      <c r="D69" s="574">
        <v>0</v>
      </c>
    </row>
    <row r="70" spans="1:4" x14ac:dyDescent="0.2">
      <c r="A70" s="560" t="s">
        <v>463</v>
      </c>
      <c r="B70" s="561">
        <v>29</v>
      </c>
      <c r="C70" s="574">
        <v>758200</v>
      </c>
      <c r="D70" s="574">
        <f>722512-1</f>
        <v>722511</v>
      </c>
    </row>
    <row r="71" spans="1:4" x14ac:dyDescent="0.2">
      <c r="A71" s="560" t="s">
        <v>76</v>
      </c>
      <c r="B71" s="561">
        <v>30</v>
      </c>
      <c r="C71" s="568">
        <f>SUM(C73:C84)</f>
        <v>92366</v>
      </c>
      <c r="D71" s="568">
        <f>SUM(D73:D84)</f>
        <v>153061</v>
      </c>
    </row>
    <row r="72" spans="1:4" x14ac:dyDescent="0.2">
      <c r="A72" s="560" t="s">
        <v>362</v>
      </c>
      <c r="B72" s="561" t="s">
        <v>487</v>
      </c>
      <c r="C72" s="574"/>
      <c r="D72" s="572"/>
    </row>
    <row r="73" spans="1:4" x14ac:dyDescent="0.2">
      <c r="A73" s="560" t="s">
        <v>78</v>
      </c>
      <c r="B73" s="561">
        <v>30.1</v>
      </c>
      <c r="C73" s="574">
        <v>236</v>
      </c>
      <c r="D73" s="574">
        <v>934</v>
      </c>
    </row>
    <row r="74" spans="1:4" x14ac:dyDescent="0.2">
      <c r="A74" s="560" t="s">
        <v>79</v>
      </c>
      <c r="B74" s="561">
        <v>30.2</v>
      </c>
      <c r="C74" s="574"/>
      <c r="D74" s="574"/>
    </row>
    <row r="75" spans="1:4" x14ac:dyDescent="0.2">
      <c r="A75" s="560" t="s">
        <v>81</v>
      </c>
      <c r="B75" s="561">
        <v>30.3</v>
      </c>
      <c r="C75" s="574"/>
      <c r="D75" s="574"/>
    </row>
    <row r="76" spans="1:4" x14ac:dyDescent="0.2">
      <c r="A76" s="560" t="s">
        <v>83</v>
      </c>
      <c r="B76" s="561">
        <v>30.4</v>
      </c>
      <c r="C76" s="574"/>
      <c r="D76" s="574"/>
    </row>
    <row r="77" spans="1:4" x14ac:dyDescent="0.2">
      <c r="A77" s="560" t="s">
        <v>85</v>
      </c>
      <c r="B77" s="561">
        <v>30.5</v>
      </c>
      <c r="C77" s="574"/>
      <c r="D77" s="574"/>
    </row>
    <row r="78" spans="1:4" x14ac:dyDescent="0.2">
      <c r="A78" s="560" t="s">
        <v>87</v>
      </c>
      <c r="B78" s="561">
        <v>30.6</v>
      </c>
      <c r="C78" s="574"/>
      <c r="D78" s="574"/>
    </row>
    <row r="79" spans="1:4" x14ac:dyDescent="0.2">
      <c r="A79" s="560" t="s">
        <v>89</v>
      </c>
      <c r="B79" s="561">
        <v>30.7</v>
      </c>
      <c r="C79" s="574">
        <v>50070</v>
      </c>
      <c r="D79" s="574">
        <v>19442</v>
      </c>
    </row>
    <row r="80" spans="1:4" x14ac:dyDescent="0.2">
      <c r="A80" s="560" t="s">
        <v>91</v>
      </c>
      <c r="B80" s="561">
        <v>30.8</v>
      </c>
      <c r="C80" s="574">
        <v>22038</v>
      </c>
      <c r="D80" s="574">
        <v>113025</v>
      </c>
    </row>
    <row r="81" spans="1:4" x14ac:dyDescent="0.2">
      <c r="A81" s="560" t="s">
        <v>93</v>
      </c>
      <c r="B81" s="561">
        <v>30.9</v>
      </c>
      <c r="C81" s="574"/>
      <c r="D81" s="574"/>
    </row>
    <row r="82" spans="1:4" x14ac:dyDescent="0.2">
      <c r="A82" s="560" t="s">
        <v>95</v>
      </c>
      <c r="B82" s="564">
        <v>30.1</v>
      </c>
      <c r="C82" s="574">
        <v>18418</v>
      </c>
      <c r="D82" s="574">
        <v>11587</v>
      </c>
    </row>
    <row r="83" spans="1:4" ht="25.5" x14ac:dyDescent="0.2">
      <c r="A83" s="560" t="s">
        <v>99</v>
      </c>
      <c r="B83" s="564">
        <v>30.11</v>
      </c>
      <c r="C83" s="574">
        <v>1604</v>
      </c>
      <c r="D83" s="574">
        <v>8073</v>
      </c>
    </row>
    <row r="84" spans="1:4" x14ac:dyDescent="0.2">
      <c r="A84" s="560" t="s">
        <v>62</v>
      </c>
      <c r="B84" s="561">
        <v>31</v>
      </c>
      <c r="C84" s="574">
        <f>SUM(C86:C89)</f>
        <v>0</v>
      </c>
      <c r="D84" s="577">
        <v>0</v>
      </c>
    </row>
    <row r="85" spans="1:4" x14ac:dyDescent="0.2">
      <c r="A85" s="560" t="s">
        <v>362</v>
      </c>
      <c r="B85" s="561" t="s">
        <v>487</v>
      </c>
      <c r="C85" s="574"/>
      <c r="D85" s="578"/>
    </row>
    <row r="86" spans="1:4" x14ac:dyDescent="0.2">
      <c r="A86" s="560" t="s">
        <v>102</v>
      </c>
      <c r="B86" s="561">
        <v>31.1</v>
      </c>
      <c r="C86" s="574"/>
      <c r="D86" s="577"/>
    </row>
    <row r="87" spans="1:4" x14ac:dyDescent="0.2">
      <c r="A87" s="560" t="s">
        <v>104</v>
      </c>
      <c r="B87" s="561">
        <v>31.2</v>
      </c>
      <c r="C87" s="574"/>
      <c r="D87" s="577"/>
    </row>
    <row r="88" spans="1:4" x14ac:dyDescent="0.2">
      <c r="A88" s="560" t="s">
        <v>106</v>
      </c>
      <c r="B88" s="561">
        <v>31.3</v>
      </c>
      <c r="C88" s="574"/>
      <c r="D88" s="577"/>
    </row>
    <row r="89" spans="1:4" x14ac:dyDescent="0.2">
      <c r="A89" s="560" t="s">
        <v>108</v>
      </c>
      <c r="B89" s="561">
        <v>31.4</v>
      </c>
      <c r="C89" s="574"/>
      <c r="D89" s="577"/>
    </row>
    <row r="90" spans="1:4" x14ac:dyDescent="0.2">
      <c r="A90" s="560" t="s">
        <v>375</v>
      </c>
      <c r="B90" s="561">
        <v>32</v>
      </c>
      <c r="C90" s="574">
        <v>37378</v>
      </c>
      <c r="D90" s="574">
        <v>31228</v>
      </c>
    </row>
    <row r="91" spans="1:4" x14ac:dyDescent="0.2">
      <c r="A91" s="560" t="s">
        <v>376</v>
      </c>
      <c r="B91" s="561">
        <v>33</v>
      </c>
      <c r="C91" s="515"/>
      <c r="D91" s="577"/>
    </row>
    <row r="92" spans="1:4" x14ac:dyDescent="0.2">
      <c r="A92" s="560" t="s">
        <v>111</v>
      </c>
      <c r="B92" s="561">
        <v>34</v>
      </c>
      <c r="C92" s="574"/>
      <c r="D92" s="577"/>
    </row>
    <row r="93" spans="1:4" x14ac:dyDescent="0.2">
      <c r="A93" s="560" t="s">
        <v>112</v>
      </c>
      <c r="B93" s="561">
        <v>35</v>
      </c>
      <c r="C93" s="574"/>
      <c r="D93" s="577"/>
    </row>
    <row r="94" spans="1:4" x14ac:dyDescent="0.2">
      <c r="A94" s="560" t="s">
        <v>868</v>
      </c>
      <c r="B94" s="561">
        <v>36</v>
      </c>
      <c r="C94" s="559"/>
      <c r="D94" s="577"/>
    </row>
    <row r="95" spans="1:4" x14ac:dyDescent="0.2">
      <c r="A95" s="560" t="s">
        <v>409</v>
      </c>
      <c r="B95" s="561">
        <v>37</v>
      </c>
      <c r="C95" s="559"/>
      <c r="D95" s="577"/>
    </row>
    <row r="96" spans="1:4" x14ac:dyDescent="0.2">
      <c r="A96" s="565" t="s">
        <v>410</v>
      </c>
      <c r="B96" s="561">
        <v>38</v>
      </c>
      <c r="C96" s="576">
        <f>SUM(C64:C95)-SUM(C73:C83)-SUM(C86:C89)</f>
        <v>14855815</v>
      </c>
      <c r="D96" s="576">
        <f>SUM(D64:D95)-SUM(D73:D83)-SUM(D86:D89)</f>
        <v>19549007</v>
      </c>
    </row>
    <row r="97" spans="1:4" x14ac:dyDescent="0.2">
      <c r="A97" s="565" t="s">
        <v>468</v>
      </c>
      <c r="B97" s="561"/>
      <c r="C97" s="559"/>
      <c r="D97" s="578"/>
    </row>
    <row r="98" spans="1:4" x14ac:dyDescent="0.2">
      <c r="A98" s="560" t="s">
        <v>469</v>
      </c>
      <c r="B98" s="561">
        <v>39</v>
      </c>
      <c r="C98" s="568">
        <f>SUM(C100:C101)</f>
        <v>11240188</v>
      </c>
      <c r="D98" s="568">
        <f>SUM(D100:D101)</f>
        <v>11240188</v>
      </c>
    </row>
    <row r="99" spans="1:4" x14ac:dyDescent="0.2">
      <c r="A99" s="560" t="s">
        <v>362</v>
      </c>
      <c r="B99" s="561"/>
      <c r="C99" s="574"/>
      <c r="D99" s="578"/>
    </row>
    <row r="100" spans="1:4" x14ac:dyDescent="0.2">
      <c r="A100" s="566" t="s">
        <v>470</v>
      </c>
      <c r="B100" s="561">
        <v>39.1</v>
      </c>
      <c r="C100" s="574">
        <v>11240188</v>
      </c>
      <c r="D100" s="574">
        <v>11240188</v>
      </c>
    </row>
    <row r="101" spans="1:4" x14ac:dyDescent="0.2">
      <c r="A101" s="560" t="s">
        <v>471</v>
      </c>
      <c r="B101" s="561">
        <v>39.200000000000003</v>
      </c>
      <c r="C101" s="574"/>
      <c r="D101" s="574"/>
    </row>
    <row r="102" spans="1:4" x14ac:dyDescent="0.2">
      <c r="A102" s="560" t="s">
        <v>363</v>
      </c>
      <c r="B102" s="561">
        <v>40</v>
      </c>
      <c r="C102" s="574"/>
      <c r="D102" s="574">
        <v>0</v>
      </c>
    </row>
    <row r="103" spans="1:4" x14ac:dyDescent="0.2">
      <c r="A103" s="560" t="s">
        <v>364</v>
      </c>
      <c r="B103" s="561">
        <v>41</v>
      </c>
      <c r="C103" s="574"/>
      <c r="D103" s="574"/>
    </row>
    <row r="104" spans="1:4" ht="10.5" customHeight="1" x14ac:dyDescent="0.2">
      <c r="A104" s="560" t="s">
        <v>365</v>
      </c>
      <c r="B104" s="561">
        <v>42</v>
      </c>
      <c r="C104" s="574"/>
      <c r="D104" s="574"/>
    </row>
    <row r="105" spans="1:4" ht="25.5" x14ac:dyDescent="0.2">
      <c r="A105" s="560" t="s">
        <v>650</v>
      </c>
      <c r="B105" s="561">
        <v>43</v>
      </c>
      <c r="C105" s="574">
        <v>-537380</v>
      </c>
      <c r="D105" s="574">
        <v>-495559</v>
      </c>
    </row>
    <row r="106" spans="1:4" ht="25.5" x14ac:dyDescent="0.2">
      <c r="A106" s="560" t="s">
        <v>651</v>
      </c>
      <c r="B106" s="561">
        <v>44</v>
      </c>
      <c r="C106" s="574">
        <v>649981</v>
      </c>
      <c r="D106" s="574">
        <v>634705</v>
      </c>
    </row>
    <row r="107" spans="1:4" x14ac:dyDescent="0.2">
      <c r="A107" s="560" t="s">
        <v>118</v>
      </c>
      <c r="B107" s="561">
        <v>45</v>
      </c>
      <c r="C107" s="574">
        <v>0</v>
      </c>
      <c r="D107" s="579">
        <v>0</v>
      </c>
    </row>
    <row r="108" spans="1:4" x14ac:dyDescent="0.2">
      <c r="A108" s="560" t="s">
        <v>472</v>
      </c>
      <c r="B108" s="561">
        <v>46</v>
      </c>
      <c r="C108" s="574"/>
      <c r="D108" s="574"/>
    </row>
    <row r="109" spans="1:4" x14ac:dyDescent="0.2">
      <c r="A109" s="560" t="s">
        <v>473</v>
      </c>
      <c r="B109" s="567">
        <v>47</v>
      </c>
      <c r="C109" s="568">
        <f>C111+C112</f>
        <v>16029866</v>
      </c>
      <c r="D109" s="568">
        <f>D111+D112</f>
        <v>14253739</v>
      </c>
    </row>
    <row r="110" spans="1:4" x14ac:dyDescent="0.2">
      <c r="A110" s="560" t="s">
        <v>362</v>
      </c>
      <c r="B110" s="567"/>
      <c r="C110" s="574"/>
      <c r="D110" s="580"/>
    </row>
    <row r="111" spans="1:4" ht="12.75" customHeight="1" x14ac:dyDescent="0.2">
      <c r="A111" s="515" t="s">
        <v>474</v>
      </c>
      <c r="B111" s="567">
        <v>47.1</v>
      </c>
      <c r="C111" s="574">
        <v>14253739</v>
      </c>
      <c r="D111" s="574">
        <v>8689694</v>
      </c>
    </row>
    <row r="112" spans="1:4" x14ac:dyDescent="0.2">
      <c r="A112" s="560" t="s">
        <v>475</v>
      </c>
      <c r="B112" s="567">
        <v>47.2</v>
      </c>
      <c r="C112" s="574">
        <v>1776127</v>
      </c>
      <c r="D112" s="574">
        <v>5564045</v>
      </c>
    </row>
    <row r="113" spans="1:4" x14ac:dyDescent="0.2">
      <c r="A113" s="565" t="s">
        <v>476</v>
      </c>
      <c r="B113" s="567">
        <v>48</v>
      </c>
      <c r="C113" s="576">
        <f>C98+C102-C103+C104+C109+C106+C105</f>
        <v>27382655</v>
      </c>
      <c r="D113" s="576">
        <f>D98+D102-D103+D104+D109+D106+D105</f>
        <v>25633073</v>
      </c>
    </row>
    <row r="114" spans="1:4" x14ac:dyDescent="0.2">
      <c r="A114" s="565" t="s">
        <v>653</v>
      </c>
      <c r="B114" s="569">
        <v>49</v>
      </c>
      <c r="C114" s="576">
        <f>C113+C96</f>
        <v>42238470</v>
      </c>
      <c r="D114" s="576">
        <f>D113+D96</f>
        <v>45182080</v>
      </c>
    </row>
    <row r="115" spans="1:4" x14ac:dyDescent="0.2">
      <c r="A115" s="515"/>
      <c r="B115" s="515"/>
      <c r="C115" s="570"/>
      <c r="D115" s="570"/>
    </row>
    <row r="116" spans="1:4" ht="23.25" customHeight="1" x14ac:dyDescent="0.2">
      <c r="A116" s="348"/>
      <c r="C116" s="33"/>
      <c r="D116" s="33"/>
    </row>
    <row r="117" spans="1:4" x14ac:dyDescent="0.2">
      <c r="A117" s="348" t="s">
        <v>1265</v>
      </c>
      <c r="C117" s="24" t="s">
        <v>1263</v>
      </c>
      <c r="D117" s="33"/>
    </row>
    <row r="118" spans="1:4" ht="25.5" customHeight="1" x14ac:dyDescent="0.2">
      <c r="A118" s="346" t="s">
        <v>1149</v>
      </c>
      <c r="C118" s="24" t="s">
        <v>1263</v>
      </c>
    </row>
    <row r="119" spans="1:4" ht="20.25" customHeight="1" x14ac:dyDescent="0.2">
      <c r="A119" s="348" t="s">
        <v>1148</v>
      </c>
      <c r="C119" s="24" t="s">
        <v>1263</v>
      </c>
    </row>
    <row r="120" spans="1:4" x14ac:dyDescent="0.2">
      <c r="A120" s="348"/>
    </row>
    <row r="121" spans="1:4" ht="20.25" customHeight="1" x14ac:dyDescent="0.2">
      <c r="A121" s="349" t="s">
        <v>558</v>
      </c>
      <c r="C121" s="33" t="s">
        <v>841</v>
      </c>
    </row>
    <row r="122" spans="1:4" x14ac:dyDescent="0.2">
      <c r="A122" s="348" t="s">
        <v>287</v>
      </c>
      <c r="C122" s="195" t="s">
        <v>843</v>
      </c>
    </row>
    <row r="123" spans="1:4" x14ac:dyDescent="0.2">
      <c r="A123" s="348"/>
    </row>
    <row r="124" spans="1:4" x14ac:dyDescent="0.2">
      <c r="A124" s="348"/>
    </row>
  </sheetData>
  <mergeCells count="5">
    <mergeCell ref="C1:D1"/>
    <mergeCell ref="A3:D3"/>
    <mergeCell ref="A4:D4"/>
    <mergeCell ref="A5:D5"/>
    <mergeCell ref="A6:D6"/>
  </mergeCells>
  <hyperlinks>
    <hyperlink ref="C122" r:id="rId1" xr:uid="{3BD7741F-352E-471F-A36E-1317E5BCEE01}"/>
  </hyperlinks>
  <pageMargins left="0.94488188976377963" right="0" top="0.31496062992125984" bottom="0.39370078740157483" header="0.23622047244094491" footer="0.23622047244094491"/>
  <pageSetup paperSize="9" scale="85" fitToHeight="2" orientation="portrait" r:id="rId2"/>
  <headerFooter alignWithMargins="0">
    <oddFooter>Страница  &amp;P из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5">
    <tabColor rgb="FF00B0F0"/>
    <pageSetUpPr fitToPage="1"/>
  </sheetPr>
  <dimension ref="A1:IN39"/>
  <sheetViews>
    <sheetView topLeftCell="A14" zoomScale="80" zoomScaleNormal="80" workbookViewId="0">
      <selection activeCell="M32" sqref="M32"/>
    </sheetView>
  </sheetViews>
  <sheetFormatPr defaultRowHeight="12.75" x14ac:dyDescent="0.2"/>
  <cols>
    <col min="1" max="1" width="6" style="48" customWidth="1"/>
    <col min="2" max="2" width="35.28515625" style="48" customWidth="1"/>
    <col min="3" max="3" width="43.42578125" style="48" hidden="1" customWidth="1"/>
    <col min="4" max="4" width="39.7109375" style="48" hidden="1" customWidth="1"/>
    <col min="5" max="5" width="16.5703125" style="48" customWidth="1"/>
    <col min="6" max="6" width="11" style="48" bestFit="1" customWidth="1"/>
    <col min="7" max="7" width="36.42578125" style="48" customWidth="1"/>
    <col min="8" max="8" width="9.140625" style="48" customWidth="1"/>
    <col min="9" max="9" width="11.5703125" style="48" customWidth="1"/>
    <col min="10" max="10" width="17.28515625" style="48" bestFit="1" customWidth="1"/>
    <col min="11" max="11" width="9.140625" style="48"/>
    <col min="12" max="12" width="11.7109375" style="48" customWidth="1"/>
    <col min="13" max="13" width="12" style="48" customWidth="1"/>
    <col min="14" max="14" width="13.7109375" style="48" customWidth="1"/>
    <col min="15" max="15" width="9.140625" style="48"/>
    <col min="16" max="16" width="21.7109375" style="48" customWidth="1"/>
    <col min="17" max="17" width="23.28515625" style="48" customWidth="1"/>
    <col min="18" max="16384" width="9.140625" style="48"/>
  </cols>
  <sheetData>
    <row r="1" spans="1:248" x14ac:dyDescent="0.2">
      <c r="A1" s="112"/>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row>
    <row r="2" spans="1:248" x14ac:dyDescent="0.2">
      <c r="A2" s="227" t="s">
        <v>714</v>
      </c>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row>
    <row r="3" spans="1:248" x14ac:dyDescent="0.2">
      <c r="A3" s="228" t="s">
        <v>570</v>
      </c>
      <c r="C3" s="156">
        <f>D3+1</f>
        <v>44044</v>
      </c>
      <c r="D3" s="154">
        <v>44043</v>
      </c>
      <c r="E3" s="277">
        <v>44287</v>
      </c>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row>
    <row r="4" spans="1:248" x14ac:dyDescent="0.2">
      <c r="A4" s="229" t="s">
        <v>715</v>
      </c>
      <c r="B4" s="152"/>
      <c r="C4" s="15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row>
    <row r="5" spans="1:248" x14ac:dyDescent="0.2">
      <c r="A5" s="229" t="s">
        <v>572</v>
      </c>
      <c r="B5" s="152"/>
      <c r="C5" s="15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row>
    <row r="6" spans="1:248" x14ac:dyDescent="0.2">
      <c r="A6" s="229" t="s">
        <v>573</v>
      </c>
      <c r="B6" s="152"/>
      <c r="C6" s="15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row>
    <row r="7" spans="1:248" x14ac:dyDescent="0.2">
      <c r="A7" s="229" t="s">
        <v>574</v>
      </c>
      <c r="B7" s="152"/>
      <c r="C7" s="15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row>
    <row r="8" spans="1:248" x14ac:dyDescent="0.2">
      <c r="A8" s="229" t="s">
        <v>575</v>
      </c>
      <c r="B8" s="152"/>
      <c r="C8" s="152"/>
      <c r="D8" s="152"/>
      <c r="E8" s="152"/>
      <c r="F8" s="152"/>
      <c r="G8" s="152"/>
      <c r="H8" s="152"/>
      <c r="I8" s="152"/>
      <c r="J8" s="152"/>
      <c r="K8" s="152"/>
      <c r="L8" s="152"/>
      <c r="M8" s="152"/>
      <c r="N8" s="152"/>
    </row>
    <row r="9" spans="1:248" x14ac:dyDescent="0.2">
      <c r="A9" s="152"/>
      <c r="B9" s="152"/>
      <c r="C9" s="152"/>
      <c r="D9" s="152"/>
      <c r="E9" s="152"/>
      <c r="F9" s="152"/>
      <c r="G9" s="230" t="s">
        <v>333</v>
      </c>
      <c r="H9" s="152"/>
      <c r="I9" s="152"/>
      <c r="J9" s="152"/>
      <c r="K9" s="152"/>
      <c r="L9" s="152"/>
      <c r="M9" s="152"/>
      <c r="N9" s="152"/>
    </row>
    <row r="10" spans="1:248" x14ac:dyDescent="0.2">
      <c r="A10" s="152"/>
      <c r="B10" s="617" t="s">
        <v>1028</v>
      </c>
      <c r="C10" s="617"/>
      <c r="D10" s="617"/>
      <c r="E10" s="617"/>
      <c r="F10" s="152"/>
      <c r="G10" s="231" t="s">
        <v>576</v>
      </c>
      <c r="H10" s="152"/>
      <c r="I10" s="152"/>
      <c r="J10" s="152"/>
      <c r="K10" s="152"/>
      <c r="L10" s="152"/>
      <c r="M10" s="152"/>
      <c r="N10" s="152"/>
    </row>
    <row r="11" spans="1:248" x14ac:dyDescent="0.2">
      <c r="N11" s="113" t="s">
        <v>355</v>
      </c>
    </row>
    <row r="12" spans="1:248" ht="33.75" customHeight="1" x14ac:dyDescent="0.2">
      <c r="A12" s="622" t="s">
        <v>413</v>
      </c>
      <c r="B12" s="624" t="s">
        <v>270</v>
      </c>
      <c r="C12" s="624" t="s">
        <v>491</v>
      </c>
      <c r="D12" s="624"/>
      <c r="E12" s="624" t="s">
        <v>422</v>
      </c>
      <c r="F12" s="624" t="s">
        <v>271</v>
      </c>
      <c r="G12" s="624"/>
      <c r="H12" s="624" t="s">
        <v>272</v>
      </c>
      <c r="I12" s="624" t="s">
        <v>423</v>
      </c>
      <c r="J12" s="624" t="s">
        <v>339</v>
      </c>
      <c r="K12" s="624"/>
      <c r="L12" s="624" t="s">
        <v>490</v>
      </c>
      <c r="M12" s="624"/>
      <c r="N12" s="624" t="s">
        <v>498</v>
      </c>
      <c r="O12" s="624" t="s">
        <v>346</v>
      </c>
      <c r="P12" s="232"/>
      <c r="Q12" s="232"/>
      <c r="R12" s="232"/>
      <c r="S12" s="232"/>
      <c r="T12" s="232"/>
      <c r="U12" s="232"/>
      <c r="V12" s="232"/>
      <c r="W12" s="233"/>
      <c r="X12" s="233"/>
      <c r="Y12" s="233"/>
      <c r="Z12" s="233"/>
      <c r="AA12" s="233"/>
      <c r="AB12" s="233"/>
    </row>
    <row r="13" spans="1:248" ht="63.75" x14ac:dyDescent="0.2">
      <c r="A13" s="623"/>
      <c r="B13" s="624"/>
      <c r="C13" s="234" t="s">
        <v>273</v>
      </c>
      <c r="D13" s="234" t="s">
        <v>503</v>
      </c>
      <c r="E13" s="624"/>
      <c r="F13" s="234" t="s">
        <v>274</v>
      </c>
      <c r="G13" s="234" t="s">
        <v>275</v>
      </c>
      <c r="H13" s="624"/>
      <c r="I13" s="624"/>
      <c r="J13" s="234" t="s">
        <v>482</v>
      </c>
      <c r="K13" s="234" t="s">
        <v>483</v>
      </c>
      <c r="L13" s="234" t="s">
        <v>501</v>
      </c>
      <c r="M13" s="234" t="s">
        <v>276</v>
      </c>
      <c r="N13" s="624"/>
      <c r="O13" s="624"/>
      <c r="P13" s="232"/>
      <c r="Q13" s="232"/>
      <c r="R13" s="232"/>
      <c r="S13" s="232"/>
      <c r="T13" s="232"/>
      <c r="U13" s="232"/>
      <c r="V13" s="232"/>
      <c r="W13" s="233"/>
      <c r="X13" s="233"/>
      <c r="Y13" s="233"/>
      <c r="Z13" s="233"/>
      <c r="AA13" s="233"/>
      <c r="AB13" s="233"/>
    </row>
    <row r="14" spans="1:248" x14ac:dyDescent="0.2">
      <c r="A14" s="223">
        <v>1</v>
      </c>
      <c r="B14" s="223">
        <v>2</v>
      </c>
      <c r="C14" s="235">
        <v>3</v>
      </c>
      <c r="D14" s="235">
        <v>4</v>
      </c>
      <c r="E14" s="223">
        <v>5</v>
      </c>
      <c r="F14" s="223">
        <v>6</v>
      </c>
      <c r="G14" s="223">
        <v>7</v>
      </c>
      <c r="H14" s="223">
        <v>8</v>
      </c>
      <c r="I14" s="223">
        <v>9</v>
      </c>
      <c r="J14" s="223">
        <v>10</v>
      </c>
      <c r="K14" s="223">
        <v>11</v>
      </c>
      <c r="L14" s="223">
        <v>12</v>
      </c>
      <c r="M14" s="223">
        <v>13</v>
      </c>
      <c r="N14" s="223">
        <v>14</v>
      </c>
      <c r="O14" s="223">
        <v>15</v>
      </c>
      <c r="P14" s="232"/>
      <c r="Q14" s="232"/>
      <c r="R14" s="232"/>
      <c r="S14" s="232"/>
      <c r="T14" s="232"/>
      <c r="U14" s="232"/>
      <c r="V14" s="232"/>
      <c r="W14" s="233"/>
      <c r="X14" s="233"/>
      <c r="Y14" s="233"/>
      <c r="Z14" s="233"/>
      <c r="AA14" s="233"/>
      <c r="AB14" s="233"/>
    </row>
    <row r="15" spans="1:248" ht="30" x14ac:dyDescent="0.25">
      <c r="A15" s="307">
        <v>1</v>
      </c>
      <c r="B15" s="308" t="s">
        <v>424</v>
      </c>
      <c r="C15" s="309"/>
      <c r="D15" s="309"/>
      <c r="E15" s="309"/>
      <c r="F15" s="310"/>
      <c r="G15" s="309"/>
      <c r="H15" s="311"/>
      <c r="I15" s="311"/>
      <c r="J15" s="312">
        <f>SUM(J16:J23)</f>
        <v>60628</v>
      </c>
      <c r="K15" s="312">
        <f>SUM(K16:K23)</f>
        <v>1</v>
      </c>
      <c r="L15" s="312">
        <f>SUM(L16:L23)</f>
        <v>60621</v>
      </c>
      <c r="M15" s="312">
        <f>SUM(M16:M20)</f>
        <v>0</v>
      </c>
      <c r="N15" s="312">
        <f>SUM(N16:N20)</f>
        <v>5</v>
      </c>
      <c r="O15" s="313"/>
      <c r="P15" s="238">
        <f>L15+L27-Ф1!C11</f>
        <v>0</v>
      </c>
      <c r="Q15" s="236"/>
      <c r="R15" s="236"/>
      <c r="S15" s="236"/>
      <c r="T15" s="236"/>
      <c r="U15" s="236"/>
      <c r="V15" s="236"/>
      <c r="W15" s="237"/>
      <c r="X15" s="237"/>
      <c r="Y15" s="237"/>
      <c r="Z15" s="237"/>
      <c r="AA15" s="237"/>
      <c r="AB15" s="237"/>
    </row>
    <row r="16" spans="1:248" s="12" customFormat="1" ht="15" x14ac:dyDescent="0.25">
      <c r="A16" s="408" t="s">
        <v>252</v>
      </c>
      <c r="B16" s="409" t="s">
        <v>405</v>
      </c>
      <c r="C16" s="410" t="s">
        <v>628</v>
      </c>
      <c r="D16" s="410" t="s">
        <v>624</v>
      </c>
      <c r="E16" s="410" t="s">
        <v>328</v>
      </c>
      <c r="F16" s="411">
        <v>40130</v>
      </c>
      <c r="G16" s="410" t="s">
        <v>427</v>
      </c>
      <c r="H16" s="412">
        <v>0</v>
      </c>
      <c r="I16" s="413">
        <v>0</v>
      </c>
      <c r="J16" s="414">
        <v>27608</v>
      </c>
      <c r="K16" s="414">
        <v>0</v>
      </c>
      <c r="L16" s="414">
        <f>27608-N16</f>
        <v>27604</v>
      </c>
      <c r="M16" s="414">
        <v>0</v>
      </c>
      <c r="N16" s="414">
        <v>4</v>
      </c>
      <c r="O16" s="415"/>
      <c r="P16" s="335"/>
      <c r="Q16" s="335"/>
      <c r="R16" s="335"/>
      <c r="S16" s="335"/>
      <c r="T16" s="335"/>
      <c r="U16" s="335"/>
      <c r="V16" s="335"/>
      <c r="W16" s="336"/>
      <c r="X16" s="336"/>
      <c r="Y16" s="336"/>
      <c r="Z16" s="336"/>
      <c r="AA16" s="336"/>
      <c r="AB16" s="336"/>
    </row>
    <row r="17" spans="1:28" s="75" customFormat="1" ht="26.25" customHeight="1" x14ac:dyDescent="0.25">
      <c r="A17" s="416" t="s">
        <v>790</v>
      </c>
      <c r="B17" s="417" t="s">
        <v>510</v>
      </c>
      <c r="C17" s="418" t="s">
        <v>0</v>
      </c>
      <c r="D17" s="418" t="s">
        <v>0</v>
      </c>
      <c r="E17" s="418" t="s">
        <v>328</v>
      </c>
      <c r="F17" s="419">
        <v>44096</v>
      </c>
      <c r="G17" s="418" t="s">
        <v>1099</v>
      </c>
      <c r="H17" s="420">
        <v>0</v>
      </c>
      <c r="I17" s="421">
        <v>0</v>
      </c>
      <c r="J17" s="422">
        <v>1</v>
      </c>
      <c r="K17" s="422">
        <v>0</v>
      </c>
      <c r="L17" s="422">
        <v>1</v>
      </c>
      <c r="M17" s="422">
        <v>0</v>
      </c>
      <c r="N17" s="422">
        <v>0</v>
      </c>
      <c r="O17" s="423"/>
      <c r="P17" s="337"/>
      <c r="Q17" s="337"/>
      <c r="R17" s="337"/>
      <c r="S17" s="337"/>
      <c r="T17" s="337"/>
      <c r="U17" s="337"/>
      <c r="V17" s="337"/>
      <c r="W17" s="338"/>
      <c r="X17" s="338"/>
      <c r="Y17" s="338"/>
      <c r="Z17" s="338"/>
      <c r="AA17" s="338"/>
      <c r="AB17" s="338"/>
    </row>
    <row r="18" spans="1:28" ht="15" x14ac:dyDescent="0.25">
      <c r="A18" s="424" t="s">
        <v>254</v>
      </c>
      <c r="B18" s="425" t="s">
        <v>1103</v>
      </c>
      <c r="C18" s="426" t="s">
        <v>627</v>
      </c>
      <c r="D18" s="426" t="s">
        <v>627</v>
      </c>
      <c r="E18" s="426" t="s">
        <v>328</v>
      </c>
      <c r="F18" s="427">
        <v>38310</v>
      </c>
      <c r="G18" s="426" t="s">
        <v>425</v>
      </c>
      <c r="H18" s="428">
        <v>0</v>
      </c>
      <c r="I18" s="429">
        <v>0</v>
      </c>
      <c r="J18" s="430">
        <v>29660</v>
      </c>
      <c r="K18" s="430">
        <v>0</v>
      </c>
      <c r="L18" s="430">
        <f>29660-N18</f>
        <v>29659</v>
      </c>
      <c r="M18" s="430">
        <v>0</v>
      </c>
      <c r="N18" s="430">
        <v>1</v>
      </c>
      <c r="O18" s="431"/>
      <c r="P18" s="339"/>
      <c r="Q18" s="339"/>
      <c r="R18" s="339"/>
      <c r="S18" s="339"/>
      <c r="T18" s="339"/>
      <c r="U18" s="339"/>
      <c r="V18" s="339"/>
      <c r="W18" s="340"/>
      <c r="X18" s="340"/>
      <c r="Y18" s="340"/>
      <c r="Z18" s="340"/>
      <c r="AA18" s="340"/>
      <c r="AB18" s="340"/>
    </row>
    <row r="19" spans="1:28" ht="15" x14ac:dyDescent="0.25">
      <c r="A19" s="424" t="s">
        <v>255</v>
      </c>
      <c r="B19" s="425" t="s">
        <v>1103</v>
      </c>
      <c r="C19" s="426" t="s">
        <v>627</v>
      </c>
      <c r="D19" s="426" t="s">
        <v>627</v>
      </c>
      <c r="E19" s="426" t="s">
        <v>431</v>
      </c>
      <c r="F19" s="427">
        <v>38310</v>
      </c>
      <c r="G19" s="426" t="s">
        <v>425</v>
      </c>
      <c r="H19" s="428">
        <v>0</v>
      </c>
      <c r="I19" s="429">
        <v>0</v>
      </c>
      <c r="J19" s="430">
        <v>27</v>
      </c>
      <c r="K19" s="430">
        <v>0</v>
      </c>
      <c r="L19" s="430">
        <v>27</v>
      </c>
      <c r="M19" s="430">
        <v>0</v>
      </c>
      <c r="N19" s="430">
        <v>0</v>
      </c>
      <c r="O19" s="431"/>
      <c r="P19" s="339"/>
      <c r="Q19" s="339"/>
      <c r="R19" s="339"/>
      <c r="S19" s="339"/>
      <c r="T19" s="339"/>
      <c r="U19" s="339"/>
      <c r="V19" s="339"/>
      <c r="W19" s="340"/>
      <c r="X19" s="340"/>
      <c r="Y19" s="340"/>
      <c r="Z19" s="340"/>
      <c r="AA19" s="340"/>
      <c r="AB19" s="340"/>
    </row>
    <row r="20" spans="1:28" ht="15" x14ac:dyDescent="0.25">
      <c r="A20" s="424" t="s">
        <v>256</v>
      </c>
      <c r="B20" s="425" t="s">
        <v>1103</v>
      </c>
      <c r="C20" s="426" t="s">
        <v>627</v>
      </c>
      <c r="D20" s="426" t="s">
        <v>627</v>
      </c>
      <c r="E20" s="426" t="s">
        <v>328</v>
      </c>
      <c r="F20" s="427">
        <v>38310</v>
      </c>
      <c r="G20" s="426" t="s">
        <v>425</v>
      </c>
      <c r="H20" s="428">
        <v>0</v>
      </c>
      <c r="I20" s="429">
        <v>0</v>
      </c>
      <c r="J20" s="430">
        <v>447</v>
      </c>
      <c r="K20" s="430">
        <v>0</v>
      </c>
      <c r="L20" s="430">
        <v>447</v>
      </c>
      <c r="M20" s="430">
        <v>0</v>
      </c>
      <c r="N20" s="430">
        <v>0</v>
      </c>
      <c r="O20" s="431"/>
      <c r="P20" s="339"/>
      <c r="Q20" s="339"/>
      <c r="R20" s="339"/>
      <c r="S20" s="339"/>
      <c r="T20" s="339"/>
      <c r="U20" s="339"/>
      <c r="V20" s="339"/>
      <c r="W20" s="340"/>
      <c r="X20" s="340"/>
      <c r="Y20" s="340"/>
      <c r="Z20" s="340"/>
      <c r="AA20" s="340"/>
      <c r="AB20" s="340"/>
    </row>
    <row r="21" spans="1:28" ht="30" x14ac:dyDescent="0.25">
      <c r="A21" s="424" t="s">
        <v>771</v>
      </c>
      <c r="B21" s="425" t="s">
        <v>510</v>
      </c>
      <c r="C21" s="426" t="s">
        <v>626</v>
      </c>
      <c r="D21" s="426" t="s">
        <v>0</v>
      </c>
      <c r="E21" s="426" t="s">
        <v>328</v>
      </c>
      <c r="F21" s="427">
        <v>39996</v>
      </c>
      <c r="G21" s="426" t="s">
        <v>426</v>
      </c>
      <c r="H21" s="428">
        <v>0</v>
      </c>
      <c r="I21" s="429">
        <v>0</v>
      </c>
      <c r="J21" s="430">
        <v>2478</v>
      </c>
      <c r="K21" s="430">
        <v>0</v>
      </c>
      <c r="L21" s="430">
        <f>2478-N21</f>
        <v>2476</v>
      </c>
      <c r="M21" s="430">
        <v>0</v>
      </c>
      <c r="N21" s="430">
        <v>2</v>
      </c>
      <c r="O21" s="431"/>
      <c r="P21" s="339"/>
      <c r="Q21" s="339"/>
      <c r="R21" s="339"/>
      <c r="S21" s="339"/>
      <c r="T21" s="339"/>
      <c r="U21" s="339"/>
      <c r="V21" s="339"/>
      <c r="W21" s="340"/>
      <c r="X21" s="340"/>
      <c r="Y21" s="340"/>
      <c r="Z21" s="340"/>
      <c r="AA21" s="340"/>
      <c r="AB21" s="340"/>
    </row>
    <row r="22" spans="1:28" ht="30" x14ac:dyDescent="0.25">
      <c r="A22" s="424" t="s">
        <v>772</v>
      </c>
      <c r="B22" s="425" t="s">
        <v>510</v>
      </c>
      <c r="C22" s="426" t="s">
        <v>309</v>
      </c>
      <c r="D22" s="426" t="s">
        <v>0</v>
      </c>
      <c r="E22" s="426" t="s">
        <v>325</v>
      </c>
      <c r="F22" s="427">
        <v>42822</v>
      </c>
      <c r="G22" s="426" t="s">
        <v>426</v>
      </c>
      <c r="H22" s="428">
        <v>0</v>
      </c>
      <c r="I22" s="429">
        <v>0</v>
      </c>
      <c r="J22" s="430">
        <v>407</v>
      </c>
      <c r="K22" s="430">
        <v>1</v>
      </c>
      <c r="L22" s="430">
        <v>407</v>
      </c>
      <c r="M22" s="430">
        <v>0</v>
      </c>
      <c r="N22" s="430">
        <v>0</v>
      </c>
      <c r="O22" s="431"/>
      <c r="P22" s="339"/>
      <c r="Q22" s="339"/>
      <c r="R22" s="339"/>
      <c r="S22" s="339"/>
      <c r="T22" s="339"/>
      <c r="U22" s="339"/>
      <c r="V22" s="339"/>
      <c r="W22" s="340"/>
      <c r="X22" s="340"/>
      <c r="Y22" s="340"/>
      <c r="Z22" s="340"/>
      <c r="AA22" s="340"/>
      <c r="AB22" s="340"/>
    </row>
    <row r="23" spans="1:28" ht="15" x14ac:dyDescent="0.25">
      <c r="A23" s="341"/>
      <c r="B23" s="380"/>
      <c r="C23" s="381"/>
      <c r="D23" s="381"/>
      <c r="E23" s="381"/>
      <c r="F23" s="382"/>
      <c r="G23" s="381"/>
      <c r="H23" s="383"/>
      <c r="I23" s="384"/>
      <c r="J23" s="385"/>
      <c r="K23" s="385"/>
      <c r="L23" s="342"/>
      <c r="M23" s="385"/>
      <c r="N23" s="385"/>
      <c r="O23" s="343"/>
      <c r="P23" s="339"/>
      <c r="Q23" s="339"/>
      <c r="R23" s="339"/>
      <c r="S23" s="339"/>
      <c r="T23" s="339"/>
      <c r="U23" s="339"/>
      <c r="V23" s="339"/>
      <c r="W23" s="340"/>
      <c r="X23" s="340"/>
      <c r="Y23" s="340"/>
      <c r="Z23" s="340"/>
      <c r="AA23" s="340"/>
      <c r="AB23" s="340"/>
    </row>
    <row r="24" spans="1:28" ht="15" x14ac:dyDescent="0.25">
      <c r="A24" s="307">
        <v>2</v>
      </c>
      <c r="B24" s="308" t="s">
        <v>845</v>
      </c>
      <c r="C24" s="309"/>
      <c r="D24" s="309"/>
      <c r="E24" s="309"/>
      <c r="F24" s="310"/>
      <c r="G24" s="309"/>
      <c r="H24" s="311"/>
      <c r="I24" s="311"/>
      <c r="J24" s="312">
        <v>0</v>
      </c>
      <c r="K24" s="312">
        <v>0</v>
      </c>
      <c r="L24" s="312">
        <v>0</v>
      </c>
      <c r="M24" s="312">
        <v>0</v>
      </c>
      <c r="N24" s="312">
        <v>0</v>
      </c>
      <c r="O24" s="313"/>
    </row>
    <row r="25" spans="1:28" ht="15" x14ac:dyDescent="0.25">
      <c r="A25" s="307">
        <v>3</v>
      </c>
      <c r="B25" s="308" t="s">
        <v>340</v>
      </c>
      <c r="C25" s="309"/>
      <c r="D25" s="309"/>
      <c r="E25" s="309"/>
      <c r="F25" s="310"/>
      <c r="G25" s="309"/>
      <c r="H25" s="311"/>
      <c r="I25" s="311"/>
      <c r="J25" s="312">
        <v>0</v>
      </c>
      <c r="K25" s="312">
        <v>0</v>
      </c>
      <c r="L25" s="312">
        <v>0</v>
      </c>
      <c r="M25" s="312">
        <v>0</v>
      </c>
      <c r="N25" s="312">
        <v>0</v>
      </c>
      <c r="O25" s="313"/>
    </row>
    <row r="26" spans="1:28" ht="15" x14ac:dyDescent="0.25">
      <c r="A26" s="307">
        <v>4</v>
      </c>
      <c r="B26" s="308" t="s">
        <v>341</v>
      </c>
      <c r="C26" s="309"/>
      <c r="D26" s="309"/>
      <c r="E26" s="309"/>
      <c r="F26" s="310"/>
      <c r="G26" s="309"/>
      <c r="H26" s="311"/>
      <c r="I26" s="311"/>
      <c r="J26" s="312">
        <v>0</v>
      </c>
      <c r="K26" s="312">
        <v>0</v>
      </c>
      <c r="L26" s="312">
        <v>0</v>
      </c>
      <c r="M26" s="312">
        <v>0</v>
      </c>
      <c r="N26" s="312">
        <v>0</v>
      </c>
      <c r="O26" s="313"/>
    </row>
    <row r="27" spans="1:28" ht="45" x14ac:dyDescent="0.25">
      <c r="A27" s="307">
        <v>5</v>
      </c>
      <c r="B27" s="308" t="s">
        <v>428</v>
      </c>
      <c r="C27" s="309"/>
      <c r="D27" s="309"/>
      <c r="E27" s="309"/>
      <c r="F27" s="310"/>
      <c r="G27" s="309"/>
      <c r="H27" s="311"/>
      <c r="I27" s="311"/>
      <c r="J27" s="312">
        <f>SUM(J28:J31)</f>
        <v>10551</v>
      </c>
      <c r="K27" s="312">
        <f t="shared" ref="K27:L27" si="0">SUM(K28:K31)</f>
        <v>76</v>
      </c>
      <c r="L27" s="312">
        <f t="shared" si="0"/>
        <v>10551</v>
      </c>
      <c r="M27" s="312">
        <f t="shared" ref="M27:O27" si="1">SUM(M28:M29)</f>
        <v>0</v>
      </c>
      <c r="N27" s="312">
        <f t="shared" si="1"/>
        <v>0</v>
      </c>
      <c r="O27" s="312">
        <f t="shared" si="1"/>
        <v>0</v>
      </c>
    </row>
    <row r="28" spans="1:28" ht="30" x14ac:dyDescent="0.25">
      <c r="A28" s="398" t="s">
        <v>430</v>
      </c>
      <c r="B28" s="399" t="s">
        <v>566</v>
      </c>
      <c r="C28" s="400" t="s">
        <v>504</v>
      </c>
      <c r="D28" s="400" t="s">
        <v>504</v>
      </c>
      <c r="E28" s="400" t="s">
        <v>328</v>
      </c>
      <c r="F28" s="401">
        <v>39083</v>
      </c>
      <c r="G28" s="400" t="s">
        <v>567</v>
      </c>
      <c r="H28" s="402">
        <v>0</v>
      </c>
      <c r="I28" s="403">
        <v>0</v>
      </c>
      <c r="J28" s="404">
        <v>3207</v>
      </c>
      <c r="K28" s="432">
        <v>0</v>
      </c>
      <c r="L28" s="404">
        <v>3207</v>
      </c>
      <c r="M28" s="404">
        <v>0</v>
      </c>
      <c r="N28" s="404">
        <v>0</v>
      </c>
      <c r="O28" s="405"/>
      <c r="P28" s="333"/>
      <c r="Q28" s="333"/>
      <c r="R28" s="333"/>
      <c r="S28" s="333"/>
      <c r="T28" s="333"/>
      <c r="U28" s="333"/>
      <c r="V28" s="333"/>
      <c r="W28" s="334"/>
      <c r="X28" s="334"/>
      <c r="Y28" s="334"/>
      <c r="Z28" s="334"/>
      <c r="AA28" s="334"/>
      <c r="AB28" s="334"/>
    </row>
    <row r="29" spans="1:28" ht="30" x14ac:dyDescent="0.25">
      <c r="A29" s="398" t="s">
        <v>761</v>
      </c>
      <c r="B29" s="399" t="s">
        <v>566</v>
      </c>
      <c r="C29" s="400" t="s">
        <v>504</v>
      </c>
      <c r="D29" s="400" t="s">
        <v>504</v>
      </c>
      <c r="E29" s="400" t="s">
        <v>644</v>
      </c>
      <c r="F29" s="401">
        <v>39083</v>
      </c>
      <c r="G29" s="400" t="s">
        <v>567</v>
      </c>
      <c r="H29" s="402">
        <v>0</v>
      </c>
      <c r="I29" s="403">
        <v>0</v>
      </c>
      <c r="J29" s="404">
        <v>356</v>
      </c>
      <c r="K29" s="432">
        <v>63</v>
      </c>
      <c r="L29" s="404">
        <v>356</v>
      </c>
      <c r="M29" s="404">
        <v>0</v>
      </c>
      <c r="N29" s="404">
        <v>0</v>
      </c>
      <c r="O29" s="405"/>
      <c r="P29" s="333"/>
      <c r="Q29" s="333"/>
      <c r="R29" s="333"/>
      <c r="S29" s="333"/>
      <c r="T29" s="333"/>
      <c r="U29" s="333"/>
      <c r="V29" s="333"/>
      <c r="W29" s="334"/>
      <c r="X29" s="334"/>
      <c r="Y29" s="334"/>
      <c r="Z29" s="334"/>
      <c r="AA29" s="334"/>
      <c r="AB29" s="334"/>
    </row>
    <row r="30" spans="1:28" ht="30" x14ac:dyDescent="0.25">
      <c r="A30" s="398" t="s">
        <v>822</v>
      </c>
      <c r="B30" s="399" t="s">
        <v>566</v>
      </c>
      <c r="C30" s="400" t="s">
        <v>504</v>
      </c>
      <c r="D30" s="400" t="s">
        <v>504</v>
      </c>
      <c r="E30" s="400" t="s">
        <v>431</v>
      </c>
      <c r="F30" s="401">
        <v>39083</v>
      </c>
      <c r="G30" s="400" t="s">
        <v>567</v>
      </c>
      <c r="H30" s="402">
        <v>0</v>
      </c>
      <c r="I30" s="403">
        <v>0</v>
      </c>
      <c r="J30" s="404">
        <v>2715</v>
      </c>
      <c r="K30" s="432">
        <v>6</v>
      </c>
      <c r="L30" s="404">
        <v>2715</v>
      </c>
      <c r="M30" s="404">
        <v>0</v>
      </c>
      <c r="N30" s="404">
        <v>0</v>
      </c>
      <c r="O30" s="405"/>
      <c r="P30" s="339"/>
      <c r="Q30" s="339"/>
      <c r="R30" s="339"/>
      <c r="S30" s="339"/>
      <c r="T30" s="339"/>
      <c r="U30" s="339"/>
      <c r="V30" s="339"/>
      <c r="W30" s="340"/>
      <c r="X30" s="340"/>
      <c r="Y30" s="340"/>
      <c r="Z30" s="340"/>
      <c r="AA30" s="340"/>
      <c r="AB30" s="340"/>
    </row>
    <row r="31" spans="1:28" ht="30" x14ac:dyDescent="0.25">
      <c r="A31" s="398" t="s">
        <v>824</v>
      </c>
      <c r="B31" s="399" t="s">
        <v>566</v>
      </c>
      <c r="C31" s="400" t="s">
        <v>504</v>
      </c>
      <c r="D31" s="400" t="s">
        <v>504</v>
      </c>
      <c r="E31" s="400" t="s">
        <v>325</v>
      </c>
      <c r="F31" s="401">
        <v>39083</v>
      </c>
      <c r="G31" s="400" t="s">
        <v>567</v>
      </c>
      <c r="H31" s="402">
        <v>0</v>
      </c>
      <c r="I31" s="403">
        <v>0</v>
      </c>
      <c r="J31" s="404">
        <v>4273</v>
      </c>
      <c r="K31" s="432">
        <v>7</v>
      </c>
      <c r="L31" s="404">
        <v>4273</v>
      </c>
      <c r="M31" s="404">
        <v>0</v>
      </c>
      <c r="N31" s="404">
        <v>0</v>
      </c>
      <c r="O31" s="405"/>
      <c r="P31" s="339"/>
      <c r="Q31" s="339"/>
      <c r="R31" s="339"/>
      <c r="S31" s="339"/>
      <c r="T31" s="339"/>
      <c r="U31" s="339"/>
      <c r="V31" s="339"/>
      <c r="W31" s="340"/>
      <c r="X31" s="340"/>
      <c r="Y31" s="340"/>
      <c r="Z31" s="340"/>
      <c r="AA31" s="340"/>
      <c r="AB31" s="340"/>
    </row>
    <row r="32" spans="1:28" x14ac:dyDescent="0.2">
      <c r="A32" s="314">
        <v>6</v>
      </c>
      <c r="B32" s="315" t="s">
        <v>342</v>
      </c>
      <c r="C32" s="316"/>
      <c r="D32" s="316"/>
      <c r="E32" s="316"/>
      <c r="F32" s="317"/>
      <c r="G32" s="316"/>
      <c r="H32" s="318"/>
      <c r="I32" s="318"/>
      <c r="J32" s="319">
        <f>J27+J15</f>
        <v>71179</v>
      </c>
      <c r="K32" s="319">
        <f>K27+K15</f>
        <v>77</v>
      </c>
      <c r="L32" s="319">
        <f>L27+L15</f>
        <v>71172</v>
      </c>
      <c r="M32" s="319">
        <v>0</v>
      </c>
      <c r="N32" s="319">
        <v>0</v>
      </c>
      <c r="O32" s="320"/>
    </row>
    <row r="39" spans="2:2" x14ac:dyDescent="0.2">
      <c r="B39" s="48" t="s">
        <v>1214</v>
      </c>
    </row>
  </sheetData>
  <autoFilter ref="A14:IN15" xr:uid="{00000000-0009-0000-0000-000007000000}"/>
  <mergeCells count="12">
    <mergeCell ref="B10:E10"/>
    <mergeCell ref="A12:A13"/>
    <mergeCell ref="B12:B13"/>
    <mergeCell ref="C12:D12"/>
    <mergeCell ref="O12:O13"/>
    <mergeCell ref="E12:E13"/>
    <mergeCell ref="F12:G12"/>
    <mergeCell ref="H12:H13"/>
    <mergeCell ref="I12:I13"/>
    <mergeCell ref="N12:N13"/>
    <mergeCell ref="L12:M12"/>
    <mergeCell ref="J12:K12"/>
  </mergeCells>
  <phoneticPr fontId="35" type="noConversion"/>
  <pageMargins left="0.47244094488188981" right="0.51181102362204722" top="0.27559055118110237" bottom="0.70866141732283472" header="0.23622047244094491" footer="0.51181102362204722"/>
  <pageSetup paperSize="9" scale="63"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6">
    <tabColor rgb="FF00B0F0"/>
    <pageSetUpPr fitToPage="1"/>
  </sheetPr>
  <dimension ref="A1:L48"/>
  <sheetViews>
    <sheetView workbookViewId="0">
      <selection activeCell="D4" sqref="D4"/>
    </sheetView>
  </sheetViews>
  <sheetFormatPr defaultRowHeight="12.75" x14ac:dyDescent="0.2"/>
  <cols>
    <col min="1" max="1" width="7.85546875" style="9" customWidth="1"/>
    <col min="2" max="2" width="35" style="9" customWidth="1"/>
    <col min="3" max="3" width="16.7109375" style="9" customWidth="1"/>
    <col min="4" max="4" width="12.7109375" style="9" customWidth="1"/>
    <col min="5" max="5" width="12.85546875" style="9" customWidth="1"/>
    <col min="6" max="6" width="15.42578125" style="9" customWidth="1"/>
    <col min="7" max="7" width="19.42578125" style="9" customWidth="1"/>
    <col min="8" max="8" width="14.85546875" style="9" customWidth="1"/>
    <col min="9" max="9" width="9.140625" style="1"/>
    <col min="10" max="10" width="8.5703125" style="1" customWidth="1"/>
    <col min="11" max="16384" width="9.140625" style="1"/>
  </cols>
  <sheetData>
    <row r="1" spans="1:10" x14ac:dyDescent="0.2">
      <c r="F1" s="11"/>
    </row>
    <row r="2" spans="1:10" ht="15.75" x14ac:dyDescent="0.25">
      <c r="A2" s="155" t="s">
        <v>716</v>
      </c>
      <c r="D2" s="112"/>
      <c r="F2" s="11"/>
    </row>
    <row r="3" spans="1:10" x14ac:dyDescent="0.2">
      <c r="A3" s="145" t="s">
        <v>570</v>
      </c>
      <c r="C3" s="121">
        <f>D3+1</f>
        <v>44287</v>
      </c>
      <c r="D3" s="154">
        <v>44286</v>
      </c>
      <c r="F3" s="11"/>
    </row>
    <row r="4" spans="1:10" x14ac:dyDescent="0.2">
      <c r="A4" s="144" t="s">
        <v>717</v>
      </c>
      <c r="B4" s="151"/>
      <c r="C4" s="151"/>
      <c r="D4" s="112"/>
      <c r="F4" s="11"/>
    </row>
    <row r="5" spans="1:10" x14ac:dyDescent="0.2">
      <c r="A5" s="144" t="s">
        <v>572</v>
      </c>
      <c r="B5" s="151"/>
      <c r="C5" s="151"/>
      <c r="D5" s="112"/>
      <c r="F5" s="11"/>
    </row>
    <row r="6" spans="1:10" x14ac:dyDescent="0.2">
      <c r="A6" s="144" t="s">
        <v>573</v>
      </c>
      <c r="B6" s="151"/>
      <c r="C6" s="151"/>
      <c r="D6" s="112"/>
      <c r="F6" s="11"/>
    </row>
    <row r="7" spans="1:10" x14ac:dyDescent="0.2">
      <c r="A7" s="144" t="s">
        <v>574</v>
      </c>
      <c r="B7" s="151"/>
      <c r="C7" s="151"/>
      <c r="D7" s="112"/>
      <c r="E7" s="151"/>
      <c r="F7" s="151"/>
      <c r="G7" s="151"/>
      <c r="H7" s="151"/>
      <c r="I7" s="4"/>
      <c r="J7" s="4"/>
    </row>
    <row r="8" spans="1:10" x14ac:dyDescent="0.2">
      <c r="A8" s="144" t="s">
        <v>575</v>
      </c>
      <c r="B8" s="151"/>
      <c r="C8" s="151"/>
      <c r="D8" s="152"/>
      <c r="E8" s="153"/>
      <c r="F8" s="153"/>
      <c r="G8" s="153"/>
      <c r="H8" s="153"/>
      <c r="I8" s="4"/>
      <c r="J8" s="4"/>
    </row>
    <row r="9" spans="1:10" ht="25.5" customHeight="1" x14ac:dyDescent="0.2">
      <c r="A9" s="144"/>
      <c r="B9" s="151"/>
      <c r="C9" s="151"/>
      <c r="D9" s="146" t="s">
        <v>333</v>
      </c>
      <c r="E9" s="153"/>
      <c r="F9" s="153"/>
      <c r="G9" s="153"/>
      <c r="H9" s="153"/>
      <c r="I9" s="4"/>
      <c r="J9" s="4"/>
    </row>
    <row r="10" spans="1:10" ht="12.75" customHeight="1" x14ac:dyDescent="0.2">
      <c r="A10" s="153"/>
      <c r="B10" s="153"/>
      <c r="C10" s="153"/>
      <c r="D10" s="147" t="s">
        <v>576</v>
      </c>
      <c r="E10" s="153"/>
      <c r="F10" s="153"/>
      <c r="G10" s="153"/>
      <c r="H10" s="153"/>
      <c r="I10" s="3"/>
      <c r="J10" s="4"/>
    </row>
    <row r="11" spans="1:10" ht="12.75" customHeight="1" x14ac:dyDescent="0.2">
      <c r="A11" s="14"/>
      <c r="B11" s="14"/>
      <c r="C11" s="14"/>
      <c r="D11" s="14"/>
      <c r="E11" s="14"/>
      <c r="F11" s="14"/>
      <c r="G11" s="14"/>
      <c r="H11" s="14"/>
      <c r="I11" s="5"/>
      <c r="J11" s="4"/>
    </row>
    <row r="12" spans="1:10" s="7" customFormat="1" ht="25.5" customHeight="1" x14ac:dyDescent="0.2">
      <c r="A12" s="625" t="s">
        <v>343</v>
      </c>
      <c r="B12" s="627" t="s">
        <v>344</v>
      </c>
      <c r="C12" s="627" t="s">
        <v>718</v>
      </c>
      <c r="D12" s="629" t="s">
        <v>490</v>
      </c>
      <c r="E12" s="630"/>
      <c r="F12" s="627" t="s">
        <v>719</v>
      </c>
      <c r="G12" s="627" t="s">
        <v>345</v>
      </c>
      <c r="H12" s="627" t="s">
        <v>346</v>
      </c>
      <c r="I12" s="6"/>
    </row>
    <row r="13" spans="1:10" s="7" customFormat="1" ht="67.5" customHeight="1" x14ac:dyDescent="0.2">
      <c r="A13" s="626"/>
      <c r="B13" s="628"/>
      <c r="C13" s="628"/>
      <c r="D13" s="10" t="s">
        <v>342</v>
      </c>
      <c r="E13" s="10" t="s">
        <v>277</v>
      </c>
      <c r="F13" s="628"/>
      <c r="G13" s="628"/>
      <c r="H13" s="628"/>
      <c r="I13" s="6"/>
    </row>
    <row r="14" spans="1:10" ht="12.75" customHeight="1" x14ac:dyDescent="0.2">
      <c r="A14" s="15">
        <v>1</v>
      </c>
      <c r="B14" s="15">
        <v>2</v>
      </c>
      <c r="C14" s="15">
        <v>3</v>
      </c>
      <c r="D14" s="15">
        <v>4</v>
      </c>
      <c r="E14" s="15">
        <v>5</v>
      </c>
      <c r="F14" s="15">
        <v>6</v>
      </c>
      <c r="G14" s="15">
        <v>7</v>
      </c>
      <c r="H14" s="15">
        <v>8</v>
      </c>
      <c r="J14" s="2"/>
    </row>
    <row r="15" spans="1:10" s="57" customFormat="1" x14ac:dyDescent="0.2">
      <c r="A15" s="53" t="s">
        <v>347</v>
      </c>
      <c r="B15" s="53" t="s">
        <v>278</v>
      </c>
      <c r="C15" s="54"/>
      <c r="D15" s="55"/>
      <c r="E15" s="55"/>
      <c r="F15" s="56"/>
      <c r="G15" s="56"/>
      <c r="H15" s="56"/>
      <c r="J15" s="58"/>
    </row>
    <row r="16" spans="1:10" s="57" customFormat="1" x14ac:dyDescent="0.2">
      <c r="A16" s="53" t="s">
        <v>415</v>
      </c>
      <c r="B16" s="54" t="s">
        <v>279</v>
      </c>
      <c r="C16" s="56"/>
      <c r="D16" s="59"/>
      <c r="E16" s="59"/>
      <c r="F16" s="56"/>
      <c r="G16" s="56"/>
      <c r="H16" s="56"/>
    </row>
    <row r="17" spans="1:10" x14ac:dyDescent="0.2">
      <c r="A17" s="52" t="s">
        <v>440</v>
      </c>
      <c r="B17" s="17" t="s">
        <v>348</v>
      </c>
      <c r="C17" s="19"/>
      <c r="D17" s="20"/>
      <c r="E17" s="20"/>
      <c r="F17" s="19"/>
      <c r="G17" s="19"/>
      <c r="H17" s="19"/>
    </row>
    <row r="18" spans="1:10" x14ac:dyDescent="0.2">
      <c r="A18" s="52" t="s">
        <v>441</v>
      </c>
      <c r="B18" s="16" t="s">
        <v>350</v>
      </c>
      <c r="C18" s="19"/>
      <c r="D18" s="20"/>
      <c r="E18" s="20"/>
      <c r="F18" s="19"/>
      <c r="G18" s="19"/>
      <c r="H18" s="19"/>
    </row>
    <row r="19" spans="1:10" s="57" customFormat="1" x14ac:dyDescent="0.2">
      <c r="A19" s="53" t="s">
        <v>336</v>
      </c>
      <c r="B19" s="53" t="s">
        <v>280</v>
      </c>
      <c r="C19" s="54"/>
      <c r="D19" s="55"/>
      <c r="E19" s="55"/>
      <c r="F19" s="56"/>
      <c r="G19" s="56"/>
      <c r="H19" s="56"/>
      <c r="J19" s="58"/>
    </row>
    <row r="20" spans="1:10" x14ac:dyDescent="0.2">
      <c r="A20" s="52" t="s">
        <v>442</v>
      </c>
      <c r="B20" s="17" t="s">
        <v>348</v>
      </c>
      <c r="C20" s="19"/>
      <c r="D20" s="20"/>
      <c r="E20" s="20"/>
      <c r="F20" s="19"/>
      <c r="G20" s="19"/>
      <c r="H20" s="19"/>
    </row>
    <row r="21" spans="1:10" x14ac:dyDescent="0.2">
      <c r="A21" s="52" t="s">
        <v>443</v>
      </c>
      <c r="B21" s="16" t="s">
        <v>350</v>
      </c>
      <c r="C21" s="19"/>
      <c r="D21" s="20"/>
      <c r="E21" s="20"/>
      <c r="F21" s="19"/>
      <c r="G21" s="19"/>
      <c r="H21" s="19"/>
    </row>
    <row r="22" spans="1:10" s="57" customFormat="1" x14ac:dyDescent="0.2">
      <c r="A22" s="53" t="s">
        <v>313</v>
      </c>
      <c r="B22" s="54" t="s">
        <v>281</v>
      </c>
      <c r="C22" s="56"/>
      <c r="D22" s="59"/>
      <c r="E22" s="59"/>
      <c r="F22" s="56"/>
      <c r="G22" s="56"/>
      <c r="H22" s="56"/>
    </row>
    <row r="23" spans="1:10" x14ac:dyDescent="0.2">
      <c r="A23" s="52" t="s">
        <v>283</v>
      </c>
      <c r="B23" s="17" t="s">
        <v>348</v>
      </c>
      <c r="C23" s="19"/>
      <c r="D23" s="20"/>
      <c r="E23" s="20"/>
      <c r="F23" s="19"/>
      <c r="G23" s="19"/>
      <c r="H23" s="19"/>
    </row>
    <row r="24" spans="1:10" x14ac:dyDescent="0.2">
      <c r="A24" s="52" t="s">
        <v>284</v>
      </c>
      <c r="B24" s="16" t="s">
        <v>350</v>
      </c>
      <c r="C24" s="19"/>
      <c r="D24" s="20"/>
      <c r="E24" s="20"/>
      <c r="F24" s="19"/>
      <c r="G24" s="19"/>
      <c r="H24" s="19"/>
    </row>
    <row r="25" spans="1:10" hidden="1" x14ac:dyDescent="0.2">
      <c r="A25" s="16" t="s">
        <v>314</v>
      </c>
      <c r="B25" s="17"/>
      <c r="C25" s="19"/>
      <c r="D25" s="20"/>
      <c r="E25" s="20"/>
      <c r="F25" s="19"/>
      <c r="G25" s="19"/>
      <c r="H25" s="19"/>
    </row>
    <row r="26" spans="1:10" hidden="1" x14ac:dyDescent="0.2">
      <c r="A26" s="16" t="s">
        <v>315</v>
      </c>
      <c r="B26" s="17"/>
      <c r="C26" s="19"/>
      <c r="D26" s="20"/>
      <c r="E26" s="20"/>
      <c r="F26" s="19"/>
      <c r="G26" s="19"/>
      <c r="H26" s="19"/>
    </row>
    <row r="27" spans="1:10" hidden="1" x14ac:dyDescent="0.2">
      <c r="A27" s="16" t="s">
        <v>316</v>
      </c>
      <c r="B27" s="17"/>
      <c r="C27" s="19"/>
      <c r="D27" s="20"/>
      <c r="E27" s="20"/>
      <c r="F27" s="19"/>
      <c r="G27" s="19"/>
      <c r="H27" s="19"/>
    </row>
    <row r="28" spans="1:10" hidden="1" x14ac:dyDescent="0.2">
      <c r="A28" s="16" t="s">
        <v>317</v>
      </c>
      <c r="B28" s="17"/>
      <c r="C28" s="19"/>
      <c r="D28" s="20"/>
      <c r="E28" s="20"/>
      <c r="F28" s="19"/>
      <c r="G28" s="19"/>
      <c r="H28" s="19"/>
    </row>
    <row r="29" spans="1:10" hidden="1" x14ac:dyDescent="0.2">
      <c r="A29" s="16" t="s">
        <v>318</v>
      </c>
      <c r="B29" s="17"/>
      <c r="C29" s="19"/>
      <c r="D29" s="20"/>
      <c r="E29" s="20"/>
      <c r="F29" s="19"/>
      <c r="G29" s="19"/>
      <c r="H29" s="19"/>
    </row>
    <row r="30" spans="1:10" s="57" customFormat="1" x14ac:dyDescent="0.2">
      <c r="A30" s="53" t="s">
        <v>349</v>
      </c>
      <c r="B30" s="53" t="s">
        <v>282</v>
      </c>
      <c r="C30" s="54"/>
      <c r="D30" s="55"/>
      <c r="E30" s="55"/>
      <c r="F30" s="56"/>
      <c r="G30" s="56"/>
      <c r="H30" s="56"/>
    </row>
    <row r="31" spans="1:10" ht="12.75" customHeight="1" x14ac:dyDescent="0.2">
      <c r="A31" s="16" t="s">
        <v>416</v>
      </c>
      <c r="B31" s="17" t="s">
        <v>348</v>
      </c>
      <c r="C31" s="19"/>
      <c r="D31" s="20"/>
      <c r="E31" s="20"/>
      <c r="F31" s="19"/>
      <c r="G31" s="19"/>
      <c r="H31" s="19"/>
    </row>
    <row r="32" spans="1:10" ht="12.75" customHeight="1" x14ac:dyDescent="0.2">
      <c r="A32" s="16" t="s">
        <v>417</v>
      </c>
      <c r="B32" s="16" t="s">
        <v>350</v>
      </c>
      <c r="C32" s="19"/>
      <c r="D32" s="20"/>
      <c r="E32" s="20"/>
      <c r="F32" s="19"/>
      <c r="G32" s="19"/>
      <c r="H32" s="19"/>
    </row>
    <row r="33" spans="1:12" ht="12.75" hidden="1" customHeight="1" x14ac:dyDescent="0.2">
      <c r="A33" s="16" t="s">
        <v>319</v>
      </c>
      <c r="B33" s="17"/>
      <c r="C33" s="19"/>
      <c r="D33" s="20"/>
      <c r="E33" s="20"/>
      <c r="F33" s="19"/>
      <c r="G33" s="19"/>
      <c r="H33" s="19"/>
    </row>
    <row r="34" spans="1:12" ht="12.75" hidden="1" customHeight="1" x14ac:dyDescent="0.2">
      <c r="A34" s="16" t="s">
        <v>320</v>
      </c>
      <c r="B34" s="17"/>
      <c r="C34" s="19"/>
      <c r="D34" s="20"/>
      <c r="E34" s="20"/>
      <c r="F34" s="19"/>
      <c r="G34" s="19"/>
      <c r="H34" s="19"/>
    </row>
    <row r="35" spans="1:12" ht="12.75" hidden="1" customHeight="1" x14ac:dyDescent="0.2">
      <c r="A35" s="16" t="s">
        <v>321</v>
      </c>
      <c r="B35" s="17"/>
      <c r="C35" s="19"/>
      <c r="D35" s="20"/>
      <c r="E35" s="20"/>
      <c r="F35" s="19"/>
      <c r="G35" s="19"/>
      <c r="H35" s="19"/>
    </row>
    <row r="36" spans="1:12" ht="12.75" hidden="1" customHeight="1" x14ac:dyDescent="0.2">
      <c r="A36" s="16" t="s">
        <v>322</v>
      </c>
      <c r="B36" s="17"/>
      <c r="C36" s="19"/>
      <c r="D36" s="20"/>
      <c r="E36" s="20"/>
      <c r="F36" s="19"/>
      <c r="G36" s="19"/>
      <c r="H36" s="19"/>
    </row>
    <row r="37" spans="1:12" ht="12.75" hidden="1" customHeight="1" x14ac:dyDescent="0.2">
      <c r="A37" s="16" t="s">
        <v>323</v>
      </c>
      <c r="B37" s="17"/>
      <c r="C37" s="19"/>
      <c r="D37" s="20"/>
      <c r="E37" s="20"/>
      <c r="F37" s="19"/>
      <c r="G37" s="19"/>
      <c r="H37" s="19"/>
    </row>
    <row r="38" spans="1:12" s="57" customFormat="1" x14ac:dyDescent="0.2">
      <c r="A38" s="53" t="s">
        <v>418</v>
      </c>
      <c r="B38" s="53" t="s">
        <v>285</v>
      </c>
      <c r="C38" s="54"/>
      <c r="D38" s="55"/>
      <c r="E38" s="55"/>
      <c r="F38" s="56"/>
      <c r="G38" s="56"/>
      <c r="H38" s="56"/>
    </row>
    <row r="39" spans="1:12" x14ac:dyDescent="0.2">
      <c r="A39" s="16" t="s">
        <v>419</v>
      </c>
      <c r="B39" s="17" t="s">
        <v>348</v>
      </c>
      <c r="C39" s="17"/>
      <c r="D39" s="20"/>
      <c r="E39" s="20"/>
      <c r="F39" s="19"/>
      <c r="G39" s="19"/>
      <c r="H39" s="19"/>
    </row>
    <row r="40" spans="1:12" x14ac:dyDescent="0.2">
      <c r="A40" s="16" t="s">
        <v>251</v>
      </c>
      <c r="B40" s="16" t="s">
        <v>350</v>
      </c>
      <c r="C40" s="17"/>
      <c r="D40" s="20"/>
      <c r="E40" s="20"/>
      <c r="F40" s="19"/>
      <c r="G40" s="19"/>
      <c r="H40" s="19"/>
    </row>
    <row r="41" spans="1:12" x14ac:dyDescent="0.2">
      <c r="A41" s="16" t="s">
        <v>420</v>
      </c>
      <c r="B41" s="16" t="s">
        <v>342</v>
      </c>
      <c r="C41" s="21"/>
      <c r="D41" s="18">
        <f>D38+D30+D15</f>
        <v>0</v>
      </c>
      <c r="E41" s="18"/>
      <c r="F41" s="19"/>
      <c r="G41" s="19"/>
      <c r="H41" s="19"/>
    </row>
    <row r="43" spans="1:12" s="75" customFormat="1" ht="27.75" customHeight="1" x14ac:dyDescent="0.25">
      <c r="A43" s="348" t="s">
        <v>1185</v>
      </c>
      <c r="B43" s="24"/>
      <c r="D43" s="24"/>
      <c r="E43" s="24" t="s">
        <v>1186</v>
      </c>
      <c r="F43" s="24"/>
      <c r="J43" s="76"/>
      <c r="L43" s="76"/>
    </row>
    <row r="44" spans="1:12" s="75" customFormat="1" ht="27.75" customHeight="1" x14ac:dyDescent="0.25">
      <c r="A44" s="24" t="s">
        <v>836</v>
      </c>
      <c r="B44" s="24"/>
      <c r="D44" s="24"/>
      <c r="E44" s="24" t="s">
        <v>1186</v>
      </c>
      <c r="F44" s="24"/>
      <c r="L44" s="76"/>
    </row>
    <row r="45" spans="1:12" s="75" customFormat="1" ht="27.75" customHeight="1" x14ac:dyDescent="0.25">
      <c r="A45" s="38" t="s">
        <v>1148</v>
      </c>
      <c r="B45" s="24"/>
      <c r="D45" s="24"/>
      <c r="E45" s="24" t="s">
        <v>1186</v>
      </c>
      <c r="F45" s="24"/>
      <c r="L45" s="76"/>
    </row>
    <row r="46" spans="1:12" s="75" customFormat="1" ht="15.75" customHeight="1" x14ac:dyDescent="0.25">
      <c r="A46" s="38"/>
      <c r="B46" s="24"/>
      <c r="C46" s="24"/>
      <c r="D46" s="24"/>
      <c r="E46" s="24"/>
      <c r="F46" s="24"/>
      <c r="L46" s="76"/>
    </row>
    <row r="47" spans="1:12" s="75" customFormat="1" ht="15.75" customHeight="1" x14ac:dyDescent="0.25">
      <c r="A47" s="43" t="s">
        <v>558</v>
      </c>
      <c r="B47" s="24"/>
      <c r="C47" s="24"/>
      <c r="D47" s="24"/>
      <c r="E47" s="24"/>
      <c r="F47" s="24"/>
      <c r="L47" s="76"/>
    </row>
    <row r="48" spans="1:12" s="9" customFormat="1" x14ac:dyDescent="0.2">
      <c r="A48" s="38" t="s">
        <v>287</v>
      </c>
      <c r="B48" s="24"/>
      <c r="C48" s="24"/>
      <c r="D48" s="24"/>
      <c r="E48" s="24"/>
      <c r="F48" s="24"/>
    </row>
  </sheetData>
  <mergeCells count="7">
    <mergeCell ref="A12:A13"/>
    <mergeCell ref="B12:B13"/>
    <mergeCell ref="H12:H13"/>
    <mergeCell ref="C12:C13"/>
    <mergeCell ref="F12:F13"/>
    <mergeCell ref="D12:E12"/>
    <mergeCell ref="G12:G13"/>
  </mergeCells>
  <phoneticPr fontId="35" type="noConversion"/>
  <pageMargins left="0.75" right="0.75" top="0.48" bottom="0.53" header="0.31" footer="0.36"/>
  <pageSetup paperSize="9" scale="8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8"/>
  <sheetViews>
    <sheetView topLeftCell="A37" workbookViewId="0">
      <selection activeCell="C43" sqref="C43"/>
    </sheetView>
  </sheetViews>
  <sheetFormatPr defaultRowHeight="12.75" x14ac:dyDescent="0.2"/>
  <cols>
    <col min="1" max="1" width="8.140625" style="61" customWidth="1"/>
    <col min="2" max="2" width="102.140625" style="61" customWidth="1"/>
    <col min="3" max="3" width="16.140625" style="61" customWidth="1"/>
    <col min="4" max="4" width="17" style="61" customWidth="1"/>
    <col min="5" max="5" width="13.42578125" style="61" customWidth="1"/>
    <col min="6" max="16384" width="9.140625" style="61"/>
  </cols>
  <sheetData>
    <row r="1" spans="1:4" s="1" customFormat="1" x14ac:dyDescent="0.2">
      <c r="A1" s="590" t="s">
        <v>302</v>
      </c>
      <c r="B1" s="590"/>
      <c r="C1" s="590"/>
    </row>
    <row r="2" spans="1:4" s="1" customFormat="1" x14ac:dyDescent="0.2">
      <c r="A2" s="590" t="s">
        <v>303</v>
      </c>
      <c r="B2" s="590"/>
      <c r="C2" s="590"/>
    </row>
    <row r="3" spans="1:4" s="1" customFormat="1" x14ac:dyDescent="0.2">
      <c r="A3" s="631" t="s">
        <v>738</v>
      </c>
      <c r="B3" s="631"/>
      <c r="C3" s="631"/>
    </row>
    <row r="4" spans="1:4" s="1" customFormat="1" x14ac:dyDescent="0.2">
      <c r="A4" s="590" t="s">
        <v>333</v>
      </c>
      <c r="B4" s="590"/>
      <c r="C4" s="590"/>
    </row>
    <row r="5" spans="1:4" s="1" customFormat="1" x14ac:dyDescent="0.2">
      <c r="A5" s="590" t="s">
        <v>304</v>
      </c>
      <c r="B5" s="590"/>
      <c r="C5" s="590"/>
    </row>
    <row r="6" spans="1:4" x14ac:dyDescent="0.2">
      <c r="A6" s="129"/>
      <c r="C6" s="62" t="s">
        <v>305</v>
      </c>
    </row>
    <row r="7" spans="1:4" ht="22.5" x14ac:dyDescent="0.2">
      <c r="A7" s="63" t="s">
        <v>3</v>
      </c>
      <c r="B7" s="64" t="s">
        <v>4</v>
      </c>
      <c r="C7" s="63" t="s">
        <v>5</v>
      </c>
    </row>
    <row r="8" spans="1:4" x14ac:dyDescent="0.2">
      <c r="A8" s="65" t="s">
        <v>268</v>
      </c>
      <c r="B8" s="134" t="s">
        <v>269</v>
      </c>
      <c r="C8" s="66" t="s">
        <v>6</v>
      </c>
    </row>
    <row r="9" spans="1:4" ht="22.5" x14ac:dyDescent="0.2">
      <c r="A9" s="130" t="s">
        <v>7</v>
      </c>
      <c r="B9" s="131" t="s">
        <v>634</v>
      </c>
      <c r="C9" s="47">
        <f>'Пруднорматив ПП 80'!C39</f>
        <v>0</v>
      </c>
    </row>
    <row r="10" spans="1:4" x14ac:dyDescent="0.2">
      <c r="A10" s="65" t="s">
        <v>8</v>
      </c>
      <c r="B10" s="131" t="s">
        <v>310</v>
      </c>
      <c r="C10" s="47" t="e">
        <f>#REF!-C9</f>
        <v>#REF!</v>
      </c>
    </row>
    <row r="11" spans="1:4" ht="33.75" x14ac:dyDescent="0.2">
      <c r="A11" s="130" t="s">
        <v>9</v>
      </c>
      <c r="B11" s="131" t="s">
        <v>635</v>
      </c>
      <c r="C11" s="47">
        <f>'Пруднорматив ПП 80'!C35</f>
        <v>0</v>
      </c>
    </row>
    <row r="12" spans="1:4" x14ac:dyDescent="0.2">
      <c r="A12" s="65" t="s">
        <v>10</v>
      </c>
      <c r="B12" s="131" t="s">
        <v>11</v>
      </c>
      <c r="C12" s="47" t="e">
        <f>#REF!+#REF!-C11</f>
        <v>#REF!</v>
      </c>
      <c r="D12" s="73"/>
    </row>
    <row r="13" spans="1:4" x14ac:dyDescent="0.2">
      <c r="A13" s="130" t="s">
        <v>12</v>
      </c>
      <c r="B13" s="131" t="s">
        <v>326</v>
      </c>
      <c r="C13" s="47" t="e">
        <f>#REF!</f>
        <v>#REF!</v>
      </c>
    </row>
    <row r="14" spans="1:4" ht="78.75" x14ac:dyDescent="0.2">
      <c r="A14" s="65" t="s">
        <v>13</v>
      </c>
      <c r="B14" s="131" t="s">
        <v>239</v>
      </c>
      <c r="C14" s="47" t="e">
        <f>'Пруднорматив ПП 80'!C15</f>
        <v>#REF!</v>
      </c>
    </row>
    <row r="15" spans="1:4" ht="33.75" x14ac:dyDescent="0.2">
      <c r="A15" s="130" t="s">
        <v>14</v>
      </c>
      <c r="B15" s="131" t="s">
        <v>639</v>
      </c>
      <c r="C15" s="47">
        <v>0</v>
      </c>
    </row>
    <row r="16" spans="1:4" x14ac:dyDescent="0.2">
      <c r="A16" s="65" t="s">
        <v>15</v>
      </c>
      <c r="B16" s="131" t="s">
        <v>16</v>
      </c>
      <c r="C16" s="41">
        <v>0</v>
      </c>
    </row>
    <row r="17" spans="1:3" ht="45" x14ac:dyDescent="0.2">
      <c r="A17" s="130" t="s">
        <v>17</v>
      </c>
      <c r="B17" s="131" t="s">
        <v>234</v>
      </c>
      <c r="C17" s="41">
        <v>0</v>
      </c>
    </row>
    <row r="18" spans="1:3" x14ac:dyDescent="0.2">
      <c r="A18" s="65" t="s">
        <v>18</v>
      </c>
      <c r="B18" s="131" t="s">
        <v>368</v>
      </c>
      <c r="C18" s="41" t="e">
        <f>'Пруднорматив ПП 80'!C9</f>
        <v>#REF!</v>
      </c>
    </row>
    <row r="19" spans="1:3" x14ac:dyDescent="0.2">
      <c r="A19" s="130" t="s">
        <v>19</v>
      </c>
      <c r="B19" s="131" t="s">
        <v>240</v>
      </c>
      <c r="C19" s="41" t="e">
        <f>'Пруднорматив ПП 80'!C10</f>
        <v>#REF!</v>
      </c>
    </row>
    <row r="20" spans="1:3" x14ac:dyDescent="0.2">
      <c r="A20" s="65" t="s">
        <v>20</v>
      </c>
      <c r="B20" s="131" t="s">
        <v>21</v>
      </c>
      <c r="C20" s="41">
        <f>'Пруднорматив ПП 80'!C11</f>
        <v>0</v>
      </c>
    </row>
    <row r="21" spans="1:3" ht="33.75" x14ac:dyDescent="0.2">
      <c r="A21" s="130" t="s">
        <v>22</v>
      </c>
      <c r="B21" s="131" t="s">
        <v>241</v>
      </c>
      <c r="C21" s="41">
        <f>'Пруднорматив ПП 80'!C12</f>
        <v>0</v>
      </c>
    </row>
    <row r="22" spans="1:3" ht="22.5" x14ac:dyDescent="0.2">
      <c r="A22" s="65" t="s">
        <v>23</v>
      </c>
      <c r="B22" s="131" t="s">
        <v>242</v>
      </c>
      <c r="C22" s="41">
        <v>0</v>
      </c>
    </row>
    <row r="23" spans="1:3" x14ac:dyDescent="0.2">
      <c r="A23" s="130" t="s">
        <v>24</v>
      </c>
      <c r="B23" s="131" t="s">
        <v>636</v>
      </c>
      <c r="C23" s="41">
        <v>0</v>
      </c>
    </row>
    <row r="24" spans="1:3" x14ac:dyDescent="0.2">
      <c r="A24" s="65" t="s">
        <v>25</v>
      </c>
      <c r="B24" s="131" t="s">
        <v>243</v>
      </c>
      <c r="C24" s="41">
        <v>0</v>
      </c>
    </row>
    <row r="25" spans="1:3" ht="22.5" x14ac:dyDescent="0.2">
      <c r="A25" s="130" t="s">
        <v>26</v>
      </c>
      <c r="B25" s="131" t="s">
        <v>260</v>
      </c>
      <c r="C25" s="41">
        <f>'Пруднорматив ПП 80'!C18</f>
        <v>1006623</v>
      </c>
    </row>
    <row r="26" spans="1:3" ht="22.5" x14ac:dyDescent="0.2">
      <c r="A26" s="65" t="s">
        <v>27</v>
      </c>
      <c r="B26" s="131" t="s">
        <v>244</v>
      </c>
      <c r="C26" s="41">
        <f>'Пруднорматив ПП 80'!C19</f>
        <v>2646</v>
      </c>
    </row>
    <row r="27" spans="1:3" ht="56.25" x14ac:dyDescent="0.2">
      <c r="A27" s="130" t="s">
        <v>28</v>
      </c>
      <c r="B27" s="131" t="s">
        <v>29</v>
      </c>
      <c r="C27" s="41">
        <f>'Пруднорматив ПП 80'!C20</f>
        <v>1200758</v>
      </c>
    </row>
    <row r="28" spans="1:3" ht="45" x14ac:dyDescent="0.2">
      <c r="A28" s="65" t="s">
        <v>30</v>
      </c>
      <c r="B28" s="131" t="s">
        <v>640</v>
      </c>
      <c r="C28" s="41">
        <f>'Пруднорматив ПП 80'!C21</f>
        <v>647087</v>
      </c>
    </row>
    <row r="29" spans="1:3" ht="24.75" customHeight="1" x14ac:dyDescent="0.2">
      <c r="A29" s="130" t="s">
        <v>31</v>
      </c>
      <c r="B29" s="131" t="s">
        <v>637</v>
      </c>
      <c r="C29" s="41">
        <v>0</v>
      </c>
    </row>
    <row r="30" spans="1:3" ht="67.5" x14ac:dyDescent="0.2">
      <c r="A30" s="65" t="s">
        <v>32</v>
      </c>
      <c r="B30" s="131" t="s">
        <v>209</v>
      </c>
      <c r="C30" s="41">
        <f>'Пруднорматив ПП 80'!C22</f>
        <v>2962333</v>
      </c>
    </row>
    <row r="31" spans="1:3" ht="67.5" x14ac:dyDescent="0.2">
      <c r="A31" s="130" t="s">
        <v>210</v>
      </c>
      <c r="B31" s="131" t="s">
        <v>211</v>
      </c>
      <c r="C31" s="41">
        <f>'Пруднорматив ПП 80'!C23</f>
        <v>1534968</v>
      </c>
    </row>
    <row r="32" spans="1:3" ht="45" x14ac:dyDescent="0.2">
      <c r="A32" s="65" t="s">
        <v>212</v>
      </c>
      <c r="B32" s="131" t="s">
        <v>641</v>
      </c>
      <c r="C32" s="41">
        <f>'Пруднорматив ПП 80'!C24</f>
        <v>6874439</v>
      </c>
    </row>
    <row r="33" spans="1:12" ht="45" x14ac:dyDescent="0.2">
      <c r="A33" s="130" t="s">
        <v>213</v>
      </c>
      <c r="B33" s="131" t="s">
        <v>214</v>
      </c>
      <c r="C33" s="41">
        <f>'Пруднорматив ПП 80'!C25</f>
        <v>5131980</v>
      </c>
    </row>
    <row r="34" spans="1:12" ht="33.75" x14ac:dyDescent="0.2">
      <c r="A34" s="65" t="s">
        <v>215</v>
      </c>
      <c r="B34" s="131" t="s">
        <v>236</v>
      </c>
      <c r="C34" s="41">
        <f>'Пруднорматив ПП 80'!C27</f>
        <v>300469</v>
      </c>
    </row>
    <row r="35" spans="1:12" ht="33.75" x14ac:dyDescent="0.2">
      <c r="A35" s="130" t="s">
        <v>216</v>
      </c>
      <c r="B35" s="131" t="s">
        <v>245</v>
      </c>
      <c r="C35" s="41">
        <f>'Пруднорматив ПП 80'!C28</f>
        <v>918738</v>
      </c>
    </row>
    <row r="36" spans="1:12" ht="33.75" x14ac:dyDescent="0.2">
      <c r="A36" s="65" t="s">
        <v>217</v>
      </c>
      <c r="B36" s="131" t="s">
        <v>246</v>
      </c>
      <c r="C36" s="41">
        <f>'Пруднорматив ПП 80'!C34</f>
        <v>207052</v>
      </c>
    </row>
    <row r="37" spans="1:12" ht="33.75" x14ac:dyDescent="0.2">
      <c r="A37" s="130" t="s">
        <v>218</v>
      </c>
      <c r="B37" s="131" t="s">
        <v>237</v>
      </c>
      <c r="C37" s="41">
        <f>'Пруднорматив ПП 80'!C29</f>
        <v>0</v>
      </c>
    </row>
    <row r="38" spans="1:12" ht="45" x14ac:dyDescent="0.2">
      <c r="A38" s="132" t="s">
        <v>219</v>
      </c>
      <c r="B38" s="131" t="s">
        <v>238</v>
      </c>
      <c r="C38" s="41">
        <f>'Пруднорматив ПП 80'!C30</f>
        <v>16</v>
      </c>
    </row>
    <row r="39" spans="1:12" ht="33.75" x14ac:dyDescent="0.2">
      <c r="A39" s="133" t="s">
        <v>220</v>
      </c>
      <c r="B39" s="131" t="s">
        <v>642</v>
      </c>
      <c r="C39" s="41">
        <f>'Пруднорматив ПП 80'!C31</f>
        <v>0</v>
      </c>
    </row>
    <row r="40" spans="1:12" ht="24" customHeight="1" x14ac:dyDescent="0.2">
      <c r="A40" s="133" t="s">
        <v>221</v>
      </c>
      <c r="B40" s="131" t="s">
        <v>222</v>
      </c>
      <c r="C40" s="41">
        <f>'Пруднорматив ПП 80'!C32</f>
        <v>20608</v>
      </c>
    </row>
    <row r="41" spans="1:12" ht="33.75" x14ac:dyDescent="0.2">
      <c r="A41" s="133" t="s">
        <v>223</v>
      </c>
      <c r="B41" s="131" t="s">
        <v>247</v>
      </c>
      <c r="C41" s="41">
        <f>'Пруднорматив ПП 80'!C26</f>
        <v>0</v>
      </c>
    </row>
    <row r="42" spans="1:12" ht="36" customHeight="1" x14ac:dyDescent="0.2">
      <c r="A42" s="133" t="s">
        <v>224</v>
      </c>
      <c r="B42" s="131" t="s">
        <v>249</v>
      </c>
      <c r="C42" s="41">
        <f>'Пруднорматив ПП 80'!C33</f>
        <v>0</v>
      </c>
      <c r="D42" s="73"/>
    </row>
    <row r="43" spans="1:12" ht="21" customHeight="1" x14ac:dyDescent="0.2">
      <c r="A43" s="133" t="s">
        <v>225</v>
      </c>
      <c r="B43" s="131" t="s">
        <v>250</v>
      </c>
      <c r="C43" s="41" t="e">
        <f>#REF!+#REF!+#REF!-SUM(C25:C42)</f>
        <v>#REF!</v>
      </c>
      <c r="D43" s="73"/>
    </row>
    <row r="44" spans="1:12" ht="12" customHeight="1" x14ac:dyDescent="0.2"/>
    <row r="45" spans="1:12" s="75" customFormat="1" ht="27.75" customHeight="1" x14ac:dyDescent="0.25">
      <c r="A45" s="38" t="s">
        <v>708</v>
      </c>
      <c r="B45" s="24"/>
      <c r="C45" s="24" t="s">
        <v>740</v>
      </c>
      <c r="D45" s="24"/>
      <c r="E45" s="24"/>
      <c r="F45" s="24"/>
      <c r="J45" s="76"/>
      <c r="L45" s="76"/>
    </row>
    <row r="46" spans="1:12" s="75" customFormat="1" ht="27.75" customHeight="1" x14ac:dyDescent="0.25">
      <c r="A46" s="591" t="s">
        <v>564</v>
      </c>
      <c r="B46" s="591"/>
      <c r="C46" s="24" t="s">
        <v>740</v>
      </c>
      <c r="D46" s="24"/>
      <c r="E46" s="24"/>
      <c r="F46" s="24"/>
      <c r="L46" s="76"/>
    </row>
    <row r="47" spans="1:12" s="75" customFormat="1" ht="27.75" customHeight="1" x14ac:dyDescent="0.25">
      <c r="A47" s="38" t="s">
        <v>560</v>
      </c>
      <c r="B47" s="24"/>
      <c r="C47" s="24" t="s">
        <v>740</v>
      </c>
      <c r="D47" s="24"/>
      <c r="E47" s="24"/>
      <c r="F47" s="24"/>
      <c r="L47" s="76"/>
    </row>
    <row r="48" spans="1:12" s="75" customFormat="1" ht="15.75" customHeight="1" x14ac:dyDescent="0.25">
      <c r="A48" s="38"/>
      <c r="B48" s="24"/>
      <c r="C48" s="24"/>
      <c r="D48" s="24"/>
      <c r="E48" s="24"/>
      <c r="F48" s="24"/>
      <c r="L48" s="76"/>
    </row>
    <row r="49" spans="1:12" s="75" customFormat="1" ht="15.75" customHeight="1" x14ac:dyDescent="0.25">
      <c r="A49" s="43" t="s">
        <v>643</v>
      </c>
      <c r="B49" s="24"/>
      <c r="C49" s="24"/>
      <c r="D49" s="24"/>
      <c r="E49" s="24"/>
      <c r="F49" s="24"/>
      <c r="L49" s="76"/>
    </row>
    <row r="50" spans="1:12" s="9" customFormat="1" x14ac:dyDescent="0.2">
      <c r="A50" s="38" t="s">
        <v>287</v>
      </c>
      <c r="B50" s="24"/>
      <c r="C50" s="24"/>
      <c r="D50" s="24"/>
      <c r="E50" s="24"/>
      <c r="F50" s="24"/>
    </row>
    <row r="55" spans="1:12" x14ac:dyDescent="0.2">
      <c r="C55" s="73"/>
      <c r="D55" s="77"/>
      <c r="E55" s="73"/>
    </row>
    <row r="56" spans="1:12" x14ac:dyDescent="0.2">
      <c r="C56" s="44"/>
      <c r="D56" s="1"/>
      <c r="E56" s="1"/>
    </row>
    <row r="57" spans="1:12" x14ac:dyDescent="0.2">
      <c r="C57" s="44"/>
      <c r="D57" s="42"/>
      <c r="E57" s="1"/>
    </row>
    <row r="58" spans="1:12" x14ac:dyDescent="0.2">
      <c r="C58" s="44"/>
      <c r="D58" s="42"/>
      <c r="E58" s="1"/>
    </row>
  </sheetData>
  <mergeCells count="6">
    <mergeCell ref="A46:B46"/>
    <mergeCell ref="A5:C5"/>
    <mergeCell ref="A1:C1"/>
    <mergeCell ref="A2:C2"/>
    <mergeCell ref="A3:C3"/>
    <mergeCell ref="A4:C4"/>
  </mergeCells>
  <phoneticPr fontId="43" type="noConversion"/>
  <pageMargins left="0.74803149606299213" right="0.15748031496062992" top="0.39370078740157483" bottom="0.23622047244094491" header="0.19685039370078741" footer="0.31496062992125984"/>
  <pageSetup paperSize="9" scale="75"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S38"/>
  <sheetViews>
    <sheetView zoomScaleNormal="100" workbookViewId="0">
      <selection activeCell="I13" sqref="I13:I16"/>
    </sheetView>
  </sheetViews>
  <sheetFormatPr defaultRowHeight="11.25" x14ac:dyDescent="0.2"/>
  <cols>
    <col min="1" max="1" width="9.140625" style="240"/>
    <col min="2" max="2" width="25.140625" style="240" customWidth="1"/>
    <col min="3" max="3" width="10.42578125" style="240" customWidth="1"/>
    <col min="4" max="4" width="18.28515625" style="240" customWidth="1"/>
    <col min="5" max="5" width="16.140625" style="240" customWidth="1"/>
    <col min="6" max="6" width="17" style="240" customWidth="1"/>
    <col min="7" max="8" width="9.140625" style="240"/>
    <col min="9" max="9" width="13.85546875" style="240" bestFit="1" customWidth="1"/>
    <col min="10" max="10" width="16.42578125" style="240" customWidth="1"/>
    <col min="11" max="11" width="15.140625" style="240" customWidth="1"/>
    <col min="12" max="13" width="9.140625" style="240"/>
    <col min="14" max="14" width="13.85546875" style="240" bestFit="1" customWidth="1"/>
    <col min="15" max="15" width="10.140625" style="240" bestFit="1" customWidth="1"/>
    <col min="16" max="17" width="9.140625" style="240"/>
    <col min="18" max="18" width="13.42578125" style="240" bestFit="1" customWidth="1"/>
    <col min="19" max="19" width="12.28515625" style="240" bestFit="1" customWidth="1"/>
    <col min="20" max="16384" width="9.140625" style="240"/>
  </cols>
  <sheetData>
    <row r="1" spans="1:19" ht="11.25" customHeight="1" x14ac:dyDescent="0.2">
      <c r="A1" s="239"/>
      <c r="B1" s="239"/>
      <c r="C1" s="646" t="s">
        <v>720</v>
      </c>
      <c r="D1" s="646"/>
      <c r="E1" s="646"/>
      <c r="F1" s="646"/>
      <c r="G1" s="646"/>
      <c r="H1" s="646"/>
      <c r="I1" s="646"/>
      <c r="J1" s="646"/>
      <c r="K1" s="646"/>
      <c r="L1" s="646"/>
      <c r="M1" s="239"/>
    </row>
    <row r="2" spans="1:19" x14ac:dyDescent="0.2">
      <c r="A2" s="239"/>
      <c r="B2" s="239"/>
      <c r="C2" s="239"/>
      <c r="D2" s="239"/>
      <c r="E2" s="239"/>
      <c r="F2" s="239"/>
      <c r="G2" s="239"/>
      <c r="H2" s="239"/>
      <c r="I2" s="239"/>
      <c r="J2" s="239"/>
      <c r="K2" s="239"/>
      <c r="L2" s="239"/>
      <c r="M2" s="239"/>
    </row>
    <row r="3" spans="1:19" x14ac:dyDescent="0.2">
      <c r="A3" s="239"/>
      <c r="B3" s="239"/>
      <c r="C3" s="239"/>
      <c r="D3" s="632" t="s">
        <v>1216</v>
      </c>
      <c r="E3" s="632"/>
      <c r="F3" s="632"/>
      <c r="G3" s="239"/>
      <c r="H3" s="239"/>
      <c r="I3" s="239"/>
      <c r="J3" s="239"/>
      <c r="K3" s="239"/>
      <c r="L3" s="239"/>
      <c r="M3" s="239"/>
    </row>
    <row r="4" spans="1:19" x14ac:dyDescent="0.2">
      <c r="A4" s="239"/>
      <c r="B4" s="239"/>
      <c r="C4" s="239"/>
      <c r="D4" s="239"/>
      <c r="E4" s="239"/>
      <c r="F4" s="239"/>
      <c r="G4" s="239"/>
      <c r="H4" s="239"/>
      <c r="I4" s="239"/>
      <c r="J4" s="239"/>
      <c r="K4" s="239"/>
      <c r="L4" s="239"/>
      <c r="M4" s="239"/>
    </row>
    <row r="5" spans="1:19" ht="11.25" customHeight="1" x14ac:dyDescent="0.2">
      <c r="A5" s="239"/>
      <c r="B5" s="239"/>
      <c r="C5" s="239"/>
      <c r="D5" s="647" t="s">
        <v>721</v>
      </c>
      <c r="E5" s="648"/>
      <c r="F5" s="648"/>
      <c r="G5" s="648"/>
      <c r="H5" s="649"/>
      <c r="I5" s="239"/>
      <c r="J5" s="239"/>
      <c r="K5" s="239"/>
      <c r="L5" s="239"/>
      <c r="M5" s="239"/>
    </row>
    <row r="6" spans="1:19" ht="12.75" x14ac:dyDescent="0.2">
      <c r="A6" s="239"/>
      <c r="B6" s="617" t="s">
        <v>1028</v>
      </c>
      <c r="C6" s="617"/>
      <c r="D6" s="617"/>
      <c r="E6" s="617"/>
      <c r="F6" s="239"/>
      <c r="G6" s="239"/>
      <c r="H6" s="239"/>
      <c r="I6" s="239"/>
      <c r="J6" s="239"/>
      <c r="K6" s="239"/>
      <c r="L6" s="239"/>
      <c r="M6" s="239"/>
    </row>
    <row r="7" spans="1:19" ht="11.25" customHeight="1" x14ac:dyDescent="0.2">
      <c r="A7" s="239"/>
      <c r="B7" s="239"/>
      <c r="C7" s="239"/>
      <c r="D7" s="239"/>
      <c r="E7" s="239"/>
      <c r="F7" s="239"/>
      <c r="G7" s="239"/>
      <c r="H7" s="239"/>
      <c r="I7" s="241"/>
      <c r="J7" s="239"/>
      <c r="K7" s="239"/>
      <c r="L7" s="632" t="s">
        <v>355</v>
      </c>
      <c r="M7" s="632"/>
    </row>
    <row r="8" spans="1:19" x14ac:dyDescent="0.2">
      <c r="A8" s="239"/>
      <c r="B8" s="239"/>
      <c r="C8" s="239"/>
      <c r="D8" s="239"/>
      <c r="E8" s="239"/>
      <c r="F8" s="239"/>
      <c r="G8" s="239"/>
      <c r="H8" s="239"/>
      <c r="I8" s="239"/>
      <c r="J8" s="239"/>
      <c r="K8" s="239"/>
      <c r="L8" s="239"/>
      <c r="M8" s="239"/>
    </row>
    <row r="9" spans="1:19" ht="22.5" customHeight="1" x14ac:dyDescent="0.2">
      <c r="A9" s="633" t="s">
        <v>722</v>
      </c>
      <c r="B9" s="635" t="s">
        <v>723</v>
      </c>
      <c r="C9" s="636"/>
      <c r="D9" s="633" t="s">
        <v>724</v>
      </c>
      <c r="E9" s="633" t="s">
        <v>725</v>
      </c>
      <c r="F9" s="633" t="s">
        <v>726</v>
      </c>
      <c r="G9" s="633" t="s">
        <v>727</v>
      </c>
      <c r="H9" s="633" t="s">
        <v>481</v>
      </c>
      <c r="I9" s="641" t="s">
        <v>728</v>
      </c>
      <c r="J9" s="642"/>
      <c r="K9" s="633" t="s">
        <v>498</v>
      </c>
      <c r="L9" s="635" t="s">
        <v>729</v>
      </c>
      <c r="M9" s="636"/>
    </row>
    <row r="10" spans="1:19" ht="33.75" x14ac:dyDescent="0.2">
      <c r="A10" s="634"/>
      <c r="B10" s="637"/>
      <c r="C10" s="638"/>
      <c r="D10" s="634"/>
      <c r="E10" s="639"/>
      <c r="F10" s="634"/>
      <c r="G10" s="639"/>
      <c r="H10" s="634"/>
      <c r="I10" s="242" t="s">
        <v>730</v>
      </c>
      <c r="J10" s="243" t="s">
        <v>731</v>
      </c>
      <c r="K10" s="634"/>
      <c r="L10" s="637"/>
      <c r="M10" s="638"/>
    </row>
    <row r="11" spans="1:19" x14ac:dyDescent="0.2">
      <c r="A11" s="244" t="s">
        <v>268</v>
      </c>
      <c r="B11" s="641" t="s">
        <v>269</v>
      </c>
      <c r="C11" s="645"/>
      <c r="D11" s="244" t="s">
        <v>6</v>
      </c>
      <c r="E11" s="245" t="s">
        <v>450</v>
      </c>
      <c r="F11" s="244" t="s">
        <v>378</v>
      </c>
      <c r="G11" s="245" t="s">
        <v>379</v>
      </c>
      <c r="H11" s="244" t="s">
        <v>380</v>
      </c>
      <c r="I11" s="245" t="s">
        <v>453</v>
      </c>
      <c r="J11" s="245" t="s">
        <v>381</v>
      </c>
      <c r="K11" s="244" t="s">
        <v>382</v>
      </c>
      <c r="L11" s="641" t="s">
        <v>383</v>
      </c>
      <c r="M11" s="642"/>
    </row>
    <row r="12" spans="1:19" ht="11.25" customHeight="1" x14ac:dyDescent="0.2">
      <c r="A12" s="246" t="s">
        <v>347</v>
      </c>
      <c r="B12" s="643" t="s">
        <v>732</v>
      </c>
      <c r="C12" s="644"/>
      <c r="D12" s="246" t="s">
        <v>487</v>
      </c>
      <c r="E12" s="246" t="s">
        <v>487</v>
      </c>
      <c r="F12" s="246" t="s">
        <v>487</v>
      </c>
      <c r="G12" s="246" t="s">
        <v>487</v>
      </c>
      <c r="H12" s="246" t="s">
        <v>487</v>
      </c>
      <c r="I12" s="331">
        <f>SUM(I13:I16)</f>
        <v>578000</v>
      </c>
      <c r="J12" s="331">
        <f>SUM(J14:J16)</f>
        <v>0</v>
      </c>
      <c r="K12" s="331">
        <f>SUM(K13:K16)</f>
        <v>51208</v>
      </c>
      <c r="L12" s="641" t="s">
        <v>487</v>
      </c>
      <c r="M12" s="642"/>
      <c r="N12" s="264">
        <f>I12-K12-Ф1!C38-Ф1!C39</f>
        <v>0</v>
      </c>
      <c r="O12" s="247"/>
      <c r="Q12" s="247"/>
    </row>
    <row r="13" spans="1:19" ht="33.75" customHeight="1" x14ac:dyDescent="0.2">
      <c r="A13" s="248" t="s">
        <v>415</v>
      </c>
      <c r="B13" s="271" t="s">
        <v>869</v>
      </c>
      <c r="C13" s="271" t="s">
        <v>869</v>
      </c>
      <c r="D13" s="249" t="s">
        <v>753</v>
      </c>
      <c r="E13" s="250">
        <v>41670</v>
      </c>
      <c r="F13" s="250">
        <v>47317</v>
      </c>
      <c r="G13" s="249" t="s">
        <v>328</v>
      </c>
      <c r="H13" s="249">
        <v>8</v>
      </c>
      <c r="I13" s="332">
        <v>38264</v>
      </c>
      <c r="J13" s="332"/>
      <c r="K13" s="332">
        <v>38264</v>
      </c>
      <c r="L13" s="251" t="s">
        <v>736</v>
      </c>
      <c r="M13" s="251"/>
    </row>
    <row r="14" spans="1:19" ht="33.75" customHeight="1" x14ac:dyDescent="0.2">
      <c r="A14" s="248"/>
      <c r="B14" s="271"/>
      <c r="C14" s="271"/>
      <c r="D14" s="271"/>
      <c r="E14" s="250"/>
      <c r="F14" s="250"/>
      <c r="G14" s="249"/>
      <c r="H14" s="249"/>
      <c r="I14" s="332"/>
      <c r="J14" s="332"/>
      <c r="K14" s="332"/>
      <c r="L14" s="251"/>
      <c r="M14" s="251"/>
    </row>
    <row r="15" spans="1:19" ht="45.75" customHeight="1" x14ac:dyDescent="0.2">
      <c r="A15" s="248" t="s">
        <v>314</v>
      </c>
      <c r="B15" s="272" t="s">
        <v>737</v>
      </c>
      <c r="C15" s="272" t="s">
        <v>737</v>
      </c>
      <c r="D15" s="249"/>
      <c r="E15" s="249"/>
      <c r="F15" s="249"/>
      <c r="G15" s="249"/>
      <c r="H15" s="249"/>
      <c r="I15" s="332">
        <v>185421</v>
      </c>
      <c r="J15" s="332"/>
      <c r="K15" s="332">
        <v>8878</v>
      </c>
      <c r="L15" s="251"/>
      <c r="M15" s="251"/>
      <c r="N15" s="264">
        <f>I15-K15-Ф1!C39</f>
        <v>0</v>
      </c>
      <c r="O15" s="247"/>
      <c r="Q15" s="252"/>
      <c r="R15" s="253"/>
      <c r="S15" s="253"/>
    </row>
    <row r="16" spans="1:19" ht="37.5" customHeight="1" x14ac:dyDescent="0.2">
      <c r="A16" s="248" t="s">
        <v>315</v>
      </c>
      <c r="B16" s="272" t="s">
        <v>734</v>
      </c>
      <c r="C16" s="272" t="s">
        <v>734</v>
      </c>
      <c r="E16" s="254"/>
      <c r="F16" s="254"/>
      <c r="G16" s="254"/>
      <c r="H16" s="254"/>
      <c r="I16" s="332">
        <v>354315</v>
      </c>
      <c r="J16" s="332"/>
      <c r="K16" s="332">
        <v>4066</v>
      </c>
      <c r="L16" s="254"/>
      <c r="M16" s="254"/>
      <c r="N16" s="264">
        <f>I16+I14-K14-K16-Ф1!C38</f>
        <v>0</v>
      </c>
      <c r="P16" s="240" t="s">
        <v>1133</v>
      </c>
      <c r="Q16" s="252"/>
      <c r="R16" s="253"/>
      <c r="S16" s="253"/>
    </row>
    <row r="17" spans="1:17" ht="11.25" customHeight="1" x14ac:dyDescent="0.2">
      <c r="A17" s="245" t="s">
        <v>349</v>
      </c>
      <c r="B17" s="643" t="s">
        <v>733</v>
      </c>
      <c r="C17" s="644"/>
      <c r="D17" s="245" t="s">
        <v>487</v>
      </c>
      <c r="E17" s="245" t="s">
        <v>487</v>
      </c>
      <c r="F17" s="245" t="s">
        <v>487</v>
      </c>
      <c r="G17" s="245" t="s">
        <v>487</v>
      </c>
      <c r="H17" s="245" t="s">
        <v>487</v>
      </c>
      <c r="I17" s="255">
        <f>SUM(I18:I21)</f>
        <v>1952</v>
      </c>
      <c r="J17" s="255">
        <f t="shared" ref="J17:K17" si="0">SUM(J18:J21)</f>
        <v>0</v>
      </c>
      <c r="K17" s="255">
        <f t="shared" si="0"/>
        <v>0</v>
      </c>
      <c r="L17" s="256" t="s">
        <v>487</v>
      </c>
      <c r="M17" s="257"/>
    </row>
    <row r="18" spans="1:17" customFormat="1" ht="63" x14ac:dyDescent="0.2">
      <c r="A18" s="293">
        <v>1</v>
      </c>
      <c r="B18" s="406" t="s">
        <v>1198</v>
      </c>
      <c r="C18" s="407" t="s">
        <v>735</v>
      </c>
      <c r="D18" s="433" t="s">
        <v>1199</v>
      </c>
      <c r="E18" s="434">
        <v>44228</v>
      </c>
      <c r="F18" s="434">
        <v>44228</v>
      </c>
      <c r="G18" s="433" t="s">
        <v>431</v>
      </c>
      <c r="H18" s="433">
        <v>6.125</v>
      </c>
      <c r="I18" s="435">
        <v>1952</v>
      </c>
      <c r="J18" s="433"/>
      <c r="K18" s="433"/>
      <c r="L18" s="433" t="s">
        <v>755</v>
      </c>
      <c r="P18" s="294"/>
      <c r="Q18" s="294"/>
    </row>
    <row r="19" spans="1:17" ht="11.25" customHeight="1" x14ac:dyDescent="0.2">
      <c r="A19" s="245" t="s">
        <v>349</v>
      </c>
      <c r="B19" s="640" t="s">
        <v>1200</v>
      </c>
      <c r="C19" s="640"/>
      <c r="D19" s="386" t="s">
        <v>487</v>
      </c>
      <c r="E19" s="386" t="s">
        <v>487</v>
      </c>
      <c r="F19" s="386" t="s">
        <v>487</v>
      </c>
      <c r="G19" s="386" t="s">
        <v>487</v>
      </c>
      <c r="H19" s="386" t="s">
        <v>487</v>
      </c>
      <c r="I19" s="387">
        <f>SUM(I20:I27)</f>
        <v>0</v>
      </c>
      <c r="J19" s="387">
        <f>SUM(J20:J27)</f>
        <v>0</v>
      </c>
      <c r="K19" s="387">
        <f>SUM(K20:K27)</f>
        <v>0</v>
      </c>
      <c r="L19" s="388" t="s">
        <v>487</v>
      </c>
      <c r="M19" s="257"/>
    </row>
    <row r="20" spans="1:17" customFormat="1" ht="15.75" x14ac:dyDescent="0.2">
      <c r="A20" s="293"/>
      <c r="B20" s="406"/>
      <c r="C20" s="407"/>
      <c r="D20" s="433"/>
      <c r="E20" s="434"/>
      <c r="F20" s="434"/>
      <c r="G20" s="433"/>
      <c r="H20" s="433"/>
      <c r="I20" s="435"/>
      <c r="J20" s="433"/>
      <c r="K20" s="433"/>
      <c r="L20" s="433"/>
      <c r="P20" s="294"/>
      <c r="Q20" s="294"/>
    </row>
    <row r="21" spans="1:17" customFormat="1" ht="15.75" x14ac:dyDescent="0.2">
      <c r="A21" s="293"/>
      <c r="B21" s="394"/>
      <c r="C21" s="390"/>
      <c r="D21" s="391"/>
      <c r="E21" s="392"/>
      <c r="F21" s="392"/>
      <c r="G21" s="391"/>
      <c r="H21" s="391"/>
      <c r="I21" s="393"/>
      <c r="J21" s="391"/>
      <c r="K21" s="391"/>
      <c r="L21" s="391"/>
      <c r="P21" s="294"/>
      <c r="Q21" s="294"/>
    </row>
    <row r="22" spans="1:17" customFormat="1" ht="15.75" x14ac:dyDescent="0.2">
      <c r="A22" s="293"/>
      <c r="B22" s="394"/>
      <c r="C22" s="390"/>
      <c r="D22" s="391"/>
      <c r="E22" s="392"/>
      <c r="F22" s="392"/>
      <c r="G22" s="391"/>
      <c r="H22" s="391"/>
      <c r="I22" s="393"/>
      <c r="J22" s="391"/>
      <c r="K22" s="391"/>
      <c r="L22" s="391"/>
      <c r="P22" s="294"/>
      <c r="Q22" s="294"/>
    </row>
    <row r="23" spans="1:17" customFormat="1" ht="15.75" x14ac:dyDescent="0.2">
      <c r="A23" s="293"/>
      <c r="B23" s="395"/>
      <c r="C23" s="390"/>
      <c r="D23" s="391"/>
      <c r="E23" s="392"/>
      <c r="F23" s="392"/>
      <c r="G23" s="391"/>
      <c r="H23" s="391"/>
      <c r="I23" s="393"/>
      <c r="J23" s="391"/>
      <c r="K23" s="391"/>
      <c r="L23" s="391"/>
      <c r="P23" s="294"/>
      <c r="Q23" s="294"/>
    </row>
    <row r="24" spans="1:17" customFormat="1" ht="15.75" x14ac:dyDescent="0.2">
      <c r="A24" s="293"/>
      <c r="B24" s="395"/>
      <c r="C24" s="390"/>
      <c r="D24" s="391"/>
      <c r="E24" s="392"/>
      <c r="F24" s="392"/>
      <c r="G24" s="391"/>
      <c r="H24" s="391"/>
      <c r="I24" s="393"/>
      <c r="J24" s="391"/>
      <c r="K24" s="391"/>
      <c r="L24" s="391"/>
      <c r="P24" s="294"/>
      <c r="Q24" s="294"/>
    </row>
    <row r="25" spans="1:17" customFormat="1" ht="15.75" x14ac:dyDescent="0.2">
      <c r="A25" s="293"/>
      <c r="B25" s="389"/>
      <c r="C25" s="390"/>
      <c r="D25" s="391"/>
      <c r="E25" s="392"/>
      <c r="F25" s="392"/>
      <c r="G25" s="391"/>
      <c r="H25" s="391"/>
      <c r="I25" s="393"/>
      <c r="J25" s="391"/>
      <c r="K25" s="391"/>
      <c r="L25" s="391"/>
      <c r="P25" s="294"/>
      <c r="Q25" s="294"/>
    </row>
    <row r="26" spans="1:17" x14ac:dyDescent="0.2">
      <c r="A26" s="258"/>
      <c r="B26" s="260"/>
      <c r="C26" s="260"/>
      <c r="D26" s="261"/>
      <c r="E26" s="262"/>
      <c r="F26" s="262"/>
      <c r="G26" s="261"/>
      <c r="H26" s="259"/>
      <c r="I26" s="259"/>
      <c r="J26" s="259"/>
      <c r="K26" s="259"/>
      <c r="L26" s="261"/>
      <c r="M26" s="261"/>
    </row>
    <row r="27" spans="1:17" x14ac:dyDescent="0.2">
      <c r="A27" s="239"/>
      <c r="B27" s="239"/>
      <c r="C27" s="239"/>
      <c r="D27" s="239"/>
      <c r="E27" s="239"/>
      <c r="F27" s="239"/>
      <c r="G27" s="239"/>
      <c r="H27" s="239"/>
      <c r="I27" s="239"/>
      <c r="J27" s="239"/>
      <c r="K27" s="239"/>
      <c r="L27" s="239"/>
      <c r="M27" s="239"/>
    </row>
    <row r="28" spans="1:17" ht="12.75" customHeight="1" x14ac:dyDescent="0.2">
      <c r="A28" s="348" t="s">
        <v>1185</v>
      </c>
      <c r="B28" s="24"/>
      <c r="D28" s="24"/>
      <c r="E28" s="24" t="s">
        <v>1186</v>
      </c>
      <c r="F28" s="158"/>
      <c r="G28" s="158"/>
      <c r="H28" s="239"/>
      <c r="I28" s="241"/>
      <c r="J28" s="239"/>
      <c r="K28" s="239"/>
      <c r="L28" s="239"/>
      <c r="M28" s="239"/>
    </row>
    <row r="29" spans="1:17" ht="21.75" customHeight="1" x14ac:dyDescent="0.2">
      <c r="A29" s="24" t="s">
        <v>1149</v>
      </c>
      <c r="B29" s="24"/>
      <c r="D29" s="24"/>
      <c r="E29" s="24" t="s">
        <v>1186</v>
      </c>
      <c r="F29" s="158"/>
      <c r="G29" s="158"/>
      <c r="H29" s="239"/>
      <c r="I29" s="239"/>
      <c r="J29" s="239"/>
      <c r="K29" s="239"/>
      <c r="L29" s="239"/>
      <c r="M29" s="239"/>
    </row>
    <row r="30" spans="1:17" ht="24.75" customHeight="1" x14ac:dyDescent="0.2">
      <c r="A30" s="38" t="s">
        <v>1148</v>
      </c>
      <c r="B30" s="24"/>
      <c r="D30" s="24"/>
      <c r="E30" s="24" t="s">
        <v>1186</v>
      </c>
      <c r="F30" s="158"/>
      <c r="G30" s="158"/>
      <c r="H30" s="239"/>
      <c r="I30" s="239"/>
      <c r="J30" s="239"/>
      <c r="K30" s="239"/>
      <c r="L30" s="239"/>
      <c r="M30" s="239"/>
    </row>
    <row r="31" spans="1:17" ht="12" customHeight="1" x14ac:dyDescent="0.2">
      <c r="A31" s="157"/>
      <c r="B31" s="157"/>
      <c r="C31" s="157"/>
      <c r="D31" s="157"/>
      <c r="E31" s="157"/>
      <c r="F31" s="158"/>
      <c r="G31" s="158"/>
      <c r="H31" s="239"/>
      <c r="I31" s="239"/>
      <c r="J31" s="239"/>
      <c r="K31" s="239"/>
      <c r="L31" s="239"/>
      <c r="M31" s="239"/>
    </row>
    <row r="32" spans="1:17" ht="12.75" customHeight="1" x14ac:dyDescent="0.2">
      <c r="A32" s="157"/>
      <c r="B32" s="158"/>
      <c r="C32" s="158"/>
      <c r="D32" s="158"/>
      <c r="E32" s="158"/>
      <c r="F32" s="158"/>
      <c r="G32" s="158"/>
      <c r="H32" s="239"/>
      <c r="I32" s="239"/>
      <c r="J32" s="239"/>
      <c r="K32" s="239"/>
      <c r="L32" s="239"/>
      <c r="M32" s="239"/>
    </row>
    <row r="33" spans="1:13" x14ac:dyDescent="0.2">
      <c r="A33" s="157"/>
      <c r="B33" s="158"/>
      <c r="C33" s="158"/>
      <c r="D33" s="158"/>
      <c r="E33" s="158"/>
      <c r="F33" s="158"/>
      <c r="G33" s="159"/>
      <c r="H33" s="239"/>
      <c r="I33" s="239"/>
      <c r="J33" s="239"/>
      <c r="K33" s="239"/>
      <c r="L33" s="239"/>
      <c r="M33" s="239"/>
    </row>
    <row r="34" spans="1:13" ht="12.75" customHeight="1" x14ac:dyDescent="0.2">
      <c r="A34" s="160"/>
      <c r="B34" s="158"/>
      <c r="C34" s="158"/>
      <c r="D34" s="158"/>
      <c r="E34" s="158"/>
      <c r="F34" s="158"/>
      <c r="G34" s="159"/>
      <c r="H34" s="239"/>
      <c r="I34" s="239"/>
      <c r="J34" s="239"/>
      <c r="K34" s="239"/>
      <c r="L34" s="239"/>
      <c r="M34" s="239"/>
    </row>
    <row r="35" spans="1:13" x14ac:dyDescent="0.2">
      <c r="A35" s="157"/>
      <c r="B35" s="158"/>
      <c r="C35" s="158"/>
      <c r="D35" s="158"/>
      <c r="E35" s="158"/>
      <c r="F35" s="158"/>
      <c r="G35" s="159"/>
      <c r="H35" s="239"/>
      <c r="I35" s="239"/>
      <c r="J35" s="239"/>
      <c r="K35" s="239"/>
      <c r="L35" s="239"/>
      <c r="M35" s="239"/>
    </row>
    <row r="36" spans="1:13" x14ac:dyDescent="0.2">
      <c r="A36" s="632"/>
      <c r="B36" s="632"/>
      <c r="C36" s="632"/>
      <c r="D36" s="632"/>
      <c r="E36" s="632"/>
      <c r="F36" s="239"/>
      <c r="G36" s="239"/>
      <c r="H36" s="239"/>
      <c r="I36" s="239"/>
      <c r="J36" s="239"/>
      <c r="K36" s="239"/>
      <c r="L36" s="239"/>
      <c r="M36" s="239"/>
    </row>
    <row r="37" spans="1:13" x14ac:dyDescent="0.2">
      <c r="A37" s="239"/>
      <c r="B37" s="239"/>
      <c r="C37" s="239"/>
      <c r="D37" s="239"/>
      <c r="E37" s="239"/>
      <c r="F37" s="239"/>
      <c r="G37" s="239"/>
      <c r="H37" s="239"/>
      <c r="I37" s="239"/>
      <c r="J37" s="239"/>
      <c r="K37" s="239"/>
      <c r="L37" s="239"/>
      <c r="M37" s="239"/>
    </row>
    <row r="38" spans="1:13" x14ac:dyDescent="0.2">
      <c r="A38" s="632"/>
      <c r="B38" s="632"/>
      <c r="C38" s="632"/>
      <c r="D38" s="263"/>
      <c r="E38" s="239"/>
      <c r="F38" s="239"/>
      <c r="G38" s="239"/>
      <c r="H38" s="239"/>
      <c r="I38" s="239"/>
      <c r="J38" s="239"/>
      <c r="K38" s="239"/>
      <c r="L38" s="239"/>
      <c r="M38" s="239"/>
    </row>
  </sheetData>
  <mergeCells count="24">
    <mergeCell ref="C1:L1"/>
    <mergeCell ref="D3:F3"/>
    <mergeCell ref="D5:H5"/>
    <mergeCell ref="L7:M7"/>
    <mergeCell ref="G9:G10"/>
    <mergeCell ref="H9:H10"/>
    <mergeCell ref="I9:J9"/>
    <mergeCell ref="K9:K10"/>
    <mergeCell ref="L9:M10"/>
    <mergeCell ref="F9:F10"/>
    <mergeCell ref="L11:M11"/>
    <mergeCell ref="B12:C12"/>
    <mergeCell ref="L12:M12"/>
    <mergeCell ref="B6:E6"/>
    <mergeCell ref="A36:C36"/>
    <mergeCell ref="D36:E36"/>
    <mergeCell ref="B17:C17"/>
    <mergeCell ref="B11:C11"/>
    <mergeCell ref="A38:C38"/>
    <mergeCell ref="A9:A10"/>
    <mergeCell ref="B9:C10"/>
    <mergeCell ref="D9:D10"/>
    <mergeCell ref="E9:E10"/>
    <mergeCell ref="B19:C19"/>
  </mergeCells>
  <pageMargins left="0" right="0" top="0" bottom="0" header="0.31496062992125984" footer="0.31496062992125984"/>
  <pageSetup paperSize="9" scale="57" fitToHeight="3"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F1F83-D6B2-4FD7-92CB-42914821550C}">
  <sheetPr>
    <tabColor rgb="FF00B0F0"/>
    <pageSetUpPr fitToPage="1"/>
  </sheetPr>
  <dimension ref="A1:O66"/>
  <sheetViews>
    <sheetView topLeftCell="A31" workbookViewId="0">
      <selection activeCell="J41" sqref="J41"/>
    </sheetView>
  </sheetViews>
  <sheetFormatPr defaultRowHeight="12.75" x14ac:dyDescent="0.2"/>
  <cols>
    <col min="1" max="1" width="7" style="61" customWidth="1"/>
    <col min="2" max="2" width="89.28515625" style="61" customWidth="1"/>
    <col min="3" max="3" width="13.7109375" style="61" customWidth="1"/>
    <col min="4" max="4" width="14.42578125" style="61" customWidth="1"/>
    <col min="5" max="5" width="13.28515625" style="61" customWidth="1"/>
    <col min="6" max="6" width="11" style="61" customWidth="1"/>
    <col min="7" max="7" width="15.85546875" style="61" customWidth="1"/>
    <col min="8" max="8" width="15" style="61" customWidth="1"/>
    <col min="9" max="9" width="12.85546875" style="61" bestFit="1" customWidth="1"/>
    <col min="10" max="10" width="9.140625" style="61"/>
    <col min="11" max="11" width="17.5703125" style="61" bestFit="1" customWidth="1"/>
    <col min="12" max="14" width="9.140625" style="61"/>
    <col min="15" max="15" width="12.85546875" style="61" bestFit="1" customWidth="1"/>
    <col min="16" max="16384" width="9.140625" style="61"/>
  </cols>
  <sheetData>
    <row r="1" spans="1:15" s="1" customFormat="1" ht="14.25" customHeight="1" x14ac:dyDescent="0.25">
      <c r="A1" s="650" t="s">
        <v>333</v>
      </c>
      <c r="B1" s="650"/>
      <c r="C1" s="650"/>
      <c r="D1" s="650"/>
      <c r="E1" s="650"/>
      <c r="F1" s="72"/>
    </row>
    <row r="2" spans="1:15" s="1" customFormat="1" ht="14.25" customHeight="1" x14ac:dyDescent="0.25">
      <c r="A2" s="650" t="s">
        <v>258</v>
      </c>
      <c r="B2" s="650"/>
      <c r="C2" s="650"/>
      <c r="D2" s="650"/>
      <c r="E2" s="650"/>
      <c r="F2" s="72"/>
    </row>
    <row r="3" spans="1:15" s="1" customFormat="1" ht="49.5" customHeight="1" x14ac:dyDescent="0.2">
      <c r="A3" s="651" t="s">
        <v>259</v>
      </c>
      <c r="B3" s="651"/>
      <c r="C3" s="651"/>
      <c r="D3" s="651"/>
      <c r="E3" s="651"/>
      <c r="F3" s="71"/>
    </row>
    <row r="4" spans="1:15" s="45" customFormat="1" ht="15.75" customHeight="1" x14ac:dyDescent="0.25">
      <c r="A4" s="651" t="s">
        <v>844</v>
      </c>
      <c r="B4" s="651"/>
      <c r="C4" s="651"/>
      <c r="D4" s="651"/>
      <c r="E4" s="651"/>
      <c r="F4" s="71"/>
    </row>
    <row r="6" spans="1:15" ht="25.5" x14ac:dyDescent="0.2">
      <c r="A6" s="135" t="s">
        <v>633</v>
      </c>
      <c r="B6" s="140" t="s">
        <v>306</v>
      </c>
      <c r="C6" s="136" t="s">
        <v>307</v>
      </c>
      <c r="D6" s="67" t="s">
        <v>433</v>
      </c>
      <c r="E6" s="174" t="s">
        <v>434</v>
      </c>
    </row>
    <row r="7" spans="1:15" x14ac:dyDescent="0.2">
      <c r="A7" s="176">
        <v>1</v>
      </c>
      <c r="B7" s="177">
        <v>2</v>
      </c>
      <c r="C7" s="176">
        <v>3</v>
      </c>
      <c r="D7" s="177">
        <v>4</v>
      </c>
      <c r="E7" s="178">
        <v>5</v>
      </c>
    </row>
    <row r="8" spans="1:15" x14ac:dyDescent="0.2">
      <c r="A8" s="179" t="s">
        <v>268</v>
      </c>
      <c r="B8" s="183" t="s">
        <v>773</v>
      </c>
      <c r="C8" s="180">
        <f>SUM(C9:C21)</f>
        <v>71172</v>
      </c>
      <c r="D8" s="181" t="s">
        <v>774</v>
      </c>
      <c r="E8" s="180">
        <f>SUM(E9:E21)</f>
        <v>71172</v>
      </c>
      <c r="F8" s="73"/>
      <c r="I8" s="73">
        <f>E8-'[1]ПН ПП 80 изм ПП 19 (2)'!E8</f>
        <v>-379428</v>
      </c>
    </row>
    <row r="9" spans="1:15" x14ac:dyDescent="0.2">
      <c r="A9" s="135" t="s">
        <v>252</v>
      </c>
      <c r="B9" s="148" t="s">
        <v>775</v>
      </c>
      <c r="C9" s="138">
        <v>0</v>
      </c>
      <c r="D9" s="68">
        <v>100</v>
      </c>
      <c r="E9" s="69">
        <f>C9*D9/100</f>
        <v>0</v>
      </c>
      <c r="I9" s="73">
        <f>E9-'[1]ПН ПП 80 изм ПП 19 (2)'!E9</f>
        <v>0</v>
      </c>
    </row>
    <row r="10" spans="1:15" s="182" customFormat="1" ht="22.5" x14ac:dyDescent="0.2">
      <c r="A10" s="135" t="s">
        <v>253</v>
      </c>
      <c r="B10" s="148" t="s">
        <v>776</v>
      </c>
      <c r="C10" s="350">
        <f>'Пр4 ПП162'!L15</f>
        <v>60621</v>
      </c>
      <c r="D10" s="68">
        <v>100</v>
      </c>
      <c r="E10" s="69">
        <f>C10*D10/100</f>
        <v>60621</v>
      </c>
      <c r="F10" s="61"/>
      <c r="G10" s="61"/>
      <c r="H10" s="61"/>
      <c r="I10" s="73">
        <f>E10-'[1]ПН ПП 80 изм ПП 19 (2)'!E10</f>
        <v>-306200</v>
      </c>
      <c r="J10" s="61"/>
      <c r="K10" s="61"/>
      <c r="L10" s="61"/>
      <c r="M10" s="61"/>
      <c r="N10" s="61"/>
      <c r="O10" s="61"/>
    </row>
    <row r="11" spans="1:15" ht="22.5" x14ac:dyDescent="0.2">
      <c r="A11" s="135" t="s">
        <v>254</v>
      </c>
      <c r="B11" s="148" t="s">
        <v>777</v>
      </c>
      <c r="C11" s="137">
        <v>0</v>
      </c>
      <c r="D11" s="148">
        <v>90</v>
      </c>
      <c r="E11" s="69">
        <f>C11*D11/100</f>
        <v>0</v>
      </c>
      <c r="I11" s="73">
        <f>E11-'[1]ПН ПП 80 изм ПП 19 (2)'!E11</f>
        <v>0</v>
      </c>
    </row>
    <row r="12" spans="1:15" s="182" customFormat="1" x14ac:dyDescent="0.2">
      <c r="A12" s="135" t="s">
        <v>255</v>
      </c>
      <c r="B12" s="148" t="s">
        <v>778</v>
      </c>
      <c r="C12" s="137">
        <f>'Пр4 ПП162'!L27</f>
        <v>10551</v>
      </c>
      <c r="D12" s="68">
        <v>100</v>
      </c>
      <c r="E12" s="69">
        <f>C12*D12/100</f>
        <v>10551</v>
      </c>
      <c r="F12" s="61"/>
      <c r="G12" s="61"/>
      <c r="H12" s="61"/>
      <c r="I12" s="73">
        <f>E12-'[1]ПН ПП 80 изм ПП 19 (2)'!E12</f>
        <v>-73228</v>
      </c>
      <c r="J12" s="61"/>
      <c r="K12" s="61"/>
      <c r="L12" s="61"/>
      <c r="M12" s="61"/>
      <c r="N12" s="61"/>
      <c r="O12" s="61"/>
    </row>
    <row r="13" spans="1:15" ht="45" x14ac:dyDescent="0.2">
      <c r="A13" s="135" t="s">
        <v>256</v>
      </c>
      <c r="B13" s="148" t="s">
        <v>779</v>
      </c>
      <c r="C13" s="137">
        <v>0</v>
      </c>
      <c r="D13" s="68">
        <v>100</v>
      </c>
      <c r="E13" s="69">
        <f t="shared" ref="E13:E21" si="0">C13*D13/100</f>
        <v>0</v>
      </c>
      <c r="I13" s="73">
        <f>E13-'[1]ПН ПП 80 изм ПП 19 (2)'!E13</f>
        <v>0</v>
      </c>
    </row>
    <row r="14" spans="1:15" ht="33.75" x14ac:dyDescent="0.2">
      <c r="A14" s="135" t="s">
        <v>771</v>
      </c>
      <c r="B14" s="148" t="s">
        <v>780</v>
      </c>
      <c r="C14" s="138">
        <v>0</v>
      </c>
      <c r="D14" s="68">
        <v>100</v>
      </c>
      <c r="E14" s="69">
        <f t="shared" si="0"/>
        <v>0</v>
      </c>
      <c r="I14" s="73">
        <f>E14-'[1]ПН ПП 80 изм ПП 19 (2)'!E14</f>
        <v>0</v>
      </c>
    </row>
    <row r="15" spans="1:15" ht="45" x14ac:dyDescent="0.2">
      <c r="A15" s="135" t="s">
        <v>772</v>
      </c>
      <c r="B15" s="148" t="s">
        <v>781</v>
      </c>
      <c r="C15" s="138">
        <v>0</v>
      </c>
      <c r="D15" s="68">
        <v>100</v>
      </c>
      <c r="E15" s="69">
        <f t="shared" si="0"/>
        <v>0</v>
      </c>
      <c r="I15" s="73">
        <f>E15-'[1]ПН ПП 80 изм ПП 19 (2)'!E15</f>
        <v>0</v>
      </c>
    </row>
    <row r="16" spans="1:15" ht="22.5" x14ac:dyDescent="0.2">
      <c r="A16" s="135" t="s">
        <v>782</v>
      </c>
      <c r="B16" s="148" t="s">
        <v>682</v>
      </c>
      <c r="C16" s="138">
        <v>0</v>
      </c>
      <c r="D16" s="68">
        <v>100</v>
      </c>
      <c r="E16" s="69">
        <f t="shared" si="0"/>
        <v>0</v>
      </c>
      <c r="I16" s="73">
        <f>E16-'[1]ПН ПП 80 изм ПП 19 (2)'!E16</f>
        <v>0</v>
      </c>
    </row>
    <row r="17" spans="1:14" ht="48" customHeight="1" x14ac:dyDescent="0.2">
      <c r="A17" s="135" t="s">
        <v>783</v>
      </c>
      <c r="B17" s="148" t="s">
        <v>784</v>
      </c>
      <c r="C17" s="138">
        <v>0</v>
      </c>
      <c r="D17" s="68">
        <v>100</v>
      </c>
      <c r="E17" s="69">
        <f t="shared" si="0"/>
        <v>0</v>
      </c>
      <c r="I17" s="73">
        <f>E17-'[1]ПН ПП 80 изм ПП 19 (2)'!E17</f>
        <v>0</v>
      </c>
    </row>
    <row r="18" spans="1:14" ht="93.75" customHeight="1" x14ac:dyDescent="0.2">
      <c r="A18" s="135" t="s">
        <v>770</v>
      </c>
      <c r="B18" s="148" t="s">
        <v>785</v>
      </c>
      <c r="C18" s="137">
        <f>'Пр4 ПП162'!L25</f>
        <v>0</v>
      </c>
      <c r="D18" s="68">
        <v>100</v>
      </c>
      <c r="E18" s="69">
        <f t="shared" si="0"/>
        <v>0</v>
      </c>
      <c r="I18" s="73">
        <f>E18-'[1]ПН ПП 80 изм ПП 19 (2)'!E18</f>
        <v>0</v>
      </c>
    </row>
    <row r="19" spans="1:14" ht="66.75" customHeight="1" x14ac:dyDescent="0.2">
      <c r="A19" s="135" t="s">
        <v>786</v>
      </c>
      <c r="B19" s="148" t="s">
        <v>787</v>
      </c>
      <c r="C19" s="137"/>
      <c r="D19" s="68">
        <v>90</v>
      </c>
      <c r="E19" s="69">
        <f t="shared" si="0"/>
        <v>0</v>
      </c>
      <c r="G19" s="61" t="s">
        <v>829</v>
      </c>
      <c r="H19" s="61" t="s">
        <v>833</v>
      </c>
      <c r="I19" s="73">
        <f>E19-'[1]ПН ПП 80 изм ПП 19 (2)'!E19</f>
        <v>0</v>
      </c>
    </row>
    <row r="20" spans="1:14" ht="33.75" x14ac:dyDescent="0.2">
      <c r="A20" s="135" t="s">
        <v>788</v>
      </c>
      <c r="B20" s="148" t="s">
        <v>789</v>
      </c>
      <c r="C20" s="138">
        <v>0</v>
      </c>
      <c r="D20" s="68">
        <v>100</v>
      </c>
      <c r="E20" s="69">
        <f t="shared" si="0"/>
        <v>0</v>
      </c>
      <c r="I20" s="73">
        <f>E20-'[1]ПН ПП 80 изм ПП 19 (2)'!E20</f>
        <v>0</v>
      </c>
    </row>
    <row r="21" spans="1:14" ht="22.5" x14ac:dyDescent="0.2">
      <c r="A21" s="135" t="s">
        <v>790</v>
      </c>
      <c r="B21" s="148" t="s">
        <v>791</v>
      </c>
      <c r="C21" s="138">
        <v>0</v>
      </c>
      <c r="D21" s="68">
        <v>100</v>
      </c>
      <c r="E21" s="69">
        <f t="shared" si="0"/>
        <v>0</v>
      </c>
      <c r="I21" s="73">
        <f>E21-'[1]ПН ПП 80 изм ПП 19 (2)'!E21</f>
        <v>0</v>
      </c>
    </row>
    <row r="22" spans="1:14" x14ac:dyDescent="0.2">
      <c r="A22" s="179">
        <v>2</v>
      </c>
      <c r="B22" s="183" t="s">
        <v>792</v>
      </c>
      <c r="C22" s="184">
        <f>SUM(C23:C37)</f>
        <v>33324104</v>
      </c>
      <c r="D22" s="185" t="s">
        <v>774</v>
      </c>
      <c r="E22" s="186">
        <f>SUM(E23:E37)</f>
        <v>32882405</v>
      </c>
      <c r="I22" s="73">
        <f>E22-'[1]ПН ПП 80 изм ПП 19 (2)'!E22</f>
        <v>1046363</v>
      </c>
    </row>
    <row r="23" spans="1:14" ht="33.75" x14ac:dyDescent="0.2">
      <c r="A23" s="149" t="s">
        <v>311</v>
      </c>
      <c r="B23" s="148" t="s">
        <v>793</v>
      </c>
      <c r="C23" s="137">
        <v>5919916</v>
      </c>
      <c r="D23" s="68">
        <v>100</v>
      </c>
      <c r="E23" s="69">
        <f t="shared" ref="E23:E29" si="1">ROUND(C23*D23/100,0)</f>
        <v>5919916</v>
      </c>
      <c r="H23" s="73">
        <f>C23-G23</f>
        <v>5919916</v>
      </c>
      <c r="I23" s="73">
        <f>E23-'[1]ПН ПП 80 изм ПП 19 (2)'!E23</f>
        <v>-55746</v>
      </c>
    </row>
    <row r="24" spans="1:14" ht="22.5" x14ac:dyDescent="0.2">
      <c r="A24" s="149" t="s">
        <v>312</v>
      </c>
      <c r="B24" s="148" t="s">
        <v>794</v>
      </c>
      <c r="C24" s="137">
        <v>0</v>
      </c>
      <c r="D24" s="68">
        <v>100</v>
      </c>
      <c r="E24" s="69">
        <f t="shared" si="1"/>
        <v>0</v>
      </c>
      <c r="I24" s="73">
        <f>E24-'[1]ПН ПП 80 изм ПП 19 (2)'!E24</f>
        <v>0</v>
      </c>
    </row>
    <row r="25" spans="1:14" ht="33.75" x14ac:dyDescent="0.2">
      <c r="A25" s="149" t="s">
        <v>139</v>
      </c>
      <c r="B25" s="148" t="s">
        <v>795</v>
      </c>
      <c r="C25" s="137">
        <v>2941393</v>
      </c>
      <c r="D25" s="68">
        <v>100</v>
      </c>
      <c r="E25" s="69">
        <f t="shared" si="1"/>
        <v>2941393</v>
      </c>
      <c r="I25" s="73">
        <f>E25-'[1]ПН ПП 80 изм ПП 19 (2)'!E25</f>
        <v>25730</v>
      </c>
      <c r="K25" s="187"/>
    </row>
    <row r="26" spans="1:14" ht="33.75" x14ac:dyDescent="0.2">
      <c r="A26" s="149" t="s">
        <v>141</v>
      </c>
      <c r="B26" s="148" t="s">
        <v>796</v>
      </c>
      <c r="C26" s="137">
        <v>7797982</v>
      </c>
      <c r="D26" s="68">
        <v>100</v>
      </c>
      <c r="E26" s="69">
        <f t="shared" si="1"/>
        <v>7797982</v>
      </c>
      <c r="G26" s="188"/>
      <c r="I26" s="513">
        <f>E26-'[1]ПН ПП 80 изм ПП 19 (2)'!E26</f>
        <v>445226</v>
      </c>
      <c r="J26"/>
      <c r="K26"/>
      <c r="L26"/>
      <c r="M26"/>
      <c r="N26"/>
    </row>
    <row r="27" spans="1:14" ht="67.5" x14ac:dyDescent="0.2">
      <c r="A27" s="149" t="s">
        <v>143</v>
      </c>
      <c r="B27" s="148" t="s">
        <v>797</v>
      </c>
      <c r="C27" s="137">
        <v>3884061</v>
      </c>
      <c r="D27" s="68">
        <v>90</v>
      </c>
      <c r="E27" s="69">
        <f t="shared" si="1"/>
        <v>3495655</v>
      </c>
      <c r="G27" s="175"/>
      <c r="I27" s="513">
        <f>E27-'[1]ПН ПП 80 изм ПП 19 (2)'!E27</f>
        <v>104281</v>
      </c>
      <c r="J27"/>
      <c r="K27"/>
      <c r="L27"/>
      <c r="M27"/>
      <c r="N27"/>
    </row>
    <row r="28" spans="1:14" ht="33.75" x14ac:dyDescent="0.2">
      <c r="A28" s="149" t="s">
        <v>145</v>
      </c>
      <c r="B28" s="148" t="s">
        <v>798</v>
      </c>
      <c r="C28" s="137">
        <v>0</v>
      </c>
      <c r="D28" s="68">
        <v>60</v>
      </c>
      <c r="E28" s="69">
        <f t="shared" si="1"/>
        <v>0</v>
      </c>
      <c r="G28" s="175"/>
      <c r="I28" s="73">
        <f>E28-'[1]ПН ПП 80 изм ПП 19 (2)'!E28</f>
        <v>0</v>
      </c>
      <c r="J28"/>
      <c r="K28"/>
      <c r="L28"/>
      <c r="M28"/>
      <c r="N28"/>
    </row>
    <row r="29" spans="1:14" ht="56.25" x14ac:dyDescent="0.2">
      <c r="A29" s="149" t="s">
        <v>147</v>
      </c>
      <c r="B29" s="196" t="s">
        <v>846</v>
      </c>
      <c r="C29" s="137">
        <v>9748394</v>
      </c>
      <c r="D29" s="68">
        <v>100</v>
      </c>
      <c r="E29" s="69">
        <f t="shared" si="1"/>
        <v>9748394</v>
      </c>
      <c r="G29" s="175"/>
      <c r="I29" s="73">
        <f>E29-'[1]ПН ПП 80 изм ПП 19 (2)'!E29</f>
        <v>37529</v>
      </c>
      <c r="J29"/>
      <c r="K29"/>
      <c r="L29"/>
      <c r="M29"/>
      <c r="N29"/>
    </row>
    <row r="30" spans="1:14" ht="67.5" x14ac:dyDescent="0.2">
      <c r="A30" s="149" t="s">
        <v>148</v>
      </c>
      <c r="B30" s="196" t="s">
        <v>847</v>
      </c>
      <c r="C30" s="137"/>
      <c r="D30" s="68">
        <v>85</v>
      </c>
      <c r="E30" s="69">
        <f>ROUND(C30*D30/100,0)</f>
        <v>0</v>
      </c>
      <c r="G30" s="175"/>
      <c r="I30" s="73">
        <f>E30-'[1]ПН ПП 80 изм ПП 19 (2)'!E30</f>
        <v>0</v>
      </c>
      <c r="J30"/>
      <c r="K30"/>
      <c r="L30"/>
      <c r="M30"/>
      <c r="N30"/>
    </row>
    <row r="31" spans="1:14" ht="45" x14ac:dyDescent="0.2">
      <c r="A31" s="149" t="s">
        <v>149</v>
      </c>
      <c r="B31" s="196" t="s">
        <v>848</v>
      </c>
      <c r="C31" s="137">
        <v>107273</v>
      </c>
      <c r="D31" s="68">
        <v>100</v>
      </c>
      <c r="E31" s="69">
        <f t="shared" ref="E31:E54" si="2">ROUND(C31*D31/100,0)</f>
        <v>107273</v>
      </c>
      <c r="G31" s="175"/>
      <c r="I31" s="73">
        <f>E31-'[1]ПН ПП 80 изм ПП 19 (2)'!E31</f>
        <v>715</v>
      </c>
      <c r="J31"/>
      <c r="K31"/>
      <c r="L31"/>
      <c r="M31"/>
      <c r="N31"/>
    </row>
    <row r="32" spans="1:14" ht="33.75" x14ac:dyDescent="0.2">
      <c r="A32" s="149" t="s">
        <v>799</v>
      </c>
      <c r="B32" s="196" t="s">
        <v>849</v>
      </c>
      <c r="C32" s="137"/>
      <c r="D32" s="68">
        <v>100</v>
      </c>
      <c r="E32" s="69">
        <f t="shared" si="2"/>
        <v>0</v>
      </c>
      <c r="G32" s="175"/>
      <c r="I32" s="73">
        <f>E32-'[1]ПН ПП 80 изм ПП 19 (2)'!E32</f>
        <v>0</v>
      </c>
    </row>
    <row r="33" spans="1:15" ht="33.75" x14ac:dyDescent="0.2">
      <c r="A33" s="149" t="s">
        <v>800</v>
      </c>
      <c r="B33" s="196" t="s">
        <v>850</v>
      </c>
      <c r="C33" s="137">
        <v>532928</v>
      </c>
      <c r="D33" s="68">
        <v>90</v>
      </c>
      <c r="E33" s="69">
        <f t="shared" si="2"/>
        <v>479635</v>
      </c>
      <c r="G33" s="175"/>
      <c r="H33"/>
      <c r="I33" s="513">
        <f>E33-'[1]ПН ПП 80 изм ПП 19 (2)'!E33</f>
        <v>479635</v>
      </c>
      <c r="J33"/>
    </row>
    <row r="34" spans="1:15" ht="33.75" x14ac:dyDescent="0.2">
      <c r="A34" s="149" t="s">
        <v>801</v>
      </c>
      <c r="B34" s="196" t="s">
        <v>851</v>
      </c>
      <c r="C34" s="137">
        <v>0</v>
      </c>
      <c r="D34" s="68">
        <v>80</v>
      </c>
      <c r="E34" s="69">
        <f t="shared" si="2"/>
        <v>0</v>
      </c>
      <c r="G34" s="175"/>
      <c r="H34"/>
      <c r="I34" s="73">
        <f>E34-'[1]ПН ПП 80 изм ПП 19 (2)'!E34</f>
        <v>0</v>
      </c>
      <c r="J34"/>
    </row>
    <row r="35" spans="1:15" ht="33.75" x14ac:dyDescent="0.2">
      <c r="A35" s="149" t="s">
        <v>802</v>
      </c>
      <c r="B35" s="196" t="s">
        <v>852</v>
      </c>
      <c r="C35" s="137">
        <v>2392157</v>
      </c>
      <c r="D35" s="68">
        <v>100</v>
      </c>
      <c r="E35" s="69">
        <f t="shared" si="2"/>
        <v>2392157</v>
      </c>
      <c r="G35" s="175"/>
      <c r="H35"/>
      <c r="I35" s="73">
        <f>E35-'[1]ПН ПП 80 изм ПП 19 (2)'!E35</f>
        <v>8993</v>
      </c>
      <c r="J35"/>
    </row>
    <row r="36" spans="1:15" ht="33.75" x14ac:dyDescent="0.2">
      <c r="A36" s="149" t="s">
        <v>803</v>
      </c>
      <c r="B36" s="196" t="s">
        <v>853</v>
      </c>
      <c r="C36" s="137">
        <v>0</v>
      </c>
      <c r="D36" s="68">
        <v>85</v>
      </c>
      <c r="E36" s="69">
        <f t="shared" si="2"/>
        <v>0</v>
      </c>
      <c r="G36" s="175"/>
      <c r="H36"/>
      <c r="I36" s="73">
        <f>E36-'[1]ПН ПП 80 изм ПП 19 (2)'!E36</f>
        <v>0</v>
      </c>
      <c r="J36"/>
    </row>
    <row r="37" spans="1:15" ht="33.75" x14ac:dyDescent="0.2">
      <c r="A37" s="149" t="s">
        <v>804</v>
      </c>
      <c r="B37" s="196" t="s">
        <v>854</v>
      </c>
      <c r="C37" s="137">
        <v>0</v>
      </c>
      <c r="D37" s="68">
        <v>70</v>
      </c>
      <c r="E37" s="69">
        <f t="shared" si="2"/>
        <v>0</v>
      </c>
      <c r="G37" s="175"/>
      <c r="H37"/>
      <c r="I37" s="73">
        <f>E37-'[1]ПН ПП 80 изм ПП 19 (2)'!E37</f>
        <v>0</v>
      </c>
      <c r="J37"/>
    </row>
    <row r="38" spans="1:15" x14ac:dyDescent="0.2">
      <c r="A38" s="189" t="s">
        <v>6</v>
      </c>
      <c r="B38" s="183" t="s">
        <v>805</v>
      </c>
      <c r="C38" s="184">
        <f>SUM(C39:C45)</f>
        <v>6295906</v>
      </c>
      <c r="D38" s="184" t="s">
        <v>774</v>
      </c>
      <c r="E38" s="186">
        <f>SUM(E39:E45)</f>
        <v>6295906</v>
      </c>
      <c r="G38" s="194"/>
      <c r="I38" s="73">
        <f>E38-'[1]ПН ПП 80 изм ПП 19 (2)'!E38</f>
        <v>2016680</v>
      </c>
    </row>
    <row r="39" spans="1:15" ht="22.5" x14ac:dyDescent="0.2">
      <c r="A39" s="149" t="s">
        <v>257</v>
      </c>
      <c r="B39" s="148" t="s">
        <v>806</v>
      </c>
      <c r="C39" s="137">
        <v>3998637</v>
      </c>
      <c r="D39" s="137">
        <v>100</v>
      </c>
      <c r="E39" s="69">
        <f t="shared" si="2"/>
        <v>3998637</v>
      </c>
      <c r="G39" s="175"/>
      <c r="I39" s="513">
        <f>E39-'[1]ПН ПП 80 изм ПП 19 (2)'!E39</f>
        <v>672933</v>
      </c>
      <c r="J39" s="175"/>
      <c r="L39" s="175"/>
      <c r="M39" s="175"/>
      <c r="O39" s="77"/>
    </row>
    <row r="40" spans="1:15" ht="33.75" x14ac:dyDescent="0.2">
      <c r="A40" s="149" t="s">
        <v>759</v>
      </c>
      <c r="B40" s="148" t="s">
        <v>807</v>
      </c>
      <c r="C40" s="137">
        <v>67705</v>
      </c>
      <c r="D40" s="137">
        <v>100</v>
      </c>
      <c r="E40" s="69">
        <f t="shared" si="2"/>
        <v>67705</v>
      </c>
      <c r="G40" s="175"/>
      <c r="I40" s="73">
        <f>E40-'[1]ПН ПП 80 изм ПП 19 (2)'!E40</f>
        <v>-13775</v>
      </c>
      <c r="J40" s="175"/>
      <c r="L40" s="175"/>
      <c r="M40" s="175"/>
    </row>
    <row r="41" spans="1:15" ht="56.25" x14ac:dyDescent="0.2">
      <c r="A41" s="149" t="s">
        <v>760</v>
      </c>
      <c r="B41" s="148" t="s">
        <v>808</v>
      </c>
      <c r="C41" s="137"/>
      <c r="D41" s="137">
        <v>80</v>
      </c>
      <c r="E41" s="69">
        <f t="shared" si="2"/>
        <v>0</v>
      </c>
      <c r="G41" s="175"/>
      <c r="I41" s="73">
        <f>E41-'[1]ПН ПП 80 изм ПП 19 (2)'!E41</f>
        <v>0</v>
      </c>
    </row>
    <row r="42" spans="1:15" ht="33.75" x14ac:dyDescent="0.2">
      <c r="A42" s="149" t="s">
        <v>809</v>
      </c>
      <c r="B42" s="148" t="s">
        <v>810</v>
      </c>
      <c r="C42" s="137"/>
      <c r="D42" s="137">
        <v>60</v>
      </c>
      <c r="E42" s="69">
        <f t="shared" si="2"/>
        <v>0</v>
      </c>
      <c r="G42" s="175"/>
      <c r="I42" s="73">
        <f>E42-'[1]ПН ПП 80 изм ПП 19 (2)'!E42</f>
        <v>0</v>
      </c>
    </row>
    <row r="43" spans="1:15" ht="33.75" x14ac:dyDescent="0.2">
      <c r="A43" s="149" t="s">
        <v>811</v>
      </c>
      <c r="B43" s="196" t="s">
        <v>855</v>
      </c>
      <c r="C43" s="137">
        <v>2229564</v>
      </c>
      <c r="D43" s="137">
        <v>100</v>
      </c>
      <c r="E43" s="69">
        <f t="shared" si="2"/>
        <v>2229564</v>
      </c>
      <c r="G43" s="175"/>
      <c r="I43" s="513">
        <f>E43-'[1]ПН ПП 80 изм ПП 19 (2)'!E43</f>
        <v>1357522</v>
      </c>
    </row>
    <row r="44" spans="1:15" ht="33.75" x14ac:dyDescent="0.2">
      <c r="A44" s="149" t="s">
        <v>812</v>
      </c>
      <c r="B44" s="196" t="s">
        <v>856</v>
      </c>
      <c r="C44" s="137"/>
      <c r="D44" s="137">
        <v>80</v>
      </c>
      <c r="E44" s="69">
        <f t="shared" si="2"/>
        <v>0</v>
      </c>
      <c r="G44" s="175"/>
      <c r="I44" s="73">
        <f>E44-'[1]ПН ПП 80 изм ПП 19 (2)'!E44</f>
        <v>0</v>
      </c>
    </row>
    <row r="45" spans="1:15" ht="33.75" x14ac:dyDescent="0.2">
      <c r="A45" s="149" t="s">
        <v>813</v>
      </c>
      <c r="B45" s="196" t="s">
        <v>857</v>
      </c>
      <c r="C45" s="137"/>
      <c r="D45" s="137">
        <v>60</v>
      </c>
      <c r="E45" s="69">
        <f t="shared" si="2"/>
        <v>0</v>
      </c>
      <c r="G45" s="175"/>
      <c r="I45" s="73">
        <f>E45-'[1]ПН ПП 80 изм ПП 19 (2)'!E45</f>
        <v>0</v>
      </c>
    </row>
    <row r="46" spans="1:15" x14ac:dyDescent="0.2">
      <c r="A46" s="189" t="s">
        <v>450</v>
      </c>
      <c r="B46" s="183" t="s">
        <v>814</v>
      </c>
      <c r="C46" s="184">
        <f>SUM(C47:C49)</f>
        <v>0</v>
      </c>
      <c r="D46" s="184" t="s">
        <v>774</v>
      </c>
      <c r="E46" s="186">
        <f>SUM(E47:E49)</f>
        <v>0</v>
      </c>
      <c r="G46" s="175"/>
      <c r="I46" s="73">
        <f>E46-'[1]ПН ПП 80 изм ПП 19 (2)'!E46</f>
        <v>0</v>
      </c>
    </row>
    <row r="47" spans="1:15" x14ac:dyDescent="0.2">
      <c r="A47" s="149" t="s">
        <v>429</v>
      </c>
      <c r="B47" s="148" t="s">
        <v>815</v>
      </c>
      <c r="C47" s="137">
        <v>0</v>
      </c>
      <c r="D47" s="68">
        <v>70</v>
      </c>
      <c r="E47" s="69">
        <f t="shared" si="2"/>
        <v>0</v>
      </c>
      <c r="I47" s="73">
        <f>E47-'[1]ПН ПП 80 изм ПП 19 (2)'!E47</f>
        <v>0</v>
      </c>
    </row>
    <row r="48" spans="1:15" ht="22.5" x14ac:dyDescent="0.2">
      <c r="A48" s="149" t="s">
        <v>816</v>
      </c>
      <c r="B48" s="148" t="s">
        <v>817</v>
      </c>
      <c r="C48" s="137">
        <v>0</v>
      </c>
      <c r="D48" s="68">
        <v>90</v>
      </c>
      <c r="E48" s="69">
        <f t="shared" si="2"/>
        <v>0</v>
      </c>
      <c r="I48" s="73">
        <f>E48-'[1]ПН ПП 80 изм ПП 19 (2)'!E48</f>
        <v>0</v>
      </c>
    </row>
    <row r="49" spans="1:11" ht="22.5" x14ac:dyDescent="0.2">
      <c r="A49" s="149" t="s">
        <v>818</v>
      </c>
      <c r="B49" s="148" t="s">
        <v>819</v>
      </c>
      <c r="C49" s="137">
        <v>0</v>
      </c>
      <c r="D49" s="68">
        <v>80</v>
      </c>
      <c r="E49" s="69">
        <f t="shared" si="2"/>
        <v>0</v>
      </c>
      <c r="I49" s="73">
        <f>E49-'[1]ПН ПП 80 изм ПП 19 (2)'!E49</f>
        <v>0</v>
      </c>
    </row>
    <row r="50" spans="1:11" x14ac:dyDescent="0.2">
      <c r="A50" s="179">
        <v>5</v>
      </c>
      <c r="B50" s="183" t="s">
        <v>820</v>
      </c>
      <c r="C50" s="184">
        <f>SUM(C51:C54)</f>
        <v>0</v>
      </c>
      <c r="D50" s="181" t="s">
        <v>774</v>
      </c>
      <c r="E50" s="186">
        <f>SUM(E51:E54)</f>
        <v>0</v>
      </c>
      <c r="I50" s="73">
        <f>E50-'[1]ПН ПП 80 изм ПП 19 (2)'!E50</f>
        <v>0</v>
      </c>
    </row>
    <row r="51" spans="1:11" x14ac:dyDescent="0.2">
      <c r="A51" s="149" t="s">
        <v>430</v>
      </c>
      <c r="B51" s="148" t="s">
        <v>326</v>
      </c>
      <c r="C51" s="137">
        <v>0</v>
      </c>
      <c r="D51" s="68">
        <v>100</v>
      </c>
      <c r="E51" s="69">
        <f t="shared" si="2"/>
        <v>0</v>
      </c>
      <c r="I51" s="73">
        <f>E51-'[1]ПН ПП 80 изм ПП 19 (2)'!E51</f>
        <v>0</v>
      </c>
    </row>
    <row r="52" spans="1:11" ht="49.5" customHeight="1" x14ac:dyDescent="0.2">
      <c r="A52" s="149" t="s">
        <v>761</v>
      </c>
      <c r="B52" s="148" t="s">
        <v>821</v>
      </c>
      <c r="C52" s="137">
        <v>0</v>
      </c>
      <c r="D52" s="68">
        <v>100</v>
      </c>
      <c r="E52" s="69">
        <f t="shared" si="2"/>
        <v>0</v>
      </c>
      <c r="G52"/>
      <c r="I52" s="73">
        <f>E52-'[1]ПН ПП 80 изм ПП 19 (2)'!E52</f>
        <v>0</v>
      </c>
    </row>
    <row r="53" spans="1:11" ht="45" customHeight="1" x14ac:dyDescent="0.2">
      <c r="A53" s="149" t="s">
        <v>822</v>
      </c>
      <c r="B53" s="148" t="s">
        <v>823</v>
      </c>
      <c r="C53" s="137">
        <v>0</v>
      </c>
      <c r="D53" s="68">
        <v>100</v>
      </c>
      <c r="E53" s="69">
        <f t="shared" si="2"/>
        <v>0</v>
      </c>
      <c r="I53" s="73">
        <f>E53-'[1]ПН ПП 80 изм ПП 19 (2)'!E53</f>
        <v>0</v>
      </c>
    </row>
    <row r="54" spans="1:11" ht="22.5" x14ac:dyDescent="0.25">
      <c r="A54" s="149" t="s">
        <v>824</v>
      </c>
      <c r="B54" s="148" t="s">
        <v>825</v>
      </c>
      <c r="C54" s="137">
        <v>0</v>
      </c>
      <c r="D54" s="68">
        <v>100</v>
      </c>
      <c r="E54" s="69">
        <f t="shared" si="2"/>
        <v>0</v>
      </c>
      <c r="I54" s="73">
        <f>E54-'[1]ПН ПП 80 изм ПП 19 (2)'!E54</f>
        <v>0</v>
      </c>
      <c r="K54" s="191"/>
    </row>
    <row r="55" spans="1:11" x14ac:dyDescent="0.2">
      <c r="A55" s="179">
        <v>6</v>
      </c>
      <c r="B55" s="183" t="s">
        <v>826</v>
      </c>
      <c r="C55" s="184">
        <f>C8+C22+C38+C46+C50</f>
        <v>39691182</v>
      </c>
      <c r="D55" s="181" t="s">
        <v>230</v>
      </c>
      <c r="E55" s="186">
        <f>E8+E22+E38+E46+E50</f>
        <v>39249483</v>
      </c>
      <c r="G55"/>
      <c r="H55"/>
      <c r="I55" s="73">
        <f>E55-'[1]ПН ПП 80 изм ПП 19 (2)'!E55</f>
        <v>2683615</v>
      </c>
    </row>
    <row r="56" spans="1:11" x14ac:dyDescent="0.2">
      <c r="A56" s="179">
        <v>7</v>
      </c>
      <c r="B56" s="183" t="s">
        <v>286</v>
      </c>
      <c r="C56" s="190">
        <f>Ф1!C96</f>
        <v>14855815</v>
      </c>
      <c r="D56" s="181" t="s">
        <v>230</v>
      </c>
      <c r="E56" s="186">
        <f>C56</f>
        <v>14855815</v>
      </c>
      <c r="F56" s="61" t="s">
        <v>834</v>
      </c>
      <c r="G56"/>
    </row>
    <row r="57" spans="1:11" ht="15" x14ac:dyDescent="0.25">
      <c r="A57" s="179">
        <v>8</v>
      </c>
      <c r="B57" s="183" t="s">
        <v>231</v>
      </c>
      <c r="C57" s="185" t="s">
        <v>230</v>
      </c>
      <c r="D57" s="181" t="s">
        <v>230</v>
      </c>
      <c r="E57" s="351">
        <f>I58</f>
        <v>344097</v>
      </c>
      <c r="I57" s="61">
        <v>107000</v>
      </c>
      <c r="J57" s="171">
        <v>2917</v>
      </c>
      <c r="K57" s="191">
        <v>359784924068.89722</v>
      </c>
    </row>
    <row r="58" spans="1:11" ht="18" customHeight="1" x14ac:dyDescent="0.2">
      <c r="A58" s="179">
        <v>9</v>
      </c>
      <c r="B58" s="183" t="s">
        <v>827</v>
      </c>
      <c r="C58" s="185" t="s">
        <v>230</v>
      </c>
      <c r="D58" s="181" t="s">
        <v>230</v>
      </c>
      <c r="E58" s="352">
        <f>(E55-E56)/E57</f>
        <v>70.891835732366161</v>
      </c>
      <c r="I58" s="73">
        <f>ROUND((I57*J57+(K57-40000000000)*0.0001)/1000,0)</f>
        <v>344097</v>
      </c>
    </row>
    <row r="59" spans="1:11" ht="18" customHeight="1" x14ac:dyDescent="0.2">
      <c r="A59" s="179">
        <v>10</v>
      </c>
      <c r="B59" s="183" t="s">
        <v>828</v>
      </c>
      <c r="C59" s="185" t="s">
        <v>230</v>
      </c>
      <c r="D59" s="181" t="s">
        <v>230</v>
      </c>
      <c r="E59" s="192">
        <f>E55/E56</f>
        <v>2.6420282562754047</v>
      </c>
    </row>
    <row r="60" spans="1:11" ht="20.25" customHeight="1" x14ac:dyDescent="0.2"/>
    <row r="61" spans="1:11" s="75" customFormat="1" ht="22.5" customHeight="1" x14ac:dyDescent="0.25">
      <c r="A61" s="348" t="s">
        <v>1185</v>
      </c>
      <c r="B61" s="24"/>
      <c r="D61" s="24"/>
      <c r="E61" s="24" t="s">
        <v>1186</v>
      </c>
      <c r="F61" s="24"/>
    </row>
    <row r="62" spans="1:11" s="75" customFormat="1" ht="27" customHeight="1" x14ac:dyDescent="0.25">
      <c r="A62" s="24" t="s">
        <v>1151</v>
      </c>
      <c r="B62" s="24"/>
      <c r="D62" s="24"/>
      <c r="E62" s="24" t="s">
        <v>1186</v>
      </c>
      <c r="F62" s="24"/>
    </row>
    <row r="63" spans="1:11" s="75" customFormat="1" ht="24.75" customHeight="1" x14ac:dyDescent="0.25">
      <c r="A63" s="38" t="s">
        <v>1148</v>
      </c>
      <c r="B63" s="24"/>
      <c r="D63" s="24"/>
      <c r="E63" s="24" t="s">
        <v>1186</v>
      </c>
      <c r="F63" s="24"/>
    </row>
    <row r="64" spans="1:11" s="75" customFormat="1" ht="15.75" x14ac:dyDescent="0.25">
      <c r="A64" s="43" t="s">
        <v>643</v>
      </c>
      <c r="B64" s="24"/>
      <c r="C64" s="24"/>
      <c r="D64" s="24"/>
      <c r="E64" s="24"/>
      <c r="F64" s="24"/>
    </row>
    <row r="65" spans="1:6" s="75" customFormat="1" ht="15.75" customHeight="1" x14ac:dyDescent="0.25">
      <c r="A65" s="38" t="s">
        <v>287</v>
      </c>
      <c r="B65" s="24"/>
      <c r="C65" s="24"/>
      <c r="D65" s="24"/>
      <c r="E65" s="24"/>
      <c r="F65" s="24"/>
    </row>
    <row r="66" spans="1:6" s="9" customFormat="1" x14ac:dyDescent="0.2">
      <c r="B66" s="24"/>
      <c r="C66" s="24"/>
      <c r="D66" s="24"/>
      <c r="E66" s="24"/>
      <c r="F66" s="24"/>
    </row>
  </sheetData>
  <mergeCells count="4">
    <mergeCell ref="A1:E1"/>
    <mergeCell ref="A2:E2"/>
    <mergeCell ref="A3:E3"/>
    <mergeCell ref="A4:E4"/>
  </mergeCells>
  <pageMargins left="0.70866141732283472" right="0.70866141732283472" top="0.74803149606299213" bottom="0.74803149606299213" header="0.31496062992125984" footer="0.31496062992125984"/>
  <pageSetup paperSize="9" scale="40" fitToHeight="3"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K51"/>
  <sheetViews>
    <sheetView topLeftCell="A31" zoomScaleNormal="100" workbookViewId="0">
      <selection activeCell="B34" sqref="B34"/>
    </sheetView>
  </sheetViews>
  <sheetFormatPr defaultRowHeight="12.75" x14ac:dyDescent="0.2"/>
  <cols>
    <col min="1" max="1" width="7" style="61" customWidth="1"/>
    <col min="2" max="2" width="89.28515625" style="61" customWidth="1"/>
    <col min="3" max="3" width="13.7109375" style="61" customWidth="1"/>
    <col min="4" max="4" width="14.42578125" style="61" customWidth="1"/>
    <col min="5" max="5" width="13.28515625" style="61" customWidth="1"/>
    <col min="6" max="6" width="9.140625" style="61"/>
    <col min="7" max="7" width="15.85546875" style="61" customWidth="1"/>
    <col min="8" max="8" width="9.140625" style="61"/>
    <col min="9" max="9" width="11.85546875" style="61" bestFit="1" customWidth="1"/>
    <col min="10" max="10" width="9.140625" style="61"/>
    <col min="11" max="11" width="17.5703125" style="61" bestFit="1" customWidth="1"/>
    <col min="12" max="16384" width="9.140625" style="61"/>
  </cols>
  <sheetData>
    <row r="1" spans="1:6" s="1" customFormat="1" ht="14.25" customHeight="1" x14ac:dyDescent="0.25">
      <c r="A1" s="650" t="s">
        <v>333</v>
      </c>
      <c r="B1" s="650"/>
      <c r="C1" s="650"/>
      <c r="D1" s="650"/>
      <c r="E1" s="650"/>
      <c r="F1" s="72"/>
    </row>
    <row r="2" spans="1:6" s="1" customFormat="1" ht="14.25" customHeight="1" x14ac:dyDescent="0.25">
      <c r="A2" s="650" t="s">
        <v>258</v>
      </c>
      <c r="B2" s="650"/>
      <c r="C2" s="650"/>
      <c r="D2" s="650"/>
      <c r="E2" s="650"/>
      <c r="F2" s="72"/>
    </row>
    <row r="3" spans="1:6" s="1" customFormat="1" ht="49.5" customHeight="1" x14ac:dyDescent="0.2">
      <c r="A3" s="651" t="s">
        <v>259</v>
      </c>
      <c r="B3" s="651"/>
      <c r="C3" s="651"/>
      <c r="D3" s="651"/>
      <c r="E3" s="651"/>
      <c r="F3" s="71"/>
    </row>
    <row r="4" spans="1:6" s="45" customFormat="1" ht="15.75" customHeight="1" x14ac:dyDescent="0.25">
      <c r="A4" s="651" t="s">
        <v>764</v>
      </c>
      <c r="B4" s="651"/>
      <c r="C4" s="651"/>
      <c r="D4" s="651"/>
      <c r="E4" s="651"/>
      <c r="F4" s="71"/>
    </row>
    <row r="6" spans="1:6" ht="25.5" x14ac:dyDescent="0.2">
      <c r="A6" s="135" t="s">
        <v>633</v>
      </c>
      <c r="B6" s="140" t="s">
        <v>306</v>
      </c>
      <c r="C6" s="136" t="s">
        <v>307</v>
      </c>
      <c r="D6" s="67" t="s">
        <v>433</v>
      </c>
      <c r="E6" s="67" t="s">
        <v>434</v>
      </c>
    </row>
    <row r="7" spans="1:6" x14ac:dyDescent="0.2">
      <c r="A7" s="135" t="s">
        <v>268</v>
      </c>
      <c r="B7" s="148" t="s">
        <v>677</v>
      </c>
      <c r="C7" s="173" t="e">
        <f>C9+C10+C11</f>
        <v>#REF!</v>
      </c>
      <c r="D7" s="68">
        <v>100</v>
      </c>
      <c r="E7" s="69" t="e">
        <f t="shared" ref="E7:E17" si="0">C7</f>
        <v>#REF!</v>
      </c>
      <c r="F7" s="73"/>
    </row>
    <row r="8" spans="1:6" ht="22.5" x14ac:dyDescent="0.2">
      <c r="A8" s="135" t="s">
        <v>252</v>
      </c>
      <c r="B8" s="148" t="s">
        <v>678</v>
      </c>
      <c r="C8" s="138">
        <v>0</v>
      </c>
      <c r="D8" s="68">
        <v>100</v>
      </c>
      <c r="E8" s="68">
        <f t="shared" si="0"/>
        <v>0</v>
      </c>
    </row>
    <row r="9" spans="1:6" ht="22.5" x14ac:dyDescent="0.2">
      <c r="A9" s="135" t="s">
        <v>336</v>
      </c>
      <c r="B9" s="148" t="s">
        <v>679</v>
      </c>
      <c r="C9" s="173" t="e">
        <f>'Пр4 ПП162'!#REF!</f>
        <v>#REF!</v>
      </c>
      <c r="D9" s="68">
        <v>100</v>
      </c>
      <c r="E9" s="69" t="e">
        <f t="shared" si="0"/>
        <v>#REF!</v>
      </c>
    </row>
    <row r="10" spans="1:6" x14ac:dyDescent="0.2">
      <c r="A10" s="135" t="s">
        <v>254</v>
      </c>
      <c r="B10" s="148" t="s">
        <v>232</v>
      </c>
      <c r="C10" s="137" t="e">
        <f>'Пр4 ПП162'!#REF!</f>
        <v>#REF!</v>
      </c>
      <c r="D10" s="68">
        <v>100</v>
      </c>
      <c r="E10" s="69" t="e">
        <f t="shared" si="0"/>
        <v>#REF!</v>
      </c>
    </row>
    <row r="11" spans="1:6" ht="22.5" x14ac:dyDescent="0.2">
      <c r="A11" s="135" t="s">
        <v>226</v>
      </c>
      <c r="B11" s="148" t="s">
        <v>680</v>
      </c>
      <c r="C11" s="137">
        <v>0</v>
      </c>
      <c r="D11" s="68">
        <v>100</v>
      </c>
      <c r="E11" s="69">
        <f t="shared" si="0"/>
        <v>0</v>
      </c>
    </row>
    <row r="12" spans="1:6" ht="33.75" x14ac:dyDescent="0.2">
      <c r="A12" s="135" t="s">
        <v>256</v>
      </c>
      <c r="B12" s="148" t="s">
        <v>227</v>
      </c>
      <c r="C12" s="138">
        <v>0</v>
      </c>
      <c r="D12" s="68">
        <v>100</v>
      </c>
      <c r="E12" s="68">
        <f t="shared" si="0"/>
        <v>0</v>
      </c>
    </row>
    <row r="13" spans="1:6" ht="45" x14ac:dyDescent="0.2">
      <c r="A13" s="135" t="s">
        <v>314</v>
      </c>
      <c r="B13" s="148" t="s">
        <v>681</v>
      </c>
      <c r="C13" s="138">
        <v>0</v>
      </c>
      <c r="D13" s="68">
        <v>100</v>
      </c>
      <c r="E13" s="68">
        <f t="shared" si="0"/>
        <v>0</v>
      </c>
    </row>
    <row r="14" spans="1:6" ht="22.5" x14ac:dyDescent="0.2">
      <c r="A14" s="135" t="s">
        <v>315</v>
      </c>
      <c r="B14" s="148" t="s">
        <v>682</v>
      </c>
      <c r="C14" s="138">
        <v>0</v>
      </c>
      <c r="D14" s="68">
        <v>100</v>
      </c>
      <c r="E14" s="68">
        <f t="shared" si="0"/>
        <v>0</v>
      </c>
    </row>
    <row r="15" spans="1:6" ht="105" customHeight="1" x14ac:dyDescent="0.2">
      <c r="A15" s="135" t="s">
        <v>269</v>
      </c>
      <c r="B15" s="148" t="s">
        <v>233</v>
      </c>
      <c r="C15" s="173" t="e">
        <f>#REF!</f>
        <v>#REF!</v>
      </c>
      <c r="D15" s="68">
        <v>100</v>
      </c>
      <c r="E15" s="69" t="e">
        <f t="shared" si="0"/>
        <v>#REF!</v>
      </c>
    </row>
    <row r="16" spans="1:6" ht="56.25" x14ac:dyDescent="0.2">
      <c r="A16" s="135" t="s">
        <v>6</v>
      </c>
      <c r="B16" s="148" t="s">
        <v>683</v>
      </c>
      <c r="C16" s="138">
        <v>0</v>
      </c>
      <c r="D16" s="68">
        <v>100</v>
      </c>
      <c r="E16" s="68">
        <f t="shared" si="0"/>
        <v>0</v>
      </c>
    </row>
    <row r="17" spans="1:7" ht="45" x14ac:dyDescent="0.2">
      <c r="A17" s="135" t="s">
        <v>450</v>
      </c>
      <c r="B17" s="148" t="s">
        <v>234</v>
      </c>
      <c r="C17" s="138">
        <v>0</v>
      </c>
      <c r="D17" s="68">
        <v>100</v>
      </c>
      <c r="E17" s="68">
        <f t="shared" si="0"/>
        <v>0</v>
      </c>
    </row>
    <row r="18" spans="1:7" ht="33.75" x14ac:dyDescent="0.2">
      <c r="A18" s="135" t="s">
        <v>378</v>
      </c>
      <c r="B18" s="148" t="s">
        <v>228</v>
      </c>
      <c r="C18" s="137">
        <v>1006623</v>
      </c>
      <c r="D18" s="68">
        <v>100</v>
      </c>
      <c r="E18" s="69">
        <f t="shared" ref="E18:E24" si="1">C18</f>
        <v>1006623</v>
      </c>
    </row>
    <row r="19" spans="1:7" ht="33.75" x14ac:dyDescent="0.2">
      <c r="A19" s="135" t="s">
        <v>379</v>
      </c>
      <c r="B19" s="148" t="s">
        <v>229</v>
      </c>
      <c r="C19" s="137">
        <v>2646</v>
      </c>
      <c r="D19" s="68">
        <v>100</v>
      </c>
      <c r="E19" s="69">
        <f t="shared" si="1"/>
        <v>2646</v>
      </c>
    </row>
    <row r="20" spans="1:7" ht="45" x14ac:dyDescent="0.2">
      <c r="A20" s="135" t="s">
        <v>380</v>
      </c>
      <c r="B20" s="148" t="s">
        <v>684</v>
      </c>
      <c r="C20" s="137">
        <v>1200758</v>
      </c>
      <c r="D20" s="68">
        <v>100</v>
      </c>
      <c r="E20" s="169">
        <f t="shared" si="1"/>
        <v>1200758</v>
      </c>
    </row>
    <row r="21" spans="1:7" ht="33.75" x14ac:dyDescent="0.2">
      <c r="A21" s="135" t="s">
        <v>453</v>
      </c>
      <c r="B21" s="148" t="s">
        <v>685</v>
      </c>
      <c r="C21" s="141">
        <v>647087</v>
      </c>
      <c r="D21" s="68">
        <v>100</v>
      </c>
      <c r="E21" s="69">
        <f t="shared" si="1"/>
        <v>647087</v>
      </c>
    </row>
    <row r="22" spans="1:7" ht="67.5" x14ac:dyDescent="0.2">
      <c r="A22" s="135">
        <v>9</v>
      </c>
      <c r="B22" s="148" t="s">
        <v>686</v>
      </c>
      <c r="C22" s="168">
        <v>2962333</v>
      </c>
      <c r="D22" s="68">
        <v>100</v>
      </c>
      <c r="E22" s="69">
        <f t="shared" si="1"/>
        <v>2962333</v>
      </c>
    </row>
    <row r="23" spans="1:7" ht="67.5" x14ac:dyDescent="0.2">
      <c r="A23" s="135">
        <v>10</v>
      </c>
      <c r="B23" s="148" t="s">
        <v>687</v>
      </c>
      <c r="C23" s="168">
        <v>1534968</v>
      </c>
      <c r="D23" s="68">
        <v>100</v>
      </c>
      <c r="E23" s="69">
        <f t="shared" si="1"/>
        <v>1534968</v>
      </c>
    </row>
    <row r="24" spans="1:7" ht="45" x14ac:dyDescent="0.2">
      <c r="A24" s="135">
        <v>11</v>
      </c>
      <c r="B24" s="148" t="s">
        <v>688</v>
      </c>
      <c r="C24" s="137">
        <v>6874439</v>
      </c>
      <c r="D24" s="68">
        <v>100</v>
      </c>
      <c r="E24" s="69">
        <f t="shared" si="1"/>
        <v>6874439</v>
      </c>
    </row>
    <row r="25" spans="1:7" ht="375" customHeight="1" x14ac:dyDescent="0.2">
      <c r="A25" s="135">
        <v>12</v>
      </c>
      <c r="B25" s="148" t="s">
        <v>701</v>
      </c>
      <c r="C25" s="137">
        <v>5131980</v>
      </c>
      <c r="D25" s="68">
        <v>100</v>
      </c>
      <c r="E25" s="69">
        <f t="shared" ref="E25:E30" si="2">C25</f>
        <v>5131980</v>
      </c>
      <c r="G25"/>
    </row>
    <row r="26" spans="1:7" ht="45" customHeight="1" x14ac:dyDescent="0.2">
      <c r="A26" s="135">
        <v>13</v>
      </c>
      <c r="B26" s="148" t="s">
        <v>235</v>
      </c>
      <c r="C26" s="137">
        <v>0</v>
      </c>
      <c r="D26" s="68">
        <v>100</v>
      </c>
      <c r="E26" s="69">
        <f t="shared" si="2"/>
        <v>0</v>
      </c>
    </row>
    <row r="27" spans="1:7" ht="45" x14ac:dyDescent="0.2">
      <c r="A27" s="135">
        <v>14</v>
      </c>
      <c r="B27" s="148" t="s">
        <v>236</v>
      </c>
      <c r="C27" s="137">
        <v>300469</v>
      </c>
      <c r="D27" s="68">
        <v>100</v>
      </c>
      <c r="E27" s="69">
        <f t="shared" si="2"/>
        <v>300469</v>
      </c>
    </row>
    <row r="28" spans="1:7" ht="33.75" x14ac:dyDescent="0.2">
      <c r="A28" s="135">
        <v>15</v>
      </c>
      <c r="B28" s="148" t="s">
        <v>689</v>
      </c>
      <c r="C28" s="137">
        <v>918738</v>
      </c>
      <c r="D28" s="68">
        <v>100</v>
      </c>
      <c r="E28" s="69">
        <f t="shared" si="2"/>
        <v>918738</v>
      </c>
    </row>
    <row r="29" spans="1:7" ht="33.75" x14ac:dyDescent="0.2">
      <c r="A29" s="135">
        <v>16</v>
      </c>
      <c r="B29" s="148" t="s">
        <v>690</v>
      </c>
      <c r="C29" s="137">
        <v>0</v>
      </c>
      <c r="D29" s="68">
        <v>100</v>
      </c>
      <c r="E29" s="69">
        <f t="shared" si="2"/>
        <v>0</v>
      </c>
    </row>
    <row r="30" spans="1:7" ht="56.25" customHeight="1" x14ac:dyDescent="0.2">
      <c r="A30" s="135">
        <v>17</v>
      </c>
      <c r="B30" s="148" t="s">
        <v>691</v>
      </c>
      <c r="C30" s="137">
        <v>16</v>
      </c>
      <c r="D30" s="68">
        <v>100</v>
      </c>
      <c r="E30" s="169">
        <f t="shared" si="2"/>
        <v>16</v>
      </c>
    </row>
    <row r="31" spans="1:7" ht="33.75" x14ac:dyDescent="0.2">
      <c r="A31" s="135">
        <v>18</v>
      </c>
      <c r="B31" s="148" t="s">
        <v>692</v>
      </c>
      <c r="C31" s="137"/>
      <c r="D31" s="68">
        <v>100</v>
      </c>
      <c r="E31" s="69"/>
    </row>
    <row r="32" spans="1:7" ht="33" customHeight="1" x14ac:dyDescent="0.2">
      <c r="A32" s="135">
        <v>19</v>
      </c>
      <c r="B32" s="148" t="s">
        <v>249</v>
      </c>
      <c r="C32" s="137">
        <v>20608</v>
      </c>
      <c r="D32" s="68">
        <v>100</v>
      </c>
      <c r="E32" s="69">
        <f t="shared" ref="E32:E39" si="3">C32</f>
        <v>20608</v>
      </c>
    </row>
    <row r="33" spans="1:11" x14ac:dyDescent="0.2">
      <c r="A33" s="135">
        <v>20</v>
      </c>
      <c r="B33" s="148" t="s">
        <v>326</v>
      </c>
      <c r="C33" s="137">
        <v>0</v>
      </c>
      <c r="D33" s="68">
        <v>100</v>
      </c>
      <c r="E33" s="69">
        <f t="shared" si="3"/>
        <v>0</v>
      </c>
    </row>
    <row r="34" spans="1:11" ht="22.5" x14ac:dyDescent="0.2">
      <c r="A34" s="135">
        <v>21</v>
      </c>
      <c r="B34" s="148" t="s">
        <v>693</v>
      </c>
      <c r="C34" s="137">
        <v>207052</v>
      </c>
      <c r="D34" s="68">
        <v>100</v>
      </c>
      <c r="E34" s="69">
        <f t="shared" si="3"/>
        <v>207052</v>
      </c>
    </row>
    <row r="35" spans="1:11" ht="45" x14ac:dyDescent="0.2">
      <c r="A35" s="135">
        <v>22</v>
      </c>
      <c r="B35" s="148" t="s">
        <v>694</v>
      </c>
      <c r="C35" s="137">
        <v>0</v>
      </c>
      <c r="D35" s="68">
        <v>100</v>
      </c>
      <c r="E35" s="69">
        <f t="shared" si="3"/>
        <v>0</v>
      </c>
    </row>
    <row r="36" spans="1:11" ht="22.5" x14ac:dyDescent="0.2">
      <c r="A36" s="135">
        <v>23</v>
      </c>
      <c r="B36" s="148" t="s">
        <v>695</v>
      </c>
      <c r="C36" s="143"/>
      <c r="D36" s="68">
        <v>100</v>
      </c>
      <c r="E36" s="69">
        <f t="shared" si="3"/>
        <v>0</v>
      </c>
      <c r="G36"/>
    </row>
    <row r="37" spans="1:11" x14ac:dyDescent="0.2">
      <c r="A37" s="135">
        <v>24</v>
      </c>
      <c r="B37" s="148" t="s">
        <v>696</v>
      </c>
      <c r="C37" s="143">
        <f>SUM(C38:C39)</f>
        <v>0</v>
      </c>
      <c r="D37" s="68">
        <v>100</v>
      </c>
      <c r="E37" s="69">
        <f t="shared" si="3"/>
        <v>0</v>
      </c>
      <c r="G37"/>
    </row>
    <row r="38" spans="1:11" ht="146.25" x14ac:dyDescent="0.2">
      <c r="A38" s="149" t="s">
        <v>190</v>
      </c>
      <c r="B38" s="148" t="s">
        <v>697</v>
      </c>
      <c r="C38" s="143"/>
      <c r="D38" s="68">
        <v>100</v>
      </c>
      <c r="E38" s="69">
        <f t="shared" si="3"/>
        <v>0</v>
      </c>
      <c r="G38"/>
    </row>
    <row r="39" spans="1:11" ht="22.5" x14ac:dyDescent="0.2">
      <c r="A39" s="149" t="s">
        <v>192</v>
      </c>
      <c r="B39" s="148" t="s">
        <v>698</v>
      </c>
      <c r="C39" s="143"/>
      <c r="D39" s="68">
        <v>100</v>
      </c>
      <c r="E39" s="69">
        <f t="shared" si="3"/>
        <v>0</v>
      </c>
      <c r="G39"/>
    </row>
    <row r="40" spans="1:11" x14ac:dyDescent="0.2">
      <c r="A40" s="135">
        <v>25</v>
      </c>
      <c r="B40" s="148" t="s">
        <v>699</v>
      </c>
      <c r="C40" s="137" t="e">
        <f>SUM(C7:C39)-C9-C10-C11-C8-C12</f>
        <v>#REF!</v>
      </c>
      <c r="D40" s="68" t="s">
        <v>230</v>
      </c>
      <c r="E40" s="69" t="e">
        <f>SUM(E8:E37)</f>
        <v>#REF!</v>
      </c>
      <c r="G40"/>
      <c r="H40"/>
    </row>
    <row r="41" spans="1:11" x14ac:dyDescent="0.2">
      <c r="A41" s="135">
        <v>26</v>
      </c>
      <c r="B41" s="148" t="s">
        <v>286</v>
      </c>
      <c r="C41" s="139" t="e">
        <f>#REF!</f>
        <v>#REF!</v>
      </c>
      <c r="D41" s="68" t="s">
        <v>230</v>
      </c>
      <c r="E41" s="69" t="e">
        <f>C41</f>
        <v>#REF!</v>
      </c>
      <c r="G41"/>
    </row>
    <row r="42" spans="1:11" x14ac:dyDescent="0.2">
      <c r="A42" s="135">
        <v>27</v>
      </c>
      <c r="B42" s="148" t="s">
        <v>231</v>
      </c>
      <c r="C42" s="138" t="s">
        <v>230</v>
      </c>
      <c r="D42" s="68" t="s">
        <v>230</v>
      </c>
      <c r="E42" s="150">
        <f>I43</f>
        <v>288198.3453988618</v>
      </c>
      <c r="I42" s="61">
        <v>107000</v>
      </c>
      <c r="J42" s="171">
        <v>2525</v>
      </c>
      <c r="K42" s="170">
        <v>220233453988.61835</v>
      </c>
    </row>
    <row r="43" spans="1:11" ht="18" customHeight="1" x14ac:dyDescent="0.2">
      <c r="A43" s="135">
        <v>28</v>
      </c>
      <c r="B43" s="148" t="s">
        <v>638</v>
      </c>
      <c r="C43" s="138" t="s">
        <v>230</v>
      </c>
      <c r="D43" s="68" t="s">
        <v>230</v>
      </c>
      <c r="E43" s="70" t="e">
        <f>(E40-E41)/E42</f>
        <v>#REF!</v>
      </c>
      <c r="I43" s="73">
        <f>(I42*J42+(K42-40000000000)*0.0001)/1000</f>
        <v>288198.3453988618</v>
      </c>
    </row>
    <row r="44" spans="1:11" ht="18" customHeight="1" x14ac:dyDescent="0.2">
      <c r="A44" s="135">
        <v>29</v>
      </c>
      <c r="B44" s="148" t="s">
        <v>700</v>
      </c>
      <c r="C44" s="138" t="s">
        <v>230</v>
      </c>
      <c r="D44" s="68" t="s">
        <v>230</v>
      </c>
      <c r="E44" s="70" t="e">
        <f>E40/E41</f>
        <v>#REF!</v>
      </c>
    </row>
    <row r="45" spans="1:11" ht="20.25" customHeight="1" x14ac:dyDescent="0.2"/>
    <row r="46" spans="1:11" s="75" customFormat="1" ht="22.5" customHeight="1" x14ac:dyDescent="0.25">
      <c r="A46" s="38" t="s">
        <v>767</v>
      </c>
      <c r="B46" s="24"/>
      <c r="D46" s="24"/>
      <c r="E46" s="24" t="s">
        <v>769</v>
      </c>
      <c r="F46" s="24"/>
    </row>
    <row r="47" spans="1:11" s="75" customFormat="1" ht="27" customHeight="1" x14ac:dyDescent="0.25">
      <c r="A47" s="24" t="s">
        <v>766</v>
      </c>
      <c r="B47" s="24"/>
      <c r="D47" s="24"/>
      <c r="E47" s="24" t="s">
        <v>769</v>
      </c>
      <c r="F47" s="24"/>
    </row>
    <row r="48" spans="1:11" s="75" customFormat="1" ht="24.75" customHeight="1" x14ac:dyDescent="0.25">
      <c r="A48" s="38" t="s">
        <v>765</v>
      </c>
      <c r="B48" s="24"/>
      <c r="D48" s="24"/>
      <c r="E48" s="24" t="s">
        <v>769</v>
      </c>
      <c r="F48" s="24"/>
    </row>
    <row r="49" spans="1:6" s="75" customFormat="1" ht="15.75" x14ac:dyDescent="0.25">
      <c r="A49" s="43" t="s">
        <v>643</v>
      </c>
      <c r="B49" s="24"/>
      <c r="C49" s="24"/>
      <c r="D49" s="24"/>
      <c r="E49" s="24"/>
      <c r="F49" s="24"/>
    </row>
    <row r="50" spans="1:6" s="75" customFormat="1" ht="15.75" customHeight="1" x14ac:dyDescent="0.25">
      <c r="A50" s="38" t="s">
        <v>287</v>
      </c>
      <c r="B50" s="24"/>
      <c r="C50" s="24"/>
      <c r="D50" s="24"/>
      <c r="E50" s="24"/>
      <c r="F50" s="24"/>
    </row>
    <row r="51" spans="1:6" s="9" customFormat="1" x14ac:dyDescent="0.2">
      <c r="B51" s="24"/>
      <c r="C51" s="24"/>
      <c r="D51" s="24"/>
      <c r="E51" s="24"/>
      <c r="F51" s="24"/>
    </row>
  </sheetData>
  <mergeCells count="4">
    <mergeCell ref="A1:E1"/>
    <mergeCell ref="A2:E2"/>
    <mergeCell ref="A3:E3"/>
    <mergeCell ref="A4:E4"/>
  </mergeCells>
  <phoneticPr fontId="43" type="noConversion"/>
  <pageMargins left="0.75" right="0.75" top="0.49" bottom="0.25" header="0.32" footer="0.17"/>
  <pageSetup paperSize="9" scale="63"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4ACFD-8374-461C-83AC-3E4C9F5548D7}">
  <sheetPr>
    <pageSetUpPr fitToPage="1"/>
  </sheetPr>
  <dimension ref="A1:H268"/>
  <sheetViews>
    <sheetView zoomScaleNormal="100" zoomScaleSheetLayoutView="100" workbookViewId="0">
      <selection activeCell="A105" sqref="A105"/>
    </sheetView>
  </sheetViews>
  <sheetFormatPr defaultRowHeight="12.75" x14ac:dyDescent="0.2"/>
  <cols>
    <col min="1" max="1" width="52.42578125" style="74" customWidth="1"/>
    <col min="2" max="2" width="10.85546875" style="49" customWidth="1"/>
    <col min="3" max="3" width="10" style="33" customWidth="1"/>
    <col min="4" max="4" width="12.85546875" style="33" customWidth="1"/>
    <col min="5" max="5" width="11.7109375" style="24" customWidth="1"/>
    <col min="6" max="6" width="14.28515625" style="24" customWidth="1"/>
    <col min="7" max="7" width="11.7109375" style="266" bestFit="1" customWidth="1"/>
    <col min="8" max="8" width="11.28515625" style="24" bestFit="1" customWidth="1"/>
    <col min="9" max="16384" width="9.140625" style="24"/>
  </cols>
  <sheetData>
    <row r="1" spans="1:6" s="266" customFormat="1" ht="48" customHeight="1" x14ac:dyDescent="0.2">
      <c r="A1" s="74"/>
      <c r="B1" s="49"/>
      <c r="C1" s="33"/>
      <c r="D1" s="33"/>
      <c r="E1" s="321" t="s">
        <v>288</v>
      </c>
      <c r="F1" s="74"/>
    </row>
    <row r="2" spans="1:6" s="266" customFormat="1" ht="23.25" customHeight="1" x14ac:dyDescent="0.2">
      <c r="A2" s="74"/>
      <c r="B2" s="49"/>
      <c r="C2" s="33"/>
      <c r="D2" s="33"/>
      <c r="E2" s="202"/>
      <c r="F2" s="203"/>
    </row>
    <row r="3" spans="1:6" s="266" customFormat="1" x14ac:dyDescent="0.2">
      <c r="A3" s="197" t="s">
        <v>477</v>
      </c>
      <c r="B3" s="197"/>
      <c r="C3" s="37"/>
      <c r="D3" s="37"/>
      <c r="E3" s="197"/>
      <c r="F3" s="197"/>
    </row>
    <row r="4" spans="1:6" s="266" customFormat="1" x14ac:dyDescent="0.2">
      <c r="A4" s="24"/>
      <c r="B4" s="24"/>
      <c r="C4" s="33"/>
      <c r="D4" s="33"/>
      <c r="E4" s="24"/>
      <c r="F4" s="24"/>
    </row>
    <row r="5" spans="1:6" s="266" customFormat="1" x14ac:dyDescent="0.2">
      <c r="A5" s="198" t="s">
        <v>333</v>
      </c>
      <c r="B5" s="198"/>
      <c r="C5" s="199"/>
      <c r="D5" s="199"/>
      <c r="E5" s="198"/>
      <c r="F5" s="198"/>
    </row>
    <row r="6" spans="1:6" s="266" customFormat="1" x14ac:dyDescent="0.2">
      <c r="A6" s="24" t="s">
        <v>1260</v>
      </c>
      <c r="B6" s="24"/>
      <c r="C6" s="33"/>
      <c r="D6" s="33"/>
      <c r="E6" s="24"/>
      <c r="F6" s="24"/>
    </row>
    <row r="7" spans="1:6" s="266" customFormat="1" x14ac:dyDescent="0.2">
      <c r="A7" s="589" t="s">
        <v>1028</v>
      </c>
      <c r="B7" s="589"/>
      <c r="C7" s="589"/>
      <c r="D7" s="589"/>
      <c r="E7" s="205"/>
      <c r="F7" s="205"/>
    </row>
    <row r="8" spans="1:6" s="266" customFormat="1" x14ac:dyDescent="0.2">
      <c r="A8" s="74"/>
      <c r="B8" s="49"/>
      <c r="C8" s="205"/>
      <c r="D8" s="33"/>
      <c r="E8" s="24"/>
      <c r="F8" s="204" t="s">
        <v>289</v>
      </c>
    </row>
    <row r="9" spans="1:6" s="266" customFormat="1" ht="76.5" x14ac:dyDescent="0.2">
      <c r="A9" s="27" t="s">
        <v>356</v>
      </c>
      <c r="B9" s="162" t="s">
        <v>447</v>
      </c>
      <c r="C9" s="200" t="s">
        <v>351</v>
      </c>
      <c r="D9" s="200" t="s">
        <v>352</v>
      </c>
      <c r="E9" s="522" t="s">
        <v>290</v>
      </c>
      <c r="F9" s="522" t="s">
        <v>353</v>
      </c>
    </row>
    <row r="10" spans="1:6" s="266" customFormat="1" x14ac:dyDescent="0.2">
      <c r="A10" s="81">
        <v>1</v>
      </c>
      <c r="B10" s="163">
        <v>2</v>
      </c>
      <c r="C10" s="524">
        <v>3</v>
      </c>
      <c r="D10" s="524">
        <v>4</v>
      </c>
      <c r="E10" s="523">
        <v>5</v>
      </c>
      <c r="F10" s="523">
        <v>6</v>
      </c>
    </row>
    <row r="11" spans="1:6" s="266" customFormat="1" ht="15" customHeight="1" x14ac:dyDescent="0.2">
      <c r="A11" s="206" t="s">
        <v>291</v>
      </c>
      <c r="B11" s="164">
        <v>1</v>
      </c>
      <c r="C11" s="527">
        <f>C14+C15+C28</f>
        <v>256599</v>
      </c>
      <c r="D11" s="527">
        <f>D14+D15+D28</f>
        <v>776333</v>
      </c>
      <c r="E11" s="528">
        <v>282103</v>
      </c>
      <c r="F11" s="529">
        <v>829390</v>
      </c>
    </row>
    <row r="12" spans="1:6" s="266" customFormat="1" ht="15.75" customHeight="1" x14ac:dyDescent="0.2">
      <c r="A12" s="207" t="s">
        <v>362</v>
      </c>
      <c r="B12" s="165"/>
      <c r="C12" s="525"/>
      <c r="D12" s="525"/>
      <c r="E12" s="530" t="s">
        <v>487</v>
      </c>
      <c r="F12" s="531" t="s">
        <v>487</v>
      </c>
    </row>
    <row r="13" spans="1:6" s="266" customFormat="1" x14ac:dyDescent="0.2">
      <c r="A13" s="207" t="s">
        <v>292</v>
      </c>
      <c r="B13" s="165" t="s">
        <v>252</v>
      </c>
      <c r="C13" s="525"/>
      <c r="D13" s="525"/>
      <c r="E13" s="528">
        <v>0</v>
      </c>
      <c r="F13" s="529">
        <v>0</v>
      </c>
    </row>
    <row r="14" spans="1:6" s="266" customFormat="1" x14ac:dyDescent="0.2">
      <c r="A14" s="207" t="s">
        <v>293</v>
      </c>
      <c r="B14" s="165" t="s">
        <v>253</v>
      </c>
      <c r="C14" s="532"/>
      <c r="D14" s="532"/>
      <c r="E14" s="528">
        <v>6111</v>
      </c>
      <c r="F14" s="529">
        <v>77895</v>
      </c>
    </row>
    <row r="15" spans="1:6" s="266" customFormat="1" x14ac:dyDescent="0.2">
      <c r="A15" s="207" t="s">
        <v>294</v>
      </c>
      <c r="B15" s="165" t="s">
        <v>254</v>
      </c>
      <c r="C15" s="533">
        <f>C17+C21</f>
        <v>256111</v>
      </c>
      <c r="D15" s="533">
        <f>D17+D21</f>
        <v>768940</v>
      </c>
      <c r="E15" s="528">
        <v>271056</v>
      </c>
      <c r="F15" s="529">
        <v>745188</v>
      </c>
    </row>
    <row r="16" spans="1:6" s="266" customFormat="1" ht="12.75" customHeight="1" x14ac:dyDescent="0.2">
      <c r="A16" s="207" t="s">
        <v>122</v>
      </c>
      <c r="B16" s="209" t="s">
        <v>487</v>
      </c>
      <c r="C16" s="532"/>
      <c r="D16" s="532"/>
      <c r="E16" s="530" t="s">
        <v>487</v>
      </c>
      <c r="F16" s="531" t="s">
        <v>487</v>
      </c>
    </row>
    <row r="17" spans="1:6" s="266" customFormat="1" ht="27" x14ac:dyDescent="0.2">
      <c r="A17" s="210" t="s">
        <v>654</v>
      </c>
      <c r="B17" s="193" t="s">
        <v>283</v>
      </c>
      <c r="C17" s="532">
        <v>33413</v>
      </c>
      <c r="D17" s="532">
        <v>101663</v>
      </c>
      <c r="E17" s="528">
        <v>59015</v>
      </c>
      <c r="F17" s="529">
        <v>175663</v>
      </c>
    </row>
    <row r="18" spans="1:6" s="266" customFormat="1" x14ac:dyDescent="0.2">
      <c r="A18" s="211" t="s">
        <v>122</v>
      </c>
      <c r="B18" s="166"/>
      <c r="C18" s="532"/>
      <c r="D18" s="532"/>
      <c r="E18" s="530" t="s">
        <v>487</v>
      </c>
      <c r="F18" s="531" t="s">
        <v>487</v>
      </c>
    </row>
    <row r="19" spans="1:6" s="266" customFormat="1" ht="38.25" x14ac:dyDescent="0.2">
      <c r="A19" s="211" t="s">
        <v>655</v>
      </c>
      <c r="B19" s="166" t="s">
        <v>123</v>
      </c>
      <c r="C19" s="532"/>
      <c r="D19" s="532"/>
      <c r="E19" s="528">
        <v>0</v>
      </c>
      <c r="F19" s="529">
        <v>0</v>
      </c>
    </row>
    <row r="20" spans="1:6" s="266" customFormat="1" ht="38.25" x14ac:dyDescent="0.2">
      <c r="A20" s="211" t="s">
        <v>656</v>
      </c>
      <c r="B20" s="166" t="s">
        <v>124</v>
      </c>
      <c r="C20" s="532">
        <v>10059</v>
      </c>
      <c r="D20" s="532">
        <v>28684</v>
      </c>
      <c r="E20" s="528">
        <v>33374</v>
      </c>
      <c r="F20" s="529">
        <v>97162</v>
      </c>
    </row>
    <row r="21" spans="1:6" s="266" customFormat="1" ht="36.75" customHeight="1" x14ac:dyDescent="0.2">
      <c r="A21" s="210" t="s">
        <v>125</v>
      </c>
      <c r="B21" s="193" t="s">
        <v>284</v>
      </c>
      <c r="C21" s="532">
        <v>222698</v>
      </c>
      <c r="D21" s="532">
        <v>667277</v>
      </c>
      <c r="E21" s="528">
        <v>212041</v>
      </c>
      <c r="F21" s="529">
        <v>569525</v>
      </c>
    </row>
    <row r="22" spans="1:6" s="266" customFormat="1" x14ac:dyDescent="0.2">
      <c r="A22" s="211" t="s">
        <v>122</v>
      </c>
      <c r="B22" s="166"/>
      <c r="C22" s="532"/>
      <c r="D22" s="532"/>
      <c r="E22" s="530" t="s">
        <v>487</v>
      </c>
      <c r="F22" s="531" t="s">
        <v>487</v>
      </c>
    </row>
    <row r="23" spans="1:6" s="266" customFormat="1" ht="51" x14ac:dyDescent="0.2">
      <c r="A23" s="211" t="s">
        <v>126</v>
      </c>
      <c r="B23" s="166" t="s">
        <v>127</v>
      </c>
      <c r="C23" s="532">
        <v>85</v>
      </c>
      <c r="D23" s="532">
        <v>1068</v>
      </c>
      <c r="E23" s="528">
        <v>31349</v>
      </c>
      <c r="F23" s="529">
        <v>33079</v>
      </c>
    </row>
    <row r="24" spans="1:6" s="266" customFormat="1" ht="25.5" x14ac:dyDescent="0.2">
      <c r="A24" s="211" t="s">
        <v>128</v>
      </c>
      <c r="B24" s="166" t="s">
        <v>129</v>
      </c>
      <c r="C24" s="532">
        <v>5423</v>
      </c>
      <c r="D24" s="532">
        <v>10995</v>
      </c>
      <c r="E24" s="528">
        <v>17356</v>
      </c>
      <c r="F24" s="529">
        <v>52137</v>
      </c>
    </row>
    <row r="25" spans="1:6" s="266" customFormat="1" ht="25.5" x14ac:dyDescent="0.2">
      <c r="A25" s="211" t="s">
        <v>657</v>
      </c>
      <c r="B25" s="166" t="s">
        <v>130</v>
      </c>
      <c r="C25" s="208"/>
      <c r="D25" s="208"/>
      <c r="E25" s="507">
        <v>0</v>
      </c>
      <c r="F25" s="397">
        <v>0</v>
      </c>
    </row>
    <row r="26" spans="1:6" s="266" customFormat="1" x14ac:dyDescent="0.2">
      <c r="A26" s="211" t="s">
        <v>122</v>
      </c>
      <c r="B26" s="166"/>
      <c r="C26" s="208"/>
      <c r="D26" s="208"/>
      <c r="E26" s="508" t="s">
        <v>487</v>
      </c>
      <c r="F26" s="509" t="s">
        <v>487</v>
      </c>
    </row>
    <row r="27" spans="1:6" s="266" customFormat="1" ht="25.5" x14ac:dyDescent="0.2">
      <c r="A27" s="211" t="s">
        <v>658</v>
      </c>
      <c r="B27" s="166" t="s">
        <v>131</v>
      </c>
      <c r="C27" s="212"/>
      <c r="D27" s="212"/>
      <c r="E27" s="507">
        <v>0</v>
      </c>
      <c r="F27" s="397">
        <v>0</v>
      </c>
    </row>
    <row r="28" spans="1:6" s="266" customFormat="1" x14ac:dyDescent="0.2">
      <c r="A28" s="207" t="s">
        <v>295</v>
      </c>
      <c r="B28" s="165" t="s">
        <v>255</v>
      </c>
      <c r="C28" s="208">
        <v>488</v>
      </c>
      <c r="D28" s="208">
        <v>7393</v>
      </c>
      <c r="E28" s="507">
        <v>4936</v>
      </c>
      <c r="F28" s="397">
        <v>6307</v>
      </c>
    </row>
    <row r="29" spans="1:6" s="266" customFormat="1" x14ac:dyDescent="0.2">
      <c r="A29" s="207" t="s">
        <v>377</v>
      </c>
      <c r="B29" s="165" t="s">
        <v>256</v>
      </c>
      <c r="C29" s="208"/>
      <c r="D29" s="208"/>
      <c r="E29" s="507">
        <v>0</v>
      </c>
      <c r="F29" s="397">
        <v>0</v>
      </c>
    </row>
    <row r="30" spans="1:6" s="266" customFormat="1" x14ac:dyDescent="0.2">
      <c r="A30" s="206" t="s">
        <v>296</v>
      </c>
      <c r="B30" s="164" t="s">
        <v>269</v>
      </c>
      <c r="C30" s="534">
        <f>C32+C36+C37+C38+C39+C40+C41+C42+C43</f>
        <v>114724</v>
      </c>
      <c r="D30" s="534">
        <f>D32+D36+D37+D38+D39+D40+D41+D42+D43</f>
        <v>343432</v>
      </c>
      <c r="E30" s="510">
        <v>70613</v>
      </c>
      <c r="F30" s="397">
        <v>199727</v>
      </c>
    </row>
    <row r="31" spans="1:6" s="266" customFormat="1" x14ac:dyDescent="0.2">
      <c r="A31" s="211" t="s">
        <v>362</v>
      </c>
      <c r="B31" s="166" t="s">
        <v>487</v>
      </c>
      <c r="C31" s="208"/>
      <c r="D31" s="208"/>
      <c r="E31" s="511" t="s">
        <v>487</v>
      </c>
      <c r="F31" s="509" t="s">
        <v>487</v>
      </c>
    </row>
    <row r="32" spans="1:6" s="266" customFormat="1" x14ac:dyDescent="0.2">
      <c r="A32" s="211" t="s">
        <v>132</v>
      </c>
      <c r="B32" s="166" t="s">
        <v>311</v>
      </c>
      <c r="C32" s="208"/>
      <c r="D32" s="208"/>
      <c r="E32" s="396">
        <v>0</v>
      </c>
      <c r="F32" s="397">
        <v>0</v>
      </c>
    </row>
    <row r="33" spans="1:7" x14ac:dyDescent="0.2">
      <c r="A33" s="211" t="s">
        <v>362</v>
      </c>
      <c r="B33" s="166" t="s">
        <v>487</v>
      </c>
      <c r="C33" s="208"/>
      <c r="D33" s="208"/>
      <c r="E33" s="511" t="s">
        <v>487</v>
      </c>
      <c r="F33" s="509" t="s">
        <v>487</v>
      </c>
    </row>
    <row r="34" spans="1:7" x14ac:dyDescent="0.2">
      <c r="A34" s="211" t="s">
        <v>133</v>
      </c>
      <c r="B34" s="166" t="s">
        <v>134</v>
      </c>
      <c r="C34" s="208"/>
      <c r="D34" s="208"/>
      <c r="E34" s="396">
        <v>0</v>
      </c>
      <c r="F34" s="397">
        <v>0</v>
      </c>
    </row>
    <row r="35" spans="1:7" x14ac:dyDescent="0.2">
      <c r="A35" s="211" t="s">
        <v>135</v>
      </c>
      <c r="B35" s="166" t="s">
        <v>136</v>
      </c>
      <c r="C35" s="208"/>
      <c r="D35" s="208"/>
      <c r="E35" s="396">
        <v>0</v>
      </c>
      <c r="F35" s="397">
        <v>0</v>
      </c>
    </row>
    <row r="36" spans="1:7" x14ac:dyDescent="0.2">
      <c r="A36" s="211" t="s">
        <v>137</v>
      </c>
      <c r="B36" s="166" t="s">
        <v>312</v>
      </c>
      <c r="C36" s="208">
        <v>0</v>
      </c>
      <c r="D36" s="208">
        <v>240</v>
      </c>
      <c r="E36" s="396">
        <v>240</v>
      </c>
      <c r="F36" s="397">
        <v>240</v>
      </c>
    </row>
    <row r="37" spans="1:7" x14ac:dyDescent="0.2">
      <c r="A37" s="211" t="s">
        <v>138</v>
      </c>
      <c r="B37" s="166" t="s">
        <v>139</v>
      </c>
      <c r="C37" s="208">
        <v>46378</v>
      </c>
      <c r="D37" s="208">
        <v>68378</v>
      </c>
      <c r="E37" s="396">
        <v>13261</v>
      </c>
      <c r="F37" s="397">
        <v>34432</v>
      </c>
    </row>
    <row r="38" spans="1:7" x14ac:dyDescent="0.2">
      <c r="A38" s="211" t="s">
        <v>140</v>
      </c>
      <c r="B38" s="166" t="s">
        <v>141</v>
      </c>
      <c r="C38" s="208">
        <v>40554</v>
      </c>
      <c r="D38" s="208">
        <v>121259</v>
      </c>
      <c r="E38" s="396">
        <v>26372</v>
      </c>
      <c r="F38" s="397">
        <v>88955</v>
      </c>
    </row>
    <row r="39" spans="1:7" x14ac:dyDescent="0.2">
      <c r="A39" s="211" t="s">
        <v>142</v>
      </c>
      <c r="B39" s="166" t="s">
        <v>143</v>
      </c>
      <c r="C39" s="208">
        <v>21373</v>
      </c>
      <c r="D39" s="208">
        <v>134209</v>
      </c>
      <c r="E39" s="396">
        <v>25338</v>
      </c>
      <c r="F39" s="397">
        <v>63576</v>
      </c>
    </row>
    <row r="40" spans="1:7" x14ac:dyDescent="0.2">
      <c r="A40" s="211" t="s">
        <v>144</v>
      </c>
      <c r="B40" s="166" t="s">
        <v>145</v>
      </c>
      <c r="C40" s="208">
        <v>6368</v>
      </c>
      <c r="D40" s="208">
        <v>19246</v>
      </c>
      <c r="E40" s="396">
        <v>5398</v>
      </c>
      <c r="F40" s="397">
        <v>12348</v>
      </c>
    </row>
    <row r="41" spans="1:7" x14ac:dyDescent="0.2">
      <c r="A41" s="211" t="s">
        <v>146</v>
      </c>
      <c r="B41" s="166" t="s">
        <v>147</v>
      </c>
      <c r="C41" s="212">
        <v>51</v>
      </c>
      <c r="D41" s="212">
        <v>100</v>
      </c>
      <c r="E41" s="396">
        <v>4</v>
      </c>
      <c r="F41" s="397">
        <v>176</v>
      </c>
    </row>
    <row r="42" spans="1:7" x14ac:dyDescent="0.2">
      <c r="A42" s="211" t="s">
        <v>452</v>
      </c>
      <c r="B42" s="166" t="s">
        <v>148</v>
      </c>
      <c r="C42" s="212"/>
      <c r="D42" s="212"/>
      <c r="E42" s="396">
        <v>0</v>
      </c>
      <c r="F42" s="397">
        <v>0</v>
      </c>
    </row>
    <row r="43" spans="1:7" ht="25.5" x14ac:dyDescent="0.2">
      <c r="A43" s="211" t="s">
        <v>58</v>
      </c>
      <c r="B43" s="166" t="s">
        <v>149</v>
      </c>
      <c r="C43" s="208"/>
      <c r="D43" s="208"/>
      <c r="E43" s="396">
        <v>0</v>
      </c>
      <c r="F43" s="397">
        <v>0</v>
      </c>
    </row>
    <row r="44" spans="1:7" x14ac:dyDescent="0.2">
      <c r="A44" s="206" t="s">
        <v>150</v>
      </c>
      <c r="B44" s="164" t="s">
        <v>6</v>
      </c>
      <c r="C44" s="212">
        <v>66067</v>
      </c>
      <c r="D44" s="212">
        <v>531754</v>
      </c>
      <c r="E44" s="396">
        <v>73715</v>
      </c>
      <c r="F44" s="397">
        <v>1363798</v>
      </c>
      <c r="G44" s="267"/>
    </row>
    <row r="45" spans="1:7" ht="38.25" x14ac:dyDescent="0.2">
      <c r="A45" s="206" t="s">
        <v>151</v>
      </c>
      <c r="B45" s="164" t="s">
        <v>450</v>
      </c>
      <c r="C45" s="526">
        <v>1610298</v>
      </c>
      <c r="D45" s="526">
        <v>4985056</v>
      </c>
      <c r="E45" s="396">
        <v>6090540</v>
      </c>
      <c r="F45" s="397">
        <v>9600788</v>
      </c>
      <c r="G45" s="267"/>
    </row>
    <row r="46" spans="1:7" x14ac:dyDescent="0.2">
      <c r="A46" s="206" t="s">
        <v>152</v>
      </c>
      <c r="B46" s="164" t="s">
        <v>378</v>
      </c>
      <c r="C46" s="526">
        <v>228</v>
      </c>
      <c r="D46" s="526">
        <v>263</v>
      </c>
      <c r="E46" s="396">
        <v>40250</v>
      </c>
      <c r="F46" s="397">
        <v>43528</v>
      </c>
    </row>
    <row r="47" spans="1:7" x14ac:dyDescent="0.2">
      <c r="A47" s="344" t="s">
        <v>153</v>
      </c>
      <c r="B47" s="345" t="s">
        <v>379</v>
      </c>
      <c r="C47" s="526">
        <v>750662</v>
      </c>
      <c r="D47" s="526">
        <v>1901673</v>
      </c>
      <c r="E47" s="396">
        <v>4893928</v>
      </c>
      <c r="F47" s="397">
        <v>5966587</v>
      </c>
      <c r="G47" s="267"/>
    </row>
    <row r="48" spans="1:7" x14ac:dyDescent="0.2">
      <c r="A48" s="206" t="s">
        <v>154</v>
      </c>
      <c r="B48" s="164" t="s">
        <v>380</v>
      </c>
      <c r="C48" s="514"/>
      <c r="D48" s="514"/>
      <c r="E48" s="396">
        <v>0</v>
      </c>
      <c r="F48" s="397">
        <v>0</v>
      </c>
    </row>
    <row r="49" spans="1:7" x14ac:dyDescent="0.2">
      <c r="A49" s="206" t="s">
        <v>155</v>
      </c>
      <c r="B49" s="164" t="s">
        <v>453</v>
      </c>
      <c r="C49" s="208">
        <v>344</v>
      </c>
      <c r="D49" s="208">
        <v>517</v>
      </c>
      <c r="E49" s="396">
        <v>0</v>
      </c>
      <c r="F49" s="397">
        <v>0</v>
      </c>
      <c r="G49" s="267"/>
    </row>
    <row r="50" spans="1:7" ht="25.5" x14ac:dyDescent="0.2">
      <c r="A50" s="206" t="s">
        <v>156</v>
      </c>
      <c r="B50" s="164" t="s">
        <v>381</v>
      </c>
      <c r="C50" s="208"/>
      <c r="D50" s="208"/>
      <c r="E50" s="396">
        <v>0</v>
      </c>
      <c r="F50" s="397">
        <v>0</v>
      </c>
    </row>
    <row r="51" spans="1:7" ht="25.5" x14ac:dyDescent="0.2">
      <c r="A51" s="206" t="s">
        <v>157</v>
      </c>
      <c r="B51" s="164" t="s">
        <v>382</v>
      </c>
      <c r="C51" s="322">
        <f>SUM(C53:C56)</f>
        <v>129756</v>
      </c>
      <c r="D51" s="322">
        <f>SUM(D53:D56)</f>
        <v>129756</v>
      </c>
      <c r="E51" s="396">
        <v>0</v>
      </c>
      <c r="F51" s="397">
        <v>0</v>
      </c>
    </row>
    <row r="52" spans="1:7" x14ac:dyDescent="0.2">
      <c r="A52" s="207" t="s">
        <v>362</v>
      </c>
      <c r="B52" s="165" t="s">
        <v>487</v>
      </c>
      <c r="C52" s="208"/>
      <c r="D52" s="208"/>
      <c r="E52" s="512" t="s">
        <v>487</v>
      </c>
      <c r="F52" s="509" t="s">
        <v>487</v>
      </c>
    </row>
    <row r="53" spans="1:7" x14ac:dyDescent="0.2">
      <c r="A53" s="207" t="s">
        <v>158</v>
      </c>
      <c r="B53" s="165" t="s">
        <v>159</v>
      </c>
      <c r="C53" s="208"/>
      <c r="D53" s="208"/>
      <c r="E53" s="396">
        <v>0</v>
      </c>
      <c r="F53" s="397">
        <v>0</v>
      </c>
    </row>
    <row r="54" spans="1:7" x14ac:dyDescent="0.2">
      <c r="A54" s="207" t="s">
        <v>160</v>
      </c>
      <c r="B54" s="165" t="s">
        <v>161</v>
      </c>
      <c r="C54" s="212">
        <v>129756</v>
      </c>
      <c r="D54" s="212">
        <v>129756</v>
      </c>
      <c r="E54" s="396">
        <v>0</v>
      </c>
      <c r="F54" s="397">
        <v>0</v>
      </c>
    </row>
    <row r="55" spans="1:7" x14ac:dyDescent="0.2">
      <c r="A55" s="207" t="s">
        <v>162</v>
      </c>
      <c r="B55" s="165" t="s">
        <v>163</v>
      </c>
      <c r="C55" s="212"/>
      <c r="D55" s="212"/>
      <c r="E55" s="396">
        <v>0</v>
      </c>
      <c r="F55" s="397">
        <v>0</v>
      </c>
    </row>
    <row r="56" spans="1:7" x14ac:dyDescent="0.2">
      <c r="A56" s="207" t="s">
        <v>164</v>
      </c>
      <c r="B56" s="165" t="s">
        <v>165</v>
      </c>
      <c r="C56" s="212"/>
      <c r="D56" s="212"/>
      <c r="E56" s="396">
        <v>0</v>
      </c>
      <c r="F56" s="397">
        <v>0</v>
      </c>
    </row>
    <row r="57" spans="1:7" ht="25.5" customHeight="1" x14ac:dyDescent="0.2">
      <c r="A57" s="206" t="s">
        <v>166</v>
      </c>
      <c r="B57" s="164" t="s">
        <v>383</v>
      </c>
      <c r="C57" s="535">
        <v>57531</v>
      </c>
      <c r="D57" s="535">
        <v>81565</v>
      </c>
      <c r="E57" s="536">
        <v>11357</v>
      </c>
      <c r="F57" s="397">
        <v>39313</v>
      </c>
    </row>
    <row r="58" spans="1:7" x14ac:dyDescent="0.2">
      <c r="A58" s="206" t="s">
        <v>167</v>
      </c>
      <c r="B58" s="164" t="s">
        <v>385</v>
      </c>
      <c r="C58" s="212">
        <v>98</v>
      </c>
      <c r="D58" s="212">
        <v>767</v>
      </c>
      <c r="E58" s="536">
        <v>4343</v>
      </c>
      <c r="F58" s="397">
        <v>4515</v>
      </c>
      <c r="G58" s="268"/>
    </row>
    <row r="59" spans="1:7" x14ac:dyDescent="0.2">
      <c r="A59" s="206" t="s">
        <v>168</v>
      </c>
      <c r="B59" s="164" t="s">
        <v>386</v>
      </c>
      <c r="C59" s="537">
        <f>C11+C30+C44+C45+C46+C47+C48+C49+C50+C51+C57+C58</f>
        <v>2986307</v>
      </c>
      <c r="D59" s="537">
        <f>D11+D30+D44+D45+D46+D47+D48+D49+D50+D51+D57+D58</f>
        <v>8751116</v>
      </c>
      <c r="E59" s="536">
        <v>11466849</v>
      </c>
      <c r="F59" s="397">
        <v>18047646</v>
      </c>
      <c r="G59" s="267"/>
    </row>
    <row r="60" spans="1:7" x14ac:dyDescent="0.2">
      <c r="A60" s="206" t="s">
        <v>435</v>
      </c>
      <c r="B60" s="164" t="s">
        <v>387</v>
      </c>
      <c r="C60" s="537">
        <f>C62+C63+C64+C65</f>
        <v>100304</v>
      </c>
      <c r="D60" s="537">
        <f>D62+D63+D64+D65</f>
        <v>298901</v>
      </c>
      <c r="E60" s="536">
        <v>244624</v>
      </c>
      <c r="F60" s="397">
        <v>635189</v>
      </c>
    </row>
    <row r="61" spans="1:7" x14ac:dyDescent="0.2">
      <c r="A61" s="207" t="s">
        <v>362</v>
      </c>
      <c r="B61" s="165"/>
      <c r="C61" s="535"/>
      <c r="D61" s="535"/>
      <c r="E61" s="538" t="s">
        <v>487</v>
      </c>
      <c r="F61" s="509" t="s">
        <v>487</v>
      </c>
    </row>
    <row r="62" spans="1:7" x14ac:dyDescent="0.2">
      <c r="A62" s="207" t="s">
        <v>436</v>
      </c>
      <c r="B62" s="209" t="s">
        <v>388</v>
      </c>
      <c r="C62" s="539">
        <v>7400</v>
      </c>
      <c r="D62" s="539">
        <v>42035</v>
      </c>
      <c r="E62" s="536">
        <v>185875</v>
      </c>
      <c r="F62" s="397">
        <v>399743</v>
      </c>
    </row>
    <row r="63" spans="1:7" x14ac:dyDescent="0.2">
      <c r="A63" s="207" t="s">
        <v>437</v>
      </c>
      <c r="B63" s="209" t="s">
        <v>389</v>
      </c>
      <c r="C63" s="212"/>
      <c r="D63" s="212"/>
      <c r="E63" s="536">
        <v>0</v>
      </c>
      <c r="F63" s="397">
        <v>0</v>
      </c>
    </row>
    <row r="64" spans="1:7" x14ac:dyDescent="0.2">
      <c r="A64" s="207" t="s">
        <v>438</v>
      </c>
      <c r="B64" s="209" t="s">
        <v>390</v>
      </c>
      <c r="C64" s="539">
        <v>92904</v>
      </c>
      <c r="D64" s="539">
        <v>256866</v>
      </c>
      <c r="E64" s="536">
        <v>58749</v>
      </c>
      <c r="F64" s="397">
        <v>235446</v>
      </c>
    </row>
    <row r="65" spans="1:8" x14ac:dyDescent="0.2">
      <c r="A65" s="207" t="s">
        <v>384</v>
      </c>
      <c r="B65" s="209" t="s">
        <v>391</v>
      </c>
      <c r="C65" s="539"/>
      <c r="D65" s="539"/>
      <c r="E65" s="536">
        <v>0</v>
      </c>
      <c r="F65" s="397">
        <v>0</v>
      </c>
    </row>
    <row r="66" spans="1:8" x14ac:dyDescent="0.2">
      <c r="A66" s="206" t="s">
        <v>411</v>
      </c>
      <c r="B66" s="213" t="s">
        <v>392</v>
      </c>
      <c r="C66" s="540">
        <f>C68+C69+C70+C71+C72+C73</f>
        <v>2521</v>
      </c>
      <c r="D66" s="540">
        <f>D68+D69+D70+D71+D72+D73</f>
        <v>16436</v>
      </c>
      <c r="E66" s="536">
        <v>6889</v>
      </c>
      <c r="F66" s="397">
        <v>54517</v>
      </c>
    </row>
    <row r="67" spans="1:8" x14ac:dyDescent="0.2">
      <c r="A67" s="207" t="s">
        <v>362</v>
      </c>
      <c r="B67" s="163"/>
      <c r="C67" s="539"/>
      <c r="D67" s="539"/>
      <c r="E67" s="538" t="s">
        <v>487</v>
      </c>
      <c r="F67" s="509" t="s">
        <v>487</v>
      </c>
    </row>
    <row r="68" spans="1:8" x14ac:dyDescent="0.2">
      <c r="A68" s="211" t="s">
        <v>169</v>
      </c>
      <c r="B68" s="214" t="s">
        <v>41</v>
      </c>
      <c r="C68" s="539"/>
      <c r="D68" s="539"/>
      <c r="E68" s="536">
        <v>0</v>
      </c>
      <c r="F68" s="397">
        <v>0</v>
      </c>
    </row>
    <row r="69" spans="1:8" x14ac:dyDescent="0.2">
      <c r="A69" s="211" t="s">
        <v>170</v>
      </c>
      <c r="B69" s="214" t="s">
        <v>47</v>
      </c>
      <c r="C69" s="535">
        <v>1038</v>
      </c>
      <c r="D69" s="535">
        <v>6248</v>
      </c>
      <c r="E69" s="536">
        <v>5852</v>
      </c>
      <c r="F69" s="397">
        <v>51202</v>
      </c>
    </row>
    <row r="70" spans="1:8" x14ac:dyDescent="0.2">
      <c r="A70" s="211" t="s">
        <v>171</v>
      </c>
      <c r="B70" s="214" t="s">
        <v>49</v>
      </c>
      <c r="C70" s="535">
        <v>559</v>
      </c>
      <c r="D70" s="535">
        <v>7022</v>
      </c>
      <c r="E70" s="536">
        <v>869</v>
      </c>
      <c r="F70" s="397">
        <v>1558</v>
      </c>
    </row>
    <row r="71" spans="1:8" x14ac:dyDescent="0.2">
      <c r="A71" s="211" t="s">
        <v>172</v>
      </c>
      <c r="B71" s="214" t="s">
        <v>51</v>
      </c>
      <c r="C71" s="535">
        <v>410</v>
      </c>
      <c r="D71" s="535">
        <v>1172</v>
      </c>
      <c r="E71" s="536">
        <v>0</v>
      </c>
      <c r="F71" s="397">
        <v>87</v>
      </c>
    </row>
    <row r="72" spans="1:8" x14ac:dyDescent="0.2">
      <c r="A72" s="211" t="s">
        <v>173</v>
      </c>
      <c r="B72" s="214" t="s">
        <v>53</v>
      </c>
      <c r="C72" s="212"/>
      <c r="D72" s="212"/>
      <c r="E72" s="536">
        <v>0</v>
      </c>
      <c r="F72" s="397">
        <v>0</v>
      </c>
      <c r="H72" s="266"/>
    </row>
    <row r="73" spans="1:8" x14ac:dyDescent="0.2">
      <c r="A73" s="211" t="s">
        <v>174</v>
      </c>
      <c r="B73" s="214" t="s">
        <v>55</v>
      </c>
      <c r="C73" s="539">
        <v>514</v>
      </c>
      <c r="D73" s="539">
        <v>1994</v>
      </c>
      <c r="E73" s="541">
        <v>168</v>
      </c>
      <c r="F73" s="397">
        <v>1670</v>
      </c>
      <c r="H73" s="266"/>
    </row>
    <row r="74" spans="1:8" ht="25.5" x14ac:dyDescent="0.2">
      <c r="A74" s="206" t="s">
        <v>175</v>
      </c>
      <c r="B74" s="167" t="s">
        <v>393</v>
      </c>
      <c r="C74" s="208"/>
      <c r="D74" s="208"/>
      <c r="E74" s="396">
        <v>0</v>
      </c>
      <c r="F74" s="397">
        <v>0</v>
      </c>
    </row>
    <row r="75" spans="1:8" x14ac:dyDescent="0.2">
      <c r="A75" s="207" t="s">
        <v>362</v>
      </c>
      <c r="B75" s="163"/>
      <c r="C75" s="208"/>
      <c r="D75" s="208"/>
      <c r="E75" s="511" t="s">
        <v>487</v>
      </c>
      <c r="F75" s="509" t="s">
        <v>487</v>
      </c>
    </row>
    <row r="76" spans="1:8" x14ac:dyDescent="0.2">
      <c r="A76" s="207" t="s">
        <v>176</v>
      </c>
      <c r="B76" s="209" t="s">
        <v>64</v>
      </c>
      <c r="C76" s="208"/>
      <c r="D76" s="208"/>
      <c r="E76" s="396">
        <v>0</v>
      </c>
      <c r="F76" s="397">
        <v>0</v>
      </c>
    </row>
    <row r="77" spans="1:8" x14ac:dyDescent="0.2">
      <c r="A77" s="207" t="s">
        <v>177</v>
      </c>
      <c r="B77" s="209" t="s">
        <v>66</v>
      </c>
      <c r="C77" s="208"/>
      <c r="D77" s="208"/>
      <c r="E77" s="396">
        <v>0</v>
      </c>
      <c r="F77" s="397">
        <v>0</v>
      </c>
    </row>
    <row r="78" spans="1:8" x14ac:dyDescent="0.2">
      <c r="A78" s="207" t="s">
        <v>178</v>
      </c>
      <c r="B78" s="209" t="s">
        <v>68</v>
      </c>
      <c r="C78" s="208"/>
      <c r="D78" s="208"/>
      <c r="E78" s="396">
        <v>0</v>
      </c>
      <c r="F78" s="397">
        <v>0</v>
      </c>
    </row>
    <row r="79" spans="1:8" x14ac:dyDescent="0.2">
      <c r="A79" s="207" t="s">
        <v>179</v>
      </c>
      <c r="B79" s="209" t="s">
        <v>70</v>
      </c>
      <c r="C79" s="514"/>
      <c r="D79" s="514"/>
      <c r="E79" s="544">
        <v>0</v>
      </c>
      <c r="F79" s="545">
        <v>0</v>
      </c>
    </row>
    <row r="80" spans="1:8" x14ac:dyDescent="0.2">
      <c r="A80" s="207" t="s">
        <v>180</v>
      </c>
      <c r="B80" s="209" t="s">
        <v>181</v>
      </c>
      <c r="C80" s="514"/>
      <c r="D80" s="514"/>
      <c r="E80" s="544">
        <v>0</v>
      </c>
      <c r="F80" s="545">
        <v>0</v>
      </c>
    </row>
    <row r="81" spans="1:6" s="266" customFormat="1" x14ac:dyDescent="0.2">
      <c r="A81" s="206" t="s">
        <v>182</v>
      </c>
      <c r="B81" s="213" t="s">
        <v>394</v>
      </c>
      <c r="C81" s="546">
        <v>23368</v>
      </c>
      <c r="D81" s="546">
        <f>111237</f>
        <v>111237</v>
      </c>
      <c r="E81" s="544">
        <v>62481</v>
      </c>
      <c r="F81" s="545">
        <v>133218</v>
      </c>
    </row>
    <row r="82" spans="1:6" s="266" customFormat="1" ht="38.25" x14ac:dyDescent="0.2">
      <c r="A82" s="206" t="s">
        <v>183</v>
      </c>
      <c r="B82" s="213" t="s">
        <v>395</v>
      </c>
      <c r="C82" s="514">
        <v>1242835</v>
      </c>
      <c r="D82" s="514">
        <v>4099560</v>
      </c>
      <c r="E82" s="544">
        <v>10192816</v>
      </c>
      <c r="F82" s="545">
        <v>15107572</v>
      </c>
    </row>
    <row r="83" spans="1:6" s="266" customFormat="1" x14ac:dyDescent="0.2">
      <c r="A83" s="206" t="s">
        <v>184</v>
      </c>
      <c r="B83" s="213" t="s">
        <v>261</v>
      </c>
      <c r="C83" s="546">
        <v>1028</v>
      </c>
      <c r="D83" s="546">
        <v>1216</v>
      </c>
      <c r="E83" s="544">
        <v>2838</v>
      </c>
      <c r="F83" s="545">
        <v>13467</v>
      </c>
    </row>
    <row r="84" spans="1:6" s="266" customFormat="1" x14ac:dyDescent="0.2">
      <c r="A84" s="206" t="s">
        <v>185</v>
      </c>
      <c r="B84" s="213" t="s">
        <v>396</v>
      </c>
      <c r="C84" s="546">
        <v>569821</v>
      </c>
      <c r="D84" s="546">
        <v>1845300</v>
      </c>
      <c r="E84" s="544">
        <v>1273780</v>
      </c>
      <c r="F84" s="545">
        <v>2286838</v>
      </c>
    </row>
    <row r="85" spans="1:6" s="266" customFormat="1" x14ac:dyDescent="0.2">
      <c r="A85" s="206" t="s">
        <v>186</v>
      </c>
      <c r="B85" s="213" t="s">
        <v>398</v>
      </c>
      <c r="C85" s="546"/>
      <c r="D85" s="546"/>
      <c r="E85" s="544">
        <v>0</v>
      </c>
      <c r="F85" s="545">
        <v>0</v>
      </c>
    </row>
    <row r="86" spans="1:6" s="266" customFormat="1" x14ac:dyDescent="0.2">
      <c r="A86" s="206" t="s">
        <v>332</v>
      </c>
      <c r="B86" s="213" t="s">
        <v>399</v>
      </c>
      <c r="C86" s="514">
        <v>294</v>
      </c>
      <c r="D86" s="514">
        <v>450</v>
      </c>
      <c r="E86" s="544">
        <v>46</v>
      </c>
      <c r="F86" s="545">
        <v>46</v>
      </c>
    </row>
    <row r="87" spans="1:6" s="266" customFormat="1" ht="25.5" x14ac:dyDescent="0.2">
      <c r="A87" s="206" t="s">
        <v>187</v>
      </c>
      <c r="B87" s="213" t="s">
        <v>400</v>
      </c>
      <c r="C87" s="546"/>
      <c r="D87" s="546"/>
      <c r="E87" s="544">
        <v>0</v>
      </c>
      <c r="F87" s="545">
        <v>0</v>
      </c>
    </row>
    <row r="88" spans="1:6" s="266" customFormat="1" ht="25.5" x14ac:dyDescent="0.2">
      <c r="A88" s="206" t="s">
        <v>188</v>
      </c>
      <c r="B88" s="213" t="s">
        <v>401</v>
      </c>
      <c r="C88" s="547">
        <f>C90+C91+C92+C93</f>
        <v>47736</v>
      </c>
      <c r="D88" s="547">
        <f>D90+D91+D92+D93</f>
        <v>47736</v>
      </c>
      <c r="E88" s="544">
        <v>0</v>
      </c>
      <c r="F88" s="545">
        <v>0</v>
      </c>
    </row>
    <row r="89" spans="1:6" s="266" customFormat="1" x14ac:dyDescent="0.2">
      <c r="A89" s="207" t="s">
        <v>362</v>
      </c>
      <c r="B89" s="209" t="s">
        <v>487</v>
      </c>
      <c r="C89" s="546"/>
      <c r="D89" s="546"/>
      <c r="E89" s="548" t="s">
        <v>487</v>
      </c>
      <c r="F89" s="549" t="s">
        <v>487</v>
      </c>
    </row>
    <row r="90" spans="1:6" s="266" customFormat="1" x14ac:dyDescent="0.2">
      <c r="A90" s="207" t="s">
        <v>189</v>
      </c>
      <c r="B90" s="209" t="s">
        <v>190</v>
      </c>
      <c r="C90" s="546"/>
      <c r="D90" s="546"/>
      <c r="E90" s="550">
        <v>0</v>
      </c>
      <c r="F90" s="551">
        <v>0</v>
      </c>
    </row>
    <row r="91" spans="1:6" s="266" customFormat="1" x14ac:dyDescent="0.2">
      <c r="A91" s="207" t="s">
        <v>191</v>
      </c>
      <c r="B91" s="209" t="s">
        <v>192</v>
      </c>
      <c r="C91" s="546">
        <v>47736</v>
      </c>
      <c r="D91" s="546">
        <v>47736</v>
      </c>
      <c r="E91" s="550">
        <v>0</v>
      </c>
      <c r="F91" s="551">
        <v>0</v>
      </c>
    </row>
    <row r="92" spans="1:6" s="266" customFormat="1" x14ac:dyDescent="0.2">
      <c r="A92" s="207" t="s">
        <v>193</v>
      </c>
      <c r="B92" s="209" t="s">
        <v>194</v>
      </c>
      <c r="C92" s="514"/>
      <c r="D92" s="514"/>
      <c r="E92" s="550">
        <v>0</v>
      </c>
      <c r="F92" s="551">
        <v>0</v>
      </c>
    </row>
    <row r="93" spans="1:6" s="266" customFormat="1" x14ac:dyDescent="0.2">
      <c r="A93" s="207" t="s">
        <v>195</v>
      </c>
      <c r="B93" s="209" t="s">
        <v>196</v>
      </c>
      <c r="C93" s="514"/>
      <c r="D93" s="514"/>
      <c r="E93" s="550">
        <v>0</v>
      </c>
      <c r="F93" s="551">
        <v>0</v>
      </c>
    </row>
    <row r="94" spans="1:6" s="266" customFormat="1" ht="25.5" customHeight="1" x14ac:dyDescent="0.2">
      <c r="A94" s="206" t="s">
        <v>197</v>
      </c>
      <c r="B94" s="213" t="s">
        <v>402</v>
      </c>
      <c r="C94" s="546">
        <v>11907</v>
      </c>
      <c r="D94" s="546">
        <v>39527</v>
      </c>
      <c r="E94" s="552">
        <v>7386</v>
      </c>
      <c r="F94" s="551">
        <v>41748</v>
      </c>
    </row>
    <row r="95" spans="1:6" s="266" customFormat="1" x14ac:dyDescent="0.2">
      <c r="A95" s="206" t="s">
        <v>329</v>
      </c>
      <c r="B95" s="213" t="s">
        <v>72</v>
      </c>
      <c r="C95" s="547">
        <f>C97+C98+C99+C100+C101+C102</f>
        <v>175358</v>
      </c>
      <c r="D95" s="547">
        <f>D97+D98+D99+D100+D101+D102</f>
        <v>477556</v>
      </c>
      <c r="E95" s="550">
        <v>-1914</v>
      </c>
      <c r="F95" s="551">
        <v>208992</v>
      </c>
    </row>
    <row r="96" spans="1:6" s="266" customFormat="1" x14ac:dyDescent="0.2">
      <c r="A96" s="207" t="s">
        <v>362</v>
      </c>
      <c r="B96" s="209" t="s">
        <v>487</v>
      </c>
      <c r="C96" s="546"/>
      <c r="D96" s="546"/>
      <c r="E96" s="548" t="s">
        <v>487</v>
      </c>
      <c r="F96" s="549" t="s">
        <v>487</v>
      </c>
    </row>
    <row r="97" spans="1:7" x14ac:dyDescent="0.2">
      <c r="A97" s="207" t="s">
        <v>330</v>
      </c>
      <c r="B97" s="209" t="s">
        <v>200</v>
      </c>
      <c r="C97" s="542">
        <v>124291</v>
      </c>
      <c r="D97" s="542">
        <v>321741</v>
      </c>
      <c r="E97" s="550">
        <v>-27023</v>
      </c>
      <c r="F97" s="551">
        <v>124044</v>
      </c>
    </row>
    <row r="98" spans="1:7" x14ac:dyDescent="0.2">
      <c r="A98" s="207" t="s">
        <v>198</v>
      </c>
      <c r="B98" s="209" t="s">
        <v>201</v>
      </c>
      <c r="C98" s="543">
        <v>234</v>
      </c>
      <c r="D98" s="543">
        <v>923</v>
      </c>
      <c r="E98" s="550">
        <v>170</v>
      </c>
      <c r="F98" s="551">
        <v>944</v>
      </c>
    </row>
    <row r="99" spans="1:7" x14ac:dyDescent="0.2">
      <c r="A99" s="207" t="s">
        <v>659</v>
      </c>
      <c r="B99" s="209" t="s">
        <v>202</v>
      </c>
      <c r="C99" s="542">
        <v>36594</v>
      </c>
      <c r="D99" s="542">
        <v>116565</v>
      </c>
      <c r="E99" s="550">
        <v>17774</v>
      </c>
      <c r="F99" s="551">
        <v>61166</v>
      </c>
    </row>
    <row r="100" spans="1:7" x14ac:dyDescent="0.2">
      <c r="A100" s="207" t="s">
        <v>331</v>
      </c>
      <c r="B100" s="209" t="s">
        <v>203</v>
      </c>
      <c r="C100" s="542">
        <v>6012</v>
      </c>
      <c r="D100" s="542">
        <v>13612</v>
      </c>
      <c r="E100" s="550">
        <v>2796</v>
      </c>
      <c r="F100" s="551">
        <v>7641</v>
      </c>
    </row>
    <row r="101" spans="1:7" ht="25.5" customHeight="1" x14ac:dyDescent="0.2">
      <c r="A101" s="207" t="s">
        <v>660</v>
      </c>
      <c r="B101" s="209" t="s">
        <v>204</v>
      </c>
      <c r="C101" s="514">
        <v>7935</v>
      </c>
      <c r="D101" s="514">
        <v>24423</v>
      </c>
      <c r="E101" s="550">
        <v>4369</v>
      </c>
      <c r="F101" s="551">
        <v>15054</v>
      </c>
    </row>
    <row r="102" spans="1:7" x14ac:dyDescent="0.2">
      <c r="A102" s="207" t="s">
        <v>199</v>
      </c>
      <c r="B102" s="209" t="s">
        <v>205</v>
      </c>
      <c r="C102" s="514">
        <v>292</v>
      </c>
      <c r="D102" s="514">
        <v>292</v>
      </c>
      <c r="E102" s="550">
        <v>0</v>
      </c>
      <c r="F102" s="551">
        <v>143</v>
      </c>
    </row>
    <row r="103" spans="1:7" x14ac:dyDescent="0.2">
      <c r="A103" s="206" t="s">
        <v>412</v>
      </c>
      <c r="B103" s="213" t="s">
        <v>74</v>
      </c>
      <c r="C103" s="514"/>
      <c r="D103" s="514"/>
      <c r="E103" s="550">
        <v>0</v>
      </c>
      <c r="F103" s="551">
        <v>0</v>
      </c>
    </row>
    <row r="104" spans="1:7" x14ac:dyDescent="0.2">
      <c r="A104" s="206" t="s">
        <v>206</v>
      </c>
      <c r="B104" s="167" t="s">
        <v>75</v>
      </c>
      <c r="C104" s="547">
        <f>C60+C66+C74+C81+C82+C83+C84+C85+C86+C87+C88+C94+C95+C103</f>
        <v>2175172</v>
      </c>
      <c r="D104" s="547">
        <f>D60+D66+D74+D81+D82+D83+D84+D85+D86+D87+D88+D94+D95+D103</f>
        <v>6937919</v>
      </c>
      <c r="E104" s="550">
        <v>11788946</v>
      </c>
      <c r="F104" s="551">
        <v>18481587</v>
      </c>
    </row>
    <row r="105" spans="1:7" ht="25.5" x14ac:dyDescent="0.2">
      <c r="A105" s="206" t="s">
        <v>207</v>
      </c>
      <c r="B105" s="163" t="s">
        <v>77</v>
      </c>
      <c r="C105" s="547">
        <f>C59-C104</f>
        <v>811135</v>
      </c>
      <c r="D105" s="547">
        <f>D59-D104</f>
        <v>1813197</v>
      </c>
      <c r="E105" s="550">
        <v>-322097</v>
      </c>
      <c r="F105" s="551">
        <v>-433941</v>
      </c>
    </row>
    <row r="106" spans="1:7" x14ac:dyDescent="0.2">
      <c r="A106" s="207" t="s">
        <v>397</v>
      </c>
      <c r="B106" s="163" t="s">
        <v>101</v>
      </c>
      <c r="C106" s="514">
        <v>12150</v>
      </c>
      <c r="D106" s="514">
        <v>37070</v>
      </c>
      <c r="E106" s="550">
        <v>6430</v>
      </c>
      <c r="F106" s="551">
        <v>13995</v>
      </c>
    </row>
    <row r="107" spans="1:7" ht="25.5" x14ac:dyDescent="0.2">
      <c r="A107" s="206" t="s">
        <v>208</v>
      </c>
      <c r="B107" s="167" t="s">
        <v>110</v>
      </c>
      <c r="C107" s="547">
        <f>C105-C106</f>
        <v>798985</v>
      </c>
      <c r="D107" s="547">
        <f>D105-D106</f>
        <v>1776127</v>
      </c>
      <c r="E107" s="550">
        <v>-328527</v>
      </c>
      <c r="F107" s="551">
        <v>-447936</v>
      </c>
    </row>
    <row r="108" spans="1:7" x14ac:dyDescent="0.2">
      <c r="A108" s="207" t="s">
        <v>478</v>
      </c>
      <c r="B108" s="163" t="s">
        <v>465</v>
      </c>
      <c r="C108" s="514"/>
      <c r="D108" s="514"/>
      <c r="E108" s="550">
        <v>0</v>
      </c>
      <c r="F108" s="551">
        <v>0</v>
      </c>
    </row>
    <row r="109" spans="1:7" x14ac:dyDescent="0.2">
      <c r="A109" s="206" t="s">
        <v>661</v>
      </c>
      <c r="B109" s="167" t="s">
        <v>466</v>
      </c>
      <c r="C109" s="547">
        <f>C107</f>
        <v>798985</v>
      </c>
      <c r="D109" s="547">
        <f>D107</f>
        <v>1776127</v>
      </c>
      <c r="E109" s="553">
        <v>-328527</v>
      </c>
      <c r="F109" s="554">
        <v>-447936</v>
      </c>
    </row>
    <row r="110" spans="1:7" s="520" customFormat="1" x14ac:dyDescent="0.2">
      <c r="A110" s="516"/>
      <c r="B110" s="517"/>
      <c r="C110" s="518"/>
      <c r="D110" s="519">
        <f>D109-Ф1!C112</f>
        <v>0</v>
      </c>
      <c r="E110" s="520" t="s">
        <v>832</v>
      </c>
      <c r="G110" s="521"/>
    </row>
    <row r="111" spans="1:7" ht="20.25" customHeight="1" x14ac:dyDescent="0.2">
      <c r="A111" s="38" t="s">
        <v>1264</v>
      </c>
      <c r="B111" s="24"/>
      <c r="C111" s="24" t="s">
        <v>1263</v>
      </c>
      <c r="E111" s="266"/>
      <c r="F111" s="266"/>
      <c r="G111" s="24"/>
    </row>
    <row r="112" spans="1:7" ht="25.5" customHeight="1" x14ac:dyDescent="0.2">
      <c r="A112" s="24" t="s">
        <v>1151</v>
      </c>
      <c r="B112" s="24"/>
      <c r="C112" s="24" t="s">
        <v>1263</v>
      </c>
      <c r="E112" s="268"/>
      <c r="F112" s="267"/>
      <c r="G112" s="24"/>
    </row>
    <row r="113" spans="1:7" ht="20.25" customHeight="1" x14ac:dyDescent="0.2">
      <c r="A113" s="38" t="s">
        <v>1148</v>
      </c>
      <c r="B113" s="24"/>
      <c r="C113" s="24" t="s">
        <v>1263</v>
      </c>
      <c r="E113" s="266"/>
      <c r="F113" s="266"/>
      <c r="G113" s="24"/>
    </row>
    <row r="114" spans="1:7" x14ac:dyDescent="0.2">
      <c r="A114" s="82"/>
    </row>
    <row r="115" spans="1:7" x14ac:dyDescent="0.2">
      <c r="A115" s="269" t="s">
        <v>558</v>
      </c>
    </row>
    <row r="117" spans="1:7" x14ac:dyDescent="0.2">
      <c r="A117" s="82" t="s">
        <v>287</v>
      </c>
    </row>
    <row r="118" spans="1:7" x14ac:dyDescent="0.2">
      <c r="A118" s="82"/>
    </row>
    <row r="119" spans="1:7" x14ac:dyDescent="0.2">
      <c r="A119" s="82"/>
    </row>
    <row r="120" spans="1:7" x14ac:dyDescent="0.2">
      <c r="A120" s="82"/>
    </row>
    <row r="123" spans="1:7" s="266" customFormat="1" x14ac:dyDescent="0.2">
      <c r="C123" s="267"/>
      <c r="D123" s="267"/>
    </row>
    <row r="124" spans="1:7" s="266" customFormat="1" x14ac:dyDescent="0.2">
      <c r="C124" s="267"/>
      <c r="D124" s="267"/>
    </row>
    <row r="125" spans="1:7" s="266" customFormat="1" x14ac:dyDescent="0.2">
      <c r="C125" s="267"/>
      <c r="D125" s="267"/>
    </row>
    <row r="126" spans="1:7" s="266" customFormat="1" x14ac:dyDescent="0.2">
      <c r="C126" s="267"/>
      <c r="D126" s="267"/>
    </row>
    <row r="127" spans="1:7" s="266" customFormat="1" x14ac:dyDescent="0.2">
      <c r="C127" s="267"/>
      <c r="D127" s="267"/>
    </row>
    <row r="128" spans="1:7" s="266" customFormat="1" x14ac:dyDescent="0.2">
      <c r="C128" s="267"/>
      <c r="D128" s="267"/>
    </row>
    <row r="129" spans="3:4" s="266" customFormat="1" x14ac:dyDescent="0.2">
      <c r="C129" s="267"/>
      <c r="D129" s="267"/>
    </row>
    <row r="130" spans="3:4" s="266" customFormat="1" x14ac:dyDescent="0.2">
      <c r="C130" s="267"/>
      <c r="D130" s="267"/>
    </row>
    <row r="131" spans="3:4" s="266" customFormat="1" x14ac:dyDescent="0.2">
      <c r="C131" s="267"/>
      <c r="D131" s="267"/>
    </row>
    <row r="132" spans="3:4" s="266" customFormat="1" x14ac:dyDescent="0.2">
      <c r="C132" s="267"/>
      <c r="D132" s="267"/>
    </row>
    <row r="133" spans="3:4" s="266" customFormat="1" x14ac:dyDescent="0.2">
      <c r="C133" s="267"/>
      <c r="D133" s="267"/>
    </row>
    <row r="134" spans="3:4" s="266" customFormat="1" x14ac:dyDescent="0.2">
      <c r="C134" s="267"/>
      <c r="D134" s="267"/>
    </row>
    <row r="135" spans="3:4" s="266" customFormat="1" x14ac:dyDescent="0.2">
      <c r="C135" s="267"/>
      <c r="D135" s="267"/>
    </row>
    <row r="136" spans="3:4" s="266" customFormat="1" x14ac:dyDescent="0.2">
      <c r="C136" s="267"/>
      <c r="D136" s="267"/>
    </row>
    <row r="137" spans="3:4" s="266" customFormat="1" x14ac:dyDescent="0.2">
      <c r="C137" s="267"/>
      <c r="D137" s="267"/>
    </row>
    <row r="138" spans="3:4" s="266" customFormat="1" x14ac:dyDescent="0.2">
      <c r="C138" s="267"/>
      <c r="D138" s="267"/>
    </row>
    <row r="139" spans="3:4" s="266" customFormat="1" x14ac:dyDescent="0.2">
      <c r="C139" s="267"/>
      <c r="D139" s="267"/>
    </row>
    <row r="140" spans="3:4" s="266" customFormat="1" x14ac:dyDescent="0.2">
      <c r="C140" s="267"/>
      <c r="D140" s="267"/>
    </row>
    <row r="141" spans="3:4" s="266" customFormat="1" x14ac:dyDescent="0.2">
      <c r="C141" s="267"/>
      <c r="D141" s="267"/>
    </row>
    <row r="142" spans="3:4" s="266" customFormat="1" x14ac:dyDescent="0.2">
      <c r="C142" s="267"/>
      <c r="D142" s="267"/>
    </row>
    <row r="143" spans="3:4" s="266" customFormat="1" x14ac:dyDescent="0.2">
      <c r="C143" s="267"/>
      <c r="D143" s="267"/>
    </row>
    <row r="144" spans="3:4" s="266" customFormat="1" x14ac:dyDescent="0.2">
      <c r="C144" s="267"/>
      <c r="D144" s="267"/>
    </row>
    <row r="145" spans="3:4" s="266" customFormat="1" x14ac:dyDescent="0.2">
      <c r="C145" s="267"/>
      <c r="D145" s="267"/>
    </row>
    <row r="146" spans="3:4" s="266" customFormat="1" x14ac:dyDescent="0.2">
      <c r="C146" s="267"/>
      <c r="D146" s="267"/>
    </row>
    <row r="147" spans="3:4" s="266" customFormat="1" x14ac:dyDescent="0.2">
      <c r="C147" s="267"/>
      <c r="D147" s="267"/>
    </row>
    <row r="148" spans="3:4" s="266" customFormat="1" x14ac:dyDescent="0.2">
      <c r="C148" s="267"/>
      <c r="D148" s="267"/>
    </row>
    <row r="149" spans="3:4" s="266" customFormat="1" x14ac:dyDescent="0.2">
      <c r="C149" s="267"/>
      <c r="D149" s="267"/>
    </row>
    <row r="150" spans="3:4" s="266" customFormat="1" x14ac:dyDescent="0.2">
      <c r="C150" s="267"/>
      <c r="D150" s="267"/>
    </row>
    <row r="151" spans="3:4" s="266" customFormat="1" x14ac:dyDescent="0.2">
      <c r="C151" s="267"/>
      <c r="D151" s="267"/>
    </row>
    <row r="152" spans="3:4" s="266" customFormat="1" x14ac:dyDescent="0.2">
      <c r="C152" s="267"/>
      <c r="D152" s="267"/>
    </row>
    <row r="153" spans="3:4" s="266" customFormat="1" x14ac:dyDescent="0.2">
      <c r="C153" s="267"/>
      <c r="D153" s="267"/>
    </row>
    <row r="154" spans="3:4" s="266" customFormat="1" x14ac:dyDescent="0.2">
      <c r="C154" s="267"/>
      <c r="D154" s="267"/>
    </row>
    <row r="155" spans="3:4" s="266" customFormat="1" x14ac:dyDescent="0.2">
      <c r="C155" s="267"/>
      <c r="D155" s="267"/>
    </row>
    <row r="156" spans="3:4" s="266" customFormat="1" x14ac:dyDescent="0.2">
      <c r="C156" s="267"/>
      <c r="D156" s="267"/>
    </row>
    <row r="157" spans="3:4" s="266" customFormat="1" x14ac:dyDescent="0.2">
      <c r="C157" s="267"/>
      <c r="D157" s="267"/>
    </row>
    <row r="158" spans="3:4" s="266" customFormat="1" x14ac:dyDescent="0.2">
      <c r="C158" s="267"/>
      <c r="D158" s="267"/>
    </row>
    <row r="159" spans="3:4" s="266" customFormat="1" x14ac:dyDescent="0.2">
      <c r="C159" s="267"/>
      <c r="D159" s="267"/>
    </row>
    <row r="160" spans="3:4" s="266" customFormat="1" x14ac:dyDescent="0.2">
      <c r="C160" s="267"/>
      <c r="D160" s="267"/>
    </row>
    <row r="161" spans="3:4" s="266" customFormat="1" x14ac:dyDescent="0.2">
      <c r="C161" s="267"/>
      <c r="D161" s="267"/>
    </row>
    <row r="162" spans="3:4" s="266" customFormat="1" x14ac:dyDescent="0.2">
      <c r="C162" s="267"/>
      <c r="D162" s="267"/>
    </row>
    <row r="163" spans="3:4" s="266" customFormat="1" x14ac:dyDescent="0.2">
      <c r="C163" s="267"/>
      <c r="D163" s="267"/>
    </row>
    <row r="164" spans="3:4" s="266" customFormat="1" x14ac:dyDescent="0.2">
      <c r="C164" s="267"/>
      <c r="D164" s="267"/>
    </row>
    <row r="165" spans="3:4" s="266" customFormat="1" x14ac:dyDescent="0.2">
      <c r="C165" s="267"/>
      <c r="D165" s="267"/>
    </row>
    <row r="166" spans="3:4" s="266" customFormat="1" x14ac:dyDescent="0.2">
      <c r="C166" s="267"/>
      <c r="D166" s="267"/>
    </row>
    <row r="167" spans="3:4" s="266" customFormat="1" x14ac:dyDescent="0.2">
      <c r="C167" s="267"/>
      <c r="D167" s="267"/>
    </row>
    <row r="168" spans="3:4" s="266" customFormat="1" x14ac:dyDescent="0.2">
      <c r="C168" s="267"/>
      <c r="D168" s="267"/>
    </row>
    <row r="169" spans="3:4" s="266" customFormat="1" x14ac:dyDescent="0.2">
      <c r="C169" s="267"/>
      <c r="D169" s="267"/>
    </row>
    <row r="170" spans="3:4" s="266" customFormat="1" x14ac:dyDescent="0.2">
      <c r="C170" s="267"/>
      <c r="D170" s="267"/>
    </row>
    <row r="171" spans="3:4" s="266" customFormat="1" x14ac:dyDescent="0.2">
      <c r="C171" s="267"/>
      <c r="D171" s="267"/>
    </row>
    <row r="172" spans="3:4" s="266" customFormat="1" x14ac:dyDescent="0.2">
      <c r="C172" s="267"/>
      <c r="D172" s="267"/>
    </row>
    <row r="173" spans="3:4" s="266" customFormat="1" x14ac:dyDescent="0.2">
      <c r="C173" s="267"/>
      <c r="D173" s="267"/>
    </row>
    <row r="174" spans="3:4" s="266" customFormat="1" x14ac:dyDescent="0.2">
      <c r="C174" s="267"/>
      <c r="D174" s="267"/>
    </row>
    <row r="175" spans="3:4" s="266" customFormat="1" x14ac:dyDescent="0.2">
      <c r="C175" s="267"/>
      <c r="D175" s="267"/>
    </row>
    <row r="176" spans="3:4" s="266" customFormat="1" x14ac:dyDescent="0.2">
      <c r="C176" s="267"/>
      <c r="D176" s="267"/>
    </row>
    <row r="177" spans="3:4" s="266" customFormat="1" x14ac:dyDescent="0.2">
      <c r="C177" s="267"/>
      <c r="D177" s="267"/>
    </row>
    <row r="178" spans="3:4" s="266" customFormat="1" x14ac:dyDescent="0.2">
      <c r="C178" s="267"/>
      <c r="D178" s="267"/>
    </row>
    <row r="179" spans="3:4" s="266" customFormat="1" x14ac:dyDescent="0.2">
      <c r="C179" s="267"/>
      <c r="D179" s="267"/>
    </row>
    <row r="180" spans="3:4" s="266" customFormat="1" x14ac:dyDescent="0.2">
      <c r="C180" s="267"/>
      <c r="D180" s="267"/>
    </row>
    <row r="181" spans="3:4" s="266" customFormat="1" x14ac:dyDescent="0.2">
      <c r="C181" s="267"/>
      <c r="D181" s="267"/>
    </row>
    <row r="182" spans="3:4" s="266" customFormat="1" x14ac:dyDescent="0.2">
      <c r="C182" s="267"/>
      <c r="D182" s="267"/>
    </row>
    <row r="183" spans="3:4" s="266" customFormat="1" x14ac:dyDescent="0.2">
      <c r="C183" s="267"/>
      <c r="D183" s="267"/>
    </row>
    <row r="184" spans="3:4" s="266" customFormat="1" x14ac:dyDescent="0.2">
      <c r="C184" s="267"/>
      <c r="D184" s="267"/>
    </row>
    <row r="185" spans="3:4" s="266" customFormat="1" x14ac:dyDescent="0.2">
      <c r="C185" s="267"/>
      <c r="D185" s="267"/>
    </row>
    <row r="186" spans="3:4" s="266" customFormat="1" x14ac:dyDescent="0.2">
      <c r="C186" s="267"/>
      <c r="D186" s="267"/>
    </row>
    <row r="187" spans="3:4" s="266" customFormat="1" x14ac:dyDescent="0.2">
      <c r="C187" s="267"/>
      <c r="D187" s="267"/>
    </row>
    <row r="188" spans="3:4" s="266" customFormat="1" x14ac:dyDescent="0.2">
      <c r="C188" s="267"/>
      <c r="D188" s="267"/>
    </row>
    <row r="189" spans="3:4" s="266" customFormat="1" x14ac:dyDescent="0.2">
      <c r="C189" s="267"/>
      <c r="D189" s="267"/>
    </row>
    <row r="190" spans="3:4" s="266" customFormat="1" x14ac:dyDescent="0.2">
      <c r="C190" s="267"/>
      <c r="D190" s="267"/>
    </row>
    <row r="191" spans="3:4" s="266" customFormat="1" x14ac:dyDescent="0.2">
      <c r="C191" s="267"/>
      <c r="D191" s="267"/>
    </row>
    <row r="192" spans="3:4" s="266" customFormat="1" x14ac:dyDescent="0.2">
      <c r="C192" s="267"/>
      <c r="D192" s="267"/>
    </row>
    <row r="193" spans="3:4" s="266" customFormat="1" x14ac:dyDescent="0.2">
      <c r="C193" s="267"/>
      <c r="D193" s="267"/>
    </row>
    <row r="194" spans="3:4" s="266" customFormat="1" x14ac:dyDescent="0.2">
      <c r="C194" s="267"/>
      <c r="D194" s="267"/>
    </row>
    <row r="195" spans="3:4" s="266" customFormat="1" x14ac:dyDescent="0.2">
      <c r="C195" s="267"/>
      <c r="D195" s="267"/>
    </row>
    <row r="196" spans="3:4" s="266" customFormat="1" x14ac:dyDescent="0.2">
      <c r="C196" s="267"/>
      <c r="D196" s="267"/>
    </row>
    <row r="197" spans="3:4" s="266" customFormat="1" x14ac:dyDescent="0.2">
      <c r="C197" s="267"/>
      <c r="D197" s="267"/>
    </row>
    <row r="198" spans="3:4" s="266" customFormat="1" x14ac:dyDescent="0.2">
      <c r="C198" s="267"/>
      <c r="D198" s="267"/>
    </row>
    <row r="199" spans="3:4" s="266" customFormat="1" x14ac:dyDescent="0.2">
      <c r="C199" s="267"/>
      <c r="D199" s="267"/>
    </row>
    <row r="200" spans="3:4" s="266" customFormat="1" x14ac:dyDescent="0.2">
      <c r="C200" s="267"/>
      <c r="D200" s="267"/>
    </row>
    <row r="201" spans="3:4" s="266" customFormat="1" x14ac:dyDescent="0.2">
      <c r="C201" s="267"/>
      <c r="D201" s="267"/>
    </row>
    <row r="202" spans="3:4" s="266" customFormat="1" x14ac:dyDescent="0.2">
      <c r="C202" s="267"/>
      <c r="D202" s="267"/>
    </row>
    <row r="203" spans="3:4" s="266" customFormat="1" x14ac:dyDescent="0.2">
      <c r="C203" s="267"/>
      <c r="D203" s="267"/>
    </row>
    <row r="204" spans="3:4" s="266" customFormat="1" x14ac:dyDescent="0.2">
      <c r="C204" s="267"/>
      <c r="D204" s="267"/>
    </row>
    <row r="205" spans="3:4" s="266" customFormat="1" x14ac:dyDescent="0.2">
      <c r="C205" s="267"/>
      <c r="D205" s="267"/>
    </row>
    <row r="206" spans="3:4" s="266" customFormat="1" x14ac:dyDescent="0.2">
      <c r="C206" s="267"/>
      <c r="D206" s="267"/>
    </row>
    <row r="207" spans="3:4" s="266" customFormat="1" x14ac:dyDescent="0.2">
      <c r="C207" s="267"/>
      <c r="D207" s="267"/>
    </row>
    <row r="208" spans="3:4" s="266" customFormat="1" x14ac:dyDescent="0.2">
      <c r="C208" s="267"/>
      <c r="D208" s="267"/>
    </row>
    <row r="209" spans="3:4" s="266" customFormat="1" x14ac:dyDescent="0.2">
      <c r="C209" s="267"/>
      <c r="D209" s="267"/>
    </row>
    <row r="210" spans="3:4" s="266" customFormat="1" x14ac:dyDescent="0.2">
      <c r="C210" s="267"/>
      <c r="D210" s="267"/>
    </row>
    <row r="211" spans="3:4" s="266" customFormat="1" x14ac:dyDescent="0.2">
      <c r="C211" s="267"/>
      <c r="D211" s="267"/>
    </row>
    <row r="212" spans="3:4" s="266" customFormat="1" x14ac:dyDescent="0.2">
      <c r="C212" s="267"/>
      <c r="D212" s="267"/>
    </row>
    <row r="213" spans="3:4" s="266" customFormat="1" x14ac:dyDescent="0.2">
      <c r="C213" s="267"/>
      <c r="D213" s="267"/>
    </row>
    <row r="214" spans="3:4" s="266" customFormat="1" x14ac:dyDescent="0.2">
      <c r="C214" s="267"/>
      <c r="D214" s="267"/>
    </row>
    <row r="215" spans="3:4" s="266" customFormat="1" x14ac:dyDescent="0.2">
      <c r="C215" s="267"/>
      <c r="D215" s="267"/>
    </row>
    <row r="216" spans="3:4" s="266" customFormat="1" x14ac:dyDescent="0.2">
      <c r="C216" s="267"/>
      <c r="D216" s="267"/>
    </row>
    <row r="217" spans="3:4" s="266" customFormat="1" x14ac:dyDescent="0.2">
      <c r="C217" s="267"/>
      <c r="D217" s="267"/>
    </row>
    <row r="218" spans="3:4" s="266" customFormat="1" x14ac:dyDescent="0.2">
      <c r="C218" s="267"/>
      <c r="D218" s="267"/>
    </row>
    <row r="219" spans="3:4" s="266" customFormat="1" x14ac:dyDescent="0.2">
      <c r="C219" s="267"/>
      <c r="D219" s="267"/>
    </row>
    <row r="220" spans="3:4" s="266" customFormat="1" x14ac:dyDescent="0.2">
      <c r="C220" s="267"/>
      <c r="D220" s="267"/>
    </row>
    <row r="221" spans="3:4" s="266" customFormat="1" x14ac:dyDescent="0.2">
      <c r="C221" s="267"/>
      <c r="D221" s="267"/>
    </row>
    <row r="222" spans="3:4" s="266" customFormat="1" x14ac:dyDescent="0.2">
      <c r="C222" s="267"/>
      <c r="D222" s="267"/>
    </row>
    <row r="223" spans="3:4" s="266" customFormat="1" x14ac:dyDescent="0.2">
      <c r="C223" s="267"/>
      <c r="D223" s="267"/>
    </row>
    <row r="224" spans="3:4" s="266" customFormat="1" x14ac:dyDescent="0.2">
      <c r="C224" s="267"/>
      <c r="D224" s="267"/>
    </row>
    <row r="225" spans="3:4" s="266" customFormat="1" x14ac:dyDescent="0.2">
      <c r="C225" s="267"/>
      <c r="D225" s="267"/>
    </row>
    <row r="226" spans="3:4" s="266" customFormat="1" x14ac:dyDescent="0.2">
      <c r="C226" s="267"/>
      <c r="D226" s="267"/>
    </row>
    <row r="227" spans="3:4" s="266" customFormat="1" x14ac:dyDescent="0.2">
      <c r="C227" s="267"/>
      <c r="D227" s="267"/>
    </row>
    <row r="228" spans="3:4" s="266" customFormat="1" x14ac:dyDescent="0.2">
      <c r="C228" s="267"/>
      <c r="D228" s="267"/>
    </row>
    <row r="229" spans="3:4" s="266" customFormat="1" x14ac:dyDescent="0.2">
      <c r="C229" s="267"/>
      <c r="D229" s="267"/>
    </row>
    <row r="230" spans="3:4" s="266" customFormat="1" x14ac:dyDescent="0.2">
      <c r="C230" s="267"/>
      <c r="D230" s="267"/>
    </row>
    <row r="231" spans="3:4" s="266" customFormat="1" x14ac:dyDescent="0.2">
      <c r="C231" s="267"/>
      <c r="D231" s="267"/>
    </row>
    <row r="232" spans="3:4" s="266" customFormat="1" x14ac:dyDescent="0.2">
      <c r="C232" s="267"/>
      <c r="D232" s="267"/>
    </row>
    <row r="233" spans="3:4" s="266" customFormat="1" x14ac:dyDescent="0.2">
      <c r="C233" s="267"/>
      <c r="D233" s="267"/>
    </row>
    <row r="234" spans="3:4" s="266" customFormat="1" x14ac:dyDescent="0.2">
      <c r="C234" s="267"/>
      <c r="D234" s="267"/>
    </row>
    <row r="235" spans="3:4" s="266" customFormat="1" x14ac:dyDescent="0.2">
      <c r="C235" s="267"/>
      <c r="D235" s="267"/>
    </row>
    <row r="236" spans="3:4" s="266" customFormat="1" x14ac:dyDescent="0.2">
      <c r="C236" s="267"/>
      <c r="D236" s="267"/>
    </row>
    <row r="237" spans="3:4" s="266" customFormat="1" x14ac:dyDescent="0.2">
      <c r="C237" s="267"/>
      <c r="D237" s="267"/>
    </row>
    <row r="238" spans="3:4" s="266" customFormat="1" x14ac:dyDescent="0.2">
      <c r="C238" s="267"/>
      <c r="D238" s="267"/>
    </row>
    <row r="239" spans="3:4" s="266" customFormat="1" x14ac:dyDescent="0.2">
      <c r="C239" s="267"/>
      <c r="D239" s="267"/>
    </row>
    <row r="240" spans="3:4" s="266" customFormat="1" x14ac:dyDescent="0.2">
      <c r="C240" s="267"/>
      <c r="D240" s="267"/>
    </row>
    <row r="241" spans="3:4" s="266" customFormat="1" x14ac:dyDescent="0.2">
      <c r="C241" s="267"/>
      <c r="D241" s="267"/>
    </row>
    <row r="242" spans="3:4" s="266" customFormat="1" x14ac:dyDescent="0.2">
      <c r="C242" s="267"/>
      <c r="D242" s="267"/>
    </row>
    <row r="243" spans="3:4" s="266" customFormat="1" x14ac:dyDescent="0.2">
      <c r="C243" s="267"/>
      <c r="D243" s="267"/>
    </row>
    <row r="244" spans="3:4" s="266" customFormat="1" x14ac:dyDescent="0.2">
      <c r="C244" s="267"/>
      <c r="D244" s="267"/>
    </row>
    <row r="245" spans="3:4" s="266" customFormat="1" x14ac:dyDescent="0.2">
      <c r="C245" s="267"/>
      <c r="D245" s="267"/>
    </row>
    <row r="246" spans="3:4" s="266" customFormat="1" x14ac:dyDescent="0.2">
      <c r="C246" s="267"/>
      <c r="D246" s="267"/>
    </row>
    <row r="247" spans="3:4" s="266" customFormat="1" x14ac:dyDescent="0.2">
      <c r="C247" s="267"/>
      <c r="D247" s="267"/>
    </row>
    <row r="248" spans="3:4" s="266" customFormat="1" x14ac:dyDescent="0.2">
      <c r="C248" s="267"/>
      <c r="D248" s="267"/>
    </row>
    <row r="249" spans="3:4" s="266" customFormat="1" x14ac:dyDescent="0.2">
      <c r="C249" s="267"/>
      <c r="D249" s="267"/>
    </row>
    <row r="250" spans="3:4" s="266" customFormat="1" x14ac:dyDescent="0.2">
      <c r="C250" s="267"/>
      <c r="D250" s="267"/>
    </row>
    <row r="251" spans="3:4" s="266" customFormat="1" x14ac:dyDescent="0.2">
      <c r="C251" s="267"/>
      <c r="D251" s="267"/>
    </row>
    <row r="252" spans="3:4" s="266" customFormat="1" x14ac:dyDescent="0.2">
      <c r="C252" s="267"/>
      <c r="D252" s="267"/>
    </row>
    <row r="253" spans="3:4" s="266" customFormat="1" x14ac:dyDescent="0.2">
      <c r="C253" s="267"/>
      <c r="D253" s="267"/>
    </row>
    <row r="254" spans="3:4" s="266" customFormat="1" x14ac:dyDescent="0.2">
      <c r="C254" s="267"/>
      <c r="D254" s="267"/>
    </row>
    <row r="255" spans="3:4" s="266" customFormat="1" x14ac:dyDescent="0.2">
      <c r="C255" s="267"/>
      <c r="D255" s="267"/>
    </row>
    <row r="256" spans="3:4" s="266" customFormat="1" x14ac:dyDescent="0.2">
      <c r="C256" s="267"/>
      <c r="D256" s="267"/>
    </row>
    <row r="257" spans="3:4" s="266" customFormat="1" x14ac:dyDescent="0.2">
      <c r="C257" s="267"/>
      <c r="D257" s="267"/>
    </row>
    <row r="258" spans="3:4" s="266" customFormat="1" x14ac:dyDescent="0.2">
      <c r="C258" s="267"/>
      <c r="D258" s="267"/>
    </row>
    <row r="259" spans="3:4" s="266" customFormat="1" x14ac:dyDescent="0.2">
      <c r="C259" s="267"/>
      <c r="D259" s="267"/>
    </row>
    <row r="260" spans="3:4" s="266" customFormat="1" x14ac:dyDescent="0.2">
      <c r="C260" s="267"/>
      <c r="D260" s="267"/>
    </row>
    <row r="261" spans="3:4" s="266" customFormat="1" x14ac:dyDescent="0.2">
      <c r="C261" s="267"/>
      <c r="D261" s="267"/>
    </row>
    <row r="262" spans="3:4" s="266" customFormat="1" x14ac:dyDescent="0.2">
      <c r="C262" s="267"/>
      <c r="D262" s="267"/>
    </row>
    <row r="263" spans="3:4" s="266" customFormat="1" x14ac:dyDescent="0.2">
      <c r="C263" s="267"/>
      <c r="D263" s="267"/>
    </row>
    <row r="264" spans="3:4" s="266" customFormat="1" x14ac:dyDescent="0.2">
      <c r="C264" s="267"/>
      <c r="D264" s="267"/>
    </row>
    <row r="265" spans="3:4" s="266" customFormat="1" x14ac:dyDescent="0.2">
      <c r="C265" s="267"/>
      <c r="D265" s="267"/>
    </row>
    <row r="266" spans="3:4" s="266" customFormat="1" x14ac:dyDescent="0.2">
      <c r="C266" s="267"/>
      <c r="D266" s="267"/>
    </row>
    <row r="267" spans="3:4" s="266" customFormat="1" x14ac:dyDescent="0.2">
      <c r="C267" s="267"/>
      <c r="D267" s="267"/>
    </row>
    <row r="268" spans="3:4" s="266" customFormat="1" x14ac:dyDescent="0.2">
      <c r="C268" s="267"/>
      <c r="D268" s="267"/>
    </row>
  </sheetData>
  <sheetProtection formatCells="0" selectLockedCells="1" selectUnlockedCells="1"/>
  <mergeCells count="1">
    <mergeCell ref="A7:D7"/>
  </mergeCells>
  <pageMargins left="0.78740157480314965" right="0.19685039370078741" top="0.51181102362204722" bottom="0.43307086614173229" header="0.39370078740157483" footer="0.35433070866141736"/>
  <pageSetup paperSize="9" scale="82" fitToHeight="2" orientation="portrait" r:id="rId1"/>
  <headerFooter alignWithMargins="0">
    <oddFooter>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9"/>
  <sheetViews>
    <sheetView topLeftCell="A43" zoomScaleNormal="100" workbookViewId="0">
      <selection activeCell="C70" sqref="C70"/>
    </sheetView>
  </sheetViews>
  <sheetFormatPr defaultRowHeight="12.75" x14ac:dyDescent="0.2"/>
  <cols>
    <col min="1" max="1" width="76.5703125" style="9" customWidth="1"/>
    <col min="2" max="2" width="7.140625" style="9" customWidth="1"/>
    <col min="3" max="3" width="19.140625" style="9" customWidth="1"/>
    <col min="4" max="4" width="21.140625" style="9" customWidth="1"/>
    <col min="5" max="5" width="14" style="1" bestFit="1" customWidth="1"/>
    <col min="6" max="6" width="15.85546875" style="1" bestFit="1" customWidth="1"/>
    <col min="7" max="16384" width="9.140625" style="1"/>
  </cols>
  <sheetData>
    <row r="1" spans="1:5" x14ac:dyDescent="0.2">
      <c r="A1" s="79"/>
      <c r="C1" s="84"/>
      <c r="D1" s="84" t="s">
        <v>544</v>
      </c>
    </row>
    <row r="2" spans="1:5" x14ac:dyDescent="0.2">
      <c r="D2" s="11" t="s">
        <v>545</v>
      </c>
    </row>
    <row r="3" spans="1:5" x14ac:dyDescent="0.2">
      <c r="A3" s="590" t="s">
        <v>577</v>
      </c>
      <c r="B3" s="590"/>
      <c r="C3" s="590"/>
      <c r="D3" s="590"/>
    </row>
    <row r="4" spans="1:5" x14ac:dyDescent="0.2">
      <c r="A4" s="590" t="s">
        <v>333</v>
      </c>
      <c r="B4" s="590"/>
      <c r="C4" s="590"/>
      <c r="D4" s="590"/>
    </row>
    <row r="5" spans="1:5" x14ac:dyDescent="0.2">
      <c r="A5" s="590" t="s">
        <v>304</v>
      </c>
      <c r="B5" s="590"/>
      <c r="C5" s="590"/>
      <c r="D5" s="590"/>
    </row>
    <row r="6" spans="1:5" x14ac:dyDescent="0.2">
      <c r="A6" s="587" t="s">
        <v>1260</v>
      </c>
      <c r="B6" s="587"/>
      <c r="C6" s="587"/>
      <c r="D6" s="587"/>
    </row>
    <row r="7" spans="1:5" x14ac:dyDescent="0.2">
      <c r="A7" s="96"/>
      <c r="B7" s="96"/>
    </row>
    <row r="8" spans="1:5" x14ac:dyDescent="0.2">
      <c r="A8" s="96"/>
      <c r="B8" s="96"/>
      <c r="C8" s="96"/>
      <c r="D8" s="8" t="s">
        <v>289</v>
      </c>
    </row>
    <row r="9" spans="1:5" ht="30.75" customHeight="1" x14ac:dyDescent="0.2">
      <c r="A9" s="93" t="s">
        <v>546</v>
      </c>
      <c r="B9" s="83" t="s">
        <v>346</v>
      </c>
      <c r="C9" s="97" t="s">
        <v>547</v>
      </c>
      <c r="D9" s="97" t="s">
        <v>548</v>
      </c>
    </row>
    <row r="10" spans="1:5" x14ac:dyDescent="0.2">
      <c r="A10" s="98">
        <v>1</v>
      </c>
      <c r="B10" s="99">
        <v>2</v>
      </c>
      <c r="C10" s="100">
        <v>3</v>
      </c>
      <c r="D10" s="100">
        <v>4</v>
      </c>
    </row>
    <row r="11" spans="1:5" x14ac:dyDescent="0.2">
      <c r="A11" s="101" t="s">
        <v>578</v>
      </c>
      <c r="B11" s="102"/>
      <c r="C11" s="103"/>
      <c r="D11" s="103"/>
    </row>
    <row r="12" spans="1:5" ht="13.5" x14ac:dyDescent="0.2">
      <c r="A12" s="126" t="s">
        <v>615</v>
      </c>
      <c r="B12" s="102"/>
      <c r="C12" s="124">
        <f>SUM(C14:C21)</f>
        <v>2230821</v>
      </c>
      <c r="D12" s="124">
        <f>SUM(D14:D21)</f>
        <v>1792557</v>
      </c>
      <c r="E12" s="42"/>
    </row>
    <row r="13" spans="1:5" x14ac:dyDescent="0.2">
      <c r="A13" s="101" t="s">
        <v>610</v>
      </c>
      <c r="B13" s="102"/>
      <c r="C13" s="104"/>
      <c r="D13" s="104"/>
    </row>
    <row r="14" spans="1:5" x14ac:dyDescent="0.2">
      <c r="A14" s="101" t="s">
        <v>611</v>
      </c>
      <c r="B14" s="102"/>
      <c r="C14" s="104">
        <v>603558</v>
      </c>
      <c r="D14" s="104">
        <v>438279</v>
      </c>
      <c r="E14" s="42"/>
    </row>
    <row r="15" spans="1:5" x14ac:dyDescent="0.2">
      <c r="A15" s="101" t="s">
        <v>612</v>
      </c>
      <c r="B15" s="102"/>
      <c r="C15" s="104">
        <v>19785</v>
      </c>
      <c r="D15" s="104">
        <v>38236</v>
      </c>
      <c r="E15" s="42"/>
    </row>
    <row r="16" spans="1:5" x14ac:dyDescent="0.2">
      <c r="A16" s="101" t="s">
        <v>613</v>
      </c>
      <c r="B16" s="102"/>
      <c r="C16" s="104">
        <v>7393</v>
      </c>
      <c r="D16" s="104">
        <v>6307</v>
      </c>
      <c r="E16" s="42"/>
    </row>
    <row r="17" spans="1:6" x14ac:dyDescent="0.2">
      <c r="A17" s="101" t="s">
        <v>606</v>
      </c>
      <c r="B17" s="102"/>
      <c r="C17" s="104">
        <v>0</v>
      </c>
      <c r="D17" s="104">
        <v>79302</v>
      </c>
      <c r="E17" s="42"/>
    </row>
    <row r="18" spans="1:6" x14ac:dyDescent="0.2">
      <c r="A18" s="101" t="s">
        <v>607</v>
      </c>
      <c r="B18" s="102"/>
      <c r="C18" s="104">
        <v>261058</v>
      </c>
      <c r="D18" s="104">
        <v>101766</v>
      </c>
      <c r="F18" s="42"/>
    </row>
    <row r="19" spans="1:6" x14ac:dyDescent="0.2">
      <c r="A19" s="101" t="s">
        <v>608</v>
      </c>
      <c r="B19" s="102"/>
      <c r="C19" s="104">
        <v>1306864</v>
      </c>
      <c r="D19" s="104">
        <v>979569</v>
      </c>
      <c r="E19" s="42"/>
    </row>
    <row r="20" spans="1:6" x14ac:dyDescent="0.2">
      <c r="A20" s="101" t="s">
        <v>614</v>
      </c>
      <c r="B20" s="102"/>
      <c r="C20" s="104">
        <v>32163</v>
      </c>
      <c r="D20" s="104">
        <v>146842</v>
      </c>
    </row>
    <row r="21" spans="1:6" x14ac:dyDescent="0.2">
      <c r="A21" s="101" t="s">
        <v>609</v>
      </c>
      <c r="B21" s="102"/>
      <c r="C21" s="104"/>
      <c r="D21" s="104">
        <v>2256</v>
      </c>
    </row>
    <row r="22" spans="1:6" ht="13.5" x14ac:dyDescent="0.2">
      <c r="A22" s="126" t="s">
        <v>616</v>
      </c>
      <c r="B22" s="102"/>
      <c r="C22" s="124">
        <f>SUM(C24:C29)</f>
        <v>-544173</v>
      </c>
      <c r="D22" s="124">
        <f>SUM(D24:D29)</f>
        <v>-483551</v>
      </c>
    </row>
    <row r="23" spans="1:6" x14ac:dyDescent="0.2">
      <c r="A23" s="101" t="s">
        <v>610</v>
      </c>
      <c r="B23" s="102"/>
      <c r="C23" s="104"/>
      <c r="D23" s="104"/>
    </row>
    <row r="24" spans="1:6" x14ac:dyDescent="0.2">
      <c r="A24" s="101" t="s">
        <v>617</v>
      </c>
      <c r="B24" s="102"/>
      <c r="C24" s="104">
        <v>-164850</v>
      </c>
      <c r="D24" s="104">
        <v>-141923</v>
      </c>
      <c r="E24" s="42"/>
    </row>
    <row r="25" spans="1:6" x14ac:dyDescent="0.2">
      <c r="A25" s="101" t="s">
        <v>618</v>
      </c>
      <c r="B25" s="102"/>
      <c r="C25" s="104">
        <v>-227199</v>
      </c>
      <c r="D25" s="104">
        <v>-255984</v>
      </c>
      <c r="E25" s="42"/>
    </row>
    <row r="26" spans="1:6" x14ac:dyDescent="0.2">
      <c r="A26" s="101" t="s">
        <v>622</v>
      </c>
      <c r="B26" s="102"/>
      <c r="C26" s="104">
        <v>-1612</v>
      </c>
      <c r="D26" s="104">
        <v>-1860</v>
      </c>
      <c r="E26" s="42"/>
      <c r="F26" s="42"/>
    </row>
    <row r="27" spans="1:6" x14ac:dyDescent="0.2">
      <c r="A27" s="101" t="s">
        <v>619</v>
      </c>
      <c r="B27" s="102"/>
      <c r="C27" s="104">
        <v>-27907</v>
      </c>
      <c r="D27" s="104">
        <v>-15077</v>
      </c>
    </row>
    <row r="28" spans="1:6" x14ac:dyDescent="0.2">
      <c r="A28" s="101" t="s">
        <v>621</v>
      </c>
      <c r="B28" s="102"/>
      <c r="C28" s="104">
        <v>-121743</v>
      </c>
      <c r="D28" s="104">
        <v>-68134</v>
      </c>
    </row>
    <row r="29" spans="1:6" ht="25.5" x14ac:dyDescent="0.2">
      <c r="A29" s="101" t="s">
        <v>620</v>
      </c>
      <c r="B29" s="102"/>
      <c r="C29" s="104">
        <v>-862</v>
      </c>
      <c r="D29" s="104">
        <v>-573</v>
      </c>
    </row>
    <row r="30" spans="1:6" ht="13.5" x14ac:dyDescent="0.25">
      <c r="A30" s="126" t="s">
        <v>549</v>
      </c>
      <c r="B30" s="107"/>
      <c r="C30" s="125">
        <f>SUM(C31:C39)</f>
        <v>448372</v>
      </c>
      <c r="D30" s="125">
        <f>SUM(D31:D39)</f>
        <v>-114861</v>
      </c>
    </row>
    <row r="31" spans="1:6" x14ac:dyDescent="0.2">
      <c r="A31" s="101" t="s">
        <v>579</v>
      </c>
      <c r="B31" s="102"/>
      <c r="C31" s="104"/>
      <c r="D31" s="104">
        <v>74308</v>
      </c>
    </row>
    <row r="32" spans="1:6" x14ac:dyDescent="0.2">
      <c r="A32" s="101" t="s">
        <v>580</v>
      </c>
      <c r="B32" s="102"/>
      <c r="C32" s="46"/>
      <c r="D32" s="46"/>
    </row>
    <row r="33" spans="1:6" x14ac:dyDescent="0.2">
      <c r="A33" s="101" t="s">
        <v>581</v>
      </c>
      <c r="B33" s="102"/>
      <c r="C33" s="104">
        <v>-7324377</v>
      </c>
      <c r="D33" s="104">
        <v>-16397492</v>
      </c>
      <c r="F33" s="42"/>
    </row>
    <row r="34" spans="1:6" x14ac:dyDescent="0.2">
      <c r="A34" s="101" t="s">
        <v>582</v>
      </c>
      <c r="B34" s="102"/>
      <c r="C34" s="104">
        <v>7489825</v>
      </c>
      <c r="D34" s="104">
        <v>15801570</v>
      </c>
    </row>
    <row r="35" spans="1:6" x14ac:dyDescent="0.2">
      <c r="A35" s="101" t="s">
        <v>583</v>
      </c>
      <c r="B35" s="102"/>
      <c r="C35" s="104">
        <v>-946554</v>
      </c>
      <c r="D35" s="104">
        <v>0</v>
      </c>
      <c r="F35" s="42"/>
    </row>
    <row r="36" spans="1:6" x14ac:dyDescent="0.2">
      <c r="A36" s="101" t="s">
        <v>584</v>
      </c>
      <c r="B36" s="102"/>
      <c r="C36" s="104">
        <v>1228806</v>
      </c>
      <c r="D36" s="104">
        <v>373837</v>
      </c>
    </row>
    <row r="37" spans="1:6" x14ac:dyDescent="0.2">
      <c r="A37" s="101" t="s">
        <v>585</v>
      </c>
      <c r="B37" s="102"/>
      <c r="C37" s="104"/>
      <c r="D37" s="104"/>
    </row>
    <row r="38" spans="1:6" x14ac:dyDescent="0.2">
      <c r="A38" s="101" t="s">
        <v>586</v>
      </c>
      <c r="B38" s="102"/>
      <c r="C38" s="46"/>
      <c r="D38" s="46"/>
    </row>
    <row r="39" spans="1:6" x14ac:dyDescent="0.2">
      <c r="A39" s="101" t="s">
        <v>587</v>
      </c>
      <c r="B39" s="102"/>
      <c r="C39" s="46">
        <v>672</v>
      </c>
      <c r="D39" s="46">
        <v>32916</v>
      </c>
    </row>
    <row r="40" spans="1:6" ht="13.5" x14ac:dyDescent="0.25">
      <c r="A40" s="126" t="s">
        <v>550</v>
      </c>
      <c r="B40" s="127"/>
      <c r="C40" s="128">
        <f>SUM(C41:C43)</f>
        <v>1307861</v>
      </c>
      <c r="D40" s="128">
        <f>SUM(D41:D43)</f>
        <v>-9964992</v>
      </c>
    </row>
    <row r="41" spans="1:6" x14ac:dyDescent="0.2">
      <c r="A41" s="101" t="s">
        <v>588</v>
      </c>
      <c r="B41" s="102"/>
      <c r="C41" s="104"/>
      <c r="D41" s="104"/>
    </row>
    <row r="42" spans="1:6" x14ac:dyDescent="0.2">
      <c r="A42" s="101" t="s">
        <v>589</v>
      </c>
      <c r="B42" s="102"/>
      <c r="C42" s="104">
        <v>1307861</v>
      </c>
      <c r="D42" s="104">
        <v>-9964992</v>
      </c>
    </row>
    <row r="43" spans="1:6" x14ac:dyDescent="0.2">
      <c r="A43" s="101" t="s">
        <v>590</v>
      </c>
      <c r="B43" s="102"/>
      <c r="C43" s="104"/>
      <c r="D43" s="104"/>
    </row>
    <row r="44" spans="1:6" ht="13.5" x14ac:dyDescent="0.2">
      <c r="A44" s="126" t="s">
        <v>591</v>
      </c>
      <c r="B44" s="102"/>
      <c r="C44" s="128">
        <v>-541636</v>
      </c>
      <c r="D44" s="128">
        <v>-28515</v>
      </c>
    </row>
    <row r="45" spans="1:6" ht="13.5" x14ac:dyDescent="0.25">
      <c r="A45" s="126" t="s">
        <v>551</v>
      </c>
      <c r="B45" s="127"/>
      <c r="C45" s="125">
        <f>C12+C22+C30+C40+C44</f>
        <v>2901245</v>
      </c>
      <c r="D45" s="125">
        <f>D12+D22+D30+D40+D44</f>
        <v>-8799362</v>
      </c>
      <c r="E45" s="42"/>
    </row>
    <row r="46" spans="1:6" x14ac:dyDescent="0.2">
      <c r="A46" s="105"/>
      <c r="B46" s="102"/>
      <c r="C46" s="104"/>
      <c r="D46" s="104"/>
    </row>
    <row r="47" spans="1:6" x14ac:dyDescent="0.2">
      <c r="A47" s="101" t="s">
        <v>592</v>
      </c>
      <c r="B47" s="102"/>
      <c r="C47" s="104">
        <v>-32095</v>
      </c>
      <c r="D47" s="104">
        <v>0</v>
      </c>
    </row>
    <row r="48" spans="1:6" x14ac:dyDescent="0.2">
      <c r="A48" s="105"/>
      <c r="B48" s="102"/>
      <c r="C48" s="104"/>
      <c r="D48" s="104"/>
    </row>
    <row r="49" spans="1:5" ht="25.5" x14ac:dyDescent="0.2">
      <c r="A49" s="106" t="s">
        <v>593</v>
      </c>
      <c r="B49" s="108"/>
      <c r="C49" s="109">
        <f>C45+C47</f>
        <v>2869150</v>
      </c>
      <c r="D49" s="109">
        <f>D45+D47</f>
        <v>-8799362</v>
      </c>
      <c r="E49" s="42"/>
    </row>
    <row r="50" spans="1:5" x14ac:dyDescent="0.2">
      <c r="A50" s="105"/>
      <c r="B50" s="102"/>
      <c r="C50" s="104"/>
      <c r="D50" s="104"/>
    </row>
    <row r="51" spans="1:5" x14ac:dyDescent="0.2">
      <c r="A51" s="101" t="s">
        <v>594</v>
      </c>
      <c r="B51" s="102"/>
      <c r="C51" s="104"/>
      <c r="D51" s="104"/>
    </row>
    <row r="52" spans="1:5" x14ac:dyDescent="0.2">
      <c r="A52" s="101" t="s">
        <v>595</v>
      </c>
      <c r="B52" s="102"/>
      <c r="C52" s="46"/>
      <c r="D52" s="46"/>
    </row>
    <row r="53" spans="1:5" x14ac:dyDescent="0.2">
      <c r="A53" s="101" t="s">
        <v>596</v>
      </c>
      <c r="B53" s="102"/>
      <c r="C53" s="46">
        <v>-74430</v>
      </c>
      <c r="D53" s="46">
        <v>-17470</v>
      </c>
    </row>
    <row r="54" spans="1:5" x14ac:dyDescent="0.2">
      <c r="A54" s="101" t="s">
        <v>552</v>
      </c>
      <c r="B54" s="102"/>
      <c r="C54" s="104"/>
      <c r="D54" s="104"/>
    </row>
    <row r="55" spans="1:5" x14ac:dyDescent="0.2">
      <c r="A55" s="101" t="s">
        <v>597</v>
      </c>
      <c r="B55" s="102"/>
      <c r="C55" s="104"/>
      <c r="D55" s="104"/>
    </row>
    <row r="56" spans="1:5" x14ac:dyDescent="0.2">
      <c r="A56" s="106" t="s">
        <v>598</v>
      </c>
      <c r="B56" s="110"/>
      <c r="C56" s="109">
        <f>SUM(C52:C55)</f>
        <v>-74430</v>
      </c>
      <c r="D56" s="109">
        <f>SUM(D52:D55)</f>
        <v>-17470</v>
      </c>
    </row>
    <row r="57" spans="1:5" x14ac:dyDescent="0.2">
      <c r="A57" s="105"/>
      <c r="B57" s="102"/>
      <c r="C57" s="104"/>
      <c r="D57" s="104"/>
    </row>
    <row r="58" spans="1:5" x14ac:dyDescent="0.2">
      <c r="A58" s="101" t="s">
        <v>599</v>
      </c>
      <c r="B58" s="102"/>
      <c r="C58" s="104"/>
      <c r="D58" s="104"/>
    </row>
    <row r="59" spans="1:5" x14ac:dyDescent="0.2">
      <c r="A59" s="101" t="s">
        <v>600</v>
      </c>
      <c r="B59" s="102"/>
      <c r="C59" s="104">
        <v>-5889049</v>
      </c>
      <c r="D59" s="104">
        <v>9057879</v>
      </c>
    </row>
    <row r="60" spans="1:5" x14ac:dyDescent="0.2">
      <c r="A60" s="101" t="s">
        <v>554</v>
      </c>
      <c r="B60" s="102"/>
      <c r="C60" s="104"/>
      <c r="D60" s="104"/>
    </row>
    <row r="61" spans="1:5" x14ac:dyDescent="0.2">
      <c r="A61" s="101" t="s">
        <v>601</v>
      </c>
      <c r="B61" s="102"/>
      <c r="C61" s="104"/>
      <c r="D61" s="104"/>
    </row>
    <row r="62" spans="1:5" x14ac:dyDescent="0.2">
      <c r="A62" s="101" t="s">
        <v>602</v>
      </c>
      <c r="B62" s="102"/>
      <c r="C62" s="104"/>
      <c r="D62" s="104"/>
    </row>
    <row r="63" spans="1:5" x14ac:dyDescent="0.2">
      <c r="A63" s="101" t="s">
        <v>603</v>
      </c>
      <c r="B63" s="102"/>
      <c r="C63" s="104"/>
      <c r="D63" s="104"/>
    </row>
    <row r="64" spans="1:5" x14ac:dyDescent="0.2">
      <c r="A64" s="101" t="s">
        <v>553</v>
      </c>
      <c r="B64" s="102"/>
      <c r="C64" s="104"/>
      <c r="D64" s="104"/>
    </row>
    <row r="65" spans="1:6" x14ac:dyDescent="0.2">
      <c r="A65" s="106" t="s">
        <v>604</v>
      </c>
      <c r="B65" s="108"/>
      <c r="C65" s="109">
        <f>C59+C60+C61+C62+C63+C64</f>
        <v>-5889049</v>
      </c>
      <c r="D65" s="109">
        <f>D59+D60+D61+D62+D63+D64</f>
        <v>9057879</v>
      </c>
    </row>
    <row r="66" spans="1:6" x14ac:dyDescent="0.2">
      <c r="A66" s="105"/>
      <c r="B66" s="102"/>
      <c r="C66" s="104"/>
      <c r="D66" s="104"/>
      <c r="F66" s="42"/>
    </row>
    <row r="67" spans="1:6" x14ac:dyDescent="0.2">
      <c r="A67" s="101" t="s">
        <v>555</v>
      </c>
      <c r="B67" s="102"/>
      <c r="C67" s="111">
        <f>C49+C56+C65</f>
        <v>-3094329</v>
      </c>
      <c r="D67" s="111">
        <f>D49+D56+D65</f>
        <v>241047</v>
      </c>
    </row>
    <row r="68" spans="1:6" x14ac:dyDescent="0.2">
      <c r="A68" s="105"/>
      <c r="B68" s="102"/>
      <c r="C68" s="104"/>
      <c r="D68" s="104"/>
    </row>
    <row r="69" spans="1:6" x14ac:dyDescent="0.2">
      <c r="A69" s="101" t="s">
        <v>556</v>
      </c>
      <c r="B69" s="102"/>
      <c r="C69" s="104">
        <f>Ф1!D11+Ф1!D19</f>
        <v>3208528</v>
      </c>
      <c r="D69" s="104">
        <v>604590</v>
      </c>
      <c r="E69" s="42">
        <f>C70-C69-C67</f>
        <v>0</v>
      </c>
      <c r="F69" s="42">
        <f>D70-D69-D67</f>
        <v>0</v>
      </c>
    </row>
    <row r="70" spans="1:6" x14ac:dyDescent="0.2">
      <c r="A70" s="101" t="s">
        <v>557</v>
      </c>
      <c r="B70" s="102"/>
      <c r="C70" s="104">
        <f>Ф1!C11+Ф1!C19</f>
        <v>114199</v>
      </c>
      <c r="D70" s="104">
        <v>845637</v>
      </c>
      <c r="F70" s="42"/>
    </row>
    <row r="71" spans="1:6" x14ac:dyDescent="0.2">
      <c r="A71" s="101"/>
      <c r="B71" s="102"/>
      <c r="C71" s="104"/>
      <c r="D71" s="104"/>
    </row>
    <row r="72" spans="1:6" x14ac:dyDescent="0.2">
      <c r="A72" s="101" t="s">
        <v>605</v>
      </c>
      <c r="B72" s="102"/>
      <c r="C72" s="104">
        <v>-4190</v>
      </c>
      <c r="D72" s="104">
        <v>150828</v>
      </c>
    </row>
    <row r="73" spans="1:6" x14ac:dyDescent="0.2">
      <c r="C73" s="51"/>
    </row>
    <row r="74" spans="1:6" s="24" customFormat="1" ht="20.25" customHeight="1" x14ac:dyDescent="0.2">
      <c r="A74" s="38" t="s">
        <v>1261</v>
      </c>
      <c r="B74" s="24" t="s">
        <v>1263</v>
      </c>
      <c r="C74" s="33"/>
      <c r="D74" s="33"/>
      <c r="F74" s="33"/>
    </row>
    <row r="75" spans="1:6" s="24" customFormat="1" ht="25.5" customHeight="1" x14ac:dyDescent="0.2">
      <c r="A75" s="74" t="s">
        <v>564</v>
      </c>
      <c r="B75" s="24" t="s">
        <v>1263</v>
      </c>
      <c r="C75" s="33"/>
      <c r="F75" s="33"/>
    </row>
    <row r="76" spans="1:6" s="24" customFormat="1" ht="20.25" customHeight="1" x14ac:dyDescent="0.2">
      <c r="A76" s="38" t="s">
        <v>1262</v>
      </c>
      <c r="B76" s="24" t="s">
        <v>1263</v>
      </c>
    </row>
    <row r="77" spans="1:6" s="24" customFormat="1" x14ac:dyDescent="0.2">
      <c r="A77" s="38"/>
    </row>
    <row r="78" spans="1:6" s="24" customFormat="1" x14ac:dyDescent="0.2">
      <c r="A78" s="43" t="s">
        <v>558</v>
      </c>
      <c r="C78" s="33"/>
    </row>
    <row r="79" spans="1:6" s="24" customFormat="1" x14ac:dyDescent="0.2">
      <c r="A79" s="38" t="s">
        <v>287</v>
      </c>
      <c r="B79" s="9"/>
      <c r="C79" s="51"/>
      <c r="D79" s="9"/>
      <c r="E79" s="9"/>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5"/>
  <sheetViews>
    <sheetView tabSelected="1" topLeftCell="A16" workbookViewId="0">
      <selection activeCell="H29" sqref="H29:H47"/>
    </sheetView>
  </sheetViews>
  <sheetFormatPr defaultRowHeight="12.75" x14ac:dyDescent="0.2"/>
  <cols>
    <col min="1" max="1" width="50.42578125" style="9" customWidth="1"/>
    <col min="2" max="2" width="12.28515625" style="9" customWidth="1"/>
    <col min="3" max="3" width="18.42578125" style="9" customWidth="1"/>
    <col min="4" max="4" width="12.7109375" style="9" customWidth="1"/>
    <col min="5" max="5" width="13.42578125" style="9" customWidth="1"/>
    <col min="6" max="6" width="11.28515625" style="9" customWidth="1"/>
    <col min="7" max="7" width="12.7109375" style="9" customWidth="1"/>
    <col min="8" max="8" width="13.85546875" style="9" customWidth="1"/>
    <col min="9" max="16384" width="9.140625" style="1"/>
  </cols>
  <sheetData>
    <row r="1" spans="1:8" ht="23.25" customHeight="1" x14ac:dyDescent="0.2">
      <c r="A1" s="79"/>
      <c r="E1" s="84"/>
      <c r="F1" s="84"/>
      <c r="G1" s="84"/>
      <c r="H1" s="79" t="s">
        <v>512</v>
      </c>
    </row>
    <row r="2" spans="1:8" x14ac:dyDescent="0.2">
      <c r="H2" s="9" t="s">
        <v>513</v>
      </c>
    </row>
    <row r="3" spans="1:8" x14ac:dyDescent="0.2">
      <c r="A3" s="590" t="s">
        <v>514</v>
      </c>
      <c r="B3" s="590"/>
      <c r="C3" s="590"/>
      <c r="D3" s="590"/>
      <c r="E3" s="590"/>
      <c r="F3" s="590"/>
      <c r="G3" s="590"/>
      <c r="H3" s="590"/>
    </row>
    <row r="4" spans="1:8" x14ac:dyDescent="0.2">
      <c r="A4" s="590" t="s">
        <v>333</v>
      </c>
      <c r="B4" s="590"/>
      <c r="C4" s="590"/>
      <c r="D4" s="590"/>
      <c r="E4" s="590"/>
      <c r="F4" s="590"/>
      <c r="G4" s="590"/>
      <c r="H4" s="590"/>
    </row>
    <row r="5" spans="1:8" x14ac:dyDescent="0.2">
      <c r="A5" s="590" t="s">
        <v>304</v>
      </c>
      <c r="B5" s="590"/>
      <c r="C5" s="590"/>
      <c r="D5" s="590"/>
      <c r="E5" s="590"/>
      <c r="F5" s="590"/>
      <c r="G5" s="590"/>
      <c r="H5" s="590"/>
    </row>
    <row r="6" spans="1:8" x14ac:dyDescent="0.2">
      <c r="A6" s="587" t="s">
        <v>1260</v>
      </c>
      <c r="B6" s="587"/>
      <c r="C6" s="587"/>
      <c r="D6" s="587"/>
      <c r="E6" s="587"/>
      <c r="F6" s="587"/>
      <c r="G6" s="587"/>
      <c r="H6" s="587"/>
    </row>
    <row r="7" spans="1:8" x14ac:dyDescent="0.2">
      <c r="G7" s="13" t="s">
        <v>515</v>
      </c>
    </row>
    <row r="8" spans="1:8" s="7" customFormat="1" ht="25.5" x14ac:dyDescent="0.2">
      <c r="A8" s="10"/>
      <c r="B8" s="592" t="s">
        <v>516</v>
      </c>
      <c r="C8" s="592"/>
      <c r="D8" s="592"/>
      <c r="E8" s="592"/>
      <c r="F8" s="592"/>
      <c r="G8" s="85" t="s">
        <v>517</v>
      </c>
      <c r="H8" s="85" t="s">
        <v>518</v>
      </c>
    </row>
    <row r="9" spans="1:8" ht="38.25" x14ac:dyDescent="0.2">
      <c r="A9" s="10"/>
      <c r="B9" s="85" t="s">
        <v>469</v>
      </c>
      <c r="C9" s="85" t="s">
        <v>365</v>
      </c>
      <c r="D9" s="85" t="s">
        <v>472</v>
      </c>
      <c r="E9" s="85" t="s">
        <v>519</v>
      </c>
      <c r="F9" s="85" t="s">
        <v>342</v>
      </c>
      <c r="G9" s="86"/>
      <c r="H9" s="86"/>
    </row>
    <row r="10" spans="1:8" x14ac:dyDescent="0.2">
      <c r="A10" s="87">
        <v>1</v>
      </c>
      <c r="B10" s="87">
        <v>2</v>
      </c>
      <c r="C10" s="87">
        <v>3</v>
      </c>
      <c r="D10" s="87">
        <v>4</v>
      </c>
      <c r="E10" s="87">
        <v>5</v>
      </c>
      <c r="F10" s="87">
        <v>6</v>
      </c>
      <c r="G10" s="87">
        <v>7</v>
      </c>
      <c r="H10" s="87">
        <v>8</v>
      </c>
    </row>
    <row r="11" spans="1:8" x14ac:dyDescent="0.2">
      <c r="A11" s="88" t="s">
        <v>520</v>
      </c>
      <c r="B11" s="122">
        <v>11240188</v>
      </c>
      <c r="C11" s="123">
        <v>-520354</v>
      </c>
      <c r="D11" s="123">
        <v>660284</v>
      </c>
      <c r="E11" s="123">
        <v>10688599</v>
      </c>
      <c r="F11" s="90">
        <f>SUM(B11:E11)</f>
        <v>22068717</v>
      </c>
      <c r="G11" s="89"/>
      <c r="H11" s="90">
        <f t="shared" ref="H11:H48" si="0">F11+G11</f>
        <v>22068717</v>
      </c>
    </row>
    <row r="12" spans="1:8" x14ac:dyDescent="0.2">
      <c r="A12" s="88" t="s">
        <v>521</v>
      </c>
      <c r="B12" s="91"/>
      <c r="C12" s="92"/>
      <c r="D12" s="92"/>
      <c r="E12" s="92"/>
      <c r="F12" s="90">
        <f t="shared" ref="F12:F28" si="1">SUM(B12:E12)</f>
        <v>0</v>
      </c>
      <c r="G12" s="93"/>
      <c r="H12" s="90">
        <f t="shared" si="0"/>
        <v>0</v>
      </c>
    </row>
    <row r="13" spans="1:8" x14ac:dyDescent="0.2">
      <c r="A13" s="88" t="s">
        <v>522</v>
      </c>
      <c r="B13" s="91"/>
      <c r="C13" s="92"/>
      <c r="D13" s="92"/>
      <c r="E13" s="92"/>
      <c r="F13" s="90">
        <f t="shared" si="1"/>
        <v>0</v>
      </c>
      <c r="G13" s="94"/>
      <c r="H13" s="90">
        <f t="shared" si="0"/>
        <v>0</v>
      </c>
    </row>
    <row r="14" spans="1:8" x14ac:dyDescent="0.2">
      <c r="A14" s="88" t="s">
        <v>523</v>
      </c>
      <c r="B14" s="91"/>
      <c r="C14" s="92"/>
      <c r="D14" s="92">
        <v>0</v>
      </c>
      <c r="E14" s="92"/>
      <c r="F14" s="90">
        <f t="shared" si="1"/>
        <v>0</v>
      </c>
      <c r="G14" s="93"/>
      <c r="H14" s="90">
        <f t="shared" si="0"/>
        <v>0</v>
      </c>
    </row>
    <row r="15" spans="1:8" ht="25.5" x14ac:dyDescent="0.2">
      <c r="A15" s="88" t="s">
        <v>524</v>
      </c>
      <c r="B15" s="91"/>
      <c r="C15" s="92">
        <v>24795</v>
      </c>
      <c r="D15" s="92"/>
      <c r="E15" s="92"/>
      <c r="F15" s="90">
        <f t="shared" si="1"/>
        <v>24795</v>
      </c>
      <c r="G15" s="93"/>
      <c r="H15" s="90">
        <f t="shared" si="0"/>
        <v>24795</v>
      </c>
    </row>
    <row r="16" spans="1:8" x14ac:dyDescent="0.2">
      <c r="A16" s="88" t="s">
        <v>525</v>
      </c>
      <c r="B16" s="91"/>
      <c r="C16" s="92"/>
      <c r="D16" s="92"/>
      <c r="E16" s="92"/>
      <c r="F16" s="90">
        <f t="shared" si="1"/>
        <v>0</v>
      </c>
      <c r="G16" s="93"/>
      <c r="H16" s="90">
        <f t="shared" si="0"/>
        <v>0</v>
      </c>
    </row>
    <row r="17" spans="1:8" x14ac:dyDescent="0.2">
      <c r="A17" s="88" t="s">
        <v>526</v>
      </c>
      <c r="B17" s="91"/>
      <c r="C17" s="92"/>
      <c r="D17" s="92">
        <v>-25579</v>
      </c>
      <c r="E17" s="92">
        <v>-3</v>
      </c>
      <c r="F17" s="90">
        <f t="shared" si="1"/>
        <v>-25582</v>
      </c>
      <c r="G17" s="93"/>
      <c r="H17" s="90">
        <f t="shared" si="0"/>
        <v>-25582</v>
      </c>
    </row>
    <row r="18" spans="1:8" ht="25.5" x14ac:dyDescent="0.2">
      <c r="A18" s="88" t="s">
        <v>527</v>
      </c>
      <c r="B18" s="91"/>
      <c r="C18" s="92"/>
      <c r="D18" s="92"/>
      <c r="E18" s="92"/>
      <c r="F18" s="90">
        <f t="shared" si="1"/>
        <v>0</v>
      </c>
      <c r="G18" s="93"/>
      <c r="H18" s="90">
        <f t="shared" si="0"/>
        <v>0</v>
      </c>
    </row>
    <row r="19" spans="1:8" x14ac:dyDescent="0.2">
      <c r="A19" s="88" t="s">
        <v>528</v>
      </c>
      <c r="B19" s="91"/>
      <c r="C19" s="92"/>
      <c r="D19" s="92"/>
      <c r="E19" s="92">
        <v>5564048</v>
      </c>
      <c r="F19" s="90">
        <f t="shared" si="1"/>
        <v>5564048</v>
      </c>
      <c r="G19" s="93"/>
      <c r="H19" s="90">
        <f t="shared" si="0"/>
        <v>5564048</v>
      </c>
    </row>
    <row r="20" spans="1:8" x14ac:dyDescent="0.2">
      <c r="A20" s="88" t="s">
        <v>529</v>
      </c>
      <c r="B20" s="91"/>
      <c r="C20" s="92"/>
      <c r="D20" s="92"/>
      <c r="E20" s="92"/>
      <c r="F20" s="90">
        <f t="shared" si="1"/>
        <v>0</v>
      </c>
      <c r="G20" s="93"/>
      <c r="H20" s="90">
        <f t="shared" si="0"/>
        <v>0</v>
      </c>
    </row>
    <row r="21" spans="1:8" x14ac:dyDescent="0.2">
      <c r="A21" s="88" t="s">
        <v>530</v>
      </c>
      <c r="B21" s="91"/>
      <c r="C21" s="92"/>
      <c r="D21" s="92"/>
      <c r="E21" s="92">
        <v>-1998905</v>
      </c>
      <c r="F21" s="90">
        <f t="shared" si="1"/>
        <v>-1998905</v>
      </c>
      <c r="G21" s="93"/>
      <c r="H21" s="90">
        <f t="shared" si="0"/>
        <v>-1998905</v>
      </c>
    </row>
    <row r="22" spans="1:8" x14ac:dyDescent="0.2">
      <c r="A22" s="88" t="s">
        <v>531</v>
      </c>
      <c r="B22" s="91"/>
      <c r="C22" s="92"/>
      <c r="D22" s="92"/>
      <c r="E22" s="92"/>
      <c r="F22" s="90">
        <f t="shared" si="1"/>
        <v>0</v>
      </c>
      <c r="G22" s="93"/>
      <c r="H22" s="90">
        <f t="shared" si="0"/>
        <v>0</v>
      </c>
    </row>
    <row r="23" spans="1:8" x14ac:dyDescent="0.2">
      <c r="A23" s="88" t="s">
        <v>532</v>
      </c>
      <c r="B23" s="91"/>
      <c r="C23" s="92"/>
      <c r="D23" s="92"/>
      <c r="E23" s="92"/>
      <c r="F23" s="90">
        <f t="shared" si="1"/>
        <v>0</v>
      </c>
      <c r="G23" s="93"/>
      <c r="H23" s="90">
        <f t="shared" si="0"/>
        <v>0</v>
      </c>
    </row>
    <row r="24" spans="1:8" x14ac:dyDescent="0.2">
      <c r="A24" s="88" t="s">
        <v>533</v>
      </c>
      <c r="B24" s="91"/>
      <c r="C24" s="92"/>
      <c r="D24" s="92"/>
      <c r="E24" s="92"/>
      <c r="F24" s="90">
        <f t="shared" si="1"/>
        <v>0</v>
      </c>
      <c r="G24" s="94"/>
      <c r="H24" s="90">
        <f t="shared" si="0"/>
        <v>0</v>
      </c>
    </row>
    <row r="25" spans="1:8" x14ac:dyDescent="0.2">
      <c r="A25" s="88" t="s">
        <v>362</v>
      </c>
      <c r="B25" s="91"/>
      <c r="C25" s="92"/>
      <c r="D25" s="92"/>
      <c r="E25" s="92"/>
      <c r="F25" s="90">
        <f t="shared" si="1"/>
        <v>0</v>
      </c>
      <c r="G25" s="93"/>
      <c r="H25" s="90">
        <f t="shared" si="0"/>
        <v>0</v>
      </c>
    </row>
    <row r="26" spans="1:8" x14ac:dyDescent="0.2">
      <c r="A26" s="88" t="s">
        <v>534</v>
      </c>
      <c r="B26" s="91"/>
      <c r="C26" s="92"/>
      <c r="D26" s="92"/>
      <c r="E26" s="92"/>
      <c r="F26" s="90">
        <f t="shared" si="1"/>
        <v>0</v>
      </c>
      <c r="G26" s="93"/>
      <c r="H26" s="90">
        <f t="shared" si="0"/>
        <v>0</v>
      </c>
    </row>
    <row r="27" spans="1:8" x14ac:dyDescent="0.2">
      <c r="A27" s="88" t="s">
        <v>535</v>
      </c>
      <c r="B27" s="91"/>
      <c r="C27" s="92"/>
      <c r="D27" s="92"/>
      <c r="E27" s="92"/>
      <c r="F27" s="90">
        <f t="shared" si="1"/>
        <v>0</v>
      </c>
      <c r="G27" s="93"/>
      <c r="H27" s="90">
        <f t="shared" si="0"/>
        <v>0</v>
      </c>
    </row>
    <row r="28" spans="1:8" x14ac:dyDescent="0.2">
      <c r="A28" s="88" t="s">
        <v>536</v>
      </c>
      <c r="B28" s="91"/>
      <c r="C28" s="92"/>
      <c r="D28" s="92"/>
      <c r="E28" s="92"/>
      <c r="F28" s="90">
        <f t="shared" si="1"/>
        <v>0</v>
      </c>
      <c r="G28" s="93"/>
      <c r="H28" s="90">
        <f t="shared" si="0"/>
        <v>0</v>
      </c>
    </row>
    <row r="29" spans="1:8" x14ac:dyDescent="0.2">
      <c r="A29" s="88" t="s">
        <v>537</v>
      </c>
      <c r="B29" s="122">
        <f>SUM(B11:B28)</f>
        <v>11240188</v>
      </c>
      <c r="C29" s="122">
        <f>SUM(C11:C28)</f>
        <v>-495559</v>
      </c>
      <c r="D29" s="122">
        <f>SUM(D11:D28)</f>
        <v>634705</v>
      </c>
      <c r="E29" s="122">
        <f>SUM(E11:E28)</f>
        <v>14253739</v>
      </c>
      <c r="F29" s="90">
        <f>SUM(B29:E29)</f>
        <v>25633073</v>
      </c>
      <c r="G29" s="93"/>
      <c r="H29" s="90">
        <f t="shared" si="0"/>
        <v>25633073</v>
      </c>
    </row>
    <row r="30" spans="1:8" x14ac:dyDescent="0.2">
      <c r="A30" s="88" t="s">
        <v>521</v>
      </c>
      <c r="B30" s="91"/>
      <c r="C30" s="92"/>
      <c r="D30" s="92"/>
      <c r="E30" s="92"/>
      <c r="F30" s="90">
        <f t="shared" ref="F30:F48" si="2">SUM(B30:E30)</f>
        <v>0</v>
      </c>
      <c r="G30" s="93"/>
      <c r="H30" s="90">
        <f t="shared" si="0"/>
        <v>0</v>
      </c>
    </row>
    <row r="31" spans="1:8" x14ac:dyDescent="0.2">
      <c r="A31" s="88" t="s">
        <v>538</v>
      </c>
      <c r="B31" s="91"/>
      <c r="C31" s="92"/>
      <c r="D31" s="92"/>
      <c r="E31" s="92"/>
      <c r="F31" s="90">
        <f t="shared" si="2"/>
        <v>0</v>
      </c>
      <c r="G31" s="93"/>
      <c r="H31" s="90">
        <f t="shared" si="0"/>
        <v>0</v>
      </c>
    </row>
    <row r="32" spans="1:8" x14ac:dyDescent="0.2">
      <c r="A32" s="88" t="s">
        <v>523</v>
      </c>
      <c r="B32" s="91"/>
      <c r="C32" s="92"/>
      <c r="D32" s="92"/>
      <c r="E32" s="92"/>
      <c r="F32" s="90">
        <f t="shared" si="2"/>
        <v>0</v>
      </c>
      <c r="G32" s="93"/>
      <c r="H32" s="90">
        <f t="shared" si="0"/>
        <v>0</v>
      </c>
    </row>
    <row r="33" spans="1:8" ht="25.5" x14ac:dyDescent="0.2">
      <c r="A33" s="88" t="s">
        <v>524</v>
      </c>
      <c r="B33" s="91"/>
      <c r="C33" s="92">
        <f>Ф1!C105-Ф1!D105</f>
        <v>-41821</v>
      </c>
      <c r="D33" s="92"/>
      <c r="E33" s="92"/>
      <c r="F33" s="90">
        <f t="shared" si="2"/>
        <v>-41821</v>
      </c>
      <c r="G33" s="93"/>
      <c r="H33" s="90">
        <f t="shared" si="0"/>
        <v>-41821</v>
      </c>
    </row>
    <row r="34" spans="1:8" x14ac:dyDescent="0.2">
      <c r="A34" s="88" t="s">
        <v>525</v>
      </c>
      <c r="B34" s="91"/>
      <c r="C34" s="92"/>
      <c r="D34" s="92"/>
      <c r="E34" s="92"/>
      <c r="F34" s="90">
        <f t="shared" si="2"/>
        <v>0</v>
      </c>
      <c r="G34" s="93"/>
      <c r="H34" s="90">
        <f t="shared" si="0"/>
        <v>0</v>
      </c>
    </row>
    <row r="35" spans="1:8" x14ac:dyDescent="0.2">
      <c r="A35" s="88" t="s">
        <v>526</v>
      </c>
      <c r="B35" s="91"/>
      <c r="C35" s="92"/>
      <c r="D35" s="92">
        <f>Ф1!C108-Ф1!D108</f>
        <v>0</v>
      </c>
      <c r="E35" s="92"/>
      <c r="F35" s="90">
        <f t="shared" si="2"/>
        <v>0</v>
      </c>
      <c r="G35" s="93"/>
      <c r="H35" s="90">
        <f t="shared" si="0"/>
        <v>0</v>
      </c>
    </row>
    <row r="36" spans="1:8" ht="25.5" x14ac:dyDescent="0.2">
      <c r="A36" s="88" t="s">
        <v>527</v>
      </c>
      <c r="B36" s="91"/>
      <c r="C36" s="92"/>
      <c r="D36" s="92"/>
      <c r="E36" s="92"/>
      <c r="F36" s="90">
        <f t="shared" si="2"/>
        <v>0</v>
      </c>
      <c r="G36" s="93"/>
      <c r="H36" s="90">
        <f t="shared" si="0"/>
        <v>0</v>
      </c>
    </row>
    <row r="37" spans="1:8" x14ac:dyDescent="0.2">
      <c r="A37" s="88" t="s">
        <v>528</v>
      </c>
      <c r="B37" s="91"/>
      <c r="C37" s="92"/>
      <c r="D37" s="92"/>
      <c r="E37" s="92">
        <f>Ф1!C112</f>
        <v>1776127</v>
      </c>
      <c r="F37" s="90">
        <f t="shared" si="2"/>
        <v>1776127</v>
      </c>
      <c r="G37" s="93"/>
      <c r="H37" s="90">
        <f t="shared" si="0"/>
        <v>1776127</v>
      </c>
    </row>
    <row r="38" spans="1:8" x14ac:dyDescent="0.2">
      <c r="A38" s="88" t="s">
        <v>529</v>
      </c>
      <c r="B38" s="91"/>
      <c r="C38" s="92"/>
      <c r="D38" s="92"/>
      <c r="E38" s="92"/>
      <c r="F38" s="90">
        <f t="shared" si="2"/>
        <v>0</v>
      </c>
      <c r="G38" s="93"/>
      <c r="H38" s="90">
        <f t="shared" si="0"/>
        <v>0</v>
      </c>
    </row>
    <row r="39" spans="1:8" x14ac:dyDescent="0.2">
      <c r="A39" s="88" t="s">
        <v>530</v>
      </c>
      <c r="B39" s="91"/>
      <c r="C39" s="92"/>
      <c r="D39" s="92"/>
      <c r="E39" s="92"/>
      <c r="F39" s="90">
        <f t="shared" si="2"/>
        <v>0</v>
      </c>
      <c r="G39" s="93"/>
      <c r="H39" s="90">
        <f t="shared" si="0"/>
        <v>0</v>
      </c>
    </row>
    <row r="40" spans="1:8" x14ac:dyDescent="0.2">
      <c r="A40" s="88" t="s">
        <v>531</v>
      </c>
      <c r="B40" s="91"/>
      <c r="C40" s="92"/>
      <c r="D40" s="92"/>
      <c r="E40" s="92"/>
      <c r="F40" s="90">
        <f t="shared" si="2"/>
        <v>0</v>
      </c>
      <c r="G40" s="93"/>
      <c r="H40" s="90">
        <f t="shared" si="0"/>
        <v>0</v>
      </c>
    </row>
    <row r="41" spans="1:8" x14ac:dyDescent="0.2">
      <c r="A41" s="88" t="s">
        <v>532</v>
      </c>
      <c r="B41" s="91"/>
      <c r="C41" s="92"/>
      <c r="D41" s="92"/>
      <c r="E41" s="92"/>
      <c r="F41" s="90">
        <f t="shared" si="2"/>
        <v>0</v>
      </c>
      <c r="G41" s="93"/>
      <c r="H41" s="90">
        <f t="shared" si="0"/>
        <v>0</v>
      </c>
    </row>
    <row r="42" spans="1:8" x14ac:dyDescent="0.2">
      <c r="A42" s="88" t="s">
        <v>533</v>
      </c>
      <c r="B42" s="91"/>
      <c r="C42" s="92"/>
      <c r="D42" s="92"/>
      <c r="E42" s="92"/>
      <c r="F42" s="90">
        <f t="shared" si="2"/>
        <v>0</v>
      </c>
      <c r="G42" s="93"/>
      <c r="H42" s="90">
        <f t="shared" si="0"/>
        <v>0</v>
      </c>
    </row>
    <row r="43" spans="1:8" x14ac:dyDescent="0.2">
      <c r="A43" s="88" t="s">
        <v>362</v>
      </c>
      <c r="B43" s="91"/>
      <c r="C43" s="92"/>
      <c r="D43" s="92"/>
      <c r="E43" s="92"/>
      <c r="F43" s="90">
        <f t="shared" si="2"/>
        <v>0</v>
      </c>
      <c r="G43" s="93"/>
      <c r="H43" s="90">
        <f t="shared" si="0"/>
        <v>0</v>
      </c>
    </row>
    <row r="44" spans="1:8" x14ac:dyDescent="0.2">
      <c r="A44" s="88" t="s">
        <v>539</v>
      </c>
      <c r="B44" s="91"/>
      <c r="C44" s="92"/>
      <c r="D44" s="92"/>
      <c r="E44" s="92"/>
      <c r="F44" s="90">
        <f t="shared" si="2"/>
        <v>0</v>
      </c>
      <c r="G44" s="93"/>
      <c r="H44" s="90">
        <f t="shared" si="0"/>
        <v>0</v>
      </c>
    </row>
    <row r="45" spans="1:8" x14ac:dyDescent="0.2">
      <c r="A45" s="88" t="s">
        <v>540</v>
      </c>
      <c r="B45" s="91"/>
      <c r="C45" s="92"/>
      <c r="D45" s="92"/>
      <c r="E45" s="92"/>
      <c r="F45" s="90">
        <f t="shared" si="2"/>
        <v>0</v>
      </c>
      <c r="G45" s="93"/>
      <c r="H45" s="90">
        <f t="shared" si="0"/>
        <v>0</v>
      </c>
    </row>
    <row r="46" spans="1:8" x14ac:dyDescent="0.2">
      <c r="A46" s="88" t="s">
        <v>541</v>
      </c>
      <c r="B46" s="91"/>
      <c r="C46" s="92"/>
      <c r="D46" s="92"/>
      <c r="E46" s="92"/>
      <c r="F46" s="90">
        <f t="shared" si="2"/>
        <v>0</v>
      </c>
      <c r="G46" s="93"/>
      <c r="H46" s="90">
        <f t="shared" si="0"/>
        <v>0</v>
      </c>
    </row>
    <row r="47" spans="1:8" x14ac:dyDescent="0.2">
      <c r="A47" s="88" t="s">
        <v>542</v>
      </c>
      <c r="B47" s="91"/>
      <c r="C47" s="92"/>
      <c r="D47" s="92"/>
      <c r="E47" s="92"/>
      <c r="F47" s="90">
        <f t="shared" si="2"/>
        <v>0</v>
      </c>
      <c r="G47" s="93"/>
      <c r="H47" s="90">
        <f t="shared" si="0"/>
        <v>0</v>
      </c>
    </row>
    <row r="48" spans="1:8" x14ac:dyDescent="0.2">
      <c r="A48" s="88" t="s">
        <v>543</v>
      </c>
      <c r="B48" s="95">
        <f>SUM(B29:B47)</f>
        <v>11240188</v>
      </c>
      <c r="C48" s="95">
        <f>SUM(C29:C47)</f>
        <v>-537380</v>
      </c>
      <c r="D48" s="95">
        <f>SUM(D29:D47)</f>
        <v>634705</v>
      </c>
      <c r="E48" s="95">
        <f>SUM(E29:E47)</f>
        <v>16029866</v>
      </c>
      <c r="F48" s="90">
        <f t="shared" si="2"/>
        <v>27367379</v>
      </c>
      <c r="G48" s="95">
        <f>SUM(G29:G40)</f>
        <v>0</v>
      </c>
      <c r="H48" s="172">
        <f t="shared" si="0"/>
        <v>27367379</v>
      </c>
    </row>
    <row r="50" spans="1:6" s="24" customFormat="1" ht="20.25" customHeight="1" x14ac:dyDescent="0.2">
      <c r="A50" s="38" t="s">
        <v>1261</v>
      </c>
      <c r="C50" s="24" t="s">
        <v>1263</v>
      </c>
      <c r="D50" s="33"/>
      <c r="F50" s="33"/>
    </row>
    <row r="51" spans="1:6" s="24" customFormat="1" ht="25.5" customHeight="1" x14ac:dyDescent="0.2">
      <c r="A51" s="591" t="s">
        <v>840</v>
      </c>
      <c r="B51" s="591"/>
      <c r="C51" s="24" t="s">
        <v>1263</v>
      </c>
      <c r="F51" s="33"/>
    </row>
    <row r="52" spans="1:6" s="24" customFormat="1" ht="20.25" customHeight="1" x14ac:dyDescent="0.2">
      <c r="A52" s="38" t="s">
        <v>1262</v>
      </c>
      <c r="C52" s="24" t="s">
        <v>1263</v>
      </c>
    </row>
    <row r="53" spans="1:6" s="24" customFormat="1" x14ac:dyDescent="0.2">
      <c r="A53" s="38"/>
    </row>
    <row r="54" spans="1:6" s="24" customFormat="1" x14ac:dyDescent="0.2">
      <c r="A54" s="43" t="s">
        <v>558</v>
      </c>
      <c r="C54" s="33"/>
    </row>
    <row r="55" spans="1:6" s="24" customFormat="1" x14ac:dyDescent="0.2">
      <c r="A55" s="38" t="s">
        <v>287</v>
      </c>
      <c r="B55" s="9"/>
      <c r="C55" s="51"/>
      <c r="D55" s="9"/>
      <c r="E55" s="9"/>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27"/>
  <sheetViews>
    <sheetView view="pageBreakPreview" zoomScaleNormal="100" zoomScaleSheetLayoutView="100" workbookViewId="0">
      <selection activeCell="E14" sqref="E14"/>
    </sheetView>
  </sheetViews>
  <sheetFormatPr defaultRowHeight="12.75" x14ac:dyDescent="0.2"/>
  <cols>
    <col min="1" max="1" width="55.42578125" style="24" customWidth="1"/>
    <col min="2" max="2" width="6.85546875" style="24" customWidth="1"/>
    <col min="3" max="3" width="15.85546875" style="24" customWidth="1"/>
    <col min="4" max="4" width="17.7109375" style="24" customWidth="1"/>
    <col min="5" max="5" width="19" customWidth="1"/>
    <col min="6" max="16384" width="9.140625" style="24"/>
  </cols>
  <sheetData>
    <row r="1" spans="1:5" ht="48.75" customHeight="1" x14ac:dyDescent="0.2">
      <c r="C1" s="585" t="s">
        <v>444</v>
      </c>
      <c r="D1" s="593"/>
    </row>
    <row r="2" spans="1:5" ht="21" customHeight="1" x14ac:dyDescent="0.2">
      <c r="C2" s="22"/>
      <c r="D2" s="23" t="s">
        <v>445</v>
      </c>
    </row>
    <row r="3" spans="1:5" x14ac:dyDescent="0.2">
      <c r="A3" s="586" t="s">
        <v>354</v>
      </c>
      <c r="B3" s="586"/>
      <c r="C3" s="586"/>
      <c r="D3" s="586"/>
    </row>
    <row r="4" spans="1:5" x14ac:dyDescent="0.2">
      <c r="A4" s="587"/>
      <c r="B4" s="587"/>
      <c r="C4" s="587"/>
      <c r="D4" s="587"/>
    </row>
    <row r="5" spans="1:5" x14ac:dyDescent="0.2">
      <c r="A5" s="588" t="s">
        <v>333</v>
      </c>
      <c r="B5" s="588"/>
      <c r="C5" s="588"/>
      <c r="D5" s="588"/>
    </row>
    <row r="6" spans="1:5" x14ac:dyDescent="0.2">
      <c r="A6" s="587" t="s">
        <v>738</v>
      </c>
      <c r="B6" s="587"/>
      <c r="C6" s="587"/>
      <c r="D6" s="587"/>
    </row>
    <row r="7" spans="1:5" s="25" customFormat="1" x14ac:dyDescent="0.2">
      <c r="D7" s="26" t="s">
        <v>446</v>
      </c>
      <c r="E7"/>
    </row>
    <row r="8" spans="1:5" ht="38.25" x14ac:dyDescent="0.2">
      <c r="A8" s="27" t="s">
        <v>356</v>
      </c>
      <c r="B8" s="114" t="s">
        <v>447</v>
      </c>
      <c r="C8" s="27" t="s">
        <v>357</v>
      </c>
      <c r="D8" s="27" t="s">
        <v>358</v>
      </c>
    </row>
    <row r="9" spans="1:5" x14ac:dyDescent="0.2">
      <c r="A9" s="28">
        <v>1</v>
      </c>
      <c r="B9" s="115">
        <v>2</v>
      </c>
      <c r="C9" s="28">
        <v>3</v>
      </c>
      <c r="D9" s="28">
        <v>4</v>
      </c>
    </row>
    <row r="10" spans="1:5" x14ac:dyDescent="0.2">
      <c r="A10" s="29" t="s">
        <v>359</v>
      </c>
      <c r="B10" s="116"/>
      <c r="C10" s="39"/>
      <c r="D10" s="30"/>
    </row>
    <row r="11" spans="1:5" x14ac:dyDescent="0.2">
      <c r="A11" s="31" t="s">
        <v>448</v>
      </c>
      <c r="B11" s="117" t="s">
        <v>268</v>
      </c>
      <c r="C11" s="39">
        <f>SUM(C13:C14)</f>
        <v>577280</v>
      </c>
      <c r="D11" s="39">
        <f>SUM(D13:D14)</f>
        <v>188575</v>
      </c>
    </row>
    <row r="12" spans="1:5" x14ac:dyDescent="0.2">
      <c r="A12" s="31" t="s">
        <v>362</v>
      </c>
      <c r="B12" s="117" t="s">
        <v>487</v>
      </c>
      <c r="C12" s="30"/>
      <c r="D12" s="30"/>
    </row>
    <row r="13" spans="1:5" x14ac:dyDescent="0.2">
      <c r="A13" s="31" t="s">
        <v>33</v>
      </c>
      <c r="B13" s="117" t="s">
        <v>252</v>
      </c>
      <c r="C13" s="30"/>
      <c r="D13" s="30"/>
    </row>
    <row r="14" spans="1:5" ht="25.5" x14ac:dyDescent="0.2">
      <c r="A14" s="31" t="s">
        <v>34</v>
      </c>
      <c r="B14" s="117" t="s">
        <v>253</v>
      </c>
      <c r="C14" s="46">
        <v>577280</v>
      </c>
      <c r="D14" s="46">
        <v>188575</v>
      </c>
      <c r="E14" s="142" t="e">
        <f>'Пр4 ПП162'!#REF!+'Пр4 ПП162'!#REF!-C14</f>
        <v>#REF!</v>
      </c>
    </row>
    <row r="15" spans="1:5" x14ac:dyDescent="0.2">
      <c r="A15" s="31" t="s">
        <v>449</v>
      </c>
      <c r="B15" s="117">
        <v>2</v>
      </c>
      <c r="C15" s="46">
        <v>0</v>
      </c>
      <c r="D15" s="46">
        <v>0</v>
      </c>
    </row>
    <row r="16" spans="1:5" x14ac:dyDescent="0.2">
      <c r="A16" s="31" t="s">
        <v>455</v>
      </c>
      <c r="B16" s="117" t="s">
        <v>6</v>
      </c>
      <c r="C16" s="46">
        <v>19431</v>
      </c>
      <c r="D16" s="46">
        <v>780104</v>
      </c>
      <c r="E16" s="142" t="e">
        <f>'Пр4 ПП162'!#REF!-C16</f>
        <v>#REF!</v>
      </c>
    </row>
    <row r="17" spans="1:5" x14ac:dyDescent="0.2">
      <c r="A17" s="31" t="s">
        <v>362</v>
      </c>
      <c r="B17" s="117" t="s">
        <v>487</v>
      </c>
      <c r="C17" s="46"/>
      <c r="D17" s="46"/>
    </row>
    <row r="18" spans="1:5" x14ac:dyDescent="0.2">
      <c r="A18" s="31" t="s">
        <v>35</v>
      </c>
      <c r="B18" s="117" t="s">
        <v>257</v>
      </c>
      <c r="C18" s="46">
        <v>57</v>
      </c>
      <c r="D18" s="46">
        <v>790</v>
      </c>
      <c r="E18" s="142" t="e">
        <f>'Пр4 ПП162'!#REF!-C18</f>
        <v>#REF!</v>
      </c>
    </row>
    <row r="19" spans="1:5" x14ac:dyDescent="0.2">
      <c r="A19" s="31" t="s">
        <v>454</v>
      </c>
      <c r="B19" s="117" t="s">
        <v>450</v>
      </c>
      <c r="C19" s="46">
        <v>0</v>
      </c>
      <c r="D19" s="46"/>
    </row>
    <row r="20" spans="1:5" x14ac:dyDescent="0.2">
      <c r="A20" s="31" t="s">
        <v>362</v>
      </c>
      <c r="B20" s="117" t="s">
        <v>487</v>
      </c>
      <c r="C20" s="46"/>
      <c r="D20" s="46"/>
    </row>
    <row r="21" spans="1:5" x14ac:dyDescent="0.2">
      <c r="A21" s="31" t="s">
        <v>35</v>
      </c>
      <c r="B21" s="117" t="s">
        <v>429</v>
      </c>
      <c r="C21" s="46">
        <v>0</v>
      </c>
      <c r="D21" s="46"/>
    </row>
    <row r="22" spans="1:5" ht="25.5" x14ac:dyDescent="0.2">
      <c r="A22" s="31" t="s">
        <v>369</v>
      </c>
      <c r="B22" s="117" t="s">
        <v>378</v>
      </c>
      <c r="C22" s="46">
        <v>15583881</v>
      </c>
      <c r="D22" s="46">
        <v>3298663</v>
      </c>
      <c r="E22" s="142"/>
    </row>
    <row r="23" spans="1:5" x14ac:dyDescent="0.2">
      <c r="A23" s="31" t="s">
        <v>362</v>
      </c>
      <c r="B23" s="117"/>
      <c r="C23" s="46"/>
      <c r="D23" s="46"/>
    </row>
    <row r="24" spans="1:5" x14ac:dyDescent="0.2">
      <c r="A24" s="31" t="s">
        <v>35</v>
      </c>
      <c r="B24" s="117" t="s">
        <v>430</v>
      </c>
      <c r="C24" s="46">
        <v>100968</v>
      </c>
      <c r="D24" s="46">
        <v>25338</v>
      </c>
      <c r="E24" s="142"/>
    </row>
    <row r="25" spans="1:5" ht="25.5" x14ac:dyDescent="0.2">
      <c r="A25" s="31" t="s">
        <v>648</v>
      </c>
      <c r="B25" s="117" t="s">
        <v>379</v>
      </c>
      <c r="C25" s="46">
        <v>4906101</v>
      </c>
      <c r="D25" s="46">
        <v>7120029</v>
      </c>
      <c r="E25" s="142"/>
    </row>
    <row r="26" spans="1:5" x14ac:dyDescent="0.2">
      <c r="A26" s="31" t="s">
        <v>362</v>
      </c>
      <c r="B26" s="117" t="s">
        <v>487</v>
      </c>
      <c r="C26" s="46"/>
      <c r="D26" s="46"/>
    </row>
    <row r="27" spans="1:5" x14ac:dyDescent="0.2">
      <c r="A27" s="31" t="s">
        <v>36</v>
      </c>
      <c r="B27" s="117" t="s">
        <v>37</v>
      </c>
      <c r="C27" s="46">
        <v>70457</v>
      </c>
      <c r="D27" s="46">
        <v>71414</v>
      </c>
      <c r="E27" s="142"/>
    </row>
    <row r="28" spans="1:5" ht="25.5" x14ac:dyDescent="0.2">
      <c r="A28" s="31" t="s">
        <v>649</v>
      </c>
      <c r="B28" s="117" t="s">
        <v>380</v>
      </c>
      <c r="C28" s="46"/>
      <c r="D28" s="46"/>
    </row>
    <row r="29" spans="1:5" x14ac:dyDescent="0.2">
      <c r="A29" s="31" t="s">
        <v>362</v>
      </c>
      <c r="B29" s="117" t="s">
        <v>487</v>
      </c>
      <c r="C29" s="46"/>
      <c r="D29" s="46"/>
    </row>
    <row r="30" spans="1:5" x14ac:dyDescent="0.2">
      <c r="A30" s="31" t="s">
        <v>36</v>
      </c>
      <c r="B30" s="117" t="s">
        <v>38</v>
      </c>
      <c r="C30" s="46"/>
      <c r="D30" s="46"/>
    </row>
    <row r="31" spans="1:5" x14ac:dyDescent="0.2">
      <c r="A31" s="31" t="s">
        <v>456</v>
      </c>
      <c r="B31" s="117" t="s">
        <v>453</v>
      </c>
      <c r="C31" s="46">
        <v>0</v>
      </c>
      <c r="D31" s="46"/>
      <c r="E31" s="142"/>
    </row>
    <row r="32" spans="1:5" ht="25.5" x14ac:dyDescent="0.2">
      <c r="A32" s="31" t="s">
        <v>457</v>
      </c>
      <c r="B32" s="117" t="s">
        <v>381</v>
      </c>
      <c r="C32" s="46"/>
      <c r="D32" s="46"/>
    </row>
    <row r="33" spans="1:5" x14ac:dyDescent="0.2">
      <c r="A33" s="31" t="s">
        <v>361</v>
      </c>
      <c r="B33" s="117" t="s">
        <v>382</v>
      </c>
      <c r="C33" s="46"/>
      <c r="D33" s="46"/>
      <c r="E33" s="142"/>
    </row>
    <row r="34" spans="1:5" ht="25.5" x14ac:dyDescent="0.2">
      <c r="A34" s="31" t="s">
        <v>458</v>
      </c>
      <c r="B34" s="117" t="s">
        <v>383</v>
      </c>
      <c r="C34" s="46"/>
      <c r="D34" s="46"/>
      <c r="E34" s="142"/>
    </row>
    <row r="35" spans="1:5" ht="25.5" x14ac:dyDescent="0.2">
      <c r="A35" s="31" t="s">
        <v>460</v>
      </c>
      <c r="B35" s="117" t="s">
        <v>385</v>
      </c>
      <c r="C35" s="46"/>
      <c r="D35" s="46"/>
      <c r="E35" s="142"/>
    </row>
    <row r="36" spans="1:5" ht="25.5" x14ac:dyDescent="0.2">
      <c r="A36" s="31" t="s">
        <v>459</v>
      </c>
      <c r="B36" s="117" t="s">
        <v>386</v>
      </c>
      <c r="C36" s="46"/>
      <c r="D36" s="46"/>
      <c r="E36" s="142"/>
    </row>
    <row r="37" spans="1:5" x14ac:dyDescent="0.2">
      <c r="A37" s="31" t="s">
        <v>451</v>
      </c>
      <c r="B37" s="117" t="s">
        <v>387</v>
      </c>
      <c r="C37" s="46"/>
      <c r="D37" s="46"/>
      <c r="E37" s="142"/>
    </row>
    <row r="38" spans="1:5" x14ac:dyDescent="0.2">
      <c r="A38" s="31" t="s">
        <v>39</v>
      </c>
      <c r="B38" s="117" t="s">
        <v>392</v>
      </c>
      <c r="C38" s="46">
        <f>SUM(C40:C50)</f>
        <v>0</v>
      </c>
      <c r="D38" s="46">
        <f>SUM(D40:D50)</f>
        <v>0</v>
      </c>
      <c r="E38" s="142"/>
    </row>
    <row r="39" spans="1:5" x14ac:dyDescent="0.2">
      <c r="A39" s="31" t="s">
        <v>362</v>
      </c>
      <c r="B39" s="117" t="s">
        <v>487</v>
      </c>
      <c r="C39" s="46"/>
      <c r="D39" s="46"/>
      <c r="E39" s="142"/>
    </row>
    <row r="40" spans="1:5" x14ac:dyDescent="0.2">
      <c r="A40" s="31" t="s">
        <v>40</v>
      </c>
      <c r="B40" s="117" t="s">
        <v>41</v>
      </c>
      <c r="C40" s="46">
        <v>0</v>
      </c>
      <c r="D40" s="46"/>
      <c r="E40" s="142"/>
    </row>
    <row r="41" spans="1:5" x14ac:dyDescent="0.2">
      <c r="A41" s="31" t="s">
        <v>42</v>
      </c>
      <c r="B41" s="117" t="s">
        <v>43</v>
      </c>
      <c r="C41" s="46"/>
      <c r="D41" s="46">
        <v>0</v>
      </c>
    </row>
    <row r="42" spans="1:5" x14ac:dyDescent="0.2">
      <c r="A42" s="31" t="s">
        <v>44</v>
      </c>
      <c r="B42" s="117" t="s">
        <v>45</v>
      </c>
      <c r="C42" s="46"/>
      <c r="D42" s="46"/>
    </row>
    <row r="43" spans="1:5" x14ac:dyDescent="0.2">
      <c r="A43" s="31" t="s">
        <v>46</v>
      </c>
      <c r="B43" s="117" t="s">
        <v>47</v>
      </c>
      <c r="C43" s="46"/>
      <c r="D43" s="46"/>
      <c r="E43" s="142"/>
    </row>
    <row r="44" spans="1:5" x14ac:dyDescent="0.2">
      <c r="A44" s="31" t="s">
        <v>48</v>
      </c>
      <c r="B44" s="117" t="s">
        <v>49</v>
      </c>
      <c r="C44" s="46"/>
      <c r="D44" s="46"/>
    </row>
    <row r="45" spans="1:5" x14ac:dyDescent="0.2">
      <c r="A45" s="31" t="s">
        <v>50</v>
      </c>
      <c r="B45" s="117" t="s">
        <v>51</v>
      </c>
      <c r="C45" s="46"/>
      <c r="D45" s="46"/>
      <c r="E45" s="142"/>
    </row>
    <row r="46" spans="1:5" x14ac:dyDescent="0.2">
      <c r="A46" s="31" t="s">
        <v>52</v>
      </c>
      <c r="B46" s="117" t="s">
        <v>53</v>
      </c>
      <c r="C46" s="46"/>
      <c r="D46" s="46"/>
      <c r="E46" s="142"/>
    </row>
    <row r="47" spans="1:5" x14ac:dyDescent="0.2">
      <c r="A47" s="31" t="s">
        <v>54</v>
      </c>
      <c r="B47" s="117" t="s">
        <v>55</v>
      </c>
      <c r="C47" s="46"/>
      <c r="D47" s="46"/>
      <c r="E47" s="142"/>
    </row>
    <row r="48" spans="1:5" x14ac:dyDescent="0.2">
      <c r="A48" s="31" t="s">
        <v>56</v>
      </c>
      <c r="B48" s="117" t="s">
        <v>57</v>
      </c>
      <c r="C48" s="46"/>
      <c r="D48" s="46"/>
    </row>
    <row r="49" spans="1:5" x14ac:dyDescent="0.2">
      <c r="A49" s="31" t="s">
        <v>58</v>
      </c>
      <c r="B49" s="117" t="s">
        <v>59</v>
      </c>
      <c r="C49" s="46"/>
      <c r="D49" s="46"/>
    </row>
    <row r="50" spans="1:5" x14ac:dyDescent="0.2">
      <c r="A50" s="31" t="s">
        <v>60</v>
      </c>
      <c r="B50" s="117" t="s">
        <v>61</v>
      </c>
      <c r="C50" s="46"/>
      <c r="D50" s="46"/>
    </row>
    <row r="51" spans="1:5" x14ac:dyDescent="0.2">
      <c r="A51" s="31" t="s">
        <v>62</v>
      </c>
      <c r="B51" s="117" t="s">
        <v>393</v>
      </c>
      <c r="C51" s="46">
        <f>SUM(C53:C56)</f>
        <v>0</v>
      </c>
      <c r="D51" s="46">
        <f>SUM(D53:D56)</f>
        <v>0</v>
      </c>
      <c r="E51" s="142"/>
    </row>
    <row r="52" spans="1:5" x14ac:dyDescent="0.2">
      <c r="A52" s="31" t="s">
        <v>362</v>
      </c>
      <c r="B52" s="117" t="s">
        <v>487</v>
      </c>
      <c r="C52" s="46"/>
      <c r="D52" s="46"/>
    </row>
    <row r="53" spans="1:5" x14ac:dyDescent="0.2">
      <c r="A53" s="31" t="s">
        <v>63</v>
      </c>
      <c r="B53" s="117" t="s">
        <v>64</v>
      </c>
      <c r="C53" s="46"/>
      <c r="D53" s="46"/>
    </row>
    <row r="54" spans="1:5" x14ac:dyDescent="0.2">
      <c r="A54" s="31" t="s">
        <v>65</v>
      </c>
      <c r="B54" s="117" t="s">
        <v>66</v>
      </c>
      <c r="C54" s="46"/>
      <c r="D54" s="46"/>
    </row>
    <row r="55" spans="1:5" x14ac:dyDescent="0.2">
      <c r="A55" s="31" t="s">
        <v>67</v>
      </c>
      <c r="B55" s="117" t="s">
        <v>68</v>
      </c>
      <c r="C55" s="46"/>
      <c r="D55" s="46"/>
    </row>
    <row r="56" spans="1:5" x14ac:dyDescent="0.2">
      <c r="A56" s="31" t="s">
        <v>69</v>
      </c>
      <c r="B56" s="117" t="s">
        <v>70</v>
      </c>
      <c r="C56" s="46"/>
      <c r="D56" s="46"/>
    </row>
    <row r="57" spans="1:5" x14ac:dyDescent="0.2">
      <c r="A57" s="31" t="s">
        <v>370</v>
      </c>
      <c r="B57" s="117" t="s">
        <v>394</v>
      </c>
      <c r="C57" s="46"/>
      <c r="D57" s="46"/>
      <c r="E57" s="142"/>
    </row>
    <row r="58" spans="1:5" x14ac:dyDescent="0.2">
      <c r="A58" s="31" t="s">
        <v>371</v>
      </c>
      <c r="B58" s="117" t="s">
        <v>395</v>
      </c>
      <c r="C58" s="46"/>
      <c r="D58" s="46"/>
      <c r="E58" s="142"/>
    </row>
    <row r="59" spans="1:5" x14ac:dyDescent="0.2">
      <c r="A59" s="31" t="s">
        <v>71</v>
      </c>
      <c r="B59" s="117" t="s">
        <v>261</v>
      </c>
      <c r="C59" s="46"/>
      <c r="D59" s="46"/>
      <c r="E59" s="142"/>
    </row>
    <row r="60" spans="1:5" x14ac:dyDescent="0.2">
      <c r="A60" s="31" t="s">
        <v>360</v>
      </c>
      <c r="B60" s="117" t="s">
        <v>396</v>
      </c>
      <c r="C60" s="46"/>
      <c r="D60" s="46"/>
    </row>
    <row r="61" spans="1:5" x14ac:dyDescent="0.2">
      <c r="A61" s="32" t="s">
        <v>461</v>
      </c>
      <c r="B61" s="117">
        <v>21</v>
      </c>
      <c r="C61" s="60">
        <f>C11+C15+C16+C19+C22+C25+C28+C31+C32+C33+C34+C35+C36+C37+C38+C51+C57+C58+C59+C60</f>
        <v>21086693</v>
      </c>
      <c r="D61" s="60">
        <f>D11+D15+D16+D19+D22+D25+D28+D31+D32+D33+D34+D35+D36+D37+D38+D51+D57+D58+D59+D60</f>
        <v>11387371</v>
      </c>
    </row>
    <row r="62" spans="1:5" x14ac:dyDescent="0.2">
      <c r="A62" s="31"/>
      <c r="B62" s="117"/>
      <c r="C62" s="30"/>
      <c r="D62" s="30"/>
    </row>
    <row r="63" spans="1:5" x14ac:dyDescent="0.2">
      <c r="A63" s="34" t="s">
        <v>366</v>
      </c>
      <c r="B63" s="117"/>
      <c r="C63" s="30"/>
      <c r="D63" s="30"/>
    </row>
    <row r="64" spans="1:5" x14ac:dyDescent="0.2">
      <c r="A64" s="31" t="s">
        <v>462</v>
      </c>
      <c r="B64" s="117" t="s">
        <v>399</v>
      </c>
      <c r="C64" s="46"/>
      <c r="D64" s="30">
        <v>0</v>
      </c>
      <c r="E64" s="141"/>
    </row>
    <row r="65" spans="1:5" x14ac:dyDescent="0.2">
      <c r="A65" s="31" t="s">
        <v>367</v>
      </c>
      <c r="B65" s="117" t="s">
        <v>400</v>
      </c>
      <c r="C65" s="46"/>
      <c r="D65" s="30"/>
    </row>
    <row r="66" spans="1:5" x14ac:dyDescent="0.2">
      <c r="A66" s="31" t="s">
        <v>372</v>
      </c>
      <c r="B66" s="117" t="s">
        <v>401</v>
      </c>
      <c r="C66" s="46">
        <f>13629722+134621</f>
        <v>13764343</v>
      </c>
      <c r="D66" s="46">
        <v>11056528</v>
      </c>
      <c r="E66" s="142"/>
    </row>
    <row r="67" spans="1:5" x14ac:dyDescent="0.2">
      <c r="A67" s="31" t="s">
        <v>464</v>
      </c>
      <c r="B67" s="117" t="s">
        <v>402</v>
      </c>
      <c r="C67" s="46"/>
      <c r="D67" s="30"/>
    </row>
    <row r="68" spans="1:5" x14ac:dyDescent="0.2">
      <c r="A68" s="31" t="s">
        <v>373</v>
      </c>
      <c r="B68" s="117" t="s">
        <v>72</v>
      </c>
      <c r="C68" s="46"/>
      <c r="D68" s="30"/>
    </row>
    <row r="69" spans="1:5" x14ac:dyDescent="0.2">
      <c r="A69" s="31" t="s">
        <v>73</v>
      </c>
      <c r="B69" s="117" t="s">
        <v>74</v>
      </c>
      <c r="C69" s="46"/>
      <c r="D69" s="46"/>
      <c r="E69" s="142"/>
    </row>
    <row r="70" spans="1:5" x14ac:dyDescent="0.2">
      <c r="A70" s="31" t="s">
        <v>463</v>
      </c>
      <c r="B70" s="117" t="s">
        <v>75</v>
      </c>
      <c r="C70" s="46"/>
      <c r="D70" s="46"/>
      <c r="E70" s="142"/>
    </row>
    <row r="71" spans="1:5" x14ac:dyDescent="0.2">
      <c r="A71" s="31" t="s">
        <v>76</v>
      </c>
      <c r="B71" s="117" t="s">
        <v>77</v>
      </c>
      <c r="C71" s="46">
        <f>SUM(C73:C84)</f>
        <v>0</v>
      </c>
      <c r="D71" s="46">
        <f>SUM(D73:D84)</f>
        <v>0</v>
      </c>
      <c r="E71" s="142"/>
    </row>
    <row r="72" spans="1:5" x14ac:dyDescent="0.2">
      <c r="A72" s="31" t="s">
        <v>362</v>
      </c>
      <c r="B72" s="117" t="s">
        <v>487</v>
      </c>
      <c r="C72" s="46"/>
      <c r="D72" s="30"/>
    </row>
    <row r="73" spans="1:5" x14ac:dyDescent="0.2">
      <c r="A73" s="31" t="s">
        <v>78</v>
      </c>
      <c r="B73" s="117" t="s">
        <v>374</v>
      </c>
      <c r="C73" s="46"/>
      <c r="D73" s="30"/>
    </row>
    <row r="74" spans="1:5" x14ac:dyDescent="0.2">
      <c r="A74" s="31" t="s">
        <v>79</v>
      </c>
      <c r="B74" s="117" t="s">
        <v>80</v>
      </c>
      <c r="C74" s="46"/>
      <c r="D74" s="30"/>
    </row>
    <row r="75" spans="1:5" x14ac:dyDescent="0.2">
      <c r="A75" s="31" t="s">
        <v>81</v>
      </c>
      <c r="B75" s="117" t="s">
        <v>82</v>
      </c>
      <c r="C75" s="46"/>
      <c r="D75" s="30"/>
    </row>
    <row r="76" spans="1:5" x14ac:dyDescent="0.2">
      <c r="A76" s="31" t="s">
        <v>83</v>
      </c>
      <c r="B76" s="117" t="s">
        <v>84</v>
      </c>
      <c r="C76" s="46"/>
      <c r="D76" s="30"/>
    </row>
    <row r="77" spans="1:5" x14ac:dyDescent="0.2">
      <c r="A77" s="31" t="s">
        <v>85</v>
      </c>
      <c r="B77" s="117" t="s">
        <v>86</v>
      </c>
      <c r="C77" s="46"/>
      <c r="D77" s="30"/>
    </row>
    <row r="78" spans="1:5" x14ac:dyDescent="0.2">
      <c r="A78" s="31" t="s">
        <v>87</v>
      </c>
      <c r="B78" s="117" t="s">
        <v>88</v>
      </c>
      <c r="C78" s="46"/>
      <c r="D78" s="30"/>
    </row>
    <row r="79" spans="1:5" x14ac:dyDescent="0.2">
      <c r="A79" s="31" t="s">
        <v>89</v>
      </c>
      <c r="B79" s="117" t="s">
        <v>90</v>
      </c>
      <c r="C79" s="46"/>
      <c r="D79" s="46"/>
      <c r="E79" s="142"/>
    </row>
    <row r="80" spans="1:5" x14ac:dyDescent="0.2">
      <c r="A80" s="31" t="s">
        <v>91</v>
      </c>
      <c r="B80" s="117" t="s">
        <v>92</v>
      </c>
      <c r="C80" s="46"/>
      <c r="D80" s="46"/>
      <c r="E80" s="142"/>
    </row>
    <row r="81" spans="1:5" x14ac:dyDescent="0.2">
      <c r="A81" s="31" t="s">
        <v>93</v>
      </c>
      <c r="B81" s="117" t="s">
        <v>94</v>
      </c>
      <c r="C81" s="46"/>
      <c r="D81" s="46"/>
    </row>
    <row r="82" spans="1:5" x14ac:dyDescent="0.2">
      <c r="A82" s="31" t="s">
        <v>95</v>
      </c>
      <c r="B82" s="117" t="s">
        <v>96</v>
      </c>
      <c r="C82" s="46"/>
      <c r="D82" s="46"/>
      <c r="E82" s="142"/>
    </row>
    <row r="83" spans="1:5" x14ac:dyDescent="0.2">
      <c r="A83" s="31" t="s">
        <v>97</v>
      </c>
      <c r="B83" s="117" t="s">
        <v>98</v>
      </c>
      <c r="C83" s="46"/>
      <c r="D83" s="46"/>
      <c r="E83" s="142"/>
    </row>
    <row r="84" spans="1:5" ht="25.5" x14ac:dyDescent="0.2">
      <c r="A84" s="31" t="s">
        <v>99</v>
      </c>
      <c r="B84" s="117" t="s">
        <v>100</v>
      </c>
      <c r="C84" s="46"/>
      <c r="D84" s="30"/>
      <c r="E84" s="142"/>
    </row>
    <row r="85" spans="1:5" x14ac:dyDescent="0.2">
      <c r="A85" s="31" t="s">
        <v>62</v>
      </c>
      <c r="B85" s="117" t="s">
        <v>101</v>
      </c>
      <c r="C85" s="46">
        <f>SUM(C87:C90)</f>
        <v>0</v>
      </c>
      <c r="D85" s="46">
        <f>SUM(D87:D90)</f>
        <v>0</v>
      </c>
    </row>
    <row r="86" spans="1:5" x14ac:dyDescent="0.2">
      <c r="A86" s="31" t="s">
        <v>362</v>
      </c>
      <c r="B86" s="117" t="s">
        <v>487</v>
      </c>
      <c r="C86" s="46"/>
      <c r="D86" s="30"/>
    </row>
    <row r="87" spans="1:5" x14ac:dyDescent="0.2">
      <c r="A87" s="31" t="s">
        <v>102</v>
      </c>
      <c r="B87" s="117" t="s">
        <v>103</v>
      </c>
      <c r="C87" s="46"/>
      <c r="D87" s="30"/>
    </row>
    <row r="88" spans="1:5" x14ac:dyDescent="0.2">
      <c r="A88" s="31" t="s">
        <v>104</v>
      </c>
      <c r="B88" s="117" t="s">
        <v>105</v>
      </c>
      <c r="C88" s="46"/>
      <c r="D88" s="30"/>
      <c r="E88" s="142"/>
    </row>
    <row r="89" spans="1:5" x14ac:dyDescent="0.2">
      <c r="A89" s="31" t="s">
        <v>106</v>
      </c>
      <c r="B89" s="117" t="s">
        <v>107</v>
      </c>
      <c r="C89" s="46"/>
      <c r="D89" s="30"/>
    </row>
    <row r="90" spans="1:5" x14ac:dyDescent="0.2">
      <c r="A90" s="31" t="s">
        <v>108</v>
      </c>
      <c r="B90" s="117" t="s">
        <v>109</v>
      </c>
      <c r="C90" s="46"/>
      <c r="D90" s="30"/>
    </row>
    <row r="91" spans="1:5" x14ac:dyDescent="0.2">
      <c r="A91" s="31" t="s">
        <v>375</v>
      </c>
      <c r="B91" s="117" t="s">
        <v>110</v>
      </c>
      <c r="C91" s="46"/>
      <c r="D91" s="46">
        <v>0</v>
      </c>
      <c r="E91" s="142"/>
    </row>
    <row r="92" spans="1:5" x14ac:dyDescent="0.2">
      <c r="A92" s="31" t="s">
        <v>376</v>
      </c>
      <c r="B92" s="117" t="s">
        <v>465</v>
      </c>
      <c r="C92" s="30"/>
      <c r="D92" s="30"/>
    </row>
    <row r="93" spans="1:5" x14ac:dyDescent="0.2">
      <c r="A93" s="31" t="s">
        <v>111</v>
      </c>
      <c r="B93" s="117" t="s">
        <v>466</v>
      </c>
      <c r="C93" s="30"/>
      <c r="D93" s="30"/>
    </row>
    <row r="94" spans="1:5" x14ac:dyDescent="0.2">
      <c r="A94" s="31" t="s">
        <v>112</v>
      </c>
      <c r="B94" s="117" t="s">
        <v>467</v>
      </c>
      <c r="C94" s="30"/>
      <c r="D94" s="30"/>
    </row>
    <row r="95" spans="1:5" x14ac:dyDescent="0.2">
      <c r="A95" s="31" t="s">
        <v>409</v>
      </c>
      <c r="B95" s="117" t="s">
        <v>113</v>
      </c>
      <c r="C95" s="30"/>
      <c r="D95" s="30"/>
    </row>
    <row r="96" spans="1:5" x14ac:dyDescent="0.2">
      <c r="A96" s="32" t="s">
        <v>410</v>
      </c>
      <c r="B96" s="117" t="s">
        <v>114</v>
      </c>
      <c r="C96" s="40">
        <f>SUM(C64:C95)-SUM(C73:C84)-SUM(C87:C90)</f>
        <v>13764343</v>
      </c>
      <c r="D96" s="40">
        <f>SUM(D64:D95)-SUM(D73:D84)-SUM(D87:D90)</f>
        <v>11056528</v>
      </c>
    </row>
    <row r="97" spans="1:5" x14ac:dyDescent="0.2">
      <c r="A97" s="32"/>
      <c r="B97" s="117"/>
      <c r="C97" s="30"/>
      <c r="D97" s="30"/>
    </row>
    <row r="98" spans="1:5" x14ac:dyDescent="0.2">
      <c r="A98" s="32" t="s">
        <v>468</v>
      </c>
      <c r="B98" s="117"/>
      <c r="C98" s="30"/>
      <c r="D98" s="30"/>
    </row>
    <row r="99" spans="1:5" x14ac:dyDescent="0.2">
      <c r="A99" s="31" t="s">
        <v>469</v>
      </c>
      <c r="B99" s="117">
        <v>37</v>
      </c>
      <c r="C99" s="46">
        <f>SUM(C101:C102)</f>
        <v>0</v>
      </c>
      <c r="D99" s="46">
        <f>SUM(D101:D102)</f>
        <v>0</v>
      </c>
    </row>
    <row r="100" spans="1:5" x14ac:dyDescent="0.2">
      <c r="A100" s="31" t="s">
        <v>362</v>
      </c>
      <c r="B100" s="117"/>
      <c r="C100" s="46"/>
      <c r="D100" s="46"/>
    </row>
    <row r="101" spans="1:5" x14ac:dyDescent="0.2">
      <c r="A101" s="35" t="s">
        <v>470</v>
      </c>
      <c r="B101" s="117" t="s">
        <v>115</v>
      </c>
      <c r="C101" s="46"/>
      <c r="D101" s="46"/>
    </row>
    <row r="102" spans="1:5" x14ac:dyDescent="0.2">
      <c r="A102" s="31" t="s">
        <v>471</v>
      </c>
      <c r="B102" s="117" t="s">
        <v>116</v>
      </c>
      <c r="C102" s="46"/>
      <c r="D102" s="46"/>
    </row>
    <row r="103" spans="1:5" x14ac:dyDescent="0.2">
      <c r="A103" s="31" t="s">
        <v>363</v>
      </c>
      <c r="B103" s="117">
        <v>38</v>
      </c>
      <c r="C103" s="46"/>
      <c r="D103" s="46"/>
    </row>
    <row r="104" spans="1:5" x14ac:dyDescent="0.2">
      <c r="A104" s="31" t="s">
        <v>364</v>
      </c>
      <c r="B104" s="117">
        <v>39</v>
      </c>
      <c r="C104" s="46"/>
      <c r="D104" s="46"/>
    </row>
    <row r="105" spans="1:5" x14ac:dyDescent="0.2">
      <c r="A105" s="31" t="s">
        <v>365</v>
      </c>
      <c r="B105" s="117">
        <v>40</v>
      </c>
      <c r="C105" s="46">
        <f>SUM(C107:C109)</f>
        <v>0</v>
      </c>
      <c r="D105" s="119">
        <f>SUM(D107:D109)</f>
        <v>0</v>
      </c>
    </row>
    <row r="106" spans="1:5" x14ac:dyDescent="0.2">
      <c r="A106" s="31" t="s">
        <v>362</v>
      </c>
      <c r="B106" s="80" t="s">
        <v>487</v>
      </c>
      <c r="C106" s="46"/>
      <c r="D106" s="46"/>
    </row>
    <row r="107" spans="1:5" ht="25.5" x14ac:dyDescent="0.2">
      <c r="A107" s="31" t="s">
        <v>650</v>
      </c>
      <c r="B107" s="117" t="s">
        <v>117</v>
      </c>
      <c r="C107" s="46"/>
      <c r="D107" s="46"/>
      <c r="E107" s="142"/>
    </row>
    <row r="108" spans="1:5" x14ac:dyDescent="0.2">
      <c r="A108" s="31" t="s">
        <v>118</v>
      </c>
      <c r="B108" s="117" t="s">
        <v>119</v>
      </c>
      <c r="C108" s="46">
        <v>0</v>
      </c>
      <c r="D108" s="46"/>
      <c r="E108" s="142"/>
    </row>
    <row r="109" spans="1:5" ht="25.5" x14ac:dyDescent="0.2">
      <c r="A109" s="31" t="s">
        <v>651</v>
      </c>
      <c r="B109" s="117" t="s">
        <v>652</v>
      </c>
      <c r="C109" s="46">
        <v>0</v>
      </c>
      <c r="D109" s="46">
        <v>0</v>
      </c>
      <c r="E109" s="142"/>
    </row>
    <row r="110" spans="1:5" x14ac:dyDescent="0.2">
      <c r="A110" s="31" t="s">
        <v>472</v>
      </c>
      <c r="B110" s="117">
        <v>41</v>
      </c>
      <c r="C110" s="46"/>
      <c r="D110" s="120"/>
      <c r="E110" s="142"/>
    </row>
    <row r="111" spans="1:5" x14ac:dyDescent="0.2">
      <c r="A111" s="31" t="s">
        <v>473</v>
      </c>
      <c r="B111" s="118">
        <v>42</v>
      </c>
      <c r="C111" s="46">
        <f>C113+C114</f>
        <v>0</v>
      </c>
      <c r="D111" s="46">
        <f>D113+D114</f>
        <v>0</v>
      </c>
    </row>
    <row r="112" spans="1:5" x14ac:dyDescent="0.2">
      <c r="A112" s="31" t="s">
        <v>362</v>
      </c>
      <c r="B112" s="118"/>
      <c r="C112" s="46"/>
      <c r="D112" s="46"/>
    </row>
    <row r="113" spans="1:5" ht="12.75" customHeight="1" x14ac:dyDescent="0.2">
      <c r="A113" s="24" t="s">
        <v>474</v>
      </c>
      <c r="B113" s="118" t="s">
        <v>120</v>
      </c>
      <c r="C113" s="46"/>
      <c r="D113" s="46"/>
      <c r="E113" s="142"/>
    </row>
    <row r="114" spans="1:5" x14ac:dyDescent="0.2">
      <c r="A114" s="31" t="s">
        <v>475</v>
      </c>
      <c r="B114" s="118" t="s">
        <v>121</v>
      </c>
      <c r="C114" s="46"/>
      <c r="D114" s="46"/>
      <c r="E114" s="142"/>
    </row>
    <row r="115" spans="1:5" x14ac:dyDescent="0.2">
      <c r="A115" s="32" t="s">
        <v>476</v>
      </c>
      <c r="B115" s="118">
        <v>43</v>
      </c>
      <c r="C115" s="40">
        <f>C99+C103-C104+C105+C111+C110</f>
        <v>0</v>
      </c>
      <c r="D115" s="40">
        <f>D99+D103-D104+D105+D111</f>
        <v>0</v>
      </c>
    </row>
    <row r="116" spans="1:5" x14ac:dyDescent="0.2">
      <c r="A116" s="32"/>
      <c r="B116" s="118"/>
      <c r="C116" s="40"/>
      <c r="D116" s="40"/>
    </row>
    <row r="117" spans="1:5" x14ac:dyDescent="0.2">
      <c r="A117" s="32" t="s">
        <v>653</v>
      </c>
      <c r="B117" s="36" t="s">
        <v>559</v>
      </c>
      <c r="C117" s="40">
        <f>C115+C96</f>
        <v>13764343</v>
      </c>
      <c r="D117" s="40">
        <f>D115+D96</f>
        <v>11056528</v>
      </c>
    </row>
    <row r="118" spans="1:5" x14ac:dyDescent="0.2">
      <c r="C118" s="37"/>
      <c r="D118" s="37"/>
    </row>
    <row r="119" spans="1:5" x14ac:dyDescent="0.2">
      <c r="A119" s="38"/>
      <c r="C119" s="33"/>
      <c r="D119" s="33"/>
    </row>
    <row r="120" spans="1:5" ht="20.25" customHeight="1" x14ac:dyDescent="0.2">
      <c r="A120" s="38" t="s">
        <v>707</v>
      </c>
      <c r="C120" s="24" t="s">
        <v>739</v>
      </c>
      <c r="D120" s="33"/>
    </row>
    <row r="121" spans="1:5" ht="25.5" customHeight="1" x14ac:dyDescent="0.2">
      <c r="A121" s="24" t="s">
        <v>709</v>
      </c>
      <c r="C121" s="24" t="s">
        <v>739</v>
      </c>
    </row>
    <row r="122" spans="1:5" ht="20.25" customHeight="1" x14ac:dyDescent="0.2">
      <c r="A122" s="38" t="s">
        <v>710</v>
      </c>
      <c r="C122" s="24" t="s">
        <v>739</v>
      </c>
    </row>
    <row r="123" spans="1:5" x14ac:dyDescent="0.2">
      <c r="A123" s="38"/>
    </row>
    <row r="124" spans="1:5" x14ac:dyDescent="0.2">
      <c r="A124" s="43" t="s">
        <v>558</v>
      </c>
      <c r="C124" s="33"/>
    </row>
    <row r="125" spans="1:5" x14ac:dyDescent="0.2">
      <c r="A125" s="38" t="s">
        <v>287</v>
      </c>
    </row>
    <row r="126" spans="1:5" x14ac:dyDescent="0.2">
      <c r="A126" s="38"/>
    </row>
    <row r="127" spans="1:5" x14ac:dyDescent="0.2">
      <c r="A127" s="38"/>
    </row>
  </sheetData>
  <mergeCells count="5">
    <mergeCell ref="C1:D1"/>
    <mergeCell ref="A3:D3"/>
    <mergeCell ref="A4:D4"/>
    <mergeCell ref="A5:D5"/>
    <mergeCell ref="A6:D6"/>
  </mergeCells>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rowBreaks count="1" manualBreakCount="1">
    <brk id="6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9F7A3-8856-41B9-B649-D40EA8E8FDFF}">
  <sheetPr>
    <tabColor rgb="FF92D050"/>
    <outlinePr summaryBelow="0" summaryRight="0"/>
    <pageSetUpPr autoPageBreaks="0"/>
  </sheetPr>
  <dimension ref="A1:G261"/>
  <sheetViews>
    <sheetView topLeftCell="A130" workbookViewId="0">
      <selection activeCell="A131" sqref="A131:G131"/>
    </sheetView>
  </sheetViews>
  <sheetFormatPr defaultColWidth="9" defaultRowHeight="12.75" outlineLevelRow="2" x14ac:dyDescent="0.2"/>
  <cols>
    <col min="1" max="1" width="54.42578125" style="354" customWidth="1"/>
    <col min="2" max="3" width="16" style="354" customWidth="1"/>
    <col min="4" max="5" width="17.5703125" style="354" bestFit="1" customWidth="1"/>
    <col min="6" max="7" width="16" style="354" customWidth="1"/>
  </cols>
  <sheetData>
    <row r="1" spans="1:7" ht="12.95" customHeight="1" x14ac:dyDescent="0.2">
      <c r="A1" s="353" t="s">
        <v>870</v>
      </c>
    </row>
    <row r="2" spans="1:7" ht="15.95" customHeight="1" x14ac:dyDescent="0.25">
      <c r="A2" s="355" t="s">
        <v>1157</v>
      </c>
    </row>
    <row r="3" spans="1:7" ht="11.1" customHeight="1" x14ac:dyDescent="0.2">
      <c r="A3" s="354" t="s">
        <v>871</v>
      </c>
      <c r="B3" s="354" t="s">
        <v>872</v>
      </c>
    </row>
    <row r="4" spans="1:7" ht="12" customHeight="1" x14ac:dyDescent="0.2">
      <c r="A4" s="594" t="s">
        <v>873</v>
      </c>
      <c r="B4" s="596" t="s">
        <v>874</v>
      </c>
      <c r="C4" s="596"/>
      <c r="D4" s="596" t="s">
        <v>875</v>
      </c>
      <c r="E4" s="596"/>
      <c r="F4" s="596" t="s">
        <v>876</v>
      </c>
      <c r="G4" s="596"/>
    </row>
    <row r="5" spans="1:7" ht="12" customHeight="1" x14ac:dyDescent="0.2">
      <c r="A5" s="595"/>
      <c r="B5" s="356" t="s">
        <v>877</v>
      </c>
      <c r="C5" s="356" t="s">
        <v>878</v>
      </c>
      <c r="D5" s="356" t="s">
        <v>877</v>
      </c>
      <c r="E5" s="356" t="s">
        <v>878</v>
      </c>
      <c r="F5" s="356" t="s">
        <v>877</v>
      </c>
      <c r="G5" s="356" t="s">
        <v>878</v>
      </c>
    </row>
    <row r="6" spans="1:7" ht="12" customHeight="1" x14ac:dyDescent="0.2">
      <c r="A6" s="439" t="s">
        <v>1134</v>
      </c>
      <c r="B6" s="440"/>
      <c r="C6" s="440"/>
      <c r="D6" s="441">
        <v>1430200</v>
      </c>
      <c r="E6" s="441">
        <v>1430200</v>
      </c>
      <c r="F6" s="440"/>
      <c r="G6" s="440"/>
    </row>
    <row r="7" spans="1:7" ht="12" customHeight="1" x14ac:dyDescent="0.2">
      <c r="A7" s="439" t="s">
        <v>879</v>
      </c>
      <c r="B7" s="441">
        <v>662058875.79999995</v>
      </c>
      <c r="C7" s="440"/>
      <c r="D7" s="441">
        <v>199859607412.81</v>
      </c>
      <c r="E7" s="441">
        <v>200105148910</v>
      </c>
      <c r="F7" s="441">
        <v>416517378.61000001</v>
      </c>
      <c r="G7" s="440"/>
    </row>
    <row r="8" spans="1:7" outlineLevel="1" x14ac:dyDescent="0.2">
      <c r="A8" s="442" t="s">
        <v>880</v>
      </c>
      <c r="B8" s="443">
        <v>198501663.16</v>
      </c>
      <c r="C8" s="444"/>
      <c r="D8" s="443">
        <v>151724962582.01001</v>
      </c>
      <c r="E8" s="443">
        <v>151578125290.17999</v>
      </c>
      <c r="F8" s="443">
        <v>345338954.99000001</v>
      </c>
      <c r="G8" s="444"/>
    </row>
    <row r="9" spans="1:7" outlineLevel="2" x14ac:dyDescent="0.2">
      <c r="A9" s="445" t="s">
        <v>881</v>
      </c>
      <c r="B9" s="446">
        <v>198501663.16</v>
      </c>
      <c r="C9" s="447"/>
      <c r="D9" s="446">
        <v>151724962582.01001</v>
      </c>
      <c r="E9" s="446">
        <v>151578125290.17999</v>
      </c>
      <c r="F9" s="446">
        <v>345338954.99000001</v>
      </c>
      <c r="G9" s="447"/>
    </row>
    <row r="10" spans="1:7" outlineLevel="1" x14ac:dyDescent="0.2">
      <c r="A10" s="448" t="s">
        <v>882</v>
      </c>
      <c r="B10" s="446">
        <v>463557212.63999999</v>
      </c>
      <c r="C10" s="447"/>
      <c r="D10" s="446">
        <v>48134644830.799995</v>
      </c>
      <c r="E10" s="446">
        <v>48527023619.82</v>
      </c>
      <c r="F10" s="446">
        <v>71178423.620000005</v>
      </c>
      <c r="G10" s="447"/>
    </row>
    <row r="11" spans="1:7" x14ac:dyDescent="0.2">
      <c r="A11" s="439" t="s">
        <v>883</v>
      </c>
      <c r="B11" s="441">
        <v>39177487216.709999</v>
      </c>
      <c r="C11" s="440"/>
      <c r="D11" s="441">
        <v>29381637408.170002</v>
      </c>
      <c r="E11" s="441">
        <v>30690311503.139999</v>
      </c>
      <c r="F11" s="441">
        <v>37868813121.739998</v>
      </c>
      <c r="G11" s="440"/>
    </row>
    <row r="12" spans="1:7" ht="36" outlineLevel="1" x14ac:dyDescent="0.2">
      <c r="A12" s="448" t="s">
        <v>884</v>
      </c>
      <c r="B12" s="446">
        <v>33885723468.799999</v>
      </c>
      <c r="C12" s="447"/>
      <c r="D12" s="446">
        <v>20083314033.18</v>
      </c>
      <c r="E12" s="446">
        <v>16536847713.5</v>
      </c>
      <c r="F12" s="446">
        <v>37432189788.480003</v>
      </c>
      <c r="G12" s="447"/>
    </row>
    <row r="13" spans="1:7" ht="36" outlineLevel="2" x14ac:dyDescent="0.2">
      <c r="A13" s="445" t="s">
        <v>885</v>
      </c>
      <c r="B13" s="446">
        <v>34338776631.469997</v>
      </c>
      <c r="C13" s="447"/>
      <c r="D13" s="446">
        <v>9768338753.2099991</v>
      </c>
      <c r="E13" s="446">
        <v>6908786853.7199993</v>
      </c>
      <c r="F13" s="446">
        <v>37198328530.960007</v>
      </c>
      <c r="G13" s="447"/>
    </row>
    <row r="14" spans="1:7" ht="36" outlineLevel="2" x14ac:dyDescent="0.2">
      <c r="A14" s="445" t="s">
        <v>886</v>
      </c>
      <c r="B14" s="449">
        <v>-832626116.71000004</v>
      </c>
      <c r="C14" s="447"/>
      <c r="D14" s="446">
        <v>86416531.530000001</v>
      </c>
      <c r="E14" s="446">
        <v>268308452.30000001</v>
      </c>
      <c r="F14" s="449">
        <v>-1014518037.48</v>
      </c>
      <c r="G14" s="447"/>
    </row>
    <row r="15" spans="1:7" ht="36" outlineLevel="2" x14ac:dyDescent="0.2">
      <c r="A15" s="445" t="s">
        <v>887</v>
      </c>
      <c r="B15" s="446">
        <v>123399629.29000001</v>
      </c>
      <c r="C15" s="447"/>
      <c r="D15" s="446">
        <v>4660219.76</v>
      </c>
      <c r="E15" s="446">
        <v>29270020.809999999</v>
      </c>
      <c r="F15" s="446">
        <v>98789828.239999995</v>
      </c>
      <c r="G15" s="447"/>
    </row>
    <row r="16" spans="1:7" ht="36" outlineLevel="2" x14ac:dyDescent="0.2">
      <c r="A16" s="445" t="s">
        <v>888</v>
      </c>
      <c r="B16" s="446">
        <v>1032752454.5</v>
      </c>
      <c r="C16" s="447"/>
      <c r="D16" s="446">
        <v>5527360667.1999998</v>
      </c>
      <c r="E16" s="446">
        <v>5207683158.5900002</v>
      </c>
      <c r="F16" s="446">
        <v>1352429963.1100001</v>
      </c>
      <c r="G16" s="447"/>
    </row>
    <row r="17" spans="1:7" ht="36" outlineLevel="2" x14ac:dyDescent="0.2">
      <c r="A17" s="445" t="s">
        <v>889</v>
      </c>
      <c r="B17" s="449">
        <v>-776579129.75</v>
      </c>
      <c r="C17" s="447"/>
      <c r="D17" s="446">
        <v>4696537861.4799995</v>
      </c>
      <c r="E17" s="446">
        <v>4122799228.0799999</v>
      </c>
      <c r="F17" s="449">
        <v>-202840496.34999999</v>
      </c>
      <c r="G17" s="447"/>
    </row>
    <row r="18" spans="1:7" ht="24" outlineLevel="1" x14ac:dyDescent="0.2">
      <c r="A18" s="448" t="s">
        <v>890</v>
      </c>
      <c r="B18" s="447"/>
      <c r="C18" s="447"/>
      <c r="D18" s="446">
        <v>1473169788.3599999</v>
      </c>
      <c r="E18" s="446">
        <v>1117837818.1500001</v>
      </c>
      <c r="F18" s="446">
        <v>355331970.20999998</v>
      </c>
      <c r="G18" s="447"/>
    </row>
    <row r="19" spans="1:7" ht="36" outlineLevel="2" x14ac:dyDescent="0.2">
      <c r="A19" s="445" t="s">
        <v>891</v>
      </c>
      <c r="B19" s="447"/>
      <c r="C19" s="447"/>
      <c r="D19" s="446">
        <v>1362078683.24</v>
      </c>
      <c r="E19" s="446">
        <v>1012078683.24</v>
      </c>
      <c r="F19" s="446">
        <v>350000000</v>
      </c>
      <c r="G19" s="447"/>
    </row>
    <row r="20" spans="1:7" ht="36" outlineLevel="2" x14ac:dyDescent="0.2">
      <c r="A20" s="445" t="s">
        <v>892</v>
      </c>
      <c r="B20" s="447"/>
      <c r="C20" s="447"/>
      <c r="D20" s="446">
        <v>53430792.789999999</v>
      </c>
      <c r="E20" s="446">
        <v>53607169.100000001</v>
      </c>
      <c r="F20" s="449">
        <v>-176376.31</v>
      </c>
      <c r="G20" s="447"/>
    </row>
    <row r="21" spans="1:7" ht="36" outlineLevel="2" x14ac:dyDescent="0.2">
      <c r="A21" s="445" t="s">
        <v>1038</v>
      </c>
      <c r="B21" s="447"/>
      <c r="C21" s="447"/>
      <c r="D21" s="446">
        <v>57773.74</v>
      </c>
      <c r="E21" s="446">
        <v>57773.74</v>
      </c>
      <c r="F21" s="447"/>
      <c r="G21" s="447"/>
    </row>
    <row r="22" spans="1:7" ht="36" outlineLevel="2" x14ac:dyDescent="0.2">
      <c r="A22" s="445" t="s">
        <v>893</v>
      </c>
      <c r="B22" s="447"/>
      <c r="C22" s="447"/>
      <c r="D22" s="446">
        <v>38470159.200000003</v>
      </c>
      <c r="E22" s="446">
        <v>32961812.68</v>
      </c>
      <c r="F22" s="446">
        <v>5508346.5199999996</v>
      </c>
      <c r="G22" s="447"/>
    </row>
    <row r="23" spans="1:7" ht="36" outlineLevel="2" x14ac:dyDescent="0.2">
      <c r="A23" s="445" t="s">
        <v>894</v>
      </c>
      <c r="B23" s="447"/>
      <c r="C23" s="447"/>
      <c r="D23" s="446">
        <v>19132379.390000001</v>
      </c>
      <c r="E23" s="446">
        <v>19132379.390000001</v>
      </c>
      <c r="F23" s="447"/>
      <c r="G23" s="447"/>
    </row>
    <row r="24" spans="1:7" outlineLevel="1" x14ac:dyDescent="0.2">
      <c r="A24" s="448" t="s">
        <v>895</v>
      </c>
      <c r="B24" s="446">
        <v>2745002717.5500002</v>
      </c>
      <c r="C24" s="447"/>
      <c r="D24" s="446">
        <v>6482773659.79</v>
      </c>
      <c r="E24" s="446">
        <v>9184749180.9599991</v>
      </c>
      <c r="F24" s="446">
        <v>43027196.380000003</v>
      </c>
      <c r="G24" s="447"/>
    </row>
    <row r="25" spans="1:7" ht="24" outlineLevel="2" x14ac:dyDescent="0.2">
      <c r="A25" s="445" t="s">
        <v>896</v>
      </c>
      <c r="B25" s="446">
        <v>2745002717.5500002</v>
      </c>
      <c r="C25" s="447"/>
      <c r="D25" s="446">
        <v>6482773659.79</v>
      </c>
      <c r="E25" s="446">
        <v>9184749180.9599991</v>
      </c>
      <c r="F25" s="446">
        <v>43027196.380000003</v>
      </c>
      <c r="G25" s="447"/>
    </row>
    <row r="26" spans="1:7" outlineLevel="1" x14ac:dyDescent="0.2">
      <c r="A26" s="448" t="s">
        <v>897</v>
      </c>
      <c r="B26" s="446">
        <v>2546761030.3600001</v>
      </c>
      <c r="C26" s="447"/>
      <c r="D26" s="446">
        <v>1342379926.8399999</v>
      </c>
      <c r="E26" s="446">
        <v>3850876790.5299997</v>
      </c>
      <c r="F26" s="446">
        <v>38264166.670000002</v>
      </c>
      <c r="G26" s="447"/>
    </row>
    <row r="27" spans="1:7" outlineLevel="2" x14ac:dyDescent="0.2">
      <c r="A27" s="450" t="s">
        <v>1232</v>
      </c>
      <c r="B27" s="451">
        <v>158249776.06999999</v>
      </c>
      <c r="C27" s="452"/>
      <c r="D27" s="451">
        <v>471262754.88999999</v>
      </c>
      <c r="E27" s="451">
        <v>591248364.28999996</v>
      </c>
      <c r="F27" s="451">
        <v>38264166.670000002</v>
      </c>
      <c r="G27" s="452"/>
    </row>
    <row r="28" spans="1:7" outlineLevel="2" x14ac:dyDescent="0.2">
      <c r="A28" s="445" t="s">
        <v>1158</v>
      </c>
      <c r="B28" s="446">
        <v>54902221.170000002</v>
      </c>
      <c r="C28" s="447"/>
      <c r="D28" s="446">
        <v>2651954.16</v>
      </c>
      <c r="E28" s="446">
        <v>19290008.66</v>
      </c>
      <c r="F28" s="446">
        <v>38264166.670000002</v>
      </c>
      <c r="G28" s="447"/>
    </row>
    <row r="29" spans="1:7" outlineLevel="2" x14ac:dyDescent="0.2">
      <c r="A29" s="445" t="s">
        <v>1159</v>
      </c>
      <c r="B29" s="446">
        <v>103347554.90000001</v>
      </c>
      <c r="C29" s="447"/>
      <c r="D29" s="446">
        <v>468610800.73000002</v>
      </c>
      <c r="E29" s="446">
        <v>571958355.63</v>
      </c>
      <c r="F29" s="447"/>
      <c r="G29" s="447"/>
    </row>
    <row r="30" spans="1:7" x14ac:dyDescent="0.2">
      <c r="A30" s="439" t="s">
        <v>898</v>
      </c>
      <c r="B30" s="441">
        <v>1777675360.46</v>
      </c>
      <c r="C30" s="440"/>
      <c r="D30" s="441">
        <v>1512330839.5699999</v>
      </c>
      <c r="E30" s="441">
        <v>2297447209.8200002</v>
      </c>
      <c r="F30" s="441">
        <v>992558990.21000004</v>
      </c>
      <c r="G30" s="440"/>
    </row>
    <row r="31" spans="1:7" ht="24" outlineLevel="1" x14ac:dyDescent="0.2">
      <c r="A31" s="448" t="s">
        <v>1160</v>
      </c>
      <c r="B31" s="447"/>
      <c r="C31" s="447"/>
      <c r="D31" s="446">
        <v>578738.02</v>
      </c>
      <c r="E31" s="446">
        <v>578738.02</v>
      </c>
      <c r="F31" s="447"/>
      <c r="G31" s="447"/>
    </row>
    <row r="32" spans="1:7" ht="24" outlineLevel="1" x14ac:dyDescent="0.2">
      <c r="A32" s="442" t="s">
        <v>899</v>
      </c>
      <c r="B32" s="443">
        <v>303772.96000000002</v>
      </c>
      <c r="C32" s="444"/>
      <c r="D32" s="443">
        <v>2577635.2000000002</v>
      </c>
      <c r="E32" s="443">
        <v>2811138.92</v>
      </c>
      <c r="F32" s="443">
        <v>70269.240000000005</v>
      </c>
      <c r="G32" s="444"/>
    </row>
    <row r="33" spans="1:7" ht="24" outlineLevel="2" x14ac:dyDescent="0.2">
      <c r="A33" s="445" t="s">
        <v>900</v>
      </c>
      <c r="B33" s="446">
        <v>68561</v>
      </c>
      <c r="C33" s="447"/>
      <c r="D33" s="446">
        <v>2269801.66</v>
      </c>
      <c r="E33" s="446">
        <v>2299382.2200000002</v>
      </c>
      <c r="F33" s="446">
        <v>38980.44</v>
      </c>
      <c r="G33" s="447"/>
    </row>
    <row r="34" spans="1:7" ht="24" outlineLevel="2" x14ac:dyDescent="0.2">
      <c r="A34" s="445" t="s">
        <v>1100</v>
      </c>
      <c r="B34" s="446">
        <v>235211.96</v>
      </c>
      <c r="C34" s="447"/>
      <c r="D34" s="446">
        <v>307833.53999999998</v>
      </c>
      <c r="E34" s="446">
        <v>511756.7</v>
      </c>
      <c r="F34" s="446">
        <v>31288.799999999999</v>
      </c>
      <c r="G34" s="447"/>
    </row>
    <row r="35" spans="1:7" ht="24" outlineLevel="1" x14ac:dyDescent="0.2">
      <c r="A35" s="448" t="s">
        <v>901</v>
      </c>
      <c r="B35" s="446">
        <v>110000</v>
      </c>
      <c r="C35" s="447"/>
      <c r="D35" s="446">
        <v>420000</v>
      </c>
      <c r="E35" s="446">
        <v>450000</v>
      </c>
      <c r="F35" s="446">
        <v>80000</v>
      </c>
      <c r="G35" s="447"/>
    </row>
    <row r="36" spans="1:7" outlineLevel="1" x14ac:dyDescent="0.2">
      <c r="A36" s="442" t="s">
        <v>902</v>
      </c>
      <c r="B36" s="443">
        <v>1883380345.0300002</v>
      </c>
      <c r="C36" s="444"/>
      <c r="D36" s="443">
        <v>1297544020.04</v>
      </c>
      <c r="E36" s="443">
        <v>2221750626.8099999</v>
      </c>
      <c r="F36" s="443">
        <v>959173738.25999999</v>
      </c>
      <c r="G36" s="444"/>
    </row>
    <row r="37" spans="1:7" outlineLevel="2" x14ac:dyDescent="0.2">
      <c r="A37" s="453" t="s">
        <v>1233</v>
      </c>
      <c r="B37" s="454">
        <v>529311503.93000001</v>
      </c>
      <c r="C37" s="455"/>
      <c r="D37" s="454">
        <v>733913995.83000004</v>
      </c>
      <c r="E37" s="454">
        <v>545386481.13</v>
      </c>
      <c r="F37" s="454">
        <v>717839018.63</v>
      </c>
      <c r="G37" s="455"/>
    </row>
    <row r="38" spans="1:7" outlineLevel="2" x14ac:dyDescent="0.2">
      <c r="A38" s="445" t="s">
        <v>1161</v>
      </c>
      <c r="B38" s="446">
        <v>68748042.540000007</v>
      </c>
      <c r="C38" s="447"/>
      <c r="D38" s="446">
        <v>73142410.069999993</v>
      </c>
      <c r="E38" s="446">
        <v>3281691.2</v>
      </c>
      <c r="F38" s="446">
        <v>138608761.41</v>
      </c>
      <c r="G38" s="447"/>
    </row>
    <row r="39" spans="1:7" outlineLevel="2" x14ac:dyDescent="0.2">
      <c r="A39" s="445" t="s">
        <v>1162</v>
      </c>
      <c r="B39" s="446">
        <v>460563461.38999999</v>
      </c>
      <c r="C39" s="447"/>
      <c r="D39" s="446">
        <v>660771585.75999999</v>
      </c>
      <c r="E39" s="446">
        <v>542104789.92999995</v>
      </c>
      <c r="F39" s="446">
        <v>579230257.22000003</v>
      </c>
      <c r="G39" s="447"/>
    </row>
    <row r="40" spans="1:7" ht="24" outlineLevel="2" x14ac:dyDescent="0.2">
      <c r="A40" s="445" t="s">
        <v>1135</v>
      </c>
      <c r="B40" s="447"/>
      <c r="C40" s="447"/>
      <c r="D40" s="446">
        <v>7392959.2000000002</v>
      </c>
      <c r="E40" s="446">
        <v>7392959.2000000002</v>
      </c>
      <c r="F40" s="447"/>
      <c r="G40" s="447"/>
    </row>
    <row r="41" spans="1:7" ht="24" outlineLevel="2" x14ac:dyDescent="0.2">
      <c r="A41" s="445" t="s">
        <v>903</v>
      </c>
      <c r="B41" s="446">
        <v>21404543.899999999</v>
      </c>
      <c r="C41" s="447"/>
      <c r="D41" s="446">
        <v>128687970</v>
      </c>
      <c r="E41" s="446">
        <v>94576527.719999999</v>
      </c>
      <c r="F41" s="446">
        <v>55515986.18</v>
      </c>
      <c r="G41" s="447"/>
    </row>
    <row r="42" spans="1:7" outlineLevel="2" x14ac:dyDescent="0.2">
      <c r="A42" s="445" t="s">
        <v>1163</v>
      </c>
      <c r="B42" s="447"/>
      <c r="C42" s="447"/>
      <c r="D42" s="446">
        <v>76750000</v>
      </c>
      <c r="E42" s="446">
        <v>76750000</v>
      </c>
      <c r="F42" s="447"/>
      <c r="G42" s="447"/>
    </row>
    <row r="43" spans="1:7" outlineLevel="2" x14ac:dyDescent="0.2">
      <c r="A43" s="445" t="s">
        <v>1164</v>
      </c>
      <c r="B43" s="446">
        <v>21404543.899999999</v>
      </c>
      <c r="C43" s="447"/>
      <c r="D43" s="446">
        <v>51937970</v>
      </c>
      <c r="E43" s="446">
        <v>17826527.719999999</v>
      </c>
      <c r="F43" s="446">
        <v>55515986.18</v>
      </c>
      <c r="G43" s="447"/>
    </row>
    <row r="44" spans="1:7" ht="24" outlineLevel="2" x14ac:dyDescent="0.2">
      <c r="A44" s="445" t="s">
        <v>904</v>
      </c>
      <c r="B44" s="447"/>
      <c r="C44" s="447"/>
      <c r="D44" s="446">
        <v>1068059.02</v>
      </c>
      <c r="E44" s="446">
        <v>671684.02</v>
      </c>
      <c r="F44" s="446">
        <v>396375</v>
      </c>
      <c r="G44" s="447"/>
    </row>
    <row r="45" spans="1:7" ht="24" outlineLevel="2" x14ac:dyDescent="0.2">
      <c r="A45" s="445" t="s">
        <v>905</v>
      </c>
      <c r="B45" s="446">
        <v>116228111.38</v>
      </c>
      <c r="C45" s="447"/>
      <c r="D45" s="446">
        <v>278884284.49000001</v>
      </c>
      <c r="E45" s="446">
        <v>266535307.78</v>
      </c>
      <c r="F45" s="446">
        <v>128577088.09</v>
      </c>
      <c r="G45" s="447"/>
    </row>
    <row r="46" spans="1:7" outlineLevel="2" x14ac:dyDescent="0.2">
      <c r="A46" s="445" t="s">
        <v>1084</v>
      </c>
      <c r="B46" s="446">
        <v>52000000</v>
      </c>
      <c r="C46" s="447"/>
      <c r="D46" s="446">
        <v>100742066.23999999</v>
      </c>
      <c r="E46" s="446">
        <v>78901441.239999995</v>
      </c>
      <c r="F46" s="446">
        <v>73840625</v>
      </c>
      <c r="G46" s="447"/>
    </row>
    <row r="47" spans="1:7" outlineLevel="2" x14ac:dyDescent="0.2">
      <c r="A47" s="445" t="s">
        <v>1085</v>
      </c>
      <c r="B47" s="446">
        <v>52503806.380000003</v>
      </c>
      <c r="C47" s="447"/>
      <c r="D47" s="446">
        <v>153294466.31999999</v>
      </c>
      <c r="E47" s="446">
        <v>164812589.61000001</v>
      </c>
      <c r="F47" s="446">
        <v>40985683.090000004</v>
      </c>
      <c r="G47" s="447"/>
    </row>
    <row r="48" spans="1:7" outlineLevel="2" x14ac:dyDescent="0.2">
      <c r="A48" s="445" t="s">
        <v>1086</v>
      </c>
      <c r="B48" s="446">
        <v>11724305</v>
      </c>
      <c r="C48" s="447"/>
      <c r="D48" s="446">
        <v>24607751.93</v>
      </c>
      <c r="E48" s="446">
        <v>22581276.93</v>
      </c>
      <c r="F48" s="446">
        <v>13750780</v>
      </c>
      <c r="G48" s="447"/>
    </row>
    <row r="49" spans="1:7" outlineLevel="2" x14ac:dyDescent="0.2">
      <c r="A49" s="445" t="s">
        <v>1188</v>
      </c>
      <c r="B49" s="447"/>
      <c r="C49" s="447"/>
      <c r="D49" s="446">
        <v>240000</v>
      </c>
      <c r="E49" s="446">
        <v>240000</v>
      </c>
      <c r="F49" s="447"/>
      <c r="G49" s="447"/>
    </row>
    <row r="50" spans="1:7" ht="36" outlineLevel="2" x14ac:dyDescent="0.2">
      <c r="A50" s="445" t="s">
        <v>906</v>
      </c>
      <c r="B50" s="446">
        <v>1216436185.8199999</v>
      </c>
      <c r="C50" s="447"/>
      <c r="D50" s="446">
        <v>147596751.5</v>
      </c>
      <c r="E50" s="446">
        <v>1307187666.96</v>
      </c>
      <c r="F50" s="446">
        <v>56845270.359999999</v>
      </c>
      <c r="G50" s="447"/>
    </row>
    <row r="51" spans="1:7" ht="24" outlineLevel="1" x14ac:dyDescent="0.2">
      <c r="A51" s="442" t="s">
        <v>907</v>
      </c>
      <c r="B51" s="443">
        <v>2410637.21</v>
      </c>
      <c r="C51" s="444"/>
      <c r="D51" s="443">
        <v>129810683.84999999</v>
      </c>
      <c r="E51" s="443">
        <v>47771216.789999999</v>
      </c>
      <c r="F51" s="443">
        <v>84450104.269999996</v>
      </c>
      <c r="G51" s="444"/>
    </row>
    <row r="52" spans="1:7" outlineLevel="1" x14ac:dyDescent="0.2">
      <c r="A52" s="445" t="s">
        <v>1234</v>
      </c>
      <c r="B52" s="447"/>
      <c r="C52" s="447"/>
      <c r="D52" s="446">
        <v>129756000</v>
      </c>
      <c r="E52" s="446">
        <v>47736000</v>
      </c>
      <c r="F52" s="446">
        <v>82020000</v>
      </c>
      <c r="G52" s="447"/>
    </row>
    <row r="53" spans="1:7" outlineLevel="2" x14ac:dyDescent="0.2">
      <c r="A53" s="445" t="s">
        <v>908</v>
      </c>
      <c r="B53" s="446">
        <v>351873.8</v>
      </c>
      <c r="C53" s="447"/>
      <c r="D53" s="447"/>
      <c r="E53" s="447"/>
      <c r="F53" s="446">
        <v>351873.8</v>
      </c>
      <c r="G53" s="447"/>
    </row>
    <row r="54" spans="1:7" outlineLevel="2" x14ac:dyDescent="0.2">
      <c r="A54" s="445" t="s">
        <v>909</v>
      </c>
      <c r="B54" s="446">
        <v>2058763.41</v>
      </c>
      <c r="C54" s="447"/>
      <c r="D54" s="446">
        <v>54683.85</v>
      </c>
      <c r="E54" s="446">
        <v>35216.79</v>
      </c>
      <c r="F54" s="446">
        <v>2078230.47</v>
      </c>
      <c r="G54" s="447"/>
    </row>
    <row r="55" spans="1:7" outlineLevel="1" x14ac:dyDescent="0.2">
      <c r="A55" s="448" t="s">
        <v>910</v>
      </c>
      <c r="B55" s="447"/>
      <c r="C55" s="446">
        <v>108529394.73999999</v>
      </c>
      <c r="D55" s="446">
        <v>81399762.459999993</v>
      </c>
      <c r="E55" s="446">
        <v>24085489.280000001</v>
      </c>
      <c r="F55" s="447"/>
      <c r="G55" s="446">
        <v>51215121.560000002</v>
      </c>
    </row>
    <row r="56" spans="1:7" ht="24" outlineLevel="2" x14ac:dyDescent="0.2">
      <c r="A56" s="445" t="s">
        <v>911</v>
      </c>
      <c r="B56" s="447"/>
      <c r="C56" s="446">
        <v>70233368.680000007</v>
      </c>
      <c r="D56" s="446">
        <v>81368563.200000003</v>
      </c>
      <c r="E56" s="446">
        <v>24080046.199999999</v>
      </c>
      <c r="F56" s="447"/>
      <c r="G56" s="446">
        <v>12944851.68</v>
      </c>
    </row>
    <row r="57" spans="1:7" outlineLevel="2" x14ac:dyDescent="0.2">
      <c r="A57" s="456" t="s">
        <v>1080</v>
      </c>
      <c r="B57" s="447"/>
      <c r="C57" s="446">
        <v>4951684.75</v>
      </c>
      <c r="D57" s="446">
        <v>4688603.26</v>
      </c>
      <c r="E57" s="446">
        <v>3803370.9</v>
      </c>
      <c r="F57" s="447"/>
      <c r="G57" s="446">
        <v>4066452.39</v>
      </c>
    </row>
    <row r="58" spans="1:7" outlineLevel="2" x14ac:dyDescent="0.2">
      <c r="A58" s="456" t="s">
        <v>1235</v>
      </c>
      <c r="B58" s="447"/>
      <c r="C58" s="446">
        <v>2594195.0099999998</v>
      </c>
      <c r="D58" s="446">
        <v>2594195.0099999998</v>
      </c>
      <c r="E58" s="446">
        <v>3535639.17</v>
      </c>
      <c r="F58" s="447"/>
      <c r="G58" s="446">
        <v>3535639.17</v>
      </c>
    </row>
    <row r="59" spans="1:7" outlineLevel="2" x14ac:dyDescent="0.2">
      <c r="A59" s="456" t="s">
        <v>1081</v>
      </c>
      <c r="B59" s="447"/>
      <c r="C59" s="446">
        <v>2620870.54</v>
      </c>
      <c r="D59" s="446">
        <v>14430484.050000001</v>
      </c>
      <c r="E59" s="446">
        <v>13772091.300000001</v>
      </c>
      <c r="F59" s="447"/>
      <c r="G59" s="446">
        <v>1962477.79</v>
      </c>
    </row>
    <row r="60" spans="1:7" outlineLevel="2" x14ac:dyDescent="0.2">
      <c r="A60" s="456" t="s">
        <v>1082</v>
      </c>
      <c r="B60" s="447"/>
      <c r="C60" s="446">
        <v>586861.6</v>
      </c>
      <c r="D60" s="446">
        <v>2835513.09</v>
      </c>
      <c r="E60" s="446">
        <v>2907066.78</v>
      </c>
      <c r="F60" s="447"/>
      <c r="G60" s="446">
        <v>658415.29</v>
      </c>
    </row>
    <row r="61" spans="1:7" outlineLevel="2" x14ac:dyDescent="0.2">
      <c r="A61" s="456" t="s">
        <v>1187</v>
      </c>
      <c r="B61" s="447"/>
      <c r="C61" s="447"/>
      <c r="D61" s="446">
        <v>61878.05</v>
      </c>
      <c r="E61" s="446">
        <v>61878.05</v>
      </c>
      <c r="F61" s="447"/>
      <c r="G61" s="447"/>
    </row>
    <row r="62" spans="1:7" outlineLevel="2" x14ac:dyDescent="0.2">
      <c r="A62" s="456" t="s">
        <v>1083</v>
      </c>
      <c r="B62" s="447"/>
      <c r="C62" s="446">
        <v>59479756.780000001</v>
      </c>
      <c r="D62" s="446">
        <v>56757889.740000002</v>
      </c>
      <c r="E62" s="447"/>
      <c r="F62" s="447"/>
      <c r="G62" s="446">
        <v>2721867.04</v>
      </c>
    </row>
    <row r="63" spans="1:7" ht="24" outlineLevel="2" x14ac:dyDescent="0.2">
      <c r="A63" s="445" t="s">
        <v>1107</v>
      </c>
      <c r="B63" s="447"/>
      <c r="C63" s="446">
        <v>25810.9</v>
      </c>
      <c r="D63" s="446">
        <v>25810.9</v>
      </c>
      <c r="E63" s="457">
        <v>72.86</v>
      </c>
      <c r="F63" s="447"/>
      <c r="G63" s="457">
        <v>72.86</v>
      </c>
    </row>
    <row r="64" spans="1:7" ht="24" outlineLevel="2" x14ac:dyDescent="0.2">
      <c r="A64" s="445" t="s">
        <v>912</v>
      </c>
      <c r="B64" s="447"/>
      <c r="C64" s="446">
        <v>38264166.670000002</v>
      </c>
      <c r="D64" s="447"/>
      <c r="E64" s="447"/>
      <c r="F64" s="447"/>
      <c r="G64" s="446">
        <v>38264166.670000002</v>
      </c>
    </row>
    <row r="65" spans="1:7" ht="36" outlineLevel="2" x14ac:dyDescent="0.2">
      <c r="A65" s="445" t="s">
        <v>913</v>
      </c>
      <c r="B65" s="447"/>
      <c r="C65" s="446">
        <v>6048.49</v>
      </c>
      <c r="D65" s="446">
        <v>5388.36</v>
      </c>
      <c r="E65" s="446">
        <v>5370.22</v>
      </c>
      <c r="F65" s="447"/>
      <c r="G65" s="446">
        <v>6030.35</v>
      </c>
    </row>
    <row r="66" spans="1:7" x14ac:dyDescent="0.2">
      <c r="A66" s="439" t="s">
        <v>1136</v>
      </c>
      <c r="B66" s="441">
        <v>2153504.39</v>
      </c>
      <c r="C66" s="440"/>
      <c r="D66" s="441">
        <v>3118268.63</v>
      </c>
      <c r="E66" s="441">
        <v>2685062.79</v>
      </c>
      <c r="F66" s="441">
        <v>2586710.23</v>
      </c>
      <c r="G66" s="440"/>
    </row>
    <row r="67" spans="1:7" outlineLevel="1" x14ac:dyDescent="0.2">
      <c r="A67" s="448" t="s">
        <v>914</v>
      </c>
      <c r="B67" s="446">
        <v>2153504.39</v>
      </c>
      <c r="C67" s="447"/>
      <c r="D67" s="446">
        <v>3118268.63</v>
      </c>
      <c r="E67" s="446">
        <v>2685062.79</v>
      </c>
      <c r="F67" s="446">
        <v>2586710.23</v>
      </c>
      <c r="G67" s="447"/>
    </row>
    <row r="68" spans="1:7" x14ac:dyDescent="0.2">
      <c r="A68" s="439" t="s">
        <v>915</v>
      </c>
      <c r="B68" s="441">
        <v>23428949.969999999</v>
      </c>
      <c r="C68" s="440"/>
      <c r="D68" s="441">
        <v>35496668.75</v>
      </c>
      <c r="E68" s="441">
        <v>41981983.880000003</v>
      </c>
      <c r="F68" s="441">
        <v>16943634.84</v>
      </c>
      <c r="G68" s="440"/>
    </row>
    <row r="69" spans="1:7" outlineLevel="1" x14ac:dyDescent="0.2">
      <c r="A69" s="448" t="s">
        <v>1152</v>
      </c>
      <c r="B69" s="446">
        <v>16386389.949999999</v>
      </c>
      <c r="C69" s="447"/>
      <c r="D69" s="446">
        <v>32095334</v>
      </c>
      <c r="E69" s="446">
        <v>36975118.5</v>
      </c>
      <c r="F69" s="446">
        <v>11506605.449999999</v>
      </c>
      <c r="G69" s="447"/>
    </row>
    <row r="70" spans="1:7" outlineLevel="2" x14ac:dyDescent="0.2">
      <c r="A70" s="445" t="s">
        <v>1153</v>
      </c>
      <c r="B70" s="446">
        <v>16386389.949999999</v>
      </c>
      <c r="C70" s="447"/>
      <c r="D70" s="446">
        <v>32095334</v>
      </c>
      <c r="E70" s="446">
        <v>36975118.5</v>
      </c>
      <c r="F70" s="446">
        <v>11506605.449999999</v>
      </c>
      <c r="G70" s="447"/>
    </row>
    <row r="71" spans="1:7" outlineLevel="1" x14ac:dyDescent="0.2">
      <c r="A71" s="442" t="s">
        <v>916</v>
      </c>
      <c r="B71" s="443">
        <v>2393821</v>
      </c>
      <c r="C71" s="444"/>
      <c r="D71" s="443">
        <v>3401333.75</v>
      </c>
      <c r="E71" s="443">
        <v>3401333.75</v>
      </c>
      <c r="F71" s="443">
        <v>2393821</v>
      </c>
      <c r="G71" s="444"/>
    </row>
    <row r="72" spans="1:7" outlineLevel="2" x14ac:dyDescent="0.2">
      <c r="A72" s="445" t="s">
        <v>917</v>
      </c>
      <c r="B72" s="446">
        <v>2393821</v>
      </c>
      <c r="C72" s="447"/>
      <c r="D72" s="446">
        <v>3401333.75</v>
      </c>
      <c r="E72" s="446">
        <v>3401333.75</v>
      </c>
      <c r="F72" s="446">
        <v>2393821</v>
      </c>
      <c r="G72" s="447"/>
    </row>
    <row r="73" spans="1:7" ht="24" outlineLevel="1" x14ac:dyDescent="0.2">
      <c r="A73" s="448" t="s">
        <v>918</v>
      </c>
      <c r="B73" s="446">
        <v>4648739.0199999996</v>
      </c>
      <c r="C73" s="447"/>
      <c r="D73" s="457">
        <v>1</v>
      </c>
      <c r="E73" s="446">
        <v>1605531.63</v>
      </c>
      <c r="F73" s="446">
        <v>3043208.39</v>
      </c>
      <c r="G73" s="447"/>
    </row>
    <row r="74" spans="1:7" outlineLevel="2" x14ac:dyDescent="0.2">
      <c r="A74" s="445" t="s">
        <v>919</v>
      </c>
      <c r="B74" s="446">
        <v>91381.55</v>
      </c>
      <c r="C74" s="447"/>
      <c r="D74" s="447"/>
      <c r="E74" s="447"/>
      <c r="F74" s="446">
        <v>91381.55</v>
      </c>
      <c r="G74" s="447"/>
    </row>
    <row r="75" spans="1:7" outlineLevel="2" x14ac:dyDescent="0.2">
      <c r="A75" s="445" t="s">
        <v>920</v>
      </c>
      <c r="B75" s="446">
        <v>2831326.81</v>
      </c>
      <c r="C75" s="447"/>
      <c r="D75" s="447"/>
      <c r="E75" s="446">
        <v>112522</v>
      </c>
      <c r="F75" s="446">
        <v>2718804.81</v>
      </c>
      <c r="G75" s="447"/>
    </row>
    <row r="76" spans="1:7" ht="24" outlineLevel="2" x14ac:dyDescent="0.2">
      <c r="A76" s="445" t="s">
        <v>921</v>
      </c>
      <c r="B76" s="446">
        <v>1710304.66</v>
      </c>
      <c r="C76" s="447"/>
      <c r="D76" s="457">
        <v>1</v>
      </c>
      <c r="E76" s="446">
        <v>1493009.63</v>
      </c>
      <c r="F76" s="446">
        <v>217296.03</v>
      </c>
      <c r="G76" s="447"/>
    </row>
    <row r="77" spans="1:7" outlineLevel="2" x14ac:dyDescent="0.2">
      <c r="A77" s="445" t="s">
        <v>1029</v>
      </c>
      <c r="B77" s="446">
        <v>15726</v>
      </c>
      <c r="C77" s="447"/>
      <c r="D77" s="447"/>
      <c r="E77" s="447"/>
      <c r="F77" s="446">
        <v>15726</v>
      </c>
      <c r="G77" s="447"/>
    </row>
    <row r="78" spans="1:7" x14ac:dyDescent="0.2">
      <c r="A78" s="439" t="s">
        <v>922</v>
      </c>
      <c r="B78" s="441">
        <v>131853677.31</v>
      </c>
      <c r="C78" s="440"/>
      <c r="D78" s="441">
        <v>185634294.80000001</v>
      </c>
      <c r="E78" s="441">
        <v>217203162.19</v>
      </c>
      <c r="F78" s="441">
        <v>100284809.92</v>
      </c>
      <c r="G78" s="440"/>
    </row>
    <row r="79" spans="1:7" outlineLevel="1" x14ac:dyDescent="0.2">
      <c r="A79" s="448" t="s">
        <v>923</v>
      </c>
      <c r="B79" s="446">
        <v>128742428.44</v>
      </c>
      <c r="C79" s="447"/>
      <c r="D79" s="446">
        <v>181449641.94999999</v>
      </c>
      <c r="E79" s="446">
        <v>211962873.88999999</v>
      </c>
      <c r="F79" s="446">
        <v>98229196.5</v>
      </c>
      <c r="G79" s="447"/>
    </row>
    <row r="80" spans="1:7" outlineLevel="2" x14ac:dyDescent="0.2">
      <c r="A80" s="445" t="s">
        <v>924</v>
      </c>
      <c r="B80" s="446">
        <v>89199339.310000002</v>
      </c>
      <c r="C80" s="447"/>
      <c r="D80" s="446">
        <v>76167267.409999996</v>
      </c>
      <c r="E80" s="446">
        <v>137622017.84999999</v>
      </c>
      <c r="F80" s="446">
        <v>27744588.870000001</v>
      </c>
      <c r="G80" s="447"/>
    </row>
    <row r="81" spans="1:7" outlineLevel="2" x14ac:dyDescent="0.2">
      <c r="A81" s="445" t="s">
        <v>925</v>
      </c>
      <c r="B81" s="446">
        <v>39543089.130000003</v>
      </c>
      <c r="C81" s="447"/>
      <c r="D81" s="446">
        <v>105282374.54000001</v>
      </c>
      <c r="E81" s="446">
        <v>74340856.040000007</v>
      </c>
      <c r="F81" s="446">
        <v>70484607.629999995</v>
      </c>
      <c r="G81" s="447"/>
    </row>
    <row r="82" spans="1:7" outlineLevel="1" x14ac:dyDescent="0.2">
      <c r="A82" s="448" t="s">
        <v>926</v>
      </c>
      <c r="B82" s="446">
        <v>3111248.87</v>
      </c>
      <c r="C82" s="447"/>
      <c r="D82" s="446">
        <v>783319.1</v>
      </c>
      <c r="E82" s="446">
        <v>1838954.55</v>
      </c>
      <c r="F82" s="446">
        <v>2055613.42</v>
      </c>
      <c r="G82" s="447"/>
    </row>
    <row r="83" spans="1:7" outlineLevel="2" x14ac:dyDescent="0.2">
      <c r="A83" s="445" t="s">
        <v>927</v>
      </c>
      <c r="B83" s="446">
        <v>3111248.87</v>
      </c>
      <c r="C83" s="447"/>
      <c r="D83" s="446">
        <v>783319.1</v>
      </c>
      <c r="E83" s="446">
        <v>1838954.55</v>
      </c>
      <c r="F83" s="446">
        <v>2055613.42</v>
      </c>
      <c r="G83" s="447"/>
    </row>
    <row r="84" spans="1:7" x14ac:dyDescent="0.2">
      <c r="A84" s="439" t="s">
        <v>928</v>
      </c>
      <c r="B84" s="441">
        <v>2964926312.9200001</v>
      </c>
      <c r="C84" s="440"/>
      <c r="D84" s="441">
        <v>199124808.77000001</v>
      </c>
      <c r="E84" s="441">
        <v>840631061.47000003</v>
      </c>
      <c r="F84" s="441">
        <v>2323420060.2200003</v>
      </c>
      <c r="G84" s="440"/>
    </row>
    <row r="85" spans="1:7" ht="24" outlineLevel="1" x14ac:dyDescent="0.2">
      <c r="A85" s="448" t="s">
        <v>929</v>
      </c>
      <c r="B85" s="446">
        <v>2964926312.9200001</v>
      </c>
      <c r="C85" s="447"/>
      <c r="D85" s="446">
        <v>199124808.77000001</v>
      </c>
      <c r="E85" s="446">
        <v>840631061.47000003</v>
      </c>
      <c r="F85" s="446">
        <v>2323420060.2200003</v>
      </c>
      <c r="G85" s="447"/>
    </row>
    <row r="86" spans="1:7" ht="36" outlineLevel="2" x14ac:dyDescent="0.2">
      <c r="A86" s="445" t="s">
        <v>930</v>
      </c>
      <c r="B86" s="446">
        <v>3589584241.2600002</v>
      </c>
      <c r="C86" s="447"/>
      <c r="D86" s="446">
        <v>16102863.949999999</v>
      </c>
      <c r="E86" s="446">
        <v>639091810.78999996</v>
      </c>
      <c r="F86" s="446">
        <v>2966595294.4199996</v>
      </c>
      <c r="G86" s="447"/>
    </row>
    <row r="87" spans="1:7" ht="36" outlineLevel="2" x14ac:dyDescent="0.2">
      <c r="A87" s="445" t="s">
        <v>931</v>
      </c>
      <c r="B87" s="449">
        <v>-182769905.65000001</v>
      </c>
      <c r="C87" s="447"/>
      <c r="D87" s="446">
        <v>28867656.620000001</v>
      </c>
      <c r="E87" s="446">
        <v>14864298.970000001</v>
      </c>
      <c r="F87" s="449">
        <v>-168766548</v>
      </c>
      <c r="G87" s="447"/>
    </row>
    <row r="88" spans="1:7" ht="36" outlineLevel="2" x14ac:dyDescent="0.2">
      <c r="A88" s="445" t="s">
        <v>932</v>
      </c>
      <c r="B88" s="446">
        <v>53671031.140000001</v>
      </c>
      <c r="C88" s="447"/>
      <c r="D88" s="446">
        <v>14892018.25</v>
      </c>
      <c r="E88" s="446">
        <v>83381.05</v>
      </c>
      <c r="F88" s="446">
        <v>68479668.340000004</v>
      </c>
      <c r="G88" s="447"/>
    </row>
    <row r="89" spans="1:7" ht="36" outlineLevel="2" x14ac:dyDescent="0.2">
      <c r="A89" s="445" t="s">
        <v>933</v>
      </c>
      <c r="B89" s="446">
        <v>114546376.73</v>
      </c>
      <c r="C89" s="447"/>
      <c r="D89" s="446">
        <v>58294168.920000002</v>
      </c>
      <c r="E89" s="446">
        <v>92676093.900000006</v>
      </c>
      <c r="F89" s="446">
        <v>80164451.75</v>
      </c>
      <c r="G89" s="447"/>
    </row>
    <row r="90" spans="1:7" ht="36" outlineLevel="2" x14ac:dyDescent="0.2">
      <c r="A90" s="445" t="s">
        <v>934</v>
      </c>
      <c r="B90" s="449">
        <v>-610105430.55999994</v>
      </c>
      <c r="C90" s="447"/>
      <c r="D90" s="446">
        <v>80968101.030000001</v>
      </c>
      <c r="E90" s="446">
        <v>93915476.760000005</v>
      </c>
      <c r="F90" s="449">
        <v>-623052806.28999996</v>
      </c>
      <c r="G90" s="447"/>
    </row>
    <row r="91" spans="1:7" x14ac:dyDescent="0.2">
      <c r="A91" s="439" t="s">
        <v>935</v>
      </c>
      <c r="B91" s="441">
        <v>30005792</v>
      </c>
      <c r="C91" s="440"/>
      <c r="D91" s="440"/>
      <c r="E91" s="440"/>
      <c r="F91" s="441">
        <v>30005792</v>
      </c>
      <c r="G91" s="440"/>
    </row>
    <row r="92" spans="1:7" outlineLevel="1" x14ac:dyDescent="0.2">
      <c r="A92" s="448" t="s">
        <v>936</v>
      </c>
      <c r="B92" s="446">
        <v>30005792</v>
      </c>
      <c r="C92" s="447"/>
      <c r="D92" s="447"/>
      <c r="E92" s="447"/>
      <c r="F92" s="446">
        <v>30005792</v>
      </c>
      <c r="G92" s="447"/>
    </row>
    <row r="93" spans="1:7" x14ac:dyDescent="0.2">
      <c r="A93" s="439" t="s">
        <v>937</v>
      </c>
      <c r="B93" s="441">
        <v>91396379.090000004</v>
      </c>
      <c r="C93" s="440"/>
      <c r="D93" s="441">
        <v>72870602.370000005</v>
      </c>
      <c r="E93" s="441">
        <v>12200804.83</v>
      </c>
      <c r="F93" s="441">
        <v>152066176.63</v>
      </c>
      <c r="G93" s="440"/>
    </row>
    <row r="94" spans="1:7" outlineLevel="1" x14ac:dyDescent="0.2">
      <c r="A94" s="448" t="s">
        <v>938</v>
      </c>
      <c r="B94" s="446">
        <v>160877415.66999999</v>
      </c>
      <c r="C94" s="447"/>
      <c r="D94" s="446">
        <v>68306223.109999999</v>
      </c>
      <c r="E94" s="446">
        <v>5585044.8399999999</v>
      </c>
      <c r="F94" s="446">
        <v>223598593.94</v>
      </c>
      <c r="G94" s="447"/>
    </row>
    <row r="95" spans="1:7" outlineLevel="1" x14ac:dyDescent="0.2">
      <c r="A95" s="445" t="s">
        <v>1236</v>
      </c>
      <c r="B95" s="446">
        <v>17582737.960000001</v>
      </c>
      <c r="C95" s="447"/>
      <c r="D95" s="446">
        <v>54883421.109999999</v>
      </c>
      <c r="E95" s="446">
        <v>5014732.84</v>
      </c>
      <c r="F95" s="446">
        <v>67451426.230000004</v>
      </c>
      <c r="G95" s="447"/>
    </row>
    <row r="96" spans="1:7" outlineLevel="1" x14ac:dyDescent="0.2">
      <c r="A96" s="445" t="s">
        <v>1237</v>
      </c>
      <c r="B96" s="446">
        <v>73322060.069999993</v>
      </c>
      <c r="C96" s="447"/>
      <c r="D96" s="446">
        <v>13282812</v>
      </c>
      <c r="E96" s="446">
        <v>570312</v>
      </c>
      <c r="F96" s="446">
        <v>86034560.069999993</v>
      </c>
      <c r="G96" s="447"/>
    </row>
    <row r="97" spans="1:7" outlineLevel="1" x14ac:dyDescent="0.2">
      <c r="A97" s="445" t="s">
        <v>1238</v>
      </c>
      <c r="B97" s="446">
        <v>24875857.640000001</v>
      </c>
      <c r="C97" s="447"/>
      <c r="D97" s="446">
        <v>139990</v>
      </c>
      <c r="E97" s="447"/>
      <c r="F97" s="446">
        <v>25015847.640000001</v>
      </c>
      <c r="G97" s="447"/>
    </row>
    <row r="98" spans="1:7" outlineLevel="1" x14ac:dyDescent="0.2">
      <c r="A98" s="445" t="s">
        <v>1239</v>
      </c>
      <c r="B98" s="446">
        <v>45096760</v>
      </c>
      <c r="C98" s="447"/>
      <c r="D98" s="447"/>
      <c r="E98" s="447"/>
      <c r="F98" s="446">
        <v>45096760</v>
      </c>
      <c r="G98" s="447"/>
    </row>
    <row r="99" spans="1:7" outlineLevel="1" x14ac:dyDescent="0.2">
      <c r="A99" s="448" t="s">
        <v>939</v>
      </c>
      <c r="B99" s="447"/>
      <c r="C99" s="446">
        <v>69481036.579999998</v>
      </c>
      <c r="D99" s="446">
        <v>4564379.26</v>
      </c>
      <c r="E99" s="446">
        <v>6615759.9900000002</v>
      </c>
      <c r="F99" s="447"/>
      <c r="G99" s="446">
        <v>71532417.310000002</v>
      </c>
    </row>
    <row r="100" spans="1:7" outlineLevel="1" x14ac:dyDescent="0.2">
      <c r="A100" s="445" t="s">
        <v>1240</v>
      </c>
      <c r="B100" s="447"/>
      <c r="C100" s="446">
        <v>11414148.949999999</v>
      </c>
      <c r="D100" s="446">
        <v>4564379.26</v>
      </c>
      <c r="E100" s="446">
        <v>235458.66</v>
      </c>
      <c r="F100" s="447"/>
      <c r="G100" s="446">
        <v>7085228.3499999996</v>
      </c>
    </row>
    <row r="101" spans="1:7" outlineLevel="1" x14ac:dyDescent="0.2">
      <c r="A101" s="445" t="s">
        <v>1241</v>
      </c>
      <c r="B101" s="447"/>
      <c r="C101" s="446">
        <v>32036712.699999999</v>
      </c>
      <c r="D101" s="447"/>
      <c r="E101" s="446">
        <v>3862818.04</v>
      </c>
      <c r="F101" s="447"/>
      <c r="G101" s="446">
        <v>35899530.740000002</v>
      </c>
    </row>
    <row r="102" spans="1:7" outlineLevel="1" x14ac:dyDescent="0.2">
      <c r="A102" s="445" t="s">
        <v>1242</v>
      </c>
      <c r="B102" s="447"/>
      <c r="C102" s="446">
        <v>8200956.6399999997</v>
      </c>
      <c r="D102" s="447"/>
      <c r="E102" s="446">
        <v>1478858.27</v>
      </c>
      <c r="F102" s="447"/>
      <c r="G102" s="446">
        <v>9679814.9100000001</v>
      </c>
    </row>
    <row r="103" spans="1:7" outlineLevel="1" x14ac:dyDescent="0.2">
      <c r="A103" s="445" t="s">
        <v>1243</v>
      </c>
      <c r="B103" s="447"/>
      <c r="C103" s="446">
        <v>17829218.289999999</v>
      </c>
      <c r="D103" s="447"/>
      <c r="E103" s="446">
        <v>1038625.02</v>
      </c>
      <c r="F103" s="447"/>
      <c r="G103" s="446">
        <v>18867843.309999999</v>
      </c>
    </row>
    <row r="104" spans="1:7" x14ac:dyDescent="0.2">
      <c r="A104" s="439" t="s">
        <v>940</v>
      </c>
      <c r="B104" s="441">
        <v>197754648</v>
      </c>
      <c r="C104" s="440"/>
      <c r="D104" s="441">
        <v>6693902</v>
      </c>
      <c r="E104" s="441">
        <v>6996281.6399999997</v>
      </c>
      <c r="F104" s="441">
        <v>197452268.36000001</v>
      </c>
      <c r="G104" s="440"/>
    </row>
    <row r="105" spans="1:7" outlineLevel="1" x14ac:dyDescent="0.2">
      <c r="A105" s="448" t="s">
        <v>941</v>
      </c>
      <c r="B105" s="446">
        <v>239721919.38</v>
      </c>
      <c r="C105" s="447"/>
      <c r="D105" s="446">
        <v>6693902</v>
      </c>
      <c r="E105" s="447"/>
      <c r="F105" s="446">
        <v>246415821.38</v>
      </c>
      <c r="G105" s="447"/>
    </row>
    <row r="106" spans="1:7" outlineLevel="1" x14ac:dyDescent="0.2">
      <c r="A106" s="448" t="s">
        <v>942</v>
      </c>
      <c r="B106" s="447"/>
      <c r="C106" s="446">
        <v>41967271.380000003</v>
      </c>
      <c r="D106" s="447"/>
      <c r="E106" s="446">
        <v>6996281.6399999997</v>
      </c>
      <c r="F106" s="447"/>
      <c r="G106" s="446">
        <v>48963553.020000003</v>
      </c>
    </row>
    <row r="107" spans="1:7" x14ac:dyDescent="0.2">
      <c r="A107" s="439" t="s">
        <v>943</v>
      </c>
      <c r="B107" s="441">
        <v>117339204.55</v>
      </c>
      <c r="C107" s="440"/>
      <c r="D107" s="441">
        <v>14482269.02</v>
      </c>
      <c r="E107" s="440"/>
      <c r="F107" s="441">
        <v>131821473.56999999</v>
      </c>
      <c r="G107" s="440"/>
    </row>
    <row r="108" spans="1:7" ht="24" outlineLevel="1" x14ac:dyDescent="0.2">
      <c r="A108" s="448" t="s">
        <v>944</v>
      </c>
      <c r="B108" s="446">
        <v>117339204.55</v>
      </c>
      <c r="C108" s="447"/>
      <c r="D108" s="446">
        <v>14482269.02</v>
      </c>
      <c r="E108" s="447"/>
      <c r="F108" s="446">
        <v>131821473.56999999</v>
      </c>
      <c r="G108" s="447"/>
    </row>
    <row r="109" spans="1:7" x14ac:dyDescent="0.2">
      <c r="A109" s="439" t="s">
        <v>945</v>
      </c>
      <c r="B109" s="441">
        <v>6000000</v>
      </c>
      <c r="C109" s="440"/>
      <c r="D109" s="440"/>
      <c r="E109" s="440"/>
      <c r="F109" s="441">
        <v>6000000</v>
      </c>
      <c r="G109" s="440"/>
    </row>
    <row r="110" spans="1:7" outlineLevel="1" x14ac:dyDescent="0.2">
      <c r="A110" s="448" t="s">
        <v>946</v>
      </c>
      <c r="B110" s="446">
        <v>6000000</v>
      </c>
      <c r="C110" s="447"/>
      <c r="D110" s="447"/>
      <c r="E110" s="447"/>
      <c r="F110" s="446">
        <v>6000000</v>
      </c>
      <c r="G110" s="447"/>
    </row>
    <row r="111" spans="1:7" x14ac:dyDescent="0.2">
      <c r="A111" s="439" t="s">
        <v>947</v>
      </c>
      <c r="B111" s="440"/>
      <c r="C111" s="441">
        <v>18496111227.560001</v>
      </c>
      <c r="D111" s="441">
        <v>127583250223.25</v>
      </c>
      <c r="E111" s="441">
        <v>123002062512.05002</v>
      </c>
      <c r="F111" s="440"/>
      <c r="G111" s="441">
        <v>13914923516.359999</v>
      </c>
    </row>
    <row r="112" spans="1:7" outlineLevel="1" x14ac:dyDescent="0.2">
      <c r="A112" s="448" t="s">
        <v>948</v>
      </c>
      <c r="B112" s="447"/>
      <c r="C112" s="446">
        <v>7645745536.5700006</v>
      </c>
      <c r="D112" s="446">
        <v>9277048536.5699997</v>
      </c>
      <c r="E112" s="446">
        <v>3388000000</v>
      </c>
      <c r="F112" s="447"/>
      <c r="G112" s="446">
        <v>1756697000</v>
      </c>
    </row>
    <row r="113" spans="1:7" outlineLevel="1" x14ac:dyDescent="0.2">
      <c r="A113" s="448" t="s">
        <v>949</v>
      </c>
      <c r="B113" s="447"/>
      <c r="C113" s="446">
        <v>10850365690.989998</v>
      </c>
      <c r="D113" s="446">
        <v>118306201686.67999</v>
      </c>
      <c r="E113" s="446">
        <v>119614062512.05002</v>
      </c>
      <c r="F113" s="447"/>
      <c r="G113" s="446">
        <v>12158226516.359999</v>
      </c>
    </row>
    <row r="114" spans="1:7" outlineLevel="2" x14ac:dyDescent="0.2">
      <c r="A114" s="445" t="s">
        <v>950</v>
      </c>
      <c r="B114" s="447"/>
      <c r="C114" s="446">
        <v>10850365690.989998</v>
      </c>
      <c r="D114" s="446">
        <v>118306201686.67999</v>
      </c>
      <c r="E114" s="446">
        <v>119614062512.05002</v>
      </c>
      <c r="F114" s="447"/>
      <c r="G114" s="446">
        <v>12158226516.359999</v>
      </c>
    </row>
    <row r="115" spans="1:7" x14ac:dyDescent="0.2">
      <c r="A115" s="439" t="s">
        <v>951</v>
      </c>
      <c r="B115" s="440"/>
      <c r="C115" s="441">
        <v>20555678.77</v>
      </c>
      <c r="D115" s="441">
        <v>88603307.129999995</v>
      </c>
      <c r="E115" s="441">
        <v>96841475.019999996</v>
      </c>
      <c r="F115" s="440"/>
      <c r="G115" s="441">
        <v>28793846.66</v>
      </c>
    </row>
    <row r="116" spans="1:7" ht="24" outlineLevel="1" x14ac:dyDescent="0.2">
      <c r="A116" s="448" t="s">
        <v>952</v>
      </c>
      <c r="B116" s="447"/>
      <c r="C116" s="447"/>
      <c r="D116" s="446">
        <v>36975118.5</v>
      </c>
      <c r="E116" s="446">
        <v>51552226.140000001</v>
      </c>
      <c r="F116" s="447"/>
      <c r="G116" s="446">
        <v>14577107.640000001</v>
      </c>
    </row>
    <row r="117" spans="1:7" ht="24" outlineLevel="2" x14ac:dyDescent="0.2">
      <c r="A117" s="445" t="s">
        <v>953</v>
      </c>
      <c r="B117" s="447"/>
      <c r="C117" s="447"/>
      <c r="D117" s="446">
        <v>36975118.5</v>
      </c>
      <c r="E117" s="446">
        <v>51552226.140000001</v>
      </c>
      <c r="F117" s="447"/>
      <c r="G117" s="446">
        <v>14577107.640000001</v>
      </c>
    </row>
    <row r="118" spans="1:7" outlineLevel="1" x14ac:dyDescent="0.2">
      <c r="A118" s="448" t="s">
        <v>954</v>
      </c>
      <c r="B118" s="447"/>
      <c r="C118" s="446">
        <v>7254337.75</v>
      </c>
      <c r="D118" s="446">
        <v>24822317.629999999</v>
      </c>
      <c r="E118" s="446">
        <v>22461562.940000001</v>
      </c>
      <c r="F118" s="447"/>
      <c r="G118" s="446">
        <v>4893583.0599999996</v>
      </c>
    </row>
    <row r="119" spans="1:7" outlineLevel="1" x14ac:dyDescent="0.2">
      <c r="A119" s="448" t="s">
        <v>955</v>
      </c>
      <c r="B119" s="447"/>
      <c r="C119" s="446">
        <v>6537646.7800000003</v>
      </c>
      <c r="D119" s="446">
        <v>6538044</v>
      </c>
      <c r="E119" s="446">
        <v>3498698.61</v>
      </c>
      <c r="F119" s="447"/>
      <c r="G119" s="446">
        <v>3498301.39</v>
      </c>
    </row>
    <row r="120" spans="1:7" outlineLevel="1" x14ac:dyDescent="0.2">
      <c r="A120" s="448" t="s">
        <v>956</v>
      </c>
      <c r="B120" s="447"/>
      <c r="C120" s="446">
        <v>6638913.2400000002</v>
      </c>
      <c r="D120" s="446">
        <v>20147698</v>
      </c>
      <c r="E120" s="446">
        <v>19214019.329999998</v>
      </c>
      <c r="F120" s="447"/>
      <c r="G120" s="446">
        <v>5705234.5700000003</v>
      </c>
    </row>
    <row r="121" spans="1:7" outlineLevel="1" x14ac:dyDescent="0.2">
      <c r="A121" s="448" t="s">
        <v>1165</v>
      </c>
      <c r="B121" s="447"/>
      <c r="C121" s="447"/>
      <c r="D121" s="446">
        <v>2445</v>
      </c>
      <c r="E121" s="446">
        <v>2445</v>
      </c>
      <c r="F121" s="447"/>
      <c r="G121" s="447"/>
    </row>
    <row r="122" spans="1:7" outlineLevel="1" x14ac:dyDescent="0.2">
      <c r="A122" s="448" t="s">
        <v>957</v>
      </c>
      <c r="B122" s="447"/>
      <c r="C122" s="446">
        <v>119620</v>
      </c>
      <c r="D122" s="447"/>
      <c r="E122" s="447"/>
      <c r="F122" s="447"/>
      <c r="G122" s="446">
        <v>119620</v>
      </c>
    </row>
    <row r="123" spans="1:7" outlineLevel="1" x14ac:dyDescent="0.2">
      <c r="A123" s="448" t="s">
        <v>1166</v>
      </c>
      <c r="B123" s="447"/>
      <c r="C123" s="447"/>
      <c r="D123" s="446">
        <v>112522</v>
      </c>
      <c r="E123" s="446">
        <v>112522</v>
      </c>
      <c r="F123" s="447"/>
      <c r="G123" s="447"/>
    </row>
    <row r="124" spans="1:7" outlineLevel="1" x14ac:dyDescent="0.2">
      <c r="A124" s="448" t="s">
        <v>1101</v>
      </c>
      <c r="B124" s="447"/>
      <c r="C124" s="446">
        <v>5161</v>
      </c>
      <c r="D124" s="446">
        <v>5162</v>
      </c>
      <c r="E124" s="457">
        <v>1</v>
      </c>
      <c r="F124" s="447"/>
      <c r="G124" s="447"/>
    </row>
    <row r="125" spans="1:7" ht="36" x14ac:dyDescent="0.2">
      <c r="A125" s="439" t="s">
        <v>958</v>
      </c>
      <c r="B125" s="440"/>
      <c r="C125" s="441">
        <v>10672601.07</v>
      </c>
      <c r="D125" s="441">
        <v>32040879.109999999</v>
      </c>
      <c r="E125" s="441">
        <v>29952713.170000002</v>
      </c>
      <c r="F125" s="440"/>
      <c r="G125" s="441">
        <v>8584435.1300000008</v>
      </c>
    </row>
    <row r="126" spans="1:7" outlineLevel="1" x14ac:dyDescent="0.2">
      <c r="A126" s="442" t="s">
        <v>959</v>
      </c>
      <c r="B126" s="444"/>
      <c r="C126" s="443">
        <v>2028458</v>
      </c>
      <c r="D126" s="443">
        <v>6957442</v>
      </c>
      <c r="E126" s="443">
        <v>7428890</v>
      </c>
      <c r="F126" s="444"/>
      <c r="G126" s="443">
        <v>2499906</v>
      </c>
    </row>
    <row r="127" spans="1:7" outlineLevel="2" x14ac:dyDescent="0.2">
      <c r="A127" s="445" t="s">
        <v>960</v>
      </c>
      <c r="B127" s="447"/>
      <c r="C127" s="446">
        <v>921944</v>
      </c>
      <c r="D127" s="446">
        <v>2841589</v>
      </c>
      <c r="E127" s="446">
        <v>2879897</v>
      </c>
      <c r="F127" s="447"/>
      <c r="G127" s="446">
        <v>960252</v>
      </c>
    </row>
    <row r="128" spans="1:7" ht="24" outlineLevel="2" x14ac:dyDescent="0.2">
      <c r="A128" s="458" t="s">
        <v>961</v>
      </c>
      <c r="B128" s="444"/>
      <c r="C128" s="443">
        <v>368393</v>
      </c>
      <c r="D128" s="443">
        <v>1895164</v>
      </c>
      <c r="E128" s="443">
        <v>2319261</v>
      </c>
      <c r="F128" s="444"/>
      <c r="G128" s="443">
        <v>792490</v>
      </c>
    </row>
    <row r="129" spans="1:7" ht="24" outlineLevel="2" x14ac:dyDescent="0.2">
      <c r="A129" s="445" t="s">
        <v>962</v>
      </c>
      <c r="B129" s="447"/>
      <c r="C129" s="446">
        <v>738121</v>
      </c>
      <c r="D129" s="446">
        <v>2220689</v>
      </c>
      <c r="E129" s="446">
        <v>2229732</v>
      </c>
      <c r="F129" s="447"/>
      <c r="G129" s="446">
        <v>747164</v>
      </c>
    </row>
    <row r="130" spans="1:7" outlineLevel="1" x14ac:dyDescent="0.2">
      <c r="A130" s="448" t="s">
        <v>963</v>
      </c>
      <c r="B130" s="447"/>
      <c r="C130" s="446">
        <v>8644143.0700000003</v>
      </c>
      <c r="D130" s="446">
        <v>25083437.109999999</v>
      </c>
      <c r="E130" s="446">
        <v>22523823.170000002</v>
      </c>
      <c r="F130" s="447"/>
      <c r="G130" s="446">
        <v>6084529.1299999999</v>
      </c>
    </row>
    <row r="131" spans="1:7" x14ac:dyDescent="0.2">
      <c r="A131" s="439" t="s">
        <v>964</v>
      </c>
      <c r="B131" s="440"/>
      <c r="C131" s="441">
        <v>332624533.88999999</v>
      </c>
      <c r="D131" s="441">
        <v>1139330329.9400001</v>
      </c>
      <c r="E131" s="441">
        <v>963615528.50999999</v>
      </c>
      <c r="F131" s="440"/>
      <c r="G131" s="441">
        <v>156909732.46000001</v>
      </c>
    </row>
    <row r="132" spans="1:7" ht="24" outlineLevel="1" x14ac:dyDescent="0.2">
      <c r="A132" s="448" t="s">
        <v>965</v>
      </c>
      <c r="B132" s="447"/>
      <c r="C132" s="446">
        <v>33437956.690000001</v>
      </c>
      <c r="D132" s="446">
        <v>158637088.58000001</v>
      </c>
      <c r="E132" s="446">
        <v>131808005.58</v>
      </c>
      <c r="F132" s="447"/>
      <c r="G132" s="446">
        <v>6608873.6900000004</v>
      </c>
    </row>
    <row r="133" spans="1:7" outlineLevel="1" x14ac:dyDescent="0.2">
      <c r="A133" s="448" t="s">
        <v>966</v>
      </c>
      <c r="B133" s="447"/>
      <c r="C133" s="446">
        <v>30192.75</v>
      </c>
      <c r="D133" s="446">
        <v>263557414.58000001</v>
      </c>
      <c r="E133" s="446">
        <v>263527221.83000001</v>
      </c>
      <c r="F133" s="447"/>
      <c r="G133" s="447"/>
    </row>
    <row r="134" spans="1:7" outlineLevel="1" x14ac:dyDescent="0.2">
      <c r="A134" s="448" t="s">
        <v>1154</v>
      </c>
      <c r="B134" s="447"/>
      <c r="C134" s="447"/>
      <c r="D134" s="446">
        <v>14960235</v>
      </c>
      <c r="E134" s="446">
        <v>19946980</v>
      </c>
      <c r="F134" s="447"/>
      <c r="G134" s="446">
        <v>4986745</v>
      </c>
    </row>
    <row r="135" spans="1:7" outlineLevel="1" x14ac:dyDescent="0.2">
      <c r="A135" s="448" t="s">
        <v>967</v>
      </c>
      <c r="B135" s="447"/>
      <c r="C135" s="446">
        <v>299156384.44999999</v>
      </c>
      <c r="D135" s="446">
        <v>555161360.65999997</v>
      </c>
      <c r="E135" s="446">
        <v>397786679.88999999</v>
      </c>
      <c r="F135" s="447"/>
      <c r="G135" s="446">
        <v>141781703.68000001</v>
      </c>
    </row>
    <row r="136" spans="1:7" ht="36" outlineLevel="2" x14ac:dyDescent="0.2">
      <c r="A136" s="445" t="s">
        <v>968</v>
      </c>
      <c r="B136" s="447"/>
      <c r="C136" s="446">
        <v>8710212.1099999994</v>
      </c>
      <c r="D136" s="446">
        <v>227198739</v>
      </c>
      <c r="E136" s="446">
        <v>256865997.99000001</v>
      </c>
      <c r="F136" s="447"/>
      <c r="G136" s="446">
        <v>38377471.100000001</v>
      </c>
    </row>
    <row r="137" spans="1:7" ht="24" outlineLevel="2" x14ac:dyDescent="0.2">
      <c r="A137" s="445" t="s">
        <v>969</v>
      </c>
      <c r="B137" s="447"/>
      <c r="C137" s="446">
        <v>137385829.41999999</v>
      </c>
      <c r="D137" s="446">
        <v>164850332.43000001</v>
      </c>
      <c r="E137" s="446">
        <v>42034924.18</v>
      </c>
      <c r="F137" s="447"/>
      <c r="G137" s="446">
        <v>14570421.17</v>
      </c>
    </row>
    <row r="138" spans="1:7" ht="24" outlineLevel="2" x14ac:dyDescent="0.2">
      <c r="A138" s="445" t="s">
        <v>1244</v>
      </c>
      <c r="B138" s="447"/>
      <c r="C138" s="447"/>
      <c r="D138" s="446">
        <v>1600</v>
      </c>
      <c r="E138" s="446">
        <v>1600</v>
      </c>
      <c r="F138" s="447"/>
      <c r="G138" s="447"/>
    </row>
    <row r="139" spans="1:7" ht="24" outlineLevel="2" x14ac:dyDescent="0.2">
      <c r="A139" s="445" t="s">
        <v>970</v>
      </c>
      <c r="B139" s="447"/>
      <c r="C139" s="446">
        <v>933522.21</v>
      </c>
      <c r="D139" s="446">
        <v>2476938.79</v>
      </c>
      <c r="E139" s="446">
        <v>1779706.71</v>
      </c>
      <c r="F139" s="447"/>
      <c r="G139" s="446">
        <v>236290.13</v>
      </c>
    </row>
    <row r="140" spans="1:7" ht="24" outlineLevel="2" x14ac:dyDescent="0.2">
      <c r="A140" s="445" t="s">
        <v>1137</v>
      </c>
      <c r="B140" s="447"/>
      <c r="C140" s="447"/>
      <c r="D140" s="446">
        <v>86500</v>
      </c>
      <c r="E140" s="446">
        <v>86500</v>
      </c>
      <c r="F140" s="447"/>
      <c r="G140" s="447"/>
    </row>
    <row r="141" spans="1:7" ht="24" outlineLevel="2" x14ac:dyDescent="0.2">
      <c r="A141" s="445" t="s">
        <v>971</v>
      </c>
      <c r="B141" s="447"/>
      <c r="C141" s="446">
        <v>19441495.879999999</v>
      </c>
      <c r="D141" s="446">
        <v>30291246.399999999</v>
      </c>
      <c r="E141" s="446">
        <v>60920114.170000002</v>
      </c>
      <c r="F141" s="447"/>
      <c r="G141" s="446">
        <v>50070363.649999999</v>
      </c>
    </row>
    <row r="142" spans="1:7" outlineLevel="2" x14ac:dyDescent="0.2">
      <c r="A142" s="459" t="s">
        <v>1245</v>
      </c>
      <c r="B142" s="460"/>
      <c r="C142" s="461">
        <v>13867073.6</v>
      </c>
      <c r="D142" s="461">
        <v>24457315.390000001</v>
      </c>
      <c r="E142" s="461">
        <v>59527936.659999996</v>
      </c>
      <c r="F142" s="460"/>
      <c r="G142" s="461">
        <v>48937694.869999997</v>
      </c>
    </row>
    <row r="143" spans="1:7" outlineLevel="2" x14ac:dyDescent="0.2">
      <c r="A143" s="459" t="s">
        <v>1092</v>
      </c>
      <c r="B143" s="460"/>
      <c r="C143" s="461">
        <v>5574422.2800000003</v>
      </c>
      <c r="D143" s="461">
        <v>4910683.32</v>
      </c>
      <c r="E143" s="461">
        <v>468929.82</v>
      </c>
      <c r="F143" s="460"/>
      <c r="G143" s="461">
        <v>1132668.78</v>
      </c>
    </row>
    <row r="144" spans="1:7" outlineLevel="2" x14ac:dyDescent="0.2">
      <c r="A144" s="459" t="s">
        <v>1093</v>
      </c>
      <c r="B144" s="460"/>
      <c r="C144" s="460"/>
      <c r="D144" s="461">
        <v>923247.69</v>
      </c>
      <c r="E144" s="461">
        <v>923247.69</v>
      </c>
      <c r="F144" s="460"/>
      <c r="G144" s="460"/>
    </row>
    <row r="145" spans="1:7" ht="24" outlineLevel="2" x14ac:dyDescent="0.2">
      <c r="A145" s="445" t="s">
        <v>972</v>
      </c>
      <c r="B145" s="447"/>
      <c r="C145" s="446">
        <v>124612510.55</v>
      </c>
      <c r="D145" s="446">
        <v>122084142.39</v>
      </c>
      <c r="E145" s="446">
        <v>37926761.25</v>
      </c>
      <c r="F145" s="447"/>
      <c r="G145" s="446">
        <v>40455129.409999996</v>
      </c>
    </row>
    <row r="146" spans="1:7" outlineLevel="2" x14ac:dyDescent="0.2">
      <c r="A146" s="459" t="s">
        <v>1087</v>
      </c>
      <c r="B146" s="460"/>
      <c r="C146" s="461">
        <v>1500</v>
      </c>
      <c r="D146" s="461">
        <v>1500</v>
      </c>
      <c r="E146" s="460"/>
      <c r="F146" s="460"/>
      <c r="G146" s="460"/>
    </row>
    <row r="147" spans="1:7" outlineLevel="2" x14ac:dyDescent="0.2">
      <c r="A147" s="459" t="s">
        <v>1088</v>
      </c>
      <c r="B147" s="460"/>
      <c r="C147" s="460"/>
      <c r="D147" s="461">
        <v>5741740.4400000004</v>
      </c>
      <c r="E147" s="461">
        <v>5741740.4400000004</v>
      </c>
      <c r="F147" s="460"/>
      <c r="G147" s="460"/>
    </row>
    <row r="148" spans="1:7" outlineLevel="2" x14ac:dyDescent="0.2">
      <c r="A148" s="459" t="s">
        <v>1089</v>
      </c>
      <c r="B148" s="460"/>
      <c r="C148" s="461">
        <v>10877320.48</v>
      </c>
      <c r="D148" s="461">
        <v>6165941.0700000003</v>
      </c>
      <c r="E148" s="461">
        <v>12573372.68</v>
      </c>
      <c r="F148" s="460"/>
      <c r="G148" s="461">
        <v>17284752.09</v>
      </c>
    </row>
    <row r="149" spans="1:7" outlineLevel="2" x14ac:dyDescent="0.2">
      <c r="A149" s="459" t="s">
        <v>1090</v>
      </c>
      <c r="B149" s="460"/>
      <c r="C149" s="461">
        <v>113017740.12</v>
      </c>
      <c r="D149" s="461">
        <v>109628043.98</v>
      </c>
      <c r="E149" s="461">
        <v>19582215.25</v>
      </c>
      <c r="F149" s="460"/>
      <c r="G149" s="461">
        <v>22971911.390000001</v>
      </c>
    </row>
    <row r="150" spans="1:7" outlineLevel="2" x14ac:dyDescent="0.2">
      <c r="A150" s="459" t="s">
        <v>1091</v>
      </c>
      <c r="B150" s="460"/>
      <c r="C150" s="461">
        <v>6000</v>
      </c>
      <c r="D150" s="461">
        <v>6000</v>
      </c>
      <c r="E150" s="460"/>
      <c r="F150" s="460"/>
      <c r="G150" s="460"/>
    </row>
    <row r="151" spans="1:7" outlineLevel="2" x14ac:dyDescent="0.2">
      <c r="A151" s="459" t="s">
        <v>1092</v>
      </c>
      <c r="B151" s="460"/>
      <c r="C151" s="461">
        <v>74275.149999999994</v>
      </c>
      <c r="D151" s="460"/>
      <c r="E151" s="461">
        <v>29432.880000000001</v>
      </c>
      <c r="F151" s="460"/>
      <c r="G151" s="461">
        <v>103708.03</v>
      </c>
    </row>
    <row r="152" spans="1:7" outlineLevel="2" x14ac:dyDescent="0.2">
      <c r="A152" s="459" t="s">
        <v>1093</v>
      </c>
      <c r="B152" s="460"/>
      <c r="C152" s="461">
        <v>635674.80000000005</v>
      </c>
      <c r="D152" s="461">
        <v>540916.9</v>
      </c>
      <c r="E152" s="460"/>
      <c r="F152" s="460"/>
      <c r="G152" s="461">
        <v>94757.9</v>
      </c>
    </row>
    <row r="153" spans="1:7" ht="24" outlineLevel="2" x14ac:dyDescent="0.2">
      <c r="A153" s="445" t="s">
        <v>973</v>
      </c>
      <c r="B153" s="447"/>
      <c r="C153" s="446">
        <v>8072814.2800000003</v>
      </c>
      <c r="D153" s="446">
        <v>8171861.6500000004</v>
      </c>
      <c r="E153" s="446">
        <v>1703485.68</v>
      </c>
      <c r="F153" s="447"/>
      <c r="G153" s="446">
        <v>1604438.31</v>
      </c>
    </row>
    <row r="154" spans="1:7" ht="24" outlineLevel="1" x14ac:dyDescent="0.2">
      <c r="A154" s="442" t="s">
        <v>1155</v>
      </c>
      <c r="B154" s="444"/>
      <c r="C154" s="444"/>
      <c r="D154" s="443">
        <v>147014231.12</v>
      </c>
      <c r="E154" s="443">
        <v>147014231.12</v>
      </c>
      <c r="F154" s="444"/>
      <c r="G154" s="444"/>
    </row>
    <row r="155" spans="1:7" ht="24" outlineLevel="2" x14ac:dyDescent="0.2">
      <c r="A155" s="445" t="s">
        <v>1156</v>
      </c>
      <c r="B155" s="447"/>
      <c r="C155" s="447"/>
      <c r="D155" s="446">
        <v>99278231.120000005</v>
      </c>
      <c r="E155" s="446">
        <v>99278231.120000005</v>
      </c>
      <c r="F155" s="447"/>
      <c r="G155" s="447"/>
    </row>
    <row r="156" spans="1:7" x14ac:dyDescent="0.2">
      <c r="A156" s="439" t="s">
        <v>974</v>
      </c>
      <c r="B156" s="440"/>
      <c r="C156" s="441">
        <v>688081444.28999996</v>
      </c>
      <c r="D156" s="441">
        <v>4609.5600000000004</v>
      </c>
      <c r="E156" s="441">
        <v>57526153.479999997</v>
      </c>
      <c r="F156" s="440"/>
      <c r="G156" s="441">
        <v>745602988.21000004</v>
      </c>
    </row>
    <row r="157" spans="1:7" ht="24" outlineLevel="1" x14ac:dyDescent="0.2">
      <c r="A157" s="448" t="s">
        <v>975</v>
      </c>
      <c r="B157" s="447"/>
      <c r="C157" s="446">
        <v>688081444.28999996</v>
      </c>
      <c r="D157" s="446">
        <v>4609.5600000000004</v>
      </c>
      <c r="E157" s="446">
        <v>57526153.479999997</v>
      </c>
      <c r="F157" s="447"/>
      <c r="G157" s="446">
        <v>745602988.21000004</v>
      </c>
    </row>
    <row r="158" spans="1:7" outlineLevel="2" x14ac:dyDescent="0.2">
      <c r="A158" s="445" t="s">
        <v>976</v>
      </c>
      <c r="B158" s="447"/>
      <c r="C158" s="446">
        <v>112967443.73999999</v>
      </c>
      <c r="D158" s="447"/>
      <c r="E158" s="449">
        <v>-13047512.029999999</v>
      </c>
      <c r="F158" s="447"/>
      <c r="G158" s="446">
        <v>99919931.709999993</v>
      </c>
    </row>
    <row r="159" spans="1:7" outlineLevel="2" x14ac:dyDescent="0.2">
      <c r="A159" s="445" t="s">
        <v>977</v>
      </c>
      <c r="B159" s="447"/>
      <c r="C159" s="446">
        <v>575109390.99000001</v>
      </c>
      <c r="D159" s="447"/>
      <c r="E159" s="446">
        <v>70573665.510000005</v>
      </c>
      <c r="F159" s="447"/>
      <c r="G159" s="446">
        <v>645683056.5</v>
      </c>
    </row>
    <row r="160" spans="1:7" x14ac:dyDescent="0.2">
      <c r="A160" s="439" t="s">
        <v>978</v>
      </c>
      <c r="B160" s="440"/>
      <c r="C160" s="441">
        <v>962295.3</v>
      </c>
      <c r="D160" s="441">
        <v>1264450.02</v>
      </c>
      <c r="E160" s="441">
        <v>1303313.26</v>
      </c>
      <c r="F160" s="440"/>
      <c r="G160" s="441">
        <v>1001158.54</v>
      </c>
    </row>
    <row r="161" spans="1:7" outlineLevel="1" x14ac:dyDescent="0.2">
      <c r="A161" s="448" t="s">
        <v>1065</v>
      </c>
      <c r="B161" s="447"/>
      <c r="C161" s="446">
        <v>5709.41</v>
      </c>
      <c r="D161" s="446">
        <v>329350.02</v>
      </c>
      <c r="E161" s="446">
        <v>324799.15000000002</v>
      </c>
      <c r="F161" s="447"/>
      <c r="G161" s="446">
        <v>1158.54</v>
      </c>
    </row>
    <row r="162" spans="1:7" ht="36" outlineLevel="2" x14ac:dyDescent="0.2">
      <c r="A162" s="445" t="s">
        <v>1066</v>
      </c>
      <c r="B162" s="447"/>
      <c r="C162" s="457">
        <v>325</v>
      </c>
      <c r="D162" s="447"/>
      <c r="E162" s="457">
        <v>833.54</v>
      </c>
      <c r="F162" s="447"/>
      <c r="G162" s="446">
        <v>1158.54</v>
      </c>
    </row>
    <row r="163" spans="1:7" outlineLevel="1" x14ac:dyDescent="0.2">
      <c r="A163" s="448" t="s">
        <v>1039</v>
      </c>
      <c r="B163" s="447"/>
      <c r="C163" s="446">
        <v>956585.89</v>
      </c>
      <c r="D163" s="446">
        <v>935100</v>
      </c>
      <c r="E163" s="446">
        <v>978514.11</v>
      </c>
      <c r="F163" s="447"/>
      <c r="G163" s="446">
        <v>1000000</v>
      </c>
    </row>
    <row r="164" spans="1:7" x14ac:dyDescent="0.2">
      <c r="A164" s="439" t="s">
        <v>979</v>
      </c>
      <c r="B164" s="440"/>
      <c r="C164" s="441">
        <v>11240187778.450001</v>
      </c>
      <c r="D164" s="440"/>
      <c r="E164" s="440"/>
      <c r="F164" s="440"/>
      <c r="G164" s="441">
        <v>11240187778.450001</v>
      </c>
    </row>
    <row r="165" spans="1:7" outlineLevel="1" x14ac:dyDescent="0.2">
      <c r="A165" s="448" t="s">
        <v>980</v>
      </c>
      <c r="B165" s="447"/>
      <c r="C165" s="446">
        <v>11240187778.450001</v>
      </c>
      <c r="D165" s="447"/>
      <c r="E165" s="447"/>
      <c r="F165" s="447"/>
      <c r="G165" s="446">
        <v>11240187778.450001</v>
      </c>
    </row>
    <row r="166" spans="1:7" x14ac:dyDescent="0.2">
      <c r="A166" s="439" t="s">
        <v>981</v>
      </c>
      <c r="B166" s="440"/>
      <c r="C166" s="441">
        <v>139145590.30000001</v>
      </c>
      <c r="D166" s="441">
        <v>128447949.18000001</v>
      </c>
      <c r="E166" s="441">
        <v>101903457.63</v>
      </c>
      <c r="F166" s="440"/>
      <c r="G166" s="441">
        <v>112601098.75</v>
      </c>
    </row>
    <row r="167" spans="1:7" ht="36" outlineLevel="1" x14ac:dyDescent="0.2">
      <c r="A167" s="448" t="s">
        <v>982</v>
      </c>
      <c r="B167" s="447"/>
      <c r="C167" s="449">
        <v>-495559053.82999998</v>
      </c>
      <c r="D167" s="446">
        <v>128283216.29000001</v>
      </c>
      <c r="E167" s="446">
        <v>86462262.099999994</v>
      </c>
      <c r="F167" s="447"/>
      <c r="G167" s="449">
        <v>-537380008.01999998</v>
      </c>
    </row>
    <row r="168" spans="1:7" ht="36" outlineLevel="1" x14ac:dyDescent="0.2">
      <c r="A168" s="448" t="s">
        <v>983</v>
      </c>
      <c r="B168" s="447"/>
      <c r="C168" s="446">
        <v>634704644.13</v>
      </c>
      <c r="D168" s="446">
        <v>164732.89000000001</v>
      </c>
      <c r="E168" s="446">
        <v>15441195.529999999</v>
      </c>
      <c r="F168" s="447"/>
      <c r="G168" s="446">
        <v>649981106.76999998</v>
      </c>
    </row>
    <row r="169" spans="1:7" x14ac:dyDescent="0.2">
      <c r="A169" s="439" t="s">
        <v>984</v>
      </c>
      <c r="B169" s="440"/>
      <c r="C169" s="441">
        <v>14253738771.57</v>
      </c>
      <c r="D169" s="441">
        <v>5564045039.8100004</v>
      </c>
      <c r="E169" s="441">
        <v>7340172130.0100002</v>
      </c>
      <c r="F169" s="440"/>
      <c r="G169" s="441">
        <v>16029865861.77</v>
      </c>
    </row>
    <row r="170" spans="1:7" ht="24" outlineLevel="1" x14ac:dyDescent="0.2">
      <c r="A170" s="448" t="s">
        <v>985</v>
      </c>
      <c r="B170" s="447"/>
      <c r="C170" s="446">
        <v>5564045037.8699989</v>
      </c>
      <c r="D170" s="446">
        <v>5564045039.8100004</v>
      </c>
      <c r="E170" s="446">
        <v>1776127090.2</v>
      </c>
      <c r="F170" s="447"/>
      <c r="G170" s="446">
        <v>1776127088.26</v>
      </c>
    </row>
    <row r="171" spans="1:7" ht="24" outlineLevel="1" x14ac:dyDescent="0.2">
      <c r="A171" s="448" t="s">
        <v>986</v>
      </c>
      <c r="B171" s="447"/>
      <c r="C171" s="446">
        <v>8689693733.6999989</v>
      </c>
      <c r="D171" s="447"/>
      <c r="E171" s="446">
        <v>5564045039.8100004</v>
      </c>
      <c r="F171" s="447"/>
      <c r="G171" s="446">
        <v>14253738773.509998</v>
      </c>
    </row>
    <row r="172" spans="1:7" x14ac:dyDescent="0.2">
      <c r="A172" s="439" t="s">
        <v>987</v>
      </c>
      <c r="B172" s="440"/>
      <c r="C172" s="440"/>
      <c r="D172" s="441">
        <v>8769723848.3999996</v>
      </c>
      <c r="E172" s="441">
        <v>8769723848.3999996</v>
      </c>
      <c r="F172" s="440"/>
      <c r="G172" s="440"/>
    </row>
    <row r="173" spans="1:7" ht="24" outlineLevel="1" x14ac:dyDescent="0.2">
      <c r="A173" s="448" t="s">
        <v>988</v>
      </c>
      <c r="B173" s="447"/>
      <c r="C173" s="447"/>
      <c r="D173" s="446">
        <v>8769723848.3999996</v>
      </c>
      <c r="E173" s="446">
        <v>8769723848.3999996</v>
      </c>
      <c r="F173" s="447"/>
      <c r="G173" s="447"/>
    </row>
    <row r="174" spans="1:7" x14ac:dyDescent="0.2">
      <c r="A174" s="439" t="s">
        <v>989</v>
      </c>
      <c r="B174" s="440"/>
      <c r="C174" s="440"/>
      <c r="D174" s="441">
        <v>7110532416.8800001</v>
      </c>
      <c r="E174" s="441">
        <v>7110532416.8800001</v>
      </c>
      <c r="F174" s="440"/>
      <c r="G174" s="440"/>
    </row>
    <row r="175" spans="1:7" outlineLevel="1" x14ac:dyDescent="0.2">
      <c r="A175" s="448" t="s">
        <v>990</v>
      </c>
      <c r="B175" s="447"/>
      <c r="C175" s="447"/>
      <c r="D175" s="446">
        <v>1137304701.3299999</v>
      </c>
      <c r="E175" s="446">
        <v>1137304701.3299999</v>
      </c>
      <c r="F175" s="447"/>
      <c r="G175" s="447"/>
    </row>
    <row r="176" spans="1:7" ht="24" outlineLevel="2" x14ac:dyDescent="0.2">
      <c r="A176" s="445" t="s">
        <v>991</v>
      </c>
      <c r="B176" s="447"/>
      <c r="C176" s="447"/>
      <c r="D176" s="446">
        <v>728193266.66999996</v>
      </c>
      <c r="E176" s="446">
        <v>728193266.66999996</v>
      </c>
      <c r="F176" s="447"/>
      <c r="G176" s="447"/>
    </row>
    <row r="177" spans="1:7" ht="24" outlineLevel="2" x14ac:dyDescent="0.2">
      <c r="A177" s="445" t="s">
        <v>992</v>
      </c>
      <c r="B177" s="447"/>
      <c r="C177" s="447"/>
      <c r="D177" s="446">
        <v>58286835.049999997</v>
      </c>
      <c r="E177" s="446">
        <v>58286835.049999997</v>
      </c>
      <c r="F177" s="447"/>
      <c r="G177" s="447"/>
    </row>
    <row r="178" spans="1:7" ht="36" outlineLevel="2" x14ac:dyDescent="0.2">
      <c r="A178" s="445" t="s">
        <v>1138</v>
      </c>
      <c r="B178" s="447"/>
      <c r="C178" s="447"/>
      <c r="D178" s="446">
        <v>7392959.2000000002</v>
      </c>
      <c r="E178" s="446">
        <v>7392959.2000000002</v>
      </c>
      <c r="F178" s="447"/>
      <c r="G178" s="447"/>
    </row>
    <row r="179" spans="1:7" ht="24" outlineLevel="2" x14ac:dyDescent="0.2">
      <c r="A179" s="445" t="s">
        <v>993</v>
      </c>
      <c r="B179" s="447"/>
      <c r="C179" s="447"/>
      <c r="D179" s="446">
        <v>222172426.03</v>
      </c>
      <c r="E179" s="446">
        <v>222172426.03</v>
      </c>
      <c r="F179" s="447"/>
      <c r="G179" s="447"/>
    </row>
    <row r="180" spans="1:7" ht="24" outlineLevel="2" x14ac:dyDescent="0.2">
      <c r="A180" s="445" t="s">
        <v>994</v>
      </c>
      <c r="B180" s="447"/>
      <c r="C180" s="447"/>
      <c r="D180" s="446">
        <v>121259214.38</v>
      </c>
      <c r="E180" s="446">
        <v>121259214.38</v>
      </c>
      <c r="F180" s="447"/>
      <c r="G180" s="447"/>
    </row>
    <row r="181" spans="1:7" outlineLevel="1" x14ac:dyDescent="0.2">
      <c r="A181" s="448" t="s">
        <v>1108</v>
      </c>
      <c r="B181" s="447"/>
      <c r="C181" s="447"/>
      <c r="D181" s="446">
        <v>1068059.02</v>
      </c>
      <c r="E181" s="446">
        <v>1068059.02</v>
      </c>
      <c r="F181" s="447"/>
      <c r="G181" s="447"/>
    </row>
    <row r="182" spans="1:7" ht="24" outlineLevel="1" x14ac:dyDescent="0.2">
      <c r="A182" s="448" t="s">
        <v>995</v>
      </c>
      <c r="B182" s="447"/>
      <c r="C182" s="447"/>
      <c r="D182" s="446">
        <v>5972159656.5299997</v>
      </c>
      <c r="E182" s="446">
        <v>5972159656.5299997</v>
      </c>
      <c r="F182" s="447"/>
      <c r="G182" s="447"/>
    </row>
    <row r="183" spans="1:7" ht="36" outlineLevel="2" x14ac:dyDescent="0.2">
      <c r="A183" s="445" t="s">
        <v>996</v>
      </c>
      <c r="B183" s="447"/>
      <c r="C183" s="447"/>
      <c r="D183" s="446">
        <v>5472568477.5699997</v>
      </c>
      <c r="E183" s="446">
        <v>5472568477.5699997</v>
      </c>
      <c r="F183" s="447"/>
      <c r="G183" s="447"/>
    </row>
    <row r="184" spans="1:7" ht="36" outlineLevel="2" x14ac:dyDescent="0.2">
      <c r="A184" s="445" t="s">
        <v>997</v>
      </c>
      <c r="B184" s="447"/>
      <c r="C184" s="447"/>
      <c r="D184" s="446">
        <v>499591178.95999998</v>
      </c>
      <c r="E184" s="446">
        <v>499591178.95999998</v>
      </c>
      <c r="F184" s="447"/>
      <c r="G184" s="447"/>
    </row>
    <row r="185" spans="1:7" x14ac:dyDescent="0.2">
      <c r="A185" s="439" t="s">
        <v>998</v>
      </c>
      <c r="B185" s="440"/>
      <c r="C185" s="440"/>
      <c r="D185" s="441">
        <v>2147441630.0599999</v>
      </c>
      <c r="E185" s="441">
        <v>2147441630.0599999</v>
      </c>
      <c r="F185" s="440"/>
      <c r="G185" s="440"/>
    </row>
    <row r="186" spans="1:7" outlineLevel="1" x14ac:dyDescent="0.2">
      <c r="A186" s="448" t="s">
        <v>1167</v>
      </c>
      <c r="B186" s="447"/>
      <c r="C186" s="447"/>
      <c r="D186" s="446">
        <v>516730.32</v>
      </c>
      <c r="E186" s="446">
        <v>516730.32</v>
      </c>
      <c r="F186" s="447"/>
      <c r="G186" s="447"/>
    </row>
    <row r="187" spans="1:7" ht="24" outlineLevel="1" x14ac:dyDescent="0.2">
      <c r="A187" s="442" t="s">
        <v>1139</v>
      </c>
      <c r="B187" s="444"/>
      <c r="C187" s="444"/>
      <c r="D187" s="443">
        <v>81564495.349999994</v>
      </c>
      <c r="E187" s="443">
        <v>81564495.349999994</v>
      </c>
      <c r="F187" s="444"/>
      <c r="G187" s="444"/>
    </row>
    <row r="188" spans="1:7" ht="36" outlineLevel="2" x14ac:dyDescent="0.2">
      <c r="A188" s="445" t="s">
        <v>1246</v>
      </c>
      <c r="B188" s="447"/>
      <c r="C188" s="447"/>
      <c r="D188" s="446">
        <v>164732.89000000001</v>
      </c>
      <c r="E188" s="446">
        <v>164732.89000000001</v>
      </c>
      <c r="F188" s="447"/>
      <c r="G188" s="447"/>
    </row>
    <row r="189" spans="1:7" ht="36" outlineLevel="2" x14ac:dyDescent="0.2">
      <c r="A189" s="445" t="s">
        <v>1140</v>
      </c>
      <c r="B189" s="447"/>
      <c r="C189" s="447"/>
      <c r="D189" s="446">
        <v>81368563.200000003</v>
      </c>
      <c r="E189" s="446">
        <v>81368563.200000003</v>
      </c>
      <c r="F189" s="447"/>
      <c r="G189" s="447"/>
    </row>
    <row r="190" spans="1:7" ht="36" outlineLevel="2" x14ac:dyDescent="0.2">
      <c r="A190" s="445" t="s">
        <v>1141</v>
      </c>
      <c r="B190" s="447"/>
      <c r="C190" s="447"/>
      <c r="D190" s="446">
        <v>5388.36</v>
      </c>
      <c r="E190" s="446">
        <v>5388.36</v>
      </c>
      <c r="F190" s="447"/>
      <c r="G190" s="447"/>
    </row>
    <row r="191" spans="1:7" ht="36" outlineLevel="1" x14ac:dyDescent="0.2">
      <c r="A191" s="445" t="s">
        <v>1142</v>
      </c>
      <c r="B191" s="447"/>
      <c r="C191" s="447"/>
      <c r="D191" s="446">
        <v>25810.9</v>
      </c>
      <c r="E191" s="446">
        <v>25810.9</v>
      </c>
      <c r="F191" s="447"/>
      <c r="G191" s="447"/>
    </row>
    <row r="192" spans="1:7" outlineLevel="2" x14ac:dyDescent="0.2">
      <c r="A192" s="442" t="s">
        <v>999</v>
      </c>
      <c r="B192" s="444"/>
      <c r="C192" s="444"/>
      <c r="D192" s="443">
        <v>1902411292.2</v>
      </c>
      <c r="E192" s="443">
        <v>1902411292.2</v>
      </c>
      <c r="F192" s="444"/>
      <c r="G192" s="444"/>
    </row>
    <row r="193" spans="1:7" ht="24" outlineLevel="2" x14ac:dyDescent="0.2">
      <c r="A193" s="458" t="s">
        <v>1109</v>
      </c>
      <c r="B193" s="444"/>
      <c r="C193" s="444"/>
      <c r="D193" s="443">
        <v>23724296.359999999</v>
      </c>
      <c r="E193" s="443">
        <v>23724296.359999999</v>
      </c>
      <c r="F193" s="444"/>
      <c r="G193" s="444"/>
    </row>
    <row r="194" spans="1:7" outlineLevel="1" x14ac:dyDescent="0.2">
      <c r="A194" s="445" t="s">
        <v>1000</v>
      </c>
      <c r="B194" s="447"/>
      <c r="C194" s="447"/>
      <c r="D194" s="446">
        <v>1878686995.8399999</v>
      </c>
      <c r="E194" s="446">
        <v>1878686995.8399999</v>
      </c>
      <c r="F194" s="447"/>
      <c r="G194" s="447"/>
    </row>
    <row r="195" spans="1:7" outlineLevel="1" x14ac:dyDescent="0.2">
      <c r="A195" s="448" t="s">
        <v>1001</v>
      </c>
      <c r="B195" s="447"/>
      <c r="C195" s="447"/>
      <c r="D195" s="446">
        <v>294642.84000000003</v>
      </c>
      <c r="E195" s="446">
        <v>294642.84000000003</v>
      </c>
      <c r="F195" s="447"/>
      <c r="G195" s="447"/>
    </row>
    <row r="196" spans="1:7" outlineLevel="2" x14ac:dyDescent="0.2">
      <c r="A196" s="442" t="s">
        <v>1002</v>
      </c>
      <c r="B196" s="444"/>
      <c r="C196" s="444"/>
      <c r="D196" s="443">
        <v>32898469.350000001</v>
      </c>
      <c r="E196" s="443">
        <v>32898469.350000001</v>
      </c>
      <c r="F196" s="444"/>
      <c r="G196" s="444"/>
    </row>
    <row r="197" spans="1:7" ht="24" outlineLevel="2" x14ac:dyDescent="0.2">
      <c r="A197" s="445" t="s">
        <v>1168</v>
      </c>
      <c r="B197" s="447"/>
      <c r="C197" s="447"/>
      <c r="D197" s="446">
        <v>263560.24</v>
      </c>
      <c r="E197" s="446">
        <v>263560.24</v>
      </c>
      <c r="F197" s="447"/>
      <c r="G197" s="447"/>
    </row>
    <row r="198" spans="1:7" x14ac:dyDescent="0.2">
      <c r="A198" s="445" t="s">
        <v>1247</v>
      </c>
      <c r="B198" s="447"/>
      <c r="C198" s="447"/>
      <c r="D198" s="446">
        <v>472322.88</v>
      </c>
      <c r="E198" s="446">
        <v>472322.88</v>
      </c>
      <c r="F198" s="447"/>
      <c r="G198" s="447"/>
    </row>
    <row r="199" spans="1:7" outlineLevel="1" x14ac:dyDescent="0.2">
      <c r="A199" s="445" t="s">
        <v>1003</v>
      </c>
      <c r="B199" s="447"/>
      <c r="C199" s="447"/>
      <c r="D199" s="446">
        <v>32162586.23</v>
      </c>
      <c r="E199" s="446">
        <v>32162586.23</v>
      </c>
      <c r="F199" s="447"/>
      <c r="G199" s="447"/>
    </row>
    <row r="200" spans="1:7" ht="24" outlineLevel="1" x14ac:dyDescent="0.2">
      <c r="A200" s="442" t="s">
        <v>1248</v>
      </c>
      <c r="B200" s="444"/>
      <c r="C200" s="444"/>
      <c r="D200" s="443">
        <v>129756000</v>
      </c>
      <c r="E200" s="443">
        <v>129756000</v>
      </c>
      <c r="F200" s="444"/>
      <c r="G200" s="444"/>
    </row>
    <row r="201" spans="1:7" outlineLevel="2" x14ac:dyDescent="0.2">
      <c r="A201" s="445" t="s">
        <v>1249</v>
      </c>
      <c r="B201" s="447"/>
      <c r="C201" s="447"/>
      <c r="D201" s="446">
        <v>129756000</v>
      </c>
      <c r="E201" s="446">
        <v>129756000</v>
      </c>
      <c r="F201" s="447"/>
      <c r="G201" s="447"/>
    </row>
    <row r="202" spans="1:7" outlineLevel="2" x14ac:dyDescent="0.2">
      <c r="A202" s="439" t="s">
        <v>1004</v>
      </c>
      <c r="B202" s="440"/>
      <c r="C202" s="440"/>
      <c r="D202" s="441">
        <v>477556158.63</v>
      </c>
      <c r="E202" s="441">
        <v>477556158.63</v>
      </c>
      <c r="F202" s="440"/>
      <c r="G202" s="440"/>
    </row>
    <row r="203" spans="1:7" x14ac:dyDescent="0.2">
      <c r="A203" s="448" t="s">
        <v>1005</v>
      </c>
      <c r="B203" s="447"/>
      <c r="C203" s="447"/>
      <c r="D203" s="446">
        <v>453133611.30000001</v>
      </c>
      <c r="E203" s="446">
        <v>453133611.30000001</v>
      </c>
      <c r="F203" s="447"/>
      <c r="G203" s="447"/>
    </row>
    <row r="204" spans="1:7" outlineLevel="1" x14ac:dyDescent="0.2">
      <c r="A204" s="442" t="s">
        <v>1006</v>
      </c>
      <c r="B204" s="444"/>
      <c r="C204" s="444"/>
      <c r="D204" s="443">
        <v>24422547.329999998</v>
      </c>
      <c r="E204" s="443">
        <v>24422547.329999998</v>
      </c>
      <c r="F204" s="444"/>
      <c r="G204" s="444"/>
    </row>
    <row r="205" spans="1:7" ht="24" outlineLevel="2" x14ac:dyDescent="0.2">
      <c r="A205" s="445" t="s">
        <v>1007</v>
      </c>
      <c r="B205" s="447"/>
      <c r="C205" s="447"/>
      <c r="D205" s="446">
        <v>24307580.329999998</v>
      </c>
      <c r="E205" s="446">
        <v>24307580.329999998</v>
      </c>
      <c r="F205" s="447"/>
      <c r="G205" s="447"/>
    </row>
    <row r="206" spans="1:7" outlineLevel="2" x14ac:dyDescent="0.2">
      <c r="A206" s="445" t="s">
        <v>1169</v>
      </c>
      <c r="B206" s="447"/>
      <c r="C206" s="447"/>
      <c r="D206" s="446">
        <v>2445</v>
      </c>
      <c r="E206" s="446">
        <v>2445</v>
      </c>
      <c r="F206" s="447"/>
      <c r="G206" s="447"/>
    </row>
    <row r="207" spans="1:7" outlineLevel="2" x14ac:dyDescent="0.2">
      <c r="A207" s="445" t="s">
        <v>1250</v>
      </c>
      <c r="B207" s="447"/>
      <c r="C207" s="447"/>
      <c r="D207" s="446">
        <v>112522</v>
      </c>
      <c r="E207" s="446">
        <v>112522</v>
      </c>
      <c r="F207" s="447"/>
      <c r="G207" s="447"/>
    </row>
    <row r="208" spans="1:7" x14ac:dyDescent="0.2">
      <c r="A208" s="439" t="s">
        <v>1008</v>
      </c>
      <c r="B208" s="440"/>
      <c r="C208" s="440"/>
      <c r="D208" s="441">
        <v>317509041.13</v>
      </c>
      <c r="E208" s="441">
        <v>317509041.13</v>
      </c>
      <c r="F208" s="440"/>
      <c r="G208" s="440"/>
    </row>
    <row r="209" spans="1:7" outlineLevel="1" x14ac:dyDescent="0.2">
      <c r="A209" s="448" t="s">
        <v>1009</v>
      </c>
      <c r="B209" s="447"/>
      <c r="C209" s="447"/>
      <c r="D209" s="446">
        <v>317509041.13</v>
      </c>
      <c r="E209" s="446">
        <v>317509041.13</v>
      </c>
      <c r="F209" s="447"/>
      <c r="G209" s="447"/>
    </row>
    <row r="210" spans="1:7" ht="24" outlineLevel="1" x14ac:dyDescent="0.2">
      <c r="A210" s="445" t="s">
        <v>1010</v>
      </c>
      <c r="B210" s="447"/>
      <c r="C210" s="447"/>
      <c r="D210" s="446">
        <v>18608118.960000001</v>
      </c>
      <c r="E210" s="446">
        <v>18608118.960000001</v>
      </c>
      <c r="F210" s="447"/>
      <c r="G210" s="447"/>
    </row>
    <row r="211" spans="1:7" ht="36" outlineLevel="2" x14ac:dyDescent="0.2">
      <c r="A211" s="445" t="s">
        <v>1011</v>
      </c>
      <c r="B211" s="447"/>
      <c r="C211" s="447"/>
      <c r="D211" s="446">
        <v>256865997.99000001</v>
      </c>
      <c r="E211" s="446">
        <v>256865997.99000001</v>
      </c>
      <c r="F211" s="447"/>
      <c r="G211" s="447"/>
    </row>
    <row r="212" spans="1:7" ht="24" outlineLevel="2" x14ac:dyDescent="0.2">
      <c r="A212" s="445" t="s">
        <v>1012</v>
      </c>
      <c r="B212" s="447"/>
      <c r="C212" s="447"/>
      <c r="D212" s="446">
        <v>42034924.18</v>
      </c>
      <c r="E212" s="446">
        <v>42034924.18</v>
      </c>
      <c r="F212" s="447"/>
      <c r="G212" s="447"/>
    </row>
    <row r="213" spans="1:7" outlineLevel="1" x14ac:dyDescent="0.2">
      <c r="A213" s="439" t="s">
        <v>1013</v>
      </c>
      <c r="B213" s="440"/>
      <c r="C213" s="440"/>
      <c r="D213" s="441">
        <v>6184700987.8500004</v>
      </c>
      <c r="E213" s="441">
        <v>6184700987.8500004</v>
      </c>
      <c r="F213" s="440"/>
      <c r="G213" s="440"/>
    </row>
    <row r="214" spans="1:7" outlineLevel="2" x14ac:dyDescent="0.2">
      <c r="A214" s="448" t="s">
        <v>1170</v>
      </c>
      <c r="B214" s="447"/>
      <c r="C214" s="447"/>
      <c r="D214" s="446">
        <v>450353.58</v>
      </c>
      <c r="E214" s="446">
        <v>450353.58</v>
      </c>
      <c r="F214" s="447"/>
      <c r="G214" s="447"/>
    </row>
    <row r="215" spans="1:7" outlineLevel="2" x14ac:dyDescent="0.2">
      <c r="A215" s="442" t="s">
        <v>1014</v>
      </c>
      <c r="B215" s="444"/>
      <c r="C215" s="444"/>
      <c r="D215" s="443">
        <v>1845299673.74</v>
      </c>
      <c r="E215" s="443">
        <v>1845299673.74</v>
      </c>
      <c r="F215" s="444"/>
      <c r="G215" s="444"/>
    </row>
    <row r="216" spans="1:7" ht="24" outlineLevel="2" x14ac:dyDescent="0.2">
      <c r="A216" s="458" t="s">
        <v>1102</v>
      </c>
      <c r="B216" s="444"/>
      <c r="C216" s="444"/>
      <c r="D216" s="443">
        <v>31339290.859999999</v>
      </c>
      <c r="E216" s="443">
        <v>31339290.859999999</v>
      </c>
      <c r="F216" s="444"/>
      <c r="G216" s="444"/>
    </row>
    <row r="217" spans="1:7" outlineLevel="1" x14ac:dyDescent="0.2">
      <c r="A217" s="445" t="s">
        <v>1015</v>
      </c>
      <c r="B217" s="447"/>
      <c r="C217" s="447"/>
      <c r="D217" s="446">
        <v>1813960382.8800001</v>
      </c>
      <c r="E217" s="446">
        <v>1813960382.8800001</v>
      </c>
      <c r="F217" s="447"/>
      <c r="G217" s="447"/>
    </row>
    <row r="218" spans="1:7" ht="24" outlineLevel="2" x14ac:dyDescent="0.2">
      <c r="A218" s="442" t="s">
        <v>1143</v>
      </c>
      <c r="B218" s="444"/>
      <c r="C218" s="444"/>
      <c r="D218" s="443">
        <v>39526684.810000002</v>
      </c>
      <c r="E218" s="443">
        <v>39526684.810000002</v>
      </c>
      <c r="F218" s="444"/>
      <c r="G218" s="444"/>
    </row>
    <row r="219" spans="1:7" ht="36" outlineLevel="2" x14ac:dyDescent="0.2">
      <c r="A219" s="445" t="s">
        <v>1144</v>
      </c>
      <c r="B219" s="447"/>
      <c r="C219" s="447"/>
      <c r="D219" s="446">
        <v>15441195.529999999</v>
      </c>
      <c r="E219" s="446">
        <v>15441195.529999999</v>
      </c>
      <c r="F219" s="447"/>
      <c r="G219" s="447"/>
    </row>
    <row r="220" spans="1:7" ht="24" outlineLevel="2" x14ac:dyDescent="0.2">
      <c r="A220" s="445" t="s">
        <v>1145</v>
      </c>
      <c r="B220" s="447"/>
      <c r="C220" s="447"/>
      <c r="D220" s="446">
        <v>24080046.199999999</v>
      </c>
      <c r="E220" s="446">
        <v>24080046.199999999</v>
      </c>
      <c r="F220" s="447"/>
      <c r="G220" s="447"/>
    </row>
    <row r="221" spans="1:7" ht="36" outlineLevel="2" x14ac:dyDescent="0.2">
      <c r="A221" s="445" t="s">
        <v>1251</v>
      </c>
      <c r="B221" s="447"/>
      <c r="C221" s="447"/>
      <c r="D221" s="457">
        <v>72.86</v>
      </c>
      <c r="E221" s="457">
        <v>72.86</v>
      </c>
      <c r="F221" s="447"/>
      <c r="G221" s="447"/>
    </row>
    <row r="222" spans="1:7" ht="36" outlineLevel="2" x14ac:dyDescent="0.2">
      <c r="A222" s="445" t="s">
        <v>1146</v>
      </c>
      <c r="B222" s="447"/>
      <c r="C222" s="447"/>
      <c r="D222" s="446">
        <v>5370.22</v>
      </c>
      <c r="E222" s="446">
        <v>5370.22</v>
      </c>
      <c r="F222" s="447"/>
      <c r="G222" s="447"/>
    </row>
    <row r="223" spans="1:7" outlineLevel="2" x14ac:dyDescent="0.2">
      <c r="A223" s="442" t="s">
        <v>1016</v>
      </c>
      <c r="B223" s="444"/>
      <c r="C223" s="444"/>
      <c r="D223" s="443">
        <v>4251688275.7199998</v>
      </c>
      <c r="E223" s="443">
        <v>4251688275.7199998</v>
      </c>
      <c r="F223" s="444"/>
      <c r="G223" s="444"/>
    </row>
    <row r="224" spans="1:7" ht="24" outlineLevel="2" x14ac:dyDescent="0.2">
      <c r="A224" s="445" t="s">
        <v>1171</v>
      </c>
      <c r="B224" s="447"/>
      <c r="C224" s="447"/>
      <c r="D224" s="446">
        <v>1216324.6100000001</v>
      </c>
      <c r="E224" s="446">
        <v>1216324.6100000001</v>
      </c>
      <c r="F224" s="447"/>
      <c r="G224" s="447"/>
    </row>
    <row r="225" spans="1:7" ht="36" outlineLevel="2" x14ac:dyDescent="0.2">
      <c r="A225" s="445" t="s">
        <v>1017</v>
      </c>
      <c r="B225" s="447"/>
      <c r="C225" s="447"/>
      <c r="D225" s="446">
        <v>4122799228.0799999</v>
      </c>
      <c r="E225" s="446">
        <v>4122799228.0799999</v>
      </c>
      <c r="F225" s="447"/>
      <c r="G225" s="447"/>
    </row>
    <row r="226" spans="1:7" ht="36" outlineLevel="2" x14ac:dyDescent="0.2">
      <c r="A226" s="445" t="s">
        <v>1018</v>
      </c>
      <c r="B226" s="447"/>
      <c r="C226" s="447"/>
      <c r="D226" s="446">
        <v>23239386.530000001</v>
      </c>
      <c r="E226" s="446">
        <v>23239386.530000001</v>
      </c>
      <c r="F226" s="447"/>
      <c r="G226" s="447"/>
    </row>
    <row r="227" spans="1:7" outlineLevel="2" x14ac:dyDescent="0.2">
      <c r="A227" s="445" t="s">
        <v>1019</v>
      </c>
      <c r="B227" s="447"/>
      <c r="C227" s="447"/>
      <c r="D227" s="446">
        <v>87997071.849999994</v>
      </c>
      <c r="E227" s="446">
        <v>87997071.849999994</v>
      </c>
      <c r="F227" s="447"/>
      <c r="G227" s="447"/>
    </row>
    <row r="228" spans="1:7" ht="24" x14ac:dyDescent="0.2">
      <c r="A228" s="445" t="s">
        <v>1020</v>
      </c>
      <c r="B228" s="447"/>
      <c r="C228" s="447"/>
      <c r="D228" s="446">
        <v>1161636.71</v>
      </c>
      <c r="E228" s="446">
        <v>1161636.71</v>
      </c>
      <c r="F228" s="447"/>
      <c r="G228" s="447"/>
    </row>
    <row r="229" spans="1:7" ht="24" outlineLevel="1" x14ac:dyDescent="0.2">
      <c r="A229" s="445" t="s">
        <v>1021</v>
      </c>
      <c r="B229" s="447"/>
      <c r="C229" s="447"/>
      <c r="D229" s="446">
        <v>7500</v>
      </c>
      <c r="E229" s="446">
        <v>7500</v>
      </c>
      <c r="F229" s="447"/>
      <c r="G229" s="447"/>
    </row>
    <row r="230" spans="1:7" x14ac:dyDescent="0.2">
      <c r="A230" s="445" t="s">
        <v>1147</v>
      </c>
      <c r="B230" s="447"/>
      <c r="C230" s="447"/>
      <c r="D230" s="446">
        <v>83900</v>
      </c>
      <c r="E230" s="446">
        <v>83900</v>
      </c>
      <c r="F230" s="447"/>
      <c r="G230" s="447"/>
    </row>
    <row r="231" spans="1:7" ht="11.45" customHeight="1" x14ac:dyDescent="0.2">
      <c r="A231" s="445" t="s">
        <v>1022</v>
      </c>
      <c r="B231" s="447"/>
      <c r="C231" s="447"/>
      <c r="D231" s="446">
        <v>7022207.4800000004</v>
      </c>
      <c r="E231" s="446">
        <v>7022207.4800000004</v>
      </c>
      <c r="F231" s="447"/>
      <c r="G231" s="447"/>
    </row>
    <row r="232" spans="1:7" ht="11.45" customHeight="1" x14ac:dyDescent="0.2">
      <c r="A232" s="445" t="s">
        <v>1023</v>
      </c>
      <c r="B232" s="447"/>
      <c r="C232" s="447"/>
      <c r="D232" s="446">
        <v>6247946.0300000003</v>
      </c>
      <c r="E232" s="446">
        <v>6247946.0300000003</v>
      </c>
      <c r="F232" s="447"/>
      <c r="G232" s="447"/>
    </row>
    <row r="233" spans="1:7" ht="11.45" customHeight="1" x14ac:dyDescent="0.2">
      <c r="A233" s="445" t="s">
        <v>1024</v>
      </c>
      <c r="B233" s="447"/>
      <c r="C233" s="447"/>
      <c r="D233" s="446">
        <v>1913074.43</v>
      </c>
      <c r="E233" s="446">
        <v>1913074.43</v>
      </c>
      <c r="F233" s="447"/>
      <c r="G233" s="447"/>
    </row>
    <row r="234" spans="1:7" ht="11.45" customHeight="1" x14ac:dyDescent="0.2">
      <c r="A234" s="442" t="s">
        <v>1252</v>
      </c>
      <c r="B234" s="444"/>
      <c r="C234" s="444"/>
      <c r="D234" s="443">
        <v>47736000</v>
      </c>
      <c r="E234" s="443">
        <v>47736000</v>
      </c>
      <c r="F234" s="444"/>
      <c r="G234" s="444"/>
    </row>
    <row r="235" spans="1:7" ht="11.45" customHeight="1" x14ac:dyDescent="0.2">
      <c r="A235" s="445" t="s">
        <v>1253</v>
      </c>
      <c r="B235" s="447"/>
      <c r="C235" s="447"/>
      <c r="D235" s="446">
        <v>47736000</v>
      </c>
      <c r="E235" s="446">
        <v>47736000</v>
      </c>
      <c r="F235" s="447"/>
      <c r="G235" s="447"/>
    </row>
    <row r="236" spans="1:7" ht="11.45" customHeight="1" x14ac:dyDescent="0.2">
      <c r="A236" s="439" t="s">
        <v>1025</v>
      </c>
      <c r="B236" s="440"/>
      <c r="C236" s="440"/>
      <c r="D236" s="441">
        <v>51552226.140000001</v>
      </c>
      <c r="E236" s="441">
        <v>51552226.140000001</v>
      </c>
      <c r="F236" s="440"/>
      <c r="G236" s="440"/>
    </row>
    <row r="237" spans="1:7" ht="11.45" customHeight="1" x14ac:dyDescent="0.2">
      <c r="A237" s="448" t="s">
        <v>1026</v>
      </c>
      <c r="B237" s="447"/>
      <c r="C237" s="447"/>
      <c r="D237" s="446">
        <v>51552226.140000001</v>
      </c>
      <c r="E237" s="446">
        <v>51552226.140000001</v>
      </c>
      <c r="F237" s="447"/>
      <c r="G237" s="447"/>
    </row>
    <row r="238" spans="1:7" ht="11.45" customHeight="1" x14ac:dyDescent="0.2">
      <c r="A238" s="462" t="s">
        <v>1027</v>
      </c>
      <c r="B238" s="463">
        <v>45182079921.199997</v>
      </c>
      <c r="C238" s="463">
        <v>45182079921.199997</v>
      </c>
      <c r="D238" s="463">
        <v>390868429771.98004</v>
      </c>
      <c r="E238" s="463">
        <v>390868429771.98004</v>
      </c>
      <c r="F238" s="463">
        <v>42238470416.330002</v>
      </c>
      <c r="G238" s="463">
        <v>42238470416.330002</v>
      </c>
    </row>
    <row r="239" spans="1:7" ht="11.45" customHeight="1" x14ac:dyDescent="0.2"/>
    <row r="240" spans="1:7"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sheetData>
  <mergeCells count="4">
    <mergeCell ref="A4:A5"/>
    <mergeCell ref="B4:C4"/>
    <mergeCell ref="D4:E4"/>
    <mergeCell ref="F4:G4"/>
  </mergeCells>
  <pageMargins left="0.39370078740157477" right="0.39370078740157477" top="0.39370078740157477" bottom="0.39370078740157477" header="0.39370078740157477" footer="0.39370078740157477"/>
  <pageSetup paperSize="9" fitToWidth="0" fitToHeight="0"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722A4-AC09-4830-A882-CE6738424388}">
  <sheetPr>
    <tabColor rgb="FF92D050"/>
    <pageSetUpPr fitToPage="1"/>
  </sheetPr>
  <dimension ref="A1:J166"/>
  <sheetViews>
    <sheetView topLeftCell="A75" workbookViewId="0">
      <selection activeCell="C98" sqref="C98"/>
    </sheetView>
  </sheetViews>
  <sheetFormatPr defaultColWidth="9" defaultRowHeight="12.75" outlineLevelRow="3" x14ac:dyDescent="0.2"/>
  <cols>
    <col min="1" max="2" width="22.42578125" style="354" customWidth="1"/>
    <col min="3" max="4" width="16" style="354" customWidth="1"/>
    <col min="8" max="8" width="16.5703125" customWidth="1"/>
    <col min="9" max="9" width="14.5703125" customWidth="1"/>
    <col min="10" max="10" width="19.28515625" customWidth="1"/>
  </cols>
  <sheetData>
    <row r="1" spans="1:10" ht="12.95" customHeight="1" x14ac:dyDescent="0.2">
      <c r="A1" s="353" t="s">
        <v>870</v>
      </c>
      <c r="H1" s="364" t="s">
        <v>870</v>
      </c>
      <c r="I1" s="365"/>
      <c r="J1" s="365"/>
    </row>
    <row r="2" spans="1:10" ht="15.95" customHeight="1" x14ac:dyDescent="0.25">
      <c r="A2" s="355" t="s">
        <v>1254</v>
      </c>
      <c r="H2" s="366" t="s">
        <v>1256</v>
      </c>
      <c r="I2" s="365"/>
      <c r="J2" s="365"/>
    </row>
    <row r="3" spans="1:10" ht="11.1" customHeight="1" x14ac:dyDescent="0.2">
      <c r="A3" s="354" t="s">
        <v>871</v>
      </c>
      <c r="B3" s="354" t="s">
        <v>872</v>
      </c>
      <c r="H3" s="367" t="s">
        <v>871</v>
      </c>
      <c r="I3" s="367" t="s">
        <v>872</v>
      </c>
      <c r="J3" s="365"/>
    </row>
    <row r="4" spans="1:10" ht="12" customHeight="1" x14ac:dyDescent="0.2">
      <c r="A4" s="356" t="s">
        <v>1078</v>
      </c>
      <c r="B4" s="356" t="s">
        <v>877</v>
      </c>
      <c r="C4" s="356" t="s">
        <v>878</v>
      </c>
      <c r="D4"/>
      <c r="H4" s="356" t="s">
        <v>1078</v>
      </c>
      <c r="I4" s="356" t="s">
        <v>877</v>
      </c>
      <c r="J4" s="356" t="s">
        <v>878</v>
      </c>
    </row>
    <row r="5" spans="1:10" ht="12" customHeight="1" x14ac:dyDescent="0.2">
      <c r="A5" s="359" t="s">
        <v>1040</v>
      </c>
      <c r="B5" s="360"/>
      <c r="C5" s="360"/>
      <c r="D5"/>
      <c r="H5" s="359" t="s">
        <v>1040</v>
      </c>
      <c r="I5" s="360"/>
      <c r="J5" s="360"/>
    </row>
    <row r="6" spans="1:10" ht="12" customHeight="1" outlineLevel="1" x14ac:dyDescent="0.2">
      <c r="A6" s="464">
        <v>5500</v>
      </c>
      <c r="B6" s="465">
        <v>798984589.55999994</v>
      </c>
      <c r="C6" s="466"/>
      <c r="D6"/>
      <c r="H6" s="464">
        <v>5500</v>
      </c>
      <c r="I6" s="465">
        <v>1776127090.2</v>
      </c>
      <c r="J6" s="466"/>
    </row>
    <row r="7" spans="1:10" ht="12" customHeight="1" outlineLevel="2" x14ac:dyDescent="0.2">
      <c r="A7" s="464">
        <v>5510</v>
      </c>
      <c r="B7" s="465">
        <v>798984589.55999994</v>
      </c>
      <c r="C7" s="466"/>
      <c r="D7"/>
      <c r="H7" s="464">
        <v>5510</v>
      </c>
      <c r="I7" s="465">
        <v>1776127090.2</v>
      </c>
      <c r="J7" s="466"/>
    </row>
    <row r="8" spans="1:10" ht="12" customHeight="1" outlineLevel="1" x14ac:dyDescent="0.2">
      <c r="A8" s="464">
        <v>6100</v>
      </c>
      <c r="B8" s="466"/>
      <c r="C8" s="465">
        <v>2048424482.6199999</v>
      </c>
      <c r="D8"/>
      <c r="H8" s="464">
        <v>6100</v>
      </c>
      <c r="I8" s="466"/>
      <c r="J8" s="465">
        <v>6623019921.1599998</v>
      </c>
    </row>
    <row r="9" spans="1:10" ht="12" customHeight="1" outlineLevel="2" x14ac:dyDescent="0.2">
      <c r="A9" s="464">
        <v>6110</v>
      </c>
      <c r="B9" s="466"/>
      <c r="C9" s="465">
        <v>377430792.05000001</v>
      </c>
      <c r="D9"/>
      <c r="H9" s="464">
        <v>6110</v>
      </c>
      <c r="I9" s="466"/>
      <c r="J9" s="465">
        <v>1137304701.3299999</v>
      </c>
    </row>
    <row r="10" spans="1:10" ht="12" customHeight="1" outlineLevel="3" x14ac:dyDescent="0.2">
      <c r="A10" s="467" t="s">
        <v>1033</v>
      </c>
      <c r="B10" s="466"/>
      <c r="C10" s="465">
        <v>240545323.55000001</v>
      </c>
      <c r="D10"/>
      <c r="H10" s="467" t="s">
        <v>1033</v>
      </c>
      <c r="I10" s="466"/>
      <c r="J10" s="465">
        <v>728193266.66999996</v>
      </c>
    </row>
    <row r="11" spans="1:10" ht="12" customHeight="1" outlineLevel="3" x14ac:dyDescent="0.2">
      <c r="A11" s="363" t="s">
        <v>1172</v>
      </c>
      <c r="B11" s="358"/>
      <c r="C11" s="465">
        <v>23354683.420000002</v>
      </c>
      <c r="D11"/>
      <c r="H11" s="369" t="s">
        <v>1172</v>
      </c>
      <c r="I11" s="358"/>
      <c r="J11" s="465">
        <v>72978931.840000004</v>
      </c>
    </row>
    <row r="12" spans="1:10" ht="12" customHeight="1" outlineLevel="3" x14ac:dyDescent="0.2">
      <c r="A12" s="363" t="s">
        <v>1173</v>
      </c>
      <c r="B12" s="358"/>
      <c r="C12" s="465">
        <v>217190640.13</v>
      </c>
      <c r="D12"/>
      <c r="H12" s="369" t="s">
        <v>1173</v>
      </c>
      <c r="I12" s="358"/>
      <c r="J12" s="465">
        <v>655214334.83000004</v>
      </c>
    </row>
    <row r="13" spans="1:10" ht="12" customHeight="1" outlineLevel="3" x14ac:dyDescent="0.2">
      <c r="A13" s="362" t="s">
        <v>1032</v>
      </c>
      <c r="B13" s="358"/>
      <c r="C13" s="465">
        <v>21673588.449999999</v>
      </c>
      <c r="D13"/>
      <c r="H13" s="362" t="s">
        <v>1032</v>
      </c>
      <c r="I13" s="358"/>
      <c r="J13" s="472">
        <v>58286835.049999997</v>
      </c>
    </row>
    <row r="14" spans="1:10" ht="12" customHeight="1" outlineLevel="3" x14ac:dyDescent="0.2">
      <c r="A14" s="363" t="s">
        <v>1174</v>
      </c>
      <c r="B14" s="358"/>
      <c r="C14" s="465">
        <v>10058879.890000001</v>
      </c>
      <c r="D14"/>
      <c r="H14" s="369" t="s">
        <v>1174</v>
      </c>
      <c r="I14" s="358"/>
      <c r="J14" s="465">
        <v>28922519.43</v>
      </c>
    </row>
    <row r="15" spans="1:10" ht="12" customHeight="1" outlineLevel="3" x14ac:dyDescent="0.2">
      <c r="A15" s="363" t="s">
        <v>1175</v>
      </c>
      <c r="B15" s="358"/>
      <c r="C15" s="465">
        <v>11614708.560000001</v>
      </c>
      <c r="D15"/>
      <c r="H15" s="369" t="s">
        <v>1175</v>
      </c>
      <c r="I15" s="358"/>
      <c r="J15" s="465">
        <v>29364315.620000001</v>
      </c>
    </row>
    <row r="16" spans="1:10" ht="12" customHeight="1" outlineLevel="3" x14ac:dyDescent="0.2">
      <c r="A16" s="362" t="s">
        <v>1126</v>
      </c>
      <c r="B16" s="358"/>
      <c r="C16" s="465">
        <v>488163.4</v>
      </c>
      <c r="D16"/>
      <c r="H16" s="362" t="s">
        <v>1126</v>
      </c>
      <c r="I16" s="358"/>
      <c r="J16" s="465">
        <v>7392959.2000000002</v>
      </c>
    </row>
    <row r="17" spans="1:10" ht="12" customHeight="1" outlineLevel="3" x14ac:dyDescent="0.2">
      <c r="A17" s="362" t="s">
        <v>1034</v>
      </c>
      <c r="B17" s="358"/>
      <c r="C17" s="465">
        <v>74169853.930000007</v>
      </c>
      <c r="D17"/>
      <c r="H17" s="362" t="s">
        <v>1034</v>
      </c>
      <c r="I17" s="358"/>
      <c r="J17" s="465">
        <v>222172426.03</v>
      </c>
    </row>
    <row r="18" spans="1:10" ht="12" customHeight="1" outlineLevel="3" x14ac:dyDescent="0.2">
      <c r="A18" s="371" t="s">
        <v>1129</v>
      </c>
      <c r="B18" s="358"/>
      <c r="C18" s="465">
        <v>46377691.240000002</v>
      </c>
      <c r="D18"/>
      <c r="H18" s="371" t="s">
        <v>1129</v>
      </c>
      <c r="I18" s="358"/>
      <c r="J18" s="465">
        <v>68377691.239999995</v>
      </c>
    </row>
    <row r="19" spans="1:10" ht="12" customHeight="1" outlineLevel="3" x14ac:dyDescent="0.2">
      <c r="A19" s="371" t="s">
        <v>1130</v>
      </c>
      <c r="B19" s="358"/>
      <c r="C19" s="465">
        <v>21373057.670000002</v>
      </c>
      <c r="D19"/>
      <c r="H19" s="371" t="s">
        <v>1130</v>
      </c>
      <c r="I19" s="358"/>
      <c r="J19" s="465">
        <v>134209153.48</v>
      </c>
    </row>
    <row r="20" spans="1:10" ht="12" customHeight="1" outlineLevel="3" x14ac:dyDescent="0.2">
      <c r="A20" s="371" t="s">
        <v>1131</v>
      </c>
      <c r="B20" s="358"/>
      <c r="C20" s="465">
        <v>51215.02</v>
      </c>
      <c r="D20"/>
      <c r="H20" s="371" t="s">
        <v>1131</v>
      </c>
      <c r="I20" s="358"/>
      <c r="J20" s="465">
        <v>100151.31</v>
      </c>
    </row>
    <row r="21" spans="1:10" ht="12" customHeight="1" outlineLevel="3" x14ac:dyDescent="0.2">
      <c r="A21" s="371" t="s">
        <v>1132</v>
      </c>
      <c r="B21" s="358"/>
      <c r="C21" s="465">
        <v>6367890</v>
      </c>
      <c r="D21"/>
      <c r="H21" s="371" t="s">
        <v>1132</v>
      </c>
      <c r="I21" s="358"/>
      <c r="J21" s="465">
        <v>19245430</v>
      </c>
    </row>
    <row r="22" spans="1:10" ht="12" customHeight="1" outlineLevel="3" x14ac:dyDescent="0.2">
      <c r="A22" s="371" t="s">
        <v>1189</v>
      </c>
      <c r="B22" s="358"/>
      <c r="C22" s="372"/>
      <c r="D22"/>
      <c r="H22" s="371" t="s">
        <v>1189</v>
      </c>
      <c r="I22" s="358"/>
      <c r="J22" s="465">
        <v>240000</v>
      </c>
    </row>
    <row r="23" spans="1:10" ht="12" customHeight="1" outlineLevel="3" x14ac:dyDescent="0.2">
      <c r="A23" s="362" t="s">
        <v>1035</v>
      </c>
      <c r="B23" s="358"/>
      <c r="C23" s="465">
        <v>40553862.719999999</v>
      </c>
      <c r="D23"/>
      <c r="H23" s="362" t="s">
        <v>1035</v>
      </c>
      <c r="I23" s="358"/>
      <c r="J23" s="465">
        <v>121259214.38</v>
      </c>
    </row>
    <row r="24" spans="1:10" ht="12" customHeight="1" outlineLevel="2" x14ac:dyDescent="0.2">
      <c r="A24" s="361">
        <v>6120</v>
      </c>
      <c r="B24" s="358"/>
      <c r="C24" s="465">
        <v>85225</v>
      </c>
      <c r="D24"/>
      <c r="H24" s="361">
        <v>6120</v>
      </c>
      <c r="I24" s="358"/>
      <c r="J24" s="465">
        <v>1068059.02</v>
      </c>
    </row>
    <row r="25" spans="1:10" ht="12" customHeight="1" outlineLevel="2" x14ac:dyDescent="0.2">
      <c r="A25" s="361">
        <v>6150</v>
      </c>
      <c r="B25" s="358"/>
      <c r="C25" s="465">
        <v>1670908465.5699999</v>
      </c>
      <c r="D25"/>
      <c r="H25" s="361">
        <v>6150</v>
      </c>
      <c r="I25" s="358"/>
      <c r="J25" s="465">
        <v>5484647160.8100004</v>
      </c>
    </row>
    <row r="26" spans="1:10" ht="12" customHeight="1" outlineLevel="3" x14ac:dyDescent="0.2">
      <c r="A26" s="362" t="s">
        <v>1036</v>
      </c>
      <c r="B26" s="358"/>
      <c r="C26" s="465">
        <v>1610298436.3199999</v>
      </c>
      <c r="D26"/>
      <c r="H26" s="362" t="s">
        <v>1036</v>
      </c>
      <c r="I26" s="358"/>
      <c r="J26" s="465">
        <v>4985055981.8499994</v>
      </c>
    </row>
    <row r="27" spans="1:10" ht="12" customHeight="1" outlineLevel="3" x14ac:dyDescent="0.2">
      <c r="A27" s="362" t="s">
        <v>1037</v>
      </c>
      <c r="B27" s="358"/>
      <c r="C27" s="465">
        <v>60610029.25</v>
      </c>
      <c r="D27"/>
      <c r="H27" s="362" t="s">
        <v>1037</v>
      </c>
      <c r="I27" s="358"/>
      <c r="J27" s="472">
        <v>499591178.95999998</v>
      </c>
    </row>
    <row r="28" spans="1:10" ht="12" customHeight="1" outlineLevel="3" x14ac:dyDescent="0.2">
      <c r="A28" s="363" t="s">
        <v>1176</v>
      </c>
      <c r="B28" s="358"/>
      <c r="C28" s="357">
        <v>0</v>
      </c>
      <c r="D28"/>
      <c r="H28" s="369" t="s">
        <v>1176</v>
      </c>
      <c r="I28" s="358"/>
      <c r="J28" s="465">
        <v>12078683.24</v>
      </c>
    </row>
    <row r="29" spans="1:10" ht="12" customHeight="1" outlineLevel="3" x14ac:dyDescent="0.2">
      <c r="A29" s="363" t="s">
        <v>1177</v>
      </c>
      <c r="B29" s="358"/>
      <c r="C29" s="465">
        <v>60610029.25</v>
      </c>
      <c r="D29"/>
      <c r="H29" s="369" t="s">
        <v>1177</v>
      </c>
      <c r="I29" s="358"/>
      <c r="J29" s="465">
        <v>487512495.72000003</v>
      </c>
    </row>
    <row r="30" spans="1:10" ht="12" customHeight="1" outlineLevel="1" x14ac:dyDescent="0.2">
      <c r="A30" s="361">
        <v>6200</v>
      </c>
      <c r="B30" s="358"/>
      <c r="C30" s="465">
        <v>944075139.13999999</v>
      </c>
      <c r="D30"/>
      <c r="H30" s="361">
        <v>6200</v>
      </c>
      <c r="I30" s="358"/>
      <c r="J30" s="465">
        <v>2146703927.24</v>
      </c>
    </row>
    <row r="31" spans="1:10" ht="12" customHeight="1" outlineLevel="2" x14ac:dyDescent="0.2">
      <c r="A31" s="361">
        <v>6210</v>
      </c>
      <c r="B31" s="358"/>
      <c r="C31" s="465">
        <v>343533.84</v>
      </c>
      <c r="D31"/>
      <c r="H31" s="361">
        <v>6210</v>
      </c>
      <c r="I31" s="358"/>
      <c r="J31" s="465">
        <v>516730.32</v>
      </c>
    </row>
    <row r="32" spans="1:10" ht="12" customHeight="1" outlineLevel="2" x14ac:dyDescent="0.2">
      <c r="A32" s="361">
        <v>6240</v>
      </c>
      <c r="B32" s="358"/>
      <c r="C32" s="465">
        <v>57531017.549999997</v>
      </c>
      <c r="D32"/>
      <c r="H32" s="361">
        <v>6240</v>
      </c>
      <c r="I32" s="358"/>
      <c r="J32" s="465">
        <v>81564495.349999994</v>
      </c>
    </row>
    <row r="33" spans="1:10" ht="12" customHeight="1" outlineLevel="3" x14ac:dyDescent="0.2">
      <c r="A33" s="361" t="s">
        <v>1257</v>
      </c>
      <c r="C33" s="465">
        <v>164732.89000000001</v>
      </c>
      <c r="D33"/>
      <c r="H33" s="467" t="s">
        <v>1257</v>
      </c>
      <c r="J33" s="465">
        <v>164732.89000000001</v>
      </c>
    </row>
    <row r="34" spans="1:10" ht="12" customHeight="1" outlineLevel="3" x14ac:dyDescent="0.2">
      <c r="A34" s="362" t="s">
        <v>1041</v>
      </c>
      <c r="B34" s="358"/>
      <c r="C34" s="465">
        <v>57362445.75</v>
      </c>
      <c r="D34"/>
      <c r="H34" s="362" t="s">
        <v>1041</v>
      </c>
      <c r="I34" s="358"/>
      <c r="J34" s="465">
        <v>81368563.200000003</v>
      </c>
    </row>
    <row r="35" spans="1:10" ht="12" customHeight="1" outlineLevel="3" x14ac:dyDescent="0.2">
      <c r="A35" s="362" t="s">
        <v>1042</v>
      </c>
      <c r="B35" s="358"/>
      <c r="C35" s="465">
        <v>3838.91</v>
      </c>
      <c r="D35"/>
      <c r="H35" s="362" t="s">
        <v>1042</v>
      </c>
      <c r="I35" s="358"/>
      <c r="J35" s="465">
        <v>5388.36</v>
      </c>
    </row>
    <row r="36" spans="1:10" ht="12" customHeight="1" outlineLevel="2" x14ac:dyDescent="0.2">
      <c r="A36" s="362" t="s">
        <v>1127</v>
      </c>
      <c r="B36" s="358"/>
      <c r="D36"/>
      <c r="H36" s="362" t="s">
        <v>1127</v>
      </c>
      <c r="I36" s="358"/>
      <c r="J36" s="465">
        <v>25810.9</v>
      </c>
    </row>
    <row r="37" spans="1:10" ht="12" customHeight="1" outlineLevel="3" x14ac:dyDescent="0.2">
      <c r="A37" s="361">
        <v>6250</v>
      </c>
      <c r="B37" s="358"/>
      <c r="C37" s="465">
        <v>750661583.88</v>
      </c>
      <c r="D37"/>
      <c r="H37" s="361">
        <v>6250</v>
      </c>
      <c r="I37" s="358"/>
      <c r="J37" s="465">
        <v>1901673589.3800001</v>
      </c>
    </row>
    <row r="38" spans="1:10" ht="12" customHeight="1" outlineLevel="3" x14ac:dyDescent="0.2">
      <c r="A38" s="362" t="s">
        <v>1043</v>
      </c>
      <c r="B38" s="358"/>
      <c r="C38" s="465">
        <v>11224158.960000001</v>
      </c>
      <c r="D38"/>
      <c r="H38" s="362" t="s">
        <v>1043</v>
      </c>
      <c r="I38" s="358"/>
      <c r="J38" s="465">
        <v>23724296.359999999</v>
      </c>
    </row>
    <row r="39" spans="1:10" ht="12" customHeight="1" outlineLevel="2" x14ac:dyDescent="0.2">
      <c r="A39" s="362" t="s">
        <v>1044</v>
      </c>
      <c r="B39" s="358"/>
      <c r="C39" s="465">
        <v>739437424.91999996</v>
      </c>
      <c r="D39"/>
      <c r="H39" s="362" t="s">
        <v>1044</v>
      </c>
      <c r="I39" s="358"/>
      <c r="J39" s="465">
        <v>1877949293.02</v>
      </c>
    </row>
    <row r="40" spans="1:10" ht="12" customHeight="1" outlineLevel="2" x14ac:dyDescent="0.2">
      <c r="A40" s="361">
        <v>6260</v>
      </c>
      <c r="B40" s="358"/>
      <c r="C40" s="465">
        <v>98214.28</v>
      </c>
      <c r="D40"/>
      <c r="H40" s="361">
        <v>6260</v>
      </c>
      <c r="I40" s="358"/>
      <c r="J40" s="465">
        <v>294642.84000000003</v>
      </c>
    </row>
    <row r="41" spans="1:10" ht="12" customHeight="1" outlineLevel="3" x14ac:dyDescent="0.2">
      <c r="A41" s="361">
        <v>6280</v>
      </c>
      <c r="B41" s="358"/>
      <c r="C41" s="465">
        <v>5684789.5899999999</v>
      </c>
      <c r="D41"/>
      <c r="H41" s="361">
        <v>6280</v>
      </c>
      <c r="I41" s="358"/>
      <c r="J41" s="465">
        <v>32898469.350000001</v>
      </c>
    </row>
    <row r="42" spans="1:10" ht="12" customHeight="1" outlineLevel="3" x14ac:dyDescent="0.2">
      <c r="A42" s="362" t="s">
        <v>1178</v>
      </c>
      <c r="B42" s="358"/>
      <c r="C42" s="465">
        <v>228045.09</v>
      </c>
      <c r="D42"/>
      <c r="H42" s="361" t="s">
        <v>1178</v>
      </c>
      <c r="I42" s="358"/>
      <c r="J42" s="465">
        <v>263560.24</v>
      </c>
    </row>
    <row r="43" spans="1:10" ht="12" customHeight="1" outlineLevel="1" x14ac:dyDescent="0.2">
      <c r="A43" s="362" t="s">
        <v>1045</v>
      </c>
      <c r="B43" s="358"/>
      <c r="C43" s="465">
        <v>5456744.5</v>
      </c>
      <c r="D43"/>
      <c r="H43" s="362" t="s">
        <v>1063</v>
      </c>
      <c r="I43" s="358"/>
      <c r="J43" s="465">
        <v>472322.88</v>
      </c>
    </row>
    <row r="44" spans="1:10" ht="12" customHeight="1" outlineLevel="2" x14ac:dyDescent="0.2">
      <c r="A44" s="464">
        <v>6290</v>
      </c>
      <c r="C44" s="465">
        <v>129756000</v>
      </c>
      <c r="D44"/>
      <c r="H44" s="362" t="s">
        <v>1045</v>
      </c>
      <c r="I44" s="358"/>
      <c r="J44" s="465">
        <v>32162586.23</v>
      </c>
    </row>
    <row r="45" spans="1:10" ht="12" customHeight="1" outlineLevel="2" x14ac:dyDescent="0.2">
      <c r="A45" s="467" t="s">
        <v>1190</v>
      </c>
      <c r="C45" s="465">
        <v>129756000</v>
      </c>
      <c r="D45"/>
      <c r="H45" s="464">
        <v>6290</v>
      </c>
      <c r="I45" s="354"/>
      <c r="J45" s="465">
        <v>129756000</v>
      </c>
    </row>
    <row r="46" spans="1:10" ht="12" customHeight="1" outlineLevel="3" x14ac:dyDescent="0.2">
      <c r="A46" s="361">
        <v>7200</v>
      </c>
      <c r="B46" s="465">
        <v>175358029.52000001</v>
      </c>
      <c r="C46" s="358"/>
      <c r="D46"/>
      <c r="H46" s="467" t="s">
        <v>1190</v>
      </c>
      <c r="I46" s="354"/>
      <c r="J46" s="465">
        <v>129756000</v>
      </c>
    </row>
    <row r="47" spans="1:10" ht="12" customHeight="1" outlineLevel="3" x14ac:dyDescent="0.2">
      <c r="A47" s="361">
        <v>7210</v>
      </c>
      <c r="B47" s="465">
        <v>167423299.30000001</v>
      </c>
      <c r="C47" s="358"/>
      <c r="D47"/>
      <c r="H47" s="464">
        <v>7200</v>
      </c>
      <c r="I47" s="465">
        <v>477556158.63</v>
      </c>
      <c r="J47" s="358"/>
    </row>
    <row r="48" spans="1:10" ht="12" customHeight="1" outlineLevel="1" x14ac:dyDescent="0.2">
      <c r="A48" s="361">
        <v>7220</v>
      </c>
      <c r="B48" s="465">
        <v>7934730.2199999997</v>
      </c>
      <c r="C48" s="358"/>
      <c r="D48"/>
      <c r="H48" s="464">
        <v>7210</v>
      </c>
      <c r="I48" s="465">
        <v>453133611.30000001</v>
      </c>
      <c r="J48" s="358"/>
    </row>
    <row r="49" spans="1:10" ht="12" customHeight="1" outlineLevel="2" x14ac:dyDescent="0.2">
      <c r="A49" s="362" t="s">
        <v>1046</v>
      </c>
      <c r="B49" s="465">
        <v>7934730.2199999997</v>
      </c>
      <c r="C49" s="358"/>
      <c r="D49"/>
      <c r="H49" s="464">
        <v>7220</v>
      </c>
      <c r="I49" s="465">
        <v>24422547.329999998</v>
      </c>
      <c r="J49" s="358"/>
    </row>
    <row r="50" spans="1:10" ht="12" customHeight="1" outlineLevel="3" x14ac:dyDescent="0.2">
      <c r="A50" s="362" t="s">
        <v>1179</v>
      </c>
      <c r="B50" s="465"/>
      <c r="C50" s="358"/>
      <c r="D50"/>
      <c r="H50" s="467" t="s">
        <v>1046</v>
      </c>
      <c r="I50" s="465">
        <v>24307580.329999998</v>
      </c>
      <c r="J50" s="358"/>
    </row>
    <row r="51" spans="1:10" ht="12" customHeight="1" outlineLevel="3" x14ac:dyDescent="0.2">
      <c r="A51" s="361">
        <v>7300</v>
      </c>
      <c r="B51" s="465">
        <v>106495813.36</v>
      </c>
      <c r="C51" s="358"/>
      <c r="D51"/>
      <c r="H51" s="467" t="s">
        <v>1179</v>
      </c>
      <c r="I51" s="465">
        <v>2445</v>
      </c>
      <c r="J51" s="358"/>
    </row>
    <row r="52" spans="1:10" ht="12" customHeight="1" outlineLevel="3" x14ac:dyDescent="0.2">
      <c r="A52" s="361">
        <v>7310</v>
      </c>
      <c r="B52" s="465">
        <v>106495813.36</v>
      </c>
      <c r="C52" s="358"/>
      <c r="D52"/>
      <c r="H52" s="467" t="s">
        <v>1258</v>
      </c>
      <c r="I52" s="465">
        <v>112522</v>
      </c>
      <c r="J52" s="358"/>
    </row>
    <row r="53" spans="1:10" ht="12" customHeight="1" outlineLevel="3" x14ac:dyDescent="0.2">
      <c r="A53" s="362" t="s">
        <v>1031</v>
      </c>
      <c r="B53" s="465">
        <v>6192141.5599999996</v>
      </c>
      <c r="C53" s="358"/>
      <c r="D53"/>
      <c r="H53" s="464">
        <v>7300</v>
      </c>
      <c r="I53" s="465">
        <v>317509041.13</v>
      </c>
      <c r="J53" s="358"/>
    </row>
    <row r="54" spans="1:10" ht="12" customHeight="1" outlineLevel="3" x14ac:dyDescent="0.2">
      <c r="A54" s="363" t="s">
        <v>1180</v>
      </c>
      <c r="B54" s="468">
        <v>12.81</v>
      </c>
      <c r="C54" s="358"/>
      <c r="D54"/>
      <c r="H54" s="464">
        <v>7310</v>
      </c>
      <c r="I54" s="465">
        <v>317509041.13</v>
      </c>
      <c r="J54" s="358"/>
    </row>
    <row r="55" spans="1:10" ht="12" customHeight="1" outlineLevel="1" x14ac:dyDescent="0.2">
      <c r="A55" s="363" t="s">
        <v>1181</v>
      </c>
      <c r="B55" s="465">
        <v>6192128.75</v>
      </c>
      <c r="C55" s="358"/>
      <c r="D55"/>
      <c r="H55" s="467" t="s">
        <v>1031</v>
      </c>
      <c r="I55" s="465">
        <v>18608118.960000001</v>
      </c>
      <c r="J55" s="358"/>
    </row>
    <row r="56" spans="1:10" ht="12" customHeight="1" outlineLevel="2" x14ac:dyDescent="0.2">
      <c r="A56" s="362" t="s">
        <v>1047</v>
      </c>
      <c r="B56" s="465">
        <v>92904202.879999995</v>
      </c>
      <c r="C56" s="358"/>
      <c r="D56"/>
      <c r="H56" s="363" t="s">
        <v>1180</v>
      </c>
      <c r="I56" s="465">
        <v>238411.36</v>
      </c>
      <c r="J56" s="358"/>
    </row>
    <row r="57" spans="1:10" ht="12" customHeight="1" outlineLevel="2" x14ac:dyDescent="0.2">
      <c r="A57" s="362" t="s">
        <v>1048</v>
      </c>
      <c r="B57" s="465">
        <v>7399468.9199999999</v>
      </c>
      <c r="C57" s="358"/>
      <c r="D57"/>
      <c r="H57" s="363" t="s">
        <v>1181</v>
      </c>
      <c r="I57" s="465">
        <v>18369707.600000001</v>
      </c>
    </row>
    <row r="58" spans="1:10" ht="12" customHeight="1" outlineLevel="3" x14ac:dyDescent="0.2">
      <c r="A58" s="361">
        <v>7400</v>
      </c>
      <c r="B58" s="465">
        <v>1899510651</v>
      </c>
      <c r="C58" s="358"/>
      <c r="D58"/>
      <c r="H58" s="467" t="s">
        <v>1047</v>
      </c>
      <c r="I58" s="465">
        <v>256865997.99000001</v>
      </c>
      <c r="J58" s="358"/>
    </row>
    <row r="59" spans="1:10" ht="12" customHeight="1" outlineLevel="3" x14ac:dyDescent="0.2">
      <c r="A59" s="361">
        <v>7410</v>
      </c>
      <c r="B59" s="465">
        <v>294227.53999999998</v>
      </c>
      <c r="C59" s="358"/>
      <c r="D59"/>
      <c r="H59" s="467" t="s">
        <v>1048</v>
      </c>
      <c r="I59" s="465">
        <v>42034924.18</v>
      </c>
      <c r="J59" s="358"/>
    </row>
    <row r="60" spans="1:10" ht="12" customHeight="1" outlineLevel="2" x14ac:dyDescent="0.2">
      <c r="A60" s="361">
        <v>7430</v>
      </c>
      <c r="B60" s="465">
        <v>569821432.12</v>
      </c>
      <c r="C60" s="358"/>
      <c r="D60"/>
      <c r="H60" s="464">
        <v>7400</v>
      </c>
      <c r="I60" s="465">
        <v>6161461601.3199997</v>
      </c>
      <c r="J60" s="358"/>
    </row>
    <row r="61" spans="1:10" ht="12" customHeight="1" outlineLevel="3" x14ac:dyDescent="0.2">
      <c r="A61" s="362" t="s">
        <v>1049</v>
      </c>
      <c r="B61" s="465">
        <v>2443527.3199999998</v>
      </c>
      <c r="C61" s="358"/>
      <c r="D61"/>
      <c r="H61" s="464">
        <v>7410</v>
      </c>
      <c r="I61" s="465">
        <v>450353.58</v>
      </c>
      <c r="J61" s="358"/>
    </row>
    <row r="62" spans="1:10" ht="12" customHeight="1" outlineLevel="3" x14ac:dyDescent="0.2">
      <c r="A62" s="362" t="s">
        <v>1050</v>
      </c>
      <c r="B62" s="465">
        <v>567377904.79999995</v>
      </c>
      <c r="C62" s="358"/>
      <c r="D62"/>
      <c r="H62" s="464">
        <v>7430</v>
      </c>
      <c r="I62" s="465">
        <v>1845299673.74</v>
      </c>
      <c r="J62" s="358"/>
    </row>
    <row r="63" spans="1:10" ht="12" customHeight="1" outlineLevel="3" x14ac:dyDescent="0.2">
      <c r="A63" s="361">
        <v>7440</v>
      </c>
      <c r="B63" s="465">
        <v>11907571.140000001</v>
      </c>
      <c r="C63" s="358"/>
      <c r="D63"/>
      <c r="H63" s="467" t="s">
        <v>1049</v>
      </c>
      <c r="I63" s="465">
        <v>31339290.859999999</v>
      </c>
      <c r="J63" s="358"/>
    </row>
    <row r="64" spans="1:10" ht="12" customHeight="1" outlineLevel="2" x14ac:dyDescent="0.2">
      <c r="A64" s="362" t="s">
        <v>1051</v>
      </c>
      <c r="B64" s="465">
        <v>4938415.49</v>
      </c>
      <c r="C64" s="358"/>
      <c r="D64"/>
      <c r="H64" s="467" t="s">
        <v>1050</v>
      </c>
      <c r="I64" s="465">
        <v>1813960382.8800001</v>
      </c>
      <c r="J64" s="358"/>
    </row>
    <row r="65" spans="1:10" ht="12" customHeight="1" outlineLevel="3" x14ac:dyDescent="0.2">
      <c r="A65" s="362" t="s">
        <v>1052</v>
      </c>
      <c r="B65" s="465">
        <v>6964848.2400000002</v>
      </c>
      <c r="C65" s="358"/>
      <c r="D65"/>
      <c r="H65" s="464">
        <v>7440</v>
      </c>
      <c r="I65" s="465">
        <v>39526684.810000002</v>
      </c>
      <c r="J65" s="358"/>
    </row>
    <row r="66" spans="1:10" ht="12" customHeight="1" outlineLevel="3" x14ac:dyDescent="0.2">
      <c r="A66" s="467" t="s">
        <v>1255</v>
      </c>
      <c r="B66" s="468">
        <v>72.86</v>
      </c>
      <c r="C66" s="358"/>
      <c r="D66"/>
      <c r="H66" s="467" t="s">
        <v>1051</v>
      </c>
      <c r="I66" s="465">
        <v>15441195.529999999</v>
      </c>
      <c r="J66" s="358"/>
    </row>
    <row r="67" spans="1:10" ht="12" customHeight="1" outlineLevel="3" x14ac:dyDescent="0.2">
      <c r="A67" s="467" t="s">
        <v>1053</v>
      </c>
      <c r="B67" s="465">
        <v>4234.55</v>
      </c>
      <c r="C67" s="358"/>
      <c r="D67"/>
      <c r="H67" s="467" t="s">
        <v>1052</v>
      </c>
      <c r="I67" s="465">
        <v>24080046.199999999</v>
      </c>
      <c r="J67" s="358"/>
    </row>
    <row r="68" spans="1:10" ht="12" customHeight="1" outlineLevel="3" x14ac:dyDescent="0.2">
      <c r="A68" s="464">
        <v>7470</v>
      </c>
      <c r="B68" s="465">
        <v>1269751420.2</v>
      </c>
      <c r="C68" s="358"/>
      <c r="D68"/>
      <c r="H68" s="467" t="s">
        <v>1255</v>
      </c>
      <c r="I68" s="468">
        <v>72.86</v>
      </c>
      <c r="J68" s="358"/>
    </row>
    <row r="69" spans="1:10" ht="12" customHeight="1" outlineLevel="3" x14ac:dyDescent="0.2">
      <c r="A69" s="467" t="s">
        <v>1182</v>
      </c>
      <c r="B69" s="465">
        <v>1027977.1</v>
      </c>
      <c r="C69" s="358"/>
      <c r="D69"/>
      <c r="H69" s="467" t="s">
        <v>1053</v>
      </c>
      <c r="I69" s="465">
        <v>5370.22</v>
      </c>
      <c r="J69" s="358"/>
    </row>
    <row r="70" spans="1:10" ht="12" customHeight="1" outlineLevel="3" x14ac:dyDescent="0.2">
      <c r="A70" s="467" t="s">
        <v>1054</v>
      </c>
      <c r="B70" s="465">
        <v>1242835091.2700002</v>
      </c>
      <c r="C70" s="358"/>
      <c r="D70"/>
      <c r="H70" s="464">
        <v>7470</v>
      </c>
      <c r="I70" s="465">
        <v>4228448889.1900001</v>
      </c>
    </row>
    <row r="71" spans="1:10" ht="12" customHeight="1" outlineLevel="3" x14ac:dyDescent="0.2">
      <c r="A71" s="467" t="s">
        <v>1055</v>
      </c>
      <c r="B71" s="465">
        <v>16632958.1</v>
      </c>
      <c r="C71" s="358"/>
      <c r="D71"/>
      <c r="H71" s="467" t="s">
        <v>1182</v>
      </c>
      <c r="I71" s="465">
        <v>1216324.6100000001</v>
      </c>
      <c r="J71" s="358"/>
    </row>
    <row r="72" spans="1:10" ht="12" customHeight="1" outlineLevel="3" x14ac:dyDescent="0.2">
      <c r="A72" s="363" t="s">
        <v>1183</v>
      </c>
      <c r="B72" s="465"/>
      <c r="C72" s="358"/>
      <c r="D72"/>
      <c r="H72" s="467" t="s">
        <v>1054</v>
      </c>
      <c r="I72" s="465">
        <v>4099559841.5500002</v>
      </c>
      <c r="J72" s="358"/>
    </row>
    <row r="73" spans="1:10" ht="12" customHeight="1" outlineLevel="3" x14ac:dyDescent="0.2">
      <c r="A73" s="363" t="s">
        <v>1184</v>
      </c>
      <c r="B73" s="465">
        <v>16632958.1</v>
      </c>
      <c r="C73" s="358"/>
      <c r="D73"/>
      <c r="H73" s="467" t="s">
        <v>1055</v>
      </c>
      <c r="I73" s="465">
        <v>23239386.530000001</v>
      </c>
      <c r="J73" s="358"/>
    </row>
    <row r="74" spans="1:10" ht="12" customHeight="1" outlineLevel="3" x14ac:dyDescent="0.2">
      <c r="A74" s="362" t="s">
        <v>1056</v>
      </c>
      <c r="B74" s="465">
        <v>6734619.6500000004</v>
      </c>
      <c r="C74" s="358"/>
      <c r="D74"/>
      <c r="H74" s="369" t="s">
        <v>1183</v>
      </c>
      <c r="I74" s="370"/>
      <c r="J74" s="358"/>
    </row>
    <row r="75" spans="1:10" ht="12" customHeight="1" outlineLevel="3" x14ac:dyDescent="0.2">
      <c r="A75" s="362" t="s">
        <v>1057</v>
      </c>
      <c r="B75" s="465">
        <v>327682.44</v>
      </c>
      <c r="C75" s="358"/>
      <c r="D75"/>
      <c r="H75" s="369" t="s">
        <v>1184</v>
      </c>
      <c r="I75" s="465">
        <v>23239386.530000001</v>
      </c>
      <c r="J75" s="358"/>
    </row>
    <row r="76" spans="1:10" ht="12" customHeight="1" outlineLevel="3" x14ac:dyDescent="0.2">
      <c r="A76" s="362" t="s">
        <v>1058</v>
      </c>
      <c r="B76" s="465">
        <v>2500</v>
      </c>
      <c r="C76" s="358"/>
      <c r="D76"/>
      <c r="H76" s="362" t="s">
        <v>1056</v>
      </c>
      <c r="I76" s="465">
        <v>87997071.849999994</v>
      </c>
      <c r="J76" s="358"/>
    </row>
    <row r="77" spans="1:10" ht="12" customHeight="1" outlineLevel="1" x14ac:dyDescent="0.2">
      <c r="A77" s="362" t="s">
        <v>1128</v>
      </c>
      <c r="B77" s="465">
        <v>1600</v>
      </c>
      <c r="C77" s="358"/>
      <c r="D77"/>
      <c r="H77" s="362" t="s">
        <v>1057</v>
      </c>
      <c r="I77" s="465">
        <v>1161636.71</v>
      </c>
      <c r="J77" s="358"/>
    </row>
    <row r="78" spans="1:10" ht="12" customHeight="1" outlineLevel="2" x14ac:dyDescent="0.2">
      <c r="A78" s="362" t="s">
        <v>1059</v>
      </c>
      <c r="B78" s="465">
        <v>558607</v>
      </c>
      <c r="C78" s="358"/>
      <c r="D78"/>
      <c r="H78" s="362" t="s">
        <v>1058</v>
      </c>
      <c r="I78" s="465">
        <v>7500</v>
      </c>
      <c r="J78" s="358"/>
    </row>
    <row r="79" spans="1:10" ht="12" customHeight="1" x14ac:dyDescent="0.2">
      <c r="A79" s="362" t="s">
        <v>1060</v>
      </c>
      <c r="B79" s="465">
        <v>1038370.9</v>
      </c>
      <c r="C79" s="358"/>
      <c r="D79"/>
      <c r="H79" s="362" t="s">
        <v>1128</v>
      </c>
      <c r="I79" s="465">
        <v>83900</v>
      </c>
      <c r="J79" s="358"/>
    </row>
    <row r="80" spans="1:10" ht="12" customHeight="1" x14ac:dyDescent="0.2">
      <c r="A80" s="362" t="s">
        <v>1064</v>
      </c>
      <c r="B80" s="465">
        <v>592013.74</v>
      </c>
      <c r="C80" s="358"/>
      <c r="D80"/>
      <c r="H80" s="362" t="s">
        <v>1059</v>
      </c>
      <c r="I80" s="465">
        <v>7022207.4800000004</v>
      </c>
      <c r="J80" s="358"/>
    </row>
    <row r="81" spans="1:10" ht="11.45" customHeight="1" x14ac:dyDescent="0.2">
      <c r="A81" s="371" t="s">
        <v>1191</v>
      </c>
      <c r="B81" s="465">
        <v>182399.99</v>
      </c>
      <c r="H81" s="362" t="s">
        <v>1060</v>
      </c>
      <c r="I81" s="465">
        <v>6247946.0300000003</v>
      </c>
      <c r="J81" s="358"/>
    </row>
    <row r="82" spans="1:10" ht="11.45" customHeight="1" x14ac:dyDescent="0.2">
      <c r="A82" s="371" t="s">
        <v>1192</v>
      </c>
      <c r="B82" s="465">
        <v>409613.75</v>
      </c>
      <c r="H82" s="362" t="s">
        <v>1064</v>
      </c>
      <c r="I82" s="465">
        <v>1913074.43</v>
      </c>
      <c r="J82" s="373"/>
    </row>
    <row r="83" spans="1:10" ht="11.45" customHeight="1" x14ac:dyDescent="0.2">
      <c r="A83" s="464">
        <v>7480</v>
      </c>
      <c r="B83" s="465">
        <v>47736000</v>
      </c>
      <c r="C83" s="466"/>
      <c r="H83" s="371" t="s">
        <v>1191</v>
      </c>
      <c r="I83" s="465">
        <v>740999.99</v>
      </c>
      <c r="J83" s="373"/>
    </row>
    <row r="84" spans="1:10" ht="11.45" customHeight="1" x14ac:dyDescent="0.2">
      <c r="A84" s="467" t="s">
        <v>1193</v>
      </c>
      <c r="B84" s="465">
        <v>47736000</v>
      </c>
      <c r="C84" s="466"/>
      <c r="H84" s="371" t="s">
        <v>1192</v>
      </c>
      <c r="I84" s="465">
        <v>1172074.44</v>
      </c>
      <c r="J84" s="368"/>
    </row>
    <row r="85" spans="1:10" ht="11.45" customHeight="1" x14ac:dyDescent="0.2">
      <c r="A85" s="464">
        <v>7700</v>
      </c>
      <c r="B85" s="465">
        <v>12150538.32</v>
      </c>
      <c r="C85" s="466"/>
      <c r="H85" s="464">
        <v>7480</v>
      </c>
      <c r="I85" s="465">
        <v>47736000</v>
      </c>
      <c r="J85" s="466"/>
    </row>
    <row r="86" spans="1:10" ht="11.45" customHeight="1" x14ac:dyDescent="0.2">
      <c r="A86" s="464">
        <v>7710</v>
      </c>
      <c r="B86" s="465">
        <v>12150538.32</v>
      </c>
      <c r="C86" s="466"/>
      <c r="H86" s="467" t="s">
        <v>1193</v>
      </c>
      <c r="I86" s="465">
        <v>47736000</v>
      </c>
      <c r="J86" s="466"/>
    </row>
    <row r="87" spans="1:10" ht="11.45" customHeight="1" x14ac:dyDescent="0.2">
      <c r="A87" s="469" t="s">
        <v>1061</v>
      </c>
      <c r="B87" s="470">
        <v>2992499621.7600002</v>
      </c>
      <c r="C87" s="470">
        <v>2992499621.7600002</v>
      </c>
      <c r="H87" s="464">
        <v>7700</v>
      </c>
      <c r="I87" s="465">
        <v>37069957.119999997</v>
      </c>
      <c r="J87" s="466"/>
    </row>
    <row r="88" spans="1:10" ht="11.45" customHeight="1" x14ac:dyDescent="0.2">
      <c r="A88" s="469" t="s">
        <v>1062</v>
      </c>
      <c r="B88" s="471"/>
      <c r="C88" s="471"/>
      <c r="H88" s="464">
        <v>7710</v>
      </c>
      <c r="I88" s="465">
        <v>37069957.119999997</v>
      </c>
      <c r="J88" s="466"/>
    </row>
    <row r="89" spans="1:10" ht="11.45" customHeight="1" x14ac:dyDescent="0.2">
      <c r="H89" s="469" t="s">
        <v>1061</v>
      </c>
      <c r="I89" s="470">
        <v>8769723848.3999996</v>
      </c>
      <c r="J89" s="470">
        <v>8769723848.3999996</v>
      </c>
    </row>
    <row r="90" spans="1:10" ht="11.45" customHeight="1" x14ac:dyDescent="0.2">
      <c r="H90" s="469" t="s">
        <v>1062</v>
      </c>
      <c r="I90" s="471"/>
      <c r="J90" s="471"/>
    </row>
    <row r="91" spans="1:10" ht="11.45" customHeight="1" x14ac:dyDescent="0.2"/>
    <row r="92" spans="1:10" ht="11.45" customHeight="1" x14ac:dyDescent="0.2"/>
    <row r="93" spans="1:10" ht="11.45" customHeight="1" x14ac:dyDescent="0.2"/>
    <row r="94" spans="1:10" ht="11.45" customHeight="1" x14ac:dyDescent="0.2"/>
    <row r="95" spans="1:10" ht="11.45" customHeight="1" x14ac:dyDescent="0.2"/>
    <row r="96" spans="1:10"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sheetData>
  <pageMargins left="0.70866141732283472" right="0.70866141732283472" top="0.74803149606299213" bottom="0.74803149606299213" header="0.31496062992125984" footer="0.31496062992125984"/>
  <pageSetup paperSize="9" scale="5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368E-EA9E-4BEA-985B-EB99E8765238}">
  <sheetPr filterMode="1">
    <tabColor rgb="FF92D050"/>
    <pageSetUpPr fitToPage="1"/>
  </sheetPr>
  <dimension ref="A1:AC1545"/>
  <sheetViews>
    <sheetView topLeftCell="A16" zoomScale="75" zoomScaleNormal="75" workbookViewId="0">
      <pane xSplit="5" ySplit="8" topLeftCell="W24" activePane="bottomRight" state="frozen"/>
      <selection activeCell="A16" sqref="A16"/>
      <selection pane="topRight" activeCell="F16" sqref="F16"/>
      <selection pane="bottomLeft" activeCell="A24" sqref="A24"/>
      <selection pane="bottomRight" activeCell="B1542" sqref="B1542"/>
    </sheetView>
  </sheetViews>
  <sheetFormatPr defaultColWidth="3" defaultRowHeight="12.75" x14ac:dyDescent="0.2"/>
  <cols>
    <col min="1" max="1" width="14.7109375" style="265" customWidth="1"/>
    <col min="2" max="2" width="22.28515625" style="265" bestFit="1" customWidth="1"/>
    <col min="3" max="3" width="15.42578125" style="265" customWidth="1"/>
    <col min="4" max="4" width="26.42578125" style="265" customWidth="1"/>
    <col min="5" max="5" width="24.85546875" style="265" bestFit="1" customWidth="1"/>
    <col min="6" max="6" width="17.7109375" style="265" customWidth="1"/>
    <col min="7" max="7" width="20" style="265" customWidth="1"/>
    <col min="8" max="8" width="25.7109375" style="265" customWidth="1"/>
    <col min="9" max="9" width="33.5703125" style="265" customWidth="1"/>
    <col min="10" max="10" width="34.28515625" style="265" customWidth="1"/>
    <col min="11" max="11" width="22.28515625" style="265" customWidth="1"/>
    <col min="12" max="12" width="14.85546875" style="265" customWidth="1"/>
    <col min="13" max="13" width="19.28515625" style="265" customWidth="1"/>
    <col min="14" max="14" width="7.5703125" style="265" customWidth="1"/>
    <col min="15" max="15" width="32.28515625" style="265" customWidth="1"/>
    <col min="16" max="16" width="17.42578125" style="265" bestFit="1" customWidth="1"/>
    <col min="17" max="17" width="15.85546875" style="265" bestFit="1" customWidth="1"/>
    <col min="18" max="18" width="27.140625" style="265" customWidth="1"/>
    <col min="19" max="19" width="41.42578125" style="265" customWidth="1"/>
    <col min="20" max="20" width="25.5703125" style="265" customWidth="1"/>
    <col min="21" max="21" width="34.42578125" style="265" customWidth="1"/>
    <col min="22" max="22" width="44.7109375" style="265" customWidth="1"/>
    <col min="23" max="23" width="69.5703125" style="265" bestFit="1" customWidth="1"/>
    <col min="24" max="25" width="28.85546875" style="265" bestFit="1" customWidth="1"/>
    <col min="26" max="26" width="37.7109375" style="265" bestFit="1" customWidth="1"/>
    <col min="27" max="27" width="16.85546875" style="265" customWidth="1"/>
    <col min="28" max="28" width="12.140625" bestFit="1" customWidth="1"/>
    <col min="29" max="29" width="13.28515625" bestFit="1" customWidth="1"/>
  </cols>
  <sheetData>
    <row r="1" spans="1:27" ht="14.25" x14ac:dyDescent="0.2">
      <c r="A1" s="278"/>
      <c r="B1" s="278"/>
      <c r="C1" s="278"/>
      <c r="D1" s="278"/>
      <c r="E1" s="278"/>
      <c r="F1" s="278"/>
      <c r="G1" s="278"/>
      <c r="H1" s="278"/>
      <c r="I1" s="278"/>
      <c r="J1" s="278"/>
      <c r="K1" s="278"/>
      <c r="L1" s="278"/>
      <c r="M1" s="278"/>
      <c r="N1" s="278"/>
      <c r="O1" s="278"/>
      <c r="P1" s="278"/>
      <c r="Q1" s="278"/>
      <c r="R1" s="278"/>
      <c r="S1" s="278"/>
      <c r="T1" s="278"/>
      <c r="U1" s="278"/>
      <c r="V1" s="278"/>
      <c r="W1" s="278"/>
      <c r="X1" s="599"/>
      <c r="Y1" s="599"/>
      <c r="Z1" s="599"/>
      <c r="AA1" s="266"/>
    </row>
    <row r="2" spans="1:27" ht="14.25" x14ac:dyDescent="0.2">
      <c r="A2" s="278"/>
      <c r="B2" s="278"/>
      <c r="C2" s="278"/>
      <c r="D2" s="278"/>
      <c r="E2" s="278"/>
      <c r="F2" s="278"/>
      <c r="G2" s="278"/>
      <c r="H2" s="278"/>
      <c r="I2" s="278"/>
      <c r="J2" s="278"/>
      <c r="K2" s="278"/>
      <c r="L2" s="278"/>
      <c r="M2" s="278"/>
      <c r="N2" s="278"/>
      <c r="O2" s="278"/>
      <c r="P2" s="278"/>
      <c r="Q2" s="278"/>
      <c r="R2" s="278"/>
      <c r="S2" s="278"/>
      <c r="T2" s="278"/>
      <c r="U2" s="278"/>
      <c r="V2" s="278"/>
      <c r="W2" s="278"/>
      <c r="X2" s="599"/>
      <c r="Y2" s="599"/>
      <c r="Z2" s="599"/>
      <c r="AA2" s="266"/>
    </row>
    <row r="3" spans="1:27" ht="14.25" x14ac:dyDescent="0.2">
      <c r="A3" s="278"/>
      <c r="B3" s="278"/>
      <c r="C3" s="278"/>
      <c r="D3" s="278"/>
      <c r="E3" s="278"/>
      <c r="F3" s="278"/>
      <c r="G3" s="278"/>
      <c r="H3" s="278"/>
      <c r="I3" s="278"/>
      <c r="J3" s="278"/>
      <c r="K3" s="278"/>
      <c r="L3" s="278"/>
      <c r="M3" s="278"/>
      <c r="N3" s="278"/>
      <c r="O3" s="278"/>
      <c r="P3" s="278"/>
      <c r="Q3" s="278"/>
      <c r="R3" s="278"/>
      <c r="S3" s="278"/>
      <c r="T3" s="278"/>
      <c r="U3" s="278"/>
      <c r="V3" s="278"/>
      <c r="W3" s="278"/>
      <c r="X3" s="599"/>
      <c r="Y3" s="599"/>
      <c r="Z3" s="599"/>
      <c r="AA3" s="266"/>
    </row>
    <row r="4" spans="1:27" ht="14.25" x14ac:dyDescent="0.2">
      <c r="A4" s="278"/>
      <c r="B4" s="278"/>
      <c r="C4" s="278"/>
      <c r="D4" s="278"/>
      <c r="E4" s="278"/>
      <c r="F4" s="278"/>
      <c r="G4" s="278"/>
      <c r="H4" s="278"/>
      <c r="I4" s="278"/>
      <c r="J4" s="278"/>
      <c r="K4" s="278"/>
      <c r="L4" s="278"/>
      <c r="M4" s="278"/>
      <c r="N4" s="278"/>
      <c r="O4" s="278"/>
      <c r="P4" s="278"/>
      <c r="Q4" s="278"/>
      <c r="R4" s="278"/>
      <c r="S4" s="278"/>
      <c r="T4" s="278"/>
      <c r="U4" s="278"/>
      <c r="V4" s="278"/>
      <c r="W4" s="278"/>
      <c r="X4" s="599"/>
      <c r="Y4" s="599"/>
      <c r="Z4" s="599"/>
      <c r="AA4" s="266"/>
    </row>
    <row r="5" spans="1:27" ht="14.25" x14ac:dyDescent="0.2">
      <c r="A5" s="279" t="s">
        <v>568</v>
      </c>
      <c r="B5" s="278"/>
      <c r="C5" s="278"/>
      <c r="D5" s="278"/>
      <c r="E5" s="278"/>
      <c r="F5" s="278"/>
      <c r="G5" s="278"/>
      <c r="H5" s="278"/>
      <c r="I5" s="278"/>
      <c r="J5" s="278"/>
      <c r="K5" s="278"/>
      <c r="L5" s="278"/>
      <c r="M5" s="278"/>
      <c r="N5" s="278"/>
      <c r="O5" s="278"/>
      <c r="P5" s="278"/>
      <c r="Q5" s="278"/>
      <c r="R5" s="278"/>
      <c r="S5" s="278"/>
      <c r="T5" s="278"/>
      <c r="U5" s="278"/>
      <c r="V5" s="278"/>
      <c r="W5" s="278"/>
      <c r="X5" s="280"/>
      <c r="Y5" s="280"/>
      <c r="Z5" s="280"/>
      <c r="AA5" s="266"/>
    </row>
    <row r="6" spans="1:27" ht="14.25" x14ac:dyDescent="0.2">
      <c r="A6" s="279"/>
      <c r="B6" s="278"/>
      <c r="C6" s="278"/>
      <c r="D6" s="278"/>
      <c r="E6" s="278"/>
      <c r="F6" s="278"/>
      <c r="G6" s="278"/>
      <c r="H6" s="278"/>
      <c r="I6" s="278"/>
      <c r="J6" s="278"/>
      <c r="K6" s="278"/>
      <c r="L6" s="278"/>
      <c r="M6" s="278"/>
      <c r="N6" s="278"/>
      <c r="O6" s="278"/>
      <c r="P6" s="278"/>
      <c r="Q6" s="278"/>
      <c r="R6" s="278"/>
      <c r="S6" s="278"/>
      <c r="T6" s="278"/>
      <c r="U6" s="278"/>
      <c r="V6" s="278"/>
      <c r="W6" s="278"/>
      <c r="X6" s="280"/>
      <c r="Y6" s="280"/>
      <c r="Z6" s="280"/>
      <c r="AA6" s="266"/>
    </row>
    <row r="7" spans="1:27" ht="14.25" x14ac:dyDescent="0.2">
      <c r="A7" s="279"/>
      <c r="B7" s="278"/>
      <c r="C7" s="278"/>
      <c r="D7" s="278"/>
      <c r="E7" s="278"/>
      <c r="F7" s="278"/>
      <c r="G7" s="278"/>
      <c r="H7" s="278"/>
      <c r="I7" s="278"/>
      <c r="J7" s="278"/>
      <c r="K7" s="278"/>
      <c r="L7" s="278"/>
      <c r="M7" s="278"/>
      <c r="N7" s="278"/>
      <c r="O7" s="278"/>
      <c r="P7" s="278"/>
      <c r="Q7" s="278"/>
      <c r="R7" s="278"/>
      <c r="S7" s="278"/>
      <c r="T7" s="278"/>
      <c r="U7" s="278"/>
      <c r="V7" s="278"/>
      <c r="W7" s="278"/>
      <c r="X7" s="280"/>
      <c r="Y7" s="280"/>
      <c r="Z7" s="280"/>
      <c r="AA7" s="266"/>
    </row>
    <row r="8" spans="1:27" ht="14.25" x14ac:dyDescent="0.2">
      <c r="A8" s="281" t="s">
        <v>569</v>
      </c>
      <c r="B8" s="278"/>
      <c r="C8" s="278"/>
      <c r="D8" s="278"/>
      <c r="E8" s="278"/>
      <c r="F8" s="278"/>
      <c r="G8" s="278"/>
      <c r="H8" s="278"/>
      <c r="I8" s="278"/>
      <c r="J8" s="278"/>
      <c r="K8" s="278"/>
      <c r="L8" s="278"/>
      <c r="M8" s="278"/>
      <c r="N8" s="278"/>
      <c r="O8" s="278"/>
      <c r="P8" s="278"/>
      <c r="Q8" s="278"/>
      <c r="R8" s="278"/>
      <c r="S8" s="278"/>
      <c r="T8" s="278"/>
      <c r="U8" s="278"/>
      <c r="V8" s="278"/>
      <c r="W8" s="278"/>
      <c r="X8" s="280"/>
      <c r="Y8" s="280"/>
      <c r="Z8" s="280"/>
      <c r="AA8" s="266"/>
    </row>
    <row r="9" spans="1:27" ht="14.25" x14ac:dyDescent="0.2">
      <c r="A9" s="282" t="s">
        <v>570</v>
      </c>
      <c r="B9" s="278"/>
      <c r="C9" s="283">
        <f>D9+30</f>
        <v>43891</v>
      </c>
      <c r="D9" s="284">
        <v>43861</v>
      </c>
      <c r="E9" s="278"/>
      <c r="F9" s="266"/>
      <c r="G9" s="278"/>
      <c r="H9" s="278"/>
      <c r="I9" s="278"/>
      <c r="J9" s="278"/>
      <c r="K9" s="278"/>
      <c r="L9" s="278"/>
      <c r="M9" s="278"/>
      <c r="N9" s="278"/>
      <c r="O9" s="278"/>
      <c r="P9" s="278"/>
      <c r="Q9" s="278"/>
      <c r="R9" s="278"/>
      <c r="S9" s="278"/>
      <c r="T9" s="278"/>
      <c r="U9" s="278"/>
      <c r="V9" s="278"/>
      <c r="W9" s="278"/>
      <c r="X9" s="280"/>
      <c r="Y9" s="280"/>
      <c r="Z9" s="280"/>
      <c r="AA9" s="266"/>
    </row>
    <row r="10" spans="1:27" ht="14.25" x14ac:dyDescent="0.2">
      <c r="A10" s="279" t="s">
        <v>571</v>
      </c>
      <c r="B10" s="278"/>
      <c r="C10" s="278"/>
      <c r="D10" s="278"/>
      <c r="E10" s="278"/>
      <c r="F10" s="278"/>
      <c r="G10" s="278"/>
      <c r="H10" s="278"/>
      <c r="I10" s="278"/>
      <c r="J10" s="278"/>
      <c r="K10" s="278"/>
      <c r="L10" s="278"/>
      <c r="M10" s="278"/>
      <c r="N10" s="278"/>
      <c r="O10" s="278"/>
      <c r="P10" s="278"/>
      <c r="Q10" s="278"/>
      <c r="R10" s="278"/>
      <c r="S10" s="278"/>
      <c r="T10" s="278"/>
      <c r="U10" s="278"/>
      <c r="V10" s="278"/>
      <c r="W10" s="278"/>
      <c r="X10" s="280"/>
      <c r="Y10" s="280"/>
      <c r="Z10" s="280"/>
      <c r="AA10" s="266"/>
    </row>
    <row r="11" spans="1:27" ht="14.25" x14ac:dyDescent="0.2">
      <c r="A11" s="279" t="s">
        <v>572</v>
      </c>
      <c r="B11" s="278"/>
      <c r="C11" s="278"/>
      <c r="D11" s="278"/>
      <c r="E11" s="278"/>
      <c r="F11" s="278"/>
      <c r="G11" s="278"/>
      <c r="H11" s="278"/>
      <c r="I11" s="278"/>
      <c r="J11" s="278"/>
      <c r="K11" s="278"/>
      <c r="L11" s="278"/>
      <c r="M11" s="278"/>
      <c r="N11" s="278"/>
      <c r="O11" s="278"/>
      <c r="P11" s="278"/>
      <c r="Q11" s="278"/>
      <c r="R11" s="278"/>
      <c r="S11" s="278"/>
      <c r="T11" s="278"/>
      <c r="U11" s="278"/>
      <c r="V11" s="278"/>
      <c r="W11" s="278"/>
      <c r="X11" s="280"/>
      <c r="Y11" s="280"/>
      <c r="Z11" s="280"/>
      <c r="AA11" s="266"/>
    </row>
    <row r="12" spans="1:27" ht="14.25" x14ac:dyDescent="0.2">
      <c r="A12" s="279" t="s">
        <v>573</v>
      </c>
      <c r="B12" s="278"/>
      <c r="C12" s="278"/>
      <c r="D12" s="278"/>
      <c r="E12" s="278"/>
      <c r="F12" s="278"/>
      <c r="G12" s="278"/>
      <c r="H12" s="278"/>
      <c r="I12" s="278"/>
      <c r="J12" s="278"/>
      <c r="K12" s="278"/>
      <c r="L12" s="278"/>
      <c r="M12" s="278"/>
      <c r="N12" s="278"/>
      <c r="O12" s="278"/>
      <c r="P12" s="278"/>
      <c r="Q12" s="278"/>
      <c r="R12" s="278"/>
      <c r="S12" s="278"/>
      <c r="T12" s="278"/>
      <c r="U12" s="278"/>
      <c r="V12" s="278"/>
      <c r="W12" s="278"/>
      <c r="X12" s="280"/>
      <c r="Y12" s="280"/>
      <c r="Z12" s="280"/>
      <c r="AA12" s="266"/>
    </row>
    <row r="13" spans="1:27" ht="14.25" x14ac:dyDescent="0.2">
      <c r="A13" s="279" t="s">
        <v>574</v>
      </c>
      <c r="B13" s="278"/>
      <c r="C13" s="278"/>
      <c r="D13" s="278"/>
      <c r="E13" s="278"/>
      <c r="F13" s="278"/>
      <c r="G13" s="278"/>
      <c r="H13" s="278"/>
      <c r="I13" s="278"/>
      <c r="J13" s="278"/>
      <c r="K13" s="278"/>
      <c r="L13" s="278"/>
      <c r="M13" s="278"/>
      <c r="N13" s="278"/>
      <c r="O13" s="278"/>
      <c r="P13" s="278"/>
      <c r="Q13" s="278"/>
      <c r="R13" s="278"/>
      <c r="S13" s="278"/>
      <c r="T13" s="278"/>
      <c r="U13" s="278"/>
      <c r="V13" s="278"/>
      <c r="W13" s="278"/>
      <c r="X13" s="280"/>
      <c r="Y13" s="280"/>
      <c r="Z13" s="280"/>
      <c r="AA13" s="266"/>
    </row>
    <row r="14" spans="1:27" ht="14.25" x14ac:dyDescent="0.2">
      <c r="A14" s="279" t="s">
        <v>575</v>
      </c>
      <c r="B14" s="278"/>
      <c r="C14" s="278"/>
      <c r="D14" s="278"/>
      <c r="E14" s="278"/>
      <c r="F14" s="278"/>
      <c r="G14" s="278"/>
      <c r="H14" s="278"/>
      <c r="I14" s="278"/>
      <c r="J14" s="278"/>
      <c r="K14" s="278"/>
      <c r="L14" s="278"/>
      <c r="M14" s="278"/>
      <c r="N14" s="278"/>
      <c r="O14" s="278"/>
      <c r="P14" s="278"/>
      <c r="Q14" s="278"/>
      <c r="R14" s="278"/>
      <c r="S14" s="278"/>
      <c r="T14" s="278"/>
      <c r="U14" s="278"/>
      <c r="V14" s="278"/>
      <c r="W14" s="278"/>
      <c r="X14" s="280"/>
      <c r="Y14" s="280"/>
      <c r="Z14" s="280"/>
      <c r="AA14" s="266"/>
    </row>
    <row r="15" spans="1:27" ht="14.25" x14ac:dyDescent="0.2">
      <c r="A15" s="278"/>
      <c r="B15" s="278"/>
      <c r="C15" s="278"/>
      <c r="D15" s="278"/>
      <c r="E15" s="278"/>
      <c r="F15" s="278"/>
      <c r="G15" s="278"/>
      <c r="H15" s="278"/>
      <c r="I15" s="278"/>
      <c r="J15" s="278"/>
      <c r="K15" s="278"/>
      <c r="L15" s="278"/>
      <c r="M15" s="278"/>
      <c r="N15" s="278"/>
      <c r="O15" s="278"/>
      <c r="P15" s="278"/>
      <c r="Q15" s="278"/>
      <c r="R15" s="278"/>
      <c r="S15" s="278"/>
      <c r="T15" s="285" t="s">
        <v>333</v>
      </c>
      <c r="U15" s="278"/>
      <c r="V15" s="278"/>
      <c r="W15" s="278"/>
      <c r="X15" s="280"/>
      <c r="Y15" s="280"/>
      <c r="Z15" s="280"/>
      <c r="AA15" s="266"/>
    </row>
    <row r="16" spans="1:27" ht="14.25" x14ac:dyDescent="0.2">
      <c r="A16" s="278"/>
      <c r="B16" s="278"/>
      <c r="C16" s="278"/>
      <c r="D16" s="278"/>
      <c r="E16" s="278"/>
      <c r="F16" s="278"/>
      <c r="G16" s="278"/>
      <c r="H16" s="278"/>
      <c r="I16" s="278"/>
      <c r="J16" s="278"/>
      <c r="K16" s="278"/>
      <c r="L16" s="278"/>
      <c r="M16" s="278"/>
      <c r="N16" s="278"/>
      <c r="O16" s="278"/>
      <c r="P16" s="278"/>
      <c r="Q16" s="278"/>
      <c r="R16" s="278"/>
      <c r="S16" s="278"/>
      <c r="T16" s="286" t="s">
        <v>576</v>
      </c>
      <c r="U16" s="278"/>
      <c r="V16" s="278"/>
      <c r="W16" s="278"/>
      <c r="X16" s="280"/>
      <c r="Y16" s="280"/>
      <c r="Z16" s="280"/>
      <c r="AA16" s="266"/>
    </row>
    <row r="17" spans="1:29" ht="14.25" x14ac:dyDescent="0.2">
      <c r="A17" s="278"/>
      <c r="B17" s="278"/>
      <c r="C17" s="278"/>
      <c r="D17" s="278"/>
      <c r="E17" s="278"/>
      <c r="F17" s="287"/>
      <c r="G17" s="287"/>
      <c r="H17" s="287"/>
      <c r="I17" s="287"/>
      <c r="J17" s="287"/>
      <c r="K17" s="287"/>
      <c r="L17" s="287"/>
      <c r="M17" s="287"/>
      <c r="N17" s="287"/>
      <c r="O17" s="287"/>
      <c r="P17" s="287"/>
      <c r="Q17" s="287"/>
      <c r="R17" s="287"/>
      <c r="S17" s="287"/>
      <c r="T17" s="287"/>
      <c r="U17" s="278"/>
      <c r="V17" s="278"/>
      <c r="W17" s="278"/>
      <c r="X17" s="280"/>
      <c r="Y17" s="280"/>
      <c r="Z17" s="280"/>
      <c r="AA17" s="266"/>
    </row>
    <row r="18" spans="1:29" ht="14.25" x14ac:dyDescent="0.2">
      <c r="A18" s="278"/>
      <c r="B18" s="278"/>
      <c r="C18" s="278"/>
      <c r="D18" s="278"/>
      <c r="E18" s="278"/>
      <c r="F18" s="287"/>
      <c r="G18" s="287"/>
      <c r="H18" s="287"/>
      <c r="I18" s="287"/>
      <c r="J18" s="287"/>
      <c r="K18" s="287"/>
      <c r="L18" s="287"/>
      <c r="M18" s="287"/>
      <c r="N18" s="287"/>
      <c r="O18" s="287"/>
      <c r="P18" s="287"/>
      <c r="Q18" s="287"/>
      <c r="R18" s="287"/>
      <c r="S18" s="287"/>
      <c r="T18" s="287"/>
      <c r="U18" s="278"/>
      <c r="V18" s="278"/>
      <c r="W18" s="278"/>
      <c r="X18" s="278"/>
      <c r="Y18" s="278"/>
      <c r="Z18" s="288" t="s">
        <v>248</v>
      </c>
      <c r="AA18" s="289"/>
    </row>
    <row r="19" spans="1:29" ht="12.75" customHeight="1" x14ac:dyDescent="0.2">
      <c r="A19" s="597" t="s">
        <v>413</v>
      </c>
      <c r="B19" s="598" t="s">
        <v>488</v>
      </c>
      <c r="C19" s="598" t="s">
        <v>623</v>
      </c>
      <c r="D19" s="598" t="s">
        <v>414</v>
      </c>
      <c r="E19" s="597" t="s">
        <v>711</v>
      </c>
      <c r="F19" s="597" t="s">
        <v>758</v>
      </c>
      <c r="G19" s="597"/>
      <c r="H19" s="597"/>
      <c r="I19" s="600" t="s">
        <v>662</v>
      </c>
      <c r="J19" s="600" t="s">
        <v>663</v>
      </c>
      <c r="K19" s="597" t="s">
        <v>489</v>
      </c>
      <c r="L19" s="597"/>
      <c r="M19" s="600" t="s">
        <v>664</v>
      </c>
      <c r="N19" s="597" t="s">
        <v>421</v>
      </c>
      <c r="O19" s="597"/>
      <c r="P19" s="609" t="s">
        <v>490</v>
      </c>
      <c r="Q19" s="610"/>
      <c r="R19" s="610"/>
      <c r="S19" s="610"/>
      <c r="T19" s="610"/>
      <c r="U19" s="610"/>
      <c r="V19" s="610"/>
      <c r="W19" s="611"/>
      <c r="X19" s="605" t="s">
        <v>491</v>
      </c>
      <c r="Y19" s="606"/>
      <c r="Z19" s="600" t="s">
        <v>665</v>
      </c>
      <c r="AA19" s="290"/>
    </row>
    <row r="20" spans="1:29" ht="12.75" customHeight="1" x14ac:dyDescent="0.2">
      <c r="A20" s="597"/>
      <c r="B20" s="598"/>
      <c r="C20" s="598"/>
      <c r="D20" s="598"/>
      <c r="E20" s="597"/>
      <c r="F20" s="597"/>
      <c r="G20" s="597"/>
      <c r="H20" s="597"/>
      <c r="I20" s="601"/>
      <c r="J20" s="601"/>
      <c r="K20" s="597" t="s">
        <v>493</v>
      </c>
      <c r="L20" s="597" t="s">
        <v>494</v>
      </c>
      <c r="M20" s="601"/>
      <c r="N20" s="597"/>
      <c r="O20" s="597"/>
      <c r="P20" s="612"/>
      <c r="Q20" s="613"/>
      <c r="R20" s="613"/>
      <c r="S20" s="613"/>
      <c r="T20" s="613"/>
      <c r="U20" s="613"/>
      <c r="V20" s="613"/>
      <c r="W20" s="614"/>
      <c r="X20" s="607"/>
      <c r="Y20" s="608"/>
      <c r="Z20" s="601"/>
      <c r="AA20" s="266"/>
    </row>
    <row r="21" spans="1:29" ht="12.75" customHeight="1" x14ac:dyDescent="0.2">
      <c r="A21" s="597"/>
      <c r="B21" s="598"/>
      <c r="C21" s="598"/>
      <c r="D21" s="598"/>
      <c r="E21" s="597"/>
      <c r="F21" s="597" t="s">
        <v>501</v>
      </c>
      <c r="G21" s="597" t="s">
        <v>495</v>
      </c>
      <c r="H21" s="597"/>
      <c r="I21" s="601"/>
      <c r="J21" s="601"/>
      <c r="K21" s="597"/>
      <c r="L21" s="597"/>
      <c r="M21" s="601"/>
      <c r="N21" s="597" t="s">
        <v>496</v>
      </c>
      <c r="O21" s="597" t="s">
        <v>497</v>
      </c>
      <c r="P21" s="600" t="s">
        <v>501</v>
      </c>
      <c r="Q21" s="600" t="s">
        <v>666</v>
      </c>
      <c r="R21" s="600" t="s">
        <v>667</v>
      </c>
      <c r="S21" s="600" t="s">
        <v>668</v>
      </c>
      <c r="T21" s="600" t="s">
        <v>499</v>
      </c>
      <c r="U21" s="600" t="s">
        <v>502</v>
      </c>
      <c r="V21" s="600" t="s">
        <v>498</v>
      </c>
      <c r="W21" s="615" t="s">
        <v>669</v>
      </c>
      <c r="X21" s="603" t="s">
        <v>670</v>
      </c>
      <c r="Y21" s="603" t="s">
        <v>503</v>
      </c>
      <c r="Z21" s="601"/>
      <c r="AA21" s="266"/>
    </row>
    <row r="22" spans="1:29" ht="36" customHeight="1" x14ac:dyDescent="0.2">
      <c r="A22" s="597"/>
      <c r="B22" s="598"/>
      <c r="C22" s="598"/>
      <c r="D22" s="598"/>
      <c r="E22" s="597"/>
      <c r="F22" s="597"/>
      <c r="G22" s="291" t="s">
        <v>499</v>
      </c>
      <c r="H22" s="291" t="s">
        <v>500</v>
      </c>
      <c r="I22" s="602"/>
      <c r="J22" s="602"/>
      <c r="K22" s="597"/>
      <c r="L22" s="597"/>
      <c r="M22" s="602"/>
      <c r="N22" s="597"/>
      <c r="O22" s="597"/>
      <c r="P22" s="602"/>
      <c r="Q22" s="602"/>
      <c r="R22" s="602"/>
      <c r="S22" s="602"/>
      <c r="T22" s="602"/>
      <c r="U22" s="602"/>
      <c r="V22" s="602"/>
      <c r="W22" s="616"/>
      <c r="X22" s="604"/>
      <c r="Y22" s="604"/>
      <c r="Z22" s="602"/>
      <c r="AA22" s="292"/>
    </row>
    <row r="23" spans="1:29" x14ac:dyDescent="0.2">
      <c r="A23" s="300">
        <v>1</v>
      </c>
      <c r="B23" s="300">
        <v>2</v>
      </c>
      <c r="C23" s="300">
        <v>3</v>
      </c>
      <c r="D23" s="300">
        <v>4</v>
      </c>
      <c r="E23" s="300">
        <v>5</v>
      </c>
      <c r="F23" s="300">
        <v>6</v>
      </c>
      <c r="G23" s="300">
        <v>7</v>
      </c>
      <c r="H23" s="300">
        <v>8</v>
      </c>
      <c r="I23" s="300">
        <v>9</v>
      </c>
      <c r="J23" s="300">
        <v>10</v>
      </c>
      <c r="K23" s="300">
        <v>11</v>
      </c>
      <c r="L23" s="300">
        <v>12</v>
      </c>
      <c r="M23" s="300">
        <v>13</v>
      </c>
      <c r="N23" s="300">
        <v>14</v>
      </c>
      <c r="O23" s="300">
        <v>15</v>
      </c>
      <c r="P23" s="300">
        <v>16</v>
      </c>
      <c r="Q23" s="300">
        <v>17</v>
      </c>
      <c r="R23" s="300">
        <v>18</v>
      </c>
      <c r="S23" s="300">
        <v>19</v>
      </c>
      <c r="T23" s="300">
        <v>20</v>
      </c>
      <c r="U23" s="300">
        <v>21</v>
      </c>
      <c r="V23" s="300">
        <v>22</v>
      </c>
      <c r="W23" s="300">
        <v>23</v>
      </c>
      <c r="X23" s="301">
        <v>24</v>
      </c>
      <c r="Y23" s="301">
        <v>25</v>
      </c>
      <c r="Z23" s="301">
        <v>26</v>
      </c>
      <c r="AA23" s="292"/>
    </row>
    <row r="24" spans="1:29" s="492" customFormat="1" hidden="1" x14ac:dyDescent="0.2">
      <c r="A24" s="488"/>
      <c r="B24" s="489"/>
      <c r="C24" s="490"/>
      <c r="D24" s="489" t="s">
        <v>1094</v>
      </c>
      <c r="E24" s="489"/>
      <c r="F24" s="491">
        <f>SUM(F25:F30)</f>
        <v>1061165000</v>
      </c>
      <c r="G24" s="491">
        <f t="shared" ref="G24:Y24" si="0">SUM(G25:G30)</f>
        <v>1061100000</v>
      </c>
      <c r="H24" s="491">
        <f t="shared" si="0"/>
        <v>1061100000</v>
      </c>
      <c r="I24" s="491">
        <f t="shared" si="0"/>
        <v>0</v>
      </c>
      <c r="J24" s="491"/>
      <c r="K24" s="491"/>
      <c r="L24" s="491"/>
      <c r="M24" s="491"/>
      <c r="N24" s="491"/>
      <c r="O24" s="491"/>
      <c r="P24" s="491">
        <f t="shared" si="0"/>
        <v>5876889</v>
      </c>
      <c r="Q24" s="491">
        <f t="shared" si="0"/>
        <v>-14448</v>
      </c>
      <c r="R24" s="491">
        <f t="shared" si="0"/>
        <v>6176</v>
      </c>
      <c r="S24" s="491">
        <f t="shared" si="0"/>
        <v>-78585</v>
      </c>
      <c r="T24" s="491">
        <f t="shared" si="0"/>
        <v>5876529</v>
      </c>
      <c r="U24" s="491">
        <f t="shared" si="0"/>
        <v>5876529</v>
      </c>
      <c r="V24" s="491">
        <f t="shared" si="0"/>
        <v>0</v>
      </c>
      <c r="W24" s="491">
        <f t="shared" si="0"/>
        <v>0</v>
      </c>
      <c r="X24" s="491">
        <f t="shared" si="0"/>
        <v>0</v>
      </c>
      <c r="Y24" s="491">
        <f t="shared" si="0"/>
        <v>0</v>
      </c>
      <c r="Z24" s="491"/>
    </row>
    <row r="25" spans="1:29" s="493" customFormat="1" hidden="1" x14ac:dyDescent="0.2">
      <c r="A25" s="475">
        <v>1</v>
      </c>
      <c r="B25" s="476" t="s">
        <v>1095</v>
      </c>
      <c r="C25" s="476" t="s">
        <v>486</v>
      </c>
      <c r="D25" s="476" t="s">
        <v>1096</v>
      </c>
      <c r="E25" s="476" t="s">
        <v>1097</v>
      </c>
      <c r="F25" s="477">
        <v>80000000</v>
      </c>
      <c r="G25" s="477">
        <v>80000000</v>
      </c>
      <c r="H25" s="477">
        <v>80000000</v>
      </c>
      <c r="I25" s="478" t="s">
        <v>644</v>
      </c>
      <c r="J25" s="479">
        <v>99.802999999999997</v>
      </c>
      <c r="K25" s="480">
        <v>44106</v>
      </c>
      <c r="L25" s="480">
        <v>45189</v>
      </c>
      <c r="M25" s="481">
        <v>437751</v>
      </c>
      <c r="N25" s="482" t="s">
        <v>644</v>
      </c>
      <c r="O25" s="483">
        <v>1000</v>
      </c>
      <c r="P25" s="484">
        <v>443052</v>
      </c>
      <c r="Q25" s="485">
        <v>-1035</v>
      </c>
      <c r="R25" s="485">
        <v>466</v>
      </c>
      <c r="S25" s="485">
        <v>-5979</v>
      </c>
      <c r="T25" s="485">
        <v>443052</v>
      </c>
      <c r="U25" s="484">
        <v>443052</v>
      </c>
      <c r="V25" s="483"/>
      <c r="W25" s="486" t="s">
        <v>672</v>
      </c>
      <c r="X25" s="476" t="s">
        <v>487</v>
      </c>
      <c r="Y25" s="476" t="s">
        <v>487</v>
      </c>
      <c r="Z25" s="476">
        <v>5.4</v>
      </c>
      <c r="AA25" s="493">
        <f>F25/O25</f>
        <v>80000</v>
      </c>
      <c r="AB25" s="494">
        <f>G25/O25</f>
        <v>80000</v>
      </c>
      <c r="AC25" s="495">
        <f>AA25-AB25</f>
        <v>0</v>
      </c>
    </row>
    <row r="26" spans="1:29" s="493" customFormat="1" hidden="1" x14ac:dyDescent="0.2">
      <c r="A26" s="475">
        <v>2</v>
      </c>
      <c r="B26" s="476" t="s">
        <v>1095</v>
      </c>
      <c r="C26" s="476" t="s">
        <v>486</v>
      </c>
      <c r="D26" s="476" t="s">
        <v>1096</v>
      </c>
      <c r="E26" s="476" t="s">
        <v>1097</v>
      </c>
      <c r="F26" s="477">
        <v>150000000</v>
      </c>
      <c r="G26" s="477">
        <v>150000000</v>
      </c>
      <c r="H26" s="477">
        <v>150000000</v>
      </c>
      <c r="I26" s="478" t="s">
        <v>644</v>
      </c>
      <c r="J26" s="479">
        <v>99.891999999999996</v>
      </c>
      <c r="K26" s="480">
        <v>44113</v>
      </c>
      <c r="L26" s="480">
        <v>45189</v>
      </c>
      <c r="M26" s="481">
        <v>828258</v>
      </c>
      <c r="N26" s="482" t="s">
        <v>644</v>
      </c>
      <c r="O26" s="483">
        <v>1000</v>
      </c>
      <c r="P26" s="484">
        <v>830722</v>
      </c>
      <c r="Q26" s="485">
        <v>-2325</v>
      </c>
      <c r="R26" s="485">
        <v>873</v>
      </c>
      <c r="S26" s="485">
        <v>-10825</v>
      </c>
      <c r="T26" s="485">
        <v>830722</v>
      </c>
      <c r="U26" s="484">
        <v>830722</v>
      </c>
      <c r="V26" s="483"/>
      <c r="W26" s="486" t="s">
        <v>672</v>
      </c>
      <c r="X26" s="476" t="s">
        <v>487</v>
      </c>
      <c r="Y26" s="476" t="s">
        <v>487</v>
      </c>
      <c r="Z26" s="476">
        <v>5.4</v>
      </c>
      <c r="AA26" s="493">
        <f t="shared" ref="AA26:AA30" si="1">F26/O26</f>
        <v>150000</v>
      </c>
      <c r="AB26" s="494">
        <f t="shared" ref="AB26:AB30" si="2">G26/O26</f>
        <v>150000</v>
      </c>
      <c r="AC26" s="495">
        <f t="shared" ref="AC26:AC30" si="3">AA26-AB26</f>
        <v>0</v>
      </c>
    </row>
    <row r="27" spans="1:29" s="493" customFormat="1" hidden="1" x14ac:dyDescent="0.2">
      <c r="A27" s="475">
        <v>3</v>
      </c>
      <c r="B27" s="476" t="s">
        <v>1095</v>
      </c>
      <c r="C27" s="476" t="s">
        <v>486</v>
      </c>
      <c r="D27" s="476" t="s">
        <v>1096</v>
      </c>
      <c r="E27" s="476" t="s">
        <v>1097</v>
      </c>
      <c r="F27" s="477">
        <v>150000000</v>
      </c>
      <c r="G27" s="477">
        <v>150000000</v>
      </c>
      <c r="H27" s="477">
        <v>150000000</v>
      </c>
      <c r="I27" s="478" t="s">
        <v>644</v>
      </c>
      <c r="J27" s="479">
        <v>99.891999999999996</v>
      </c>
      <c r="K27" s="480">
        <v>44113</v>
      </c>
      <c r="L27" s="480">
        <v>45189</v>
      </c>
      <c r="M27" s="481">
        <v>828258</v>
      </c>
      <c r="N27" s="482" t="s">
        <v>644</v>
      </c>
      <c r="O27" s="483">
        <v>1000</v>
      </c>
      <c r="P27" s="484">
        <v>830722</v>
      </c>
      <c r="Q27" s="485">
        <v>-2325</v>
      </c>
      <c r="R27" s="485">
        <v>873</v>
      </c>
      <c r="S27" s="485">
        <v>-10825</v>
      </c>
      <c r="T27" s="485">
        <v>830722</v>
      </c>
      <c r="U27" s="484">
        <v>830722</v>
      </c>
      <c r="V27" s="483"/>
      <c r="W27" s="486" t="s">
        <v>672</v>
      </c>
      <c r="X27" s="476" t="s">
        <v>487</v>
      </c>
      <c r="Y27" s="476" t="s">
        <v>487</v>
      </c>
      <c r="Z27" s="476">
        <v>5.4</v>
      </c>
      <c r="AA27" s="493">
        <f t="shared" si="1"/>
        <v>150000</v>
      </c>
      <c r="AB27" s="494">
        <f t="shared" si="2"/>
        <v>150000</v>
      </c>
      <c r="AC27" s="495">
        <f t="shared" si="3"/>
        <v>0</v>
      </c>
    </row>
    <row r="28" spans="1:29" s="493" customFormat="1" hidden="1" x14ac:dyDescent="0.2">
      <c r="A28" s="475">
        <v>4</v>
      </c>
      <c r="B28" s="476" t="s">
        <v>1095</v>
      </c>
      <c r="C28" s="476" t="s">
        <v>486</v>
      </c>
      <c r="D28" s="476" t="s">
        <v>1096</v>
      </c>
      <c r="E28" s="476" t="s">
        <v>1097</v>
      </c>
      <c r="F28" s="477">
        <v>150000000</v>
      </c>
      <c r="G28" s="477">
        <v>150000000</v>
      </c>
      <c r="H28" s="477">
        <v>150000000</v>
      </c>
      <c r="I28" s="478" t="s">
        <v>644</v>
      </c>
      <c r="J28" s="479">
        <v>99.887</v>
      </c>
      <c r="K28" s="480">
        <v>44117</v>
      </c>
      <c r="L28" s="480">
        <v>45189</v>
      </c>
      <c r="M28" s="481">
        <v>832576</v>
      </c>
      <c r="N28" s="482" t="s">
        <v>644</v>
      </c>
      <c r="O28" s="483">
        <v>1000</v>
      </c>
      <c r="P28" s="484">
        <v>830722</v>
      </c>
      <c r="Q28" s="485">
        <v>-2471</v>
      </c>
      <c r="R28" s="485">
        <v>873</v>
      </c>
      <c r="S28" s="485">
        <v>-10680</v>
      </c>
      <c r="T28" s="485">
        <v>830722</v>
      </c>
      <c r="U28" s="484">
        <v>830722</v>
      </c>
      <c r="V28" s="483"/>
      <c r="W28" s="486" t="s">
        <v>672</v>
      </c>
      <c r="X28" s="476" t="s">
        <v>487</v>
      </c>
      <c r="Y28" s="476" t="s">
        <v>487</v>
      </c>
      <c r="Z28" s="476">
        <v>5.4</v>
      </c>
      <c r="AA28" s="493">
        <f t="shared" si="1"/>
        <v>150000</v>
      </c>
      <c r="AB28" s="494">
        <f t="shared" si="2"/>
        <v>150000</v>
      </c>
      <c r="AC28" s="495">
        <f t="shared" si="3"/>
        <v>0</v>
      </c>
    </row>
    <row r="29" spans="1:29" s="493" customFormat="1" hidden="1" x14ac:dyDescent="0.2">
      <c r="A29" s="475">
        <v>5</v>
      </c>
      <c r="B29" s="476" t="s">
        <v>1095</v>
      </c>
      <c r="C29" s="476" t="s">
        <v>486</v>
      </c>
      <c r="D29" s="476" t="s">
        <v>1096</v>
      </c>
      <c r="E29" s="476" t="s">
        <v>1097</v>
      </c>
      <c r="F29" s="477">
        <v>502740000</v>
      </c>
      <c r="G29" s="477">
        <v>502740000</v>
      </c>
      <c r="H29" s="477">
        <v>502740000</v>
      </c>
      <c r="I29" s="478" t="s">
        <v>644</v>
      </c>
      <c r="J29" s="479">
        <v>100.04600000000001</v>
      </c>
      <c r="K29" s="480">
        <v>44118</v>
      </c>
      <c r="L29" s="480">
        <v>45189</v>
      </c>
      <c r="M29" s="481">
        <v>2778217</v>
      </c>
      <c r="N29" s="482" t="s">
        <v>644</v>
      </c>
      <c r="O29" s="483">
        <v>1000</v>
      </c>
      <c r="P29" s="484">
        <v>2784249</v>
      </c>
      <c r="Q29" s="485">
        <v>-5889</v>
      </c>
      <c r="R29" s="485">
        <v>2926</v>
      </c>
      <c r="S29" s="485">
        <v>-38187</v>
      </c>
      <c r="T29" s="485">
        <v>2784249</v>
      </c>
      <c r="U29" s="484">
        <v>2784249</v>
      </c>
      <c r="V29" s="483"/>
      <c r="W29" s="486" t="s">
        <v>672</v>
      </c>
      <c r="X29" s="476" t="s">
        <v>487</v>
      </c>
      <c r="Y29" s="476" t="s">
        <v>487</v>
      </c>
      <c r="Z29" s="476">
        <v>5.4</v>
      </c>
      <c r="AA29" s="493">
        <f t="shared" si="1"/>
        <v>502740</v>
      </c>
      <c r="AB29" s="494">
        <f t="shared" si="2"/>
        <v>502740</v>
      </c>
      <c r="AC29" s="495">
        <f t="shared" si="3"/>
        <v>0</v>
      </c>
    </row>
    <row r="30" spans="1:29" s="493" customFormat="1" hidden="1" x14ac:dyDescent="0.2">
      <c r="A30" s="475">
        <v>6</v>
      </c>
      <c r="B30" s="476" t="s">
        <v>1095</v>
      </c>
      <c r="C30" s="476" t="s">
        <v>486</v>
      </c>
      <c r="D30" s="476" t="s">
        <v>1096</v>
      </c>
      <c r="E30" s="476" t="s">
        <v>1097</v>
      </c>
      <c r="F30" s="477">
        <v>28425000</v>
      </c>
      <c r="G30" s="477">
        <v>28360000</v>
      </c>
      <c r="H30" s="477">
        <v>28360000</v>
      </c>
      <c r="I30" s="478" t="s">
        <v>644</v>
      </c>
      <c r="J30" s="479">
        <v>100.114</v>
      </c>
      <c r="K30" s="480">
        <v>44126</v>
      </c>
      <c r="L30" s="480">
        <v>45189</v>
      </c>
      <c r="M30" s="481">
        <v>157852</v>
      </c>
      <c r="N30" s="482" t="s">
        <v>644</v>
      </c>
      <c r="O30" s="483">
        <v>1000</v>
      </c>
      <c r="P30" s="484">
        <v>157422</v>
      </c>
      <c r="Q30" s="485">
        <v>-403</v>
      </c>
      <c r="R30" s="485">
        <v>165</v>
      </c>
      <c r="S30" s="485">
        <v>-2089</v>
      </c>
      <c r="T30" s="485">
        <v>157062</v>
      </c>
      <c r="U30" s="484">
        <v>157062</v>
      </c>
      <c r="V30" s="483"/>
      <c r="W30" s="486" t="s">
        <v>672</v>
      </c>
      <c r="X30" s="476" t="s">
        <v>487</v>
      </c>
      <c r="Y30" s="476" t="s">
        <v>487</v>
      </c>
      <c r="Z30" s="476">
        <v>5.4</v>
      </c>
      <c r="AA30" s="493">
        <f t="shared" si="1"/>
        <v>28425</v>
      </c>
      <c r="AB30" s="494">
        <f t="shared" si="2"/>
        <v>28360</v>
      </c>
      <c r="AC30" s="495">
        <f t="shared" si="3"/>
        <v>65</v>
      </c>
    </row>
    <row r="31" spans="1:29" s="492" customFormat="1" hidden="1" x14ac:dyDescent="0.2">
      <c r="A31" s="496"/>
      <c r="B31" s="497"/>
      <c r="C31" s="490"/>
      <c r="D31" s="497" t="s">
        <v>439</v>
      </c>
      <c r="E31" s="497"/>
      <c r="F31" s="498">
        <f>F32+F772</f>
        <v>20702544953</v>
      </c>
      <c r="G31" s="498">
        <f>G32+G772</f>
        <v>6365589874</v>
      </c>
      <c r="H31" s="498">
        <f>H32+H772</f>
        <v>6365589874</v>
      </c>
      <c r="I31" s="498">
        <f>I32+I772</f>
        <v>0</v>
      </c>
      <c r="J31" s="498"/>
      <c r="K31" s="498"/>
      <c r="L31" s="498"/>
      <c r="M31" s="498"/>
      <c r="N31" s="498"/>
      <c r="O31" s="498"/>
      <c r="P31" s="498">
        <f t="shared" ref="P31:Z31" si="4">P32+P772</f>
        <v>28940754</v>
      </c>
      <c r="Q31" s="498">
        <f t="shared" si="4"/>
        <v>-941131</v>
      </c>
      <c r="R31" s="498">
        <f t="shared" si="4"/>
        <v>684894</v>
      </c>
      <c r="S31" s="498">
        <f t="shared" si="4"/>
        <v>639178</v>
      </c>
      <c r="T31" s="498">
        <f t="shared" si="4"/>
        <v>6450338</v>
      </c>
      <c r="U31" s="498">
        <f t="shared" si="4"/>
        <v>6450338</v>
      </c>
      <c r="V31" s="498">
        <f t="shared" si="4"/>
        <v>649981</v>
      </c>
      <c r="W31" s="499">
        <f t="shared" si="4"/>
        <v>0</v>
      </c>
      <c r="X31" s="499">
        <f t="shared" si="4"/>
        <v>0</v>
      </c>
      <c r="Y31" s="499">
        <f t="shared" si="4"/>
        <v>0</v>
      </c>
      <c r="Z31" s="499">
        <f t="shared" si="4"/>
        <v>350.07124999999996</v>
      </c>
    </row>
    <row r="32" spans="1:29" s="492" customFormat="1" hidden="1" x14ac:dyDescent="0.2">
      <c r="A32" s="488"/>
      <c r="B32" s="489"/>
      <c r="C32" s="490"/>
      <c r="D32" s="489" t="s">
        <v>299</v>
      </c>
      <c r="E32" s="489"/>
      <c r="F32" s="491">
        <f>SUM(F33:F771)</f>
        <v>1759943877</v>
      </c>
      <c r="G32" s="491">
        <f>SUM(G33:G771)</f>
        <v>0</v>
      </c>
      <c r="H32" s="491">
        <f>SUM(H33:H771)</f>
        <v>0</v>
      </c>
      <c r="I32" s="491">
        <f>SUM(I33:I771)</f>
        <v>0</v>
      </c>
      <c r="J32" s="491"/>
      <c r="K32" s="491"/>
      <c r="L32" s="491"/>
      <c r="M32" s="491"/>
      <c r="N32" s="491"/>
      <c r="O32" s="491"/>
      <c r="P32" s="491">
        <f t="shared" ref="P32:Z32" si="5">SUM(P33:P771)</f>
        <v>6287039</v>
      </c>
      <c r="Q32" s="491">
        <f t="shared" si="5"/>
        <v>-506154</v>
      </c>
      <c r="R32" s="491">
        <f t="shared" si="5"/>
        <v>62955</v>
      </c>
      <c r="S32" s="491">
        <f t="shared" si="5"/>
        <v>576266</v>
      </c>
      <c r="T32" s="491">
        <f t="shared" si="5"/>
        <v>0</v>
      </c>
      <c r="U32" s="491">
        <f t="shared" si="5"/>
        <v>0</v>
      </c>
      <c r="V32" s="491">
        <f t="shared" si="5"/>
        <v>25161</v>
      </c>
      <c r="W32" s="500">
        <f t="shared" si="5"/>
        <v>0</v>
      </c>
      <c r="X32" s="500">
        <f t="shared" si="5"/>
        <v>0</v>
      </c>
      <c r="Y32" s="500">
        <f t="shared" si="5"/>
        <v>0</v>
      </c>
      <c r="Z32" s="500">
        <f t="shared" si="5"/>
        <v>55.121250000000003</v>
      </c>
    </row>
    <row r="33" spans="1:29" s="493" customFormat="1" hidden="1" x14ac:dyDescent="0.2">
      <c r="A33" s="475">
        <v>18</v>
      </c>
      <c r="B33" s="476" t="s">
        <v>405</v>
      </c>
      <c r="C33" s="476" t="s">
        <v>486</v>
      </c>
      <c r="D33" s="476" t="s">
        <v>702</v>
      </c>
      <c r="E33" s="476" t="s">
        <v>762</v>
      </c>
      <c r="F33" s="477">
        <v>400000000</v>
      </c>
      <c r="G33" s="477">
        <v>0</v>
      </c>
      <c r="H33" s="477">
        <v>0</v>
      </c>
      <c r="I33" s="478" t="s">
        <v>328</v>
      </c>
      <c r="J33" s="479">
        <v>92.530600000000007</v>
      </c>
      <c r="K33" s="480">
        <v>43640</v>
      </c>
      <c r="L33" s="480">
        <v>44636</v>
      </c>
      <c r="M33" s="481">
        <v>360904</v>
      </c>
      <c r="N33" s="482" t="s">
        <v>328</v>
      </c>
      <c r="O33" s="483">
        <v>100</v>
      </c>
      <c r="P33" s="484">
        <v>383166</v>
      </c>
      <c r="Q33" s="485">
        <v>-15313</v>
      </c>
      <c r="R33" s="485">
        <v>1322</v>
      </c>
      <c r="S33" s="485">
        <v>-2843</v>
      </c>
      <c r="T33" s="485">
        <v>0</v>
      </c>
      <c r="U33" s="484">
        <v>0</v>
      </c>
      <c r="V33" s="483"/>
      <c r="W33" s="486" t="s">
        <v>672</v>
      </c>
      <c r="X33" s="476" t="s">
        <v>504</v>
      </c>
      <c r="Y33" s="476" t="s">
        <v>504</v>
      </c>
      <c r="Z33" s="476">
        <v>8.5</v>
      </c>
      <c r="AA33" s="493">
        <f t="shared" ref="AA33:AA96" si="6">F33/O33</f>
        <v>4000000</v>
      </c>
      <c r="AC33" s="495">
        <f t="shared" ref="AC33:AC96" si="7">AA33-AB33</f>
        <v>4000000</v>
      </c>
    </row>
    <row r="34" spans="1:29" s="493" customFormat="1" hidden="1" x14ac:dyDescent="0.2">
      <c r="A34" s="475">
        <v>19</v>
      </c>
      <c r="B34" s="476" t="s">
        <v>405</v>
      </c>
      <c r="C34" s="476" t="s">
        <v>486</v>
      </c>
      <c r="D34" s="476" t="s">
        <v>702</v>
      </c>
      <c r="E34" s="476" t="s">
        <v>507</v>
      </c>
      <c r="F34" s="477">
        <v>290225</v>
      </c>
      <c r="G34" s="477">
        <v>0</v>
      </c>
      <c r="H34" s="477">
        <v>0</v>
      </c>
      <c r="I34" s="478" t="s">
        <v>328</v>
      </c>
      <c r="J34" s="479">
        <v>84.742000000000004</v>
      </c>
      <c r="K34" s="480">
        <v>41751</v>
      </c>
      <c r="L34" s="480"/>
      <c r="M34" s="481">
        <v>59433</v>
      </c>
      <c r="N34" s="482" t="s">
        <v>431</v>
      </c>
      <c r="O34" s="483">
        <v>1</v>
      </c>
      <c r="P34" s="484">
        <v>112791</v>
      </c>
      <c r="Q34" s="485">
        <v>-7432</v>
      </c>
      <c r="R34" s="485">
        <v>595</v>
      </c>
      <c r="S34" s="485">
        <v>-3686</v>
      </c>
      <c r="T34" s="485">
        <v>0</v>
      </c>
      <c r="U34" s="484">
        <v>0</v>
      </c>
      <c r="V34" s="483"/>
      <c r="W34" s="486" t="s">
        <v>672</v>
      </c>
      <c r="X34" s="476" t="s">
        <v>505</v>
      </c>
      <c r="Y34" s="476" t="s">
        <v>742</v>
      </c>
      <c r="Z34" s="476">
        <v>6.20425</v>
      </c>
      <c r="AA34" s="493">
        <f t="shared" si="6"/>
        <v>290225</v>
      </c>
      <c r="AC34" s="495">
        <f t="shared" si="7"/>
        <v>290225</v>
      </c>
    </row>
    <row r="35" spans="1:29" s="493" customFormat="1" hidden="1" x14ac:dyDescent="0.2">
      <c r="A35" s="475">
        <v>20</v>
      </c>
      <c r="B35" s="476" t="s">
        <v>405</v>
      </c>
      <c r="C35" s="476" t="s">
        <v>486</v>
      </c>
      <c r="D35" s="476" t="s">
        <v>702</v>
      </c>
      <c r="E35" s="476" t="s">
        <v>507</v>
      </c>
      <c r="F35" s="477">
        <v>107400</v>
      </c>
      <c r="G35" s="477">
        <v>0</v>
      </c>
      <c r="H35" s="477">
        <v>0</v>
      </c>
      <c r="I35" s="478" t="s">
        <v>328</v>
      </c>
      <c r="J35" s="479">
        <v>84.949399999999997</v>
      </c>
      <c r="K35" s="480">
        <v>41758</v>
      </c>
      <c r="L35" s="480"/>
      <c r="M35" s="481">
        <v>22002</v>
      </c>
      <c r="N35" s="482" t="s">
        <v>431</v>
      </c>
      <c r="O35" s="483">
        <v>1</v>
      </c>
      <c r="P35" s="484">
        <v>41739</v>
      </c>
      <c r="Q35" s="485">
        <v>-2770</v>
      </c>
      <c r="R35" s="485">
        <v>220</v>
      </c>
      <c r="S35" s="485">
        <v>-1345</v>
      </c>
      <c r="T35" s="485">
        <v>0</v>
      </c>
      <c r="U35" s="484">
        <v>0</v>
      </c>
      <c r="V35" s="483"/>
      <c r="W35" s="486" t="s">
        <v>672</v>
      </c>
      <c r="X35" s="476" t="s">
        <v>505</v>
      </c>
      <c r="Y35" s="476" t="s">
        <v>742</v>
      </c>
      <c r="Z35" s="476">
        <v>6.20425</v>
      </c>
      <c r="AA35" s="493">
        <f t="shared" si="6"/>
        <v>107400</v>
      </c>
      <c r="AC35" s="495">
        <f t="shared" si="7"/>
        <v>107400</v>
      </c>
    </row>
    <row r="36" spans="1:29" s="493" customFormat="1" hidden="1" x14ac:dyDescent="0.2">
      <c r="A36" s="475">
        <v>21</v>
      </c>
      <c r="B36" s="476" t="s">
        <v>405</v>
      </c>
      <c r="C36" s="476" t="s">
        <v>486</v>
      </c>
      <c r="D36" s="476" t="s">
        <v>702</v>
      </c>
      <c r="E36" s="476" t="s">
        <v>507</v>
      </c>
      <c r="F36" s="477">
        <v>11200</v>
      </c>
      <c r="G36" s="477">
        <v>0</v>
      </c>
      <c r="H36" s="477">
        <v>0</v>
      </c>
      <c r="I36" s="478" t="s">
        <v>328</v>
      </c>
      <c r="J36" s="479">
        <v>91.078800000000001</v>
      </c>
      <c r="K36" s="480">
        <v>41859</v>
      </c>
      <c r="L36" s="480"/>
      <c r="M36" s="481">
        <v>2394</v>
      </c>
      <c r="N36" s="482" t="s">
        <v>431</v>
      </c>
      <c r="O36" s="483">
        <v>1</v>
      </c>
      <c r="P36" s="484">
        <v>4353</v>
      </c>
      <c r="Q36" s="485">
        <v>-258</v>
      </c>
      <c r="R36" s="485">
        <v>23</v>
      </c>
      <c r="S36" s="485">
        <v>-171</v>
      </c>
      <c r="T36" s="485">
        <v>0</v>
      </c>
      <c r="U36" s="484">
        <v>0</v>
      </c>
      <c r="V36" s="483"/>
      <c r="W36" s="486" t="s">
        <v>672</v>
      </c>
      <c r="X36" s="476" t="s">
        <v>505</v>
      </c>
      <c r="Y36" s="476" t="s">
        <v>742</v>
      </c>
      <c r="Z36" s="476">
        <v>6.20425</v>
      </c>
      <c r="AA36" s="493">
        <f t="shared" si="6"/>
        <v>11200</v>
      </c>
      <c r="AC36" s="495">
        <f t="shared" si="7"/>
        <v>11200</v>
      </c>
    </row>
    <row r="37" spans="1:29" s="493" customFormat="1" hidden="1" x14ac:dyDescent="0.2">
      <c r="A37" s="475">
        <v>22</v>
      </c>
      <c r="B37" s="476" t="s">
        <v>405</v>
      </c>
      <c r="C37" s="476" t="s">
        <v>486</v>
      </c>
      <c r="D37" s="476" t="s">
        <v>702</v>
      </c>
      <c r="E37" s="476" t="s">
        <v>507</v>
      </c>
      <c r="F37" s="477">
        <v>15000</v>
      </c>
      <c r="G37" s="477">
        <v>0</v>
      </c>
      <c r="H37" s="477">
        <v>0</v>
      </c>
      <c r="I37" s="478" t="s">
        <v>328</v>
      </c>
      <c r="J37" s="479">
        <v>87.25</v>
      </c>
      <c r="K37" s="480">
        <v>41877</v>
      </c>
      <c r="L37" s="480"/>
      <c r="M37" s="481">
        <v>3210</v>
      </c>
      <c r="N37" s="482" t="s">
        <v>431</v>
      </c>
      <c r="O37" s="483">
        <v>1</v>
      </c>
      <c r="P37" s="484">
        <v>5830</v>
      </c>
      <c r="Q37" s="485">
        <v>-348</v>
      </c>
      <c r="R37" s="485">
        <v>31</v>
      </c>
      <c r="S37" s="485">
        <v>-226</v>
      </c>
      <c r="T37" s="485">
        <v>0</v>
      </c>
      <c r="U37" s="484">
        <v>0</v>
      </c>
      <c r="V37" s="483"/>
      <c r="W37" s="486" t="s">
        <v>672</v>
      </c>
      <c r="X37" s="476" t="s">
        <v>505</v>
      </c>
      <c r="Y37" s="476" t="s">
        <v>742</v>
      </c>
      <c r="Z37" s="476">
        <v>6.20425</v>
      </c>
      <c r="AA37" s="493">
        <f t="shared" si="6"/>
        <v>15000</v>
      </c>
      <c r="AC37" s="495">
        <f t="shared" si="7"/>
        <v>15000</v>
      </c>
    </row>
    <row r="38" spans="1:29" s="493" customFormat="1" hidden="1" x14ac:dyDescent="0.2">
      <c r="A38" s="475">
        <v>23</v>
      </c>
      <c r="B38" s="476" t="s">
        <v>405</v>
      </c>
      <c r="C38" s="476" t="s">
        <v>486</v>
      </c>
      <c r="D38" s="476" t="s">
        <v>702</v>
      </c>
      <c r="E38" s="476" t="s">
        <v>507</v>
      </c>
      <c r="F38" s="477">
        <v>5400000</v>
      </c>
      <c r="G38" s="477">
        <v>0</v>
      </c>
      <c r="H38" s="477">
        <v>0</v>
      </c>
      <c r="I38" s="478" t="s">
        <v>431</v>
      </c>
      <c r="J38" s="479">
        <v>88.945499999999996</v>
      </c>
      <c r="K38" s="480">
        <v>42199</v>
      </c>
      <c r="L38" s="480"/>
      <c r="M38" s="481">
        <v>863720</v>
      </c>
      <c r="N38" s="482" t="s">
        <v>431</v>
      </c>
      <c r="O38" s="483">
        <v>1</v>
      </c>
      <c r="P38" s="484">
        <v>2098624</v>
      </c>
      <c r="Q38" s="485">
        <v>-312521</v>
      </c>
      <c r="R38" s="485">
        <v>11072</v>
      </c>
      <c r="S38" s="485">
        <v>105668</v>
      </c>
      <c r="T38" s="485">
        <v>0</v>
      </c>
      <c r="U38" s="484">
        <v>0</v>
      </c>
      <c r="V38" s="483"/>
      <c r="W38" s="486" t="s">
        <v>672</v>
      </c>
      <c r="X38" s="476" t="s">
        <v>505</v>
      </c>
      <c r="Y38" s="476" t="s">
        <v>742</v>
      </c>
      <c r="Z38" s="476">
        <v>6.20425</v>
      </c>
      <c r="AA38" s="493">
        <f t="shared" si="6"/>
        <v>5400000</v>
      </c>
      <c r="AC38" s="495">
        <f t="shared" si="7"/>
        <v>5400000</v>
      </c>
    </row>
    <row r="39" spans="1:29" s="493" customFormat="1" hidden="1" x14ac:dyDescent="0.2">
      <c r="A39" s="475">
        <v>24</v>
      </c>
      <c r="B39" s="476" t="s">
        <v>406</v>
      </c>
      <c r="C39" s="476" t="s">
        <v>486</v>
      </c>
      <c r="D39" s="476" t="s">
        <v>702</v>
      </c>
      <c r="E39" s="476" t="s">
        <v>743</v>
      </c>
      <c r="F39" s="477">
        <v>1323700000</v>
      </c>
      <c r="G39" s="477">
        <v>0</v>
      </c>
      <c r="H39" s="477">
        <v>0</v>
      </c>
      <c r="I39" s="478" t="s">
        <v>328</v>
      </c>
      <c r="J39" s="479">
        <v>69.489000000000004</v>
      </c>
      <c r="K39" s="480">
        <v>41373</v>
      </c>
      <c r="L39" s="480">
        <v>45214</v>
      </c>
      <c r="M39" s="481">
        <v>883358</v>
      </c>
      <c r="N39" s="482" t="s">
        <v>328</v>
      </c>
      <c r="O39" s="483">
        <v>100</v>
      </c>
      <c r="P39" s="484">
        <v>1237558</v>
      </c>
      <c r="Q39" s="485">
        <v>-167016</v>
      </c>
      <c r="R39" s="485">
        <v>49142</v>
      </c>
      <c r="S39" s="485">
        <v>31732</v>
      </c>
      <c r="T39" s="485">
        <v>0</v>
      </c>
      <c r="U39" s="484">
        <v>0</v>
      </c>
      <c r="V39" s="483">
        <v>25161</v>
      </c>
      <c r="W39" s="486" t="s">
        <v>671</v>
      </c>
      <c r="X39" s="476" t="s">
        <v>625</v>
      </c>
      <c r="Y39" s="476" t="s">
        <v>504</v>
      </c>
      <c r="Z39" s="476">
        <v>8.1</v>
      </c>
      <c r="AA39" s="493">
        <f t="shared" si="6"/>
        <v>13237000</v>
      </c>
      <c r="AC39" s="495">
        <f t="shared" si="7"/>
        <v>13237000</v>
      </c>
    </row>
    <row r="40" spans="1:29" s="493" customFormat="1" hidden="1" x14ac:dyDescent="0.2">
      <c r="A40" s="475">
        <v>25</v>
      </c>
      <c r="B40" s="476" t="s">
        <v>1103</v>
      </c>
      <c r="C40" s="476" t="s">
        <v>486</v>
      </c>
      <c r="D40" s="476" t="s">
        <v>703</v>
      </c>
      <c r="E40" s="476" t="s">
        <v>744</v>
      </c>
      <c r="F40" s="477">
        <v>286776</v>
      </c>
      <c r="G40" s="477">
        <v>0</v>
      </c>
      <c r="H40" s="477">
        <v>0</v>
      </c>
      <c r="I40" s="478" t="s">
        <v>328</v>
      </c>
      <c r="J40" s="479">
        <v>114.6007</v>
      </c>
      <c r="K40" s="480">
        <v>43748</v>
      </c>
      <c r="L40" s="480"/>
      <c r="M40" s="481">
        <v>32865</v>
      </c>
      <c r="N40" s="482" t="s">
        <v>328</v>
      </c>
      <c r="O40" s="483">
        <v>1</v>
      </c>
      <c r="P40" s="484">
        <v>43279</v>
      </c>
      <c r="Q40" s="485">
        <v>0</v>
      </c>
      <c r="R40" s="485">
        <v>0</v>
      </c>
      <c r="S40" s="485">
        <v>10439</v>
      </c>
      <c r="T40" s="485">
        <v>0</v>
      </c>
      <c r="U40" s="484">
        <v>0</v>
      </c>
      <c r="V40" s="483"/>
      <c r="W40" s="486" t="s">
        <v>672</v>
      </c>
      <c r="X40" s="476" t="s">
        <v>627</v>
      </c>
      <c r="Y40" s="476" t="s">
        <v>627</v>
      </c>
      <c r="Z40" s="476">
        <v>0</v>
      </c>
      <c r="AA40" s="493">
        <f t="shared" si="6"/>
        <v>286776</v>
      </c>
      <c r="AC40" s="495">
        <f t="shared" si="7"/>
        <v>286776</v>
      </c>
    </row>
    <row r="41" spans="1:29" s="493" customFormat="1" hidden="1" x14ac:dyDescent="0.2">
      <c r="A41" s="475">
        <v>26</v>
      </c>
      <c r="B41" s="476" t="s">
        <v>1103</v>
      </c>
      <c r="C41" s="476" t="s">
        <v>486</v>
      </c>
      <c r="D41" s="476" t="s">
        <v>703</v>
      </c>
      <c r="E41" s="476" t="s">
        <v>744</v>
      </c>
      <c r="F41" s="477">
        <v>1</v>
      </c>
      <c r="G41" s="477">
        <v>0</v>
      </c>
      <c r="H41" s="477">
        <v>0</v>
      </c>
      <c r="I41" s="478" t="s">
        <v>328</v>
      </c>
      <c r="J41" s="479">
        <v>123.26</v>
      </c>
      <c r="K41" s="480">
        <v>43753</v>
      </c>
      <c r="L41" s="480"/>
      <c r="M41" s="481">
        <v>0</v>
      </c>
      <c r="N41" s="482" t="s">
        <v>328</v>
      </c>
      <c r="O41" s="483">
        <v>1</v>
      </c>
      <c r="P41" s="484">
        <v>0</v>
      </c>
      <c r="Q41" s="485">
        <v>0</v>
      </c>
      <c r="R41" s="485">
        <v>0</v>
      </c>
      <c r="S41" s="485">
        <v>0</v>
      </c>
      <c r="T41" s="485">
        <v>0</v>
      </c>
      <c r="U41" s="484">
        <v>0</v>
      </c>
      <c r="V41" s="483"/>
      <c r="W41" s="486" t="s">
        <v>672</v>
      </c>
      <c r="X41" s="476" t="s">
        <v>627</v>
      </c>
      <c r="Y41" s="476" t="s">
        <v>627</v>
      </c>
      <c r="Z41" s="476">
        <v>0</v>
      </c>
      <c r="AA41" s="493">
        <f t="shared" si="6"/>
        <v>1</v>
      </c>
      <c r="AC41" s="495">
        <f t="shared" si="7"/>
        <v>1</v>
      </c>
    </row>
    <row r="42" spans="1:29" s="493" customFormat="1" hidden="1" x14ac:dyDescent="0.2">
      <c r="A42" s="475">
        <v>27</v>
      </c>
      <c r="B42" s="476" t="s">
        <v>1103</v>
      </c>
      <c r="C42" s="476" t="s">
        <v>486</v>
      </c>
      <c r="D42" s="476" t="s">
        <v>703</v>
      </c>
      <c r="E42" s="476" t="s">
        <v>744</v>
      </c>
      <c r="F42" s="477">
        <v>22</v>
      </c>
      <c r="G42" s="477">
        <v>0</v>
      </c>
      <c r="H42" s="477">
        <v>0</v>
      </c>
      <c r="I42" s="478" t="s">
        <v>328</v>
      </c>
      <c r="J42" s="479">
        <v>129.62</v>
      </c>
      <c r="K42" s="480">
        <v>43804</v>
      </c>
      <c r="L42" s="480"/>
      <c r="M42" s="481">
        <v>3</v>
      </c>
      <c r="N42" s="482" t="s">
        <v>328</v>
      </c>
      <c r="O42" s="483">
        <v>1</v>
      </c>
      <c r="P42" s="484">
        <v>3</v>
      </c>
      <c r="Q42" s="485">
        <v>0</v>
      </c>
      <c r="R42" s="485">
        <v>0</v>
      </c>
      <c r="S42" s="485">
        <v>0</v>
      </c>
      <c r="T42" s="485">
        <v>0</v>
      </c>
      <c r="U42" s="484">
        <v>0</v>
      </c>
      <c r="V42" s="483"/>
      <c r="W42" s="486" t="s">
        <v>672</v>
      </c>
      <c r="X42" s="476" t="s">
        <v>627</v>
      </c>
      <c r="Y42" s="476" t="s">
        <v>627</v>
      </c>
      <c r="Z42" s="476">
        <v>0</v>
      </c>
      <c r="AA42" s="493">
        <f t="shared" si="6"/>
        <v>22</v>
      </c>
      <c r="AC42" s="495">
        <f t="shared" si="7"/>
        <v>22</v>
      </c>
    </row>
    <row r="43" spans="1:29" s="493" customFormat="1" hidden="1" x14ac:dyDescent="0.2">
      <c r="A43" s="475">
        <v>28</v>
      </c>
      <c r="B43" s="476" t="s">
        <v>1103</v>
      </c>
      <c r="C43" s="476" t="s">
        <v>486</v>
      </c>
      <c r="D43" s="476" t="s">
        <v>703</v>
      </c>
      <c r="E43" s="476" t="s">
        <v>744</v>
      </c>
      <c r="F43" s="477">
        <v>13</v>
      </c>
      <c r="G43" s="477">
        <v>0</v>
      </c>
      <c r="H43" s="477">
        <v>0</v>
      </c>
      <c r="I43" s="478" t="s">
        <v>328</v>
      </c>
      <c r="J43" s="479">
        <v>128.80000000000001</v>
      </c>
      <c r="K43" s="480">
        <v>43805</v>
      </c>
      <c r="L43" s="480"/>
      <c r="M43" s="481">
        <v>2</v>
      </c>
      <c r="N43" s="482" t="s">
        <v>328</v>
      </c>
      <c r="O43" s="483">
        <v>1</v>
      </c>
      <c r="P43" s="484">
        <v>2</v>
      </c>
      <c r="Q43" s="485">
        <v>0</v>
      </c>
      <c r="R43" s="485">
        <v>0</v>
      </c>
      <c r="S43" s="485">
        <v>0</v>
      </c>
      <c r="T43" s="485">
        <v>0</v>
      </c>
      <c r="U43" s="484">
        <v>0</v>
      </c>
      <c r="V43" s="483"/>
      <c r="W43" s="486" t="s">
        <v>672</v>
      </c>
      <c r="X43" s="476" t="s">
        <v>627</v>
      </c>
      <c r="Y43" s="476" t="s">
        <v>627</v>
      </c>
      <c r="Z43" s="476">
        <v>0</v>
      </c>
      <c r="AA43" s="493">
        <f t="shared" si="6"/>
        <v>13</v>
      </c>
      <c r="AC43" s="495">
        <f t="shared" si="7"/>
        <v>13</v>
      </c>
    </row>
    <row r="44" spans="1:29" s="493" customFormat="1" hidden="1" x14ac:dyDescent="0.2">
      <c r="A44" s="475">
        <v>29</v>
      </c>
      <c r="B44" s="476" t="s">
        <v>1103</v>
      </c>
      <c r="C44" s="476" t="s">
        <v>486</v>
      </c>
      <c r="D44" s="476" t="s">
        <v>703</v>
      </c>
      <c r="E44" s="476" t="s">
        <v>744</v>
      </c>
      <c r="F44" s="477">
        <v>151</v>
      </c>
      <c r="G44" s="477">
        <v>0</v>
      </c>
      <c r="H44" s="477">
        <v>0</v>
      </c>
      <c r="I44" s="478" t="s">
        <v>328</v>
      </c>
      <c r="J44" s="479">
        <v>128.80000000000001</v>
      </c>
      <c r="K44" s="480">
        <v>43805</v>
      </c>
      <c r="L44" s="480"/>
      <c r="M44" s="481">
        <v>19</v>
      </c>
      <c r="N44" s="482" t="s">
        <v>328</v>
      </c>
      <c r="O44" s="483">
        <v>1</v>
      </c>
      <c r="P44" s="484">
        <v>23</v>
      </c>
      <c r="Q44" s="485">
        <v>0</v>
      </c>
      <c r="R44" s="485">
        <v>0</v>
      </c>
      <c r="S44" s="485">
        <v>3</v>
      </c>
      <c r="T44" s="485">
        <v>0</v>
      </c>
      <c r="U44" s="484">
        <v>0</v>
      </c>
      <c r="V44" s="483"/>
      <c r="W44" s="486" t="s">
        <v>672</v>
      </c>
      <c r="X44" s="476" t="s">
        <v>627</v>
      </c>
      <c r="Y44" s="476" t="s">
        <v>627</v>
      </c>
      <c r="Z44" s="476">
        <v>0</v>
      </c>
      <c r="AA44" s="493">
        <f t="shared" si="6"/>
        <v>151</v>
      </c>
      <c r="AC44" s="495">
        <f t="shared" si="7"/>
        <v>151</v>
      </c>
    </row>
    <row r="45" spans="1:29" s="493" customFormat="1" hidden="1" x14ac:dyDescent="0.2">
      <c r="A45" s="475">
        <v>30</v>
      </c>
      <c r="B45" s="476" t="s">
        <v>1103</v>
      </c>
      <c r="C45" s="476" t="s">
        <v>486</v>
      </c>
      <c r="D45" s="476" t="s">
        <v>703</v>
      </c>
      <c r="E45" s="476" t="s">
        <v>744</v>
      </c>
      <c r="F45" s="477">
        <v>364</v>
      </c>
      <c r="G45" s="477">
        <v>0</v>
      </c>
      <c r="H45" s="477">
        <v>0</v>
      </c>
      <c r="I45" s="478" t="s">
        <v>328</v>
      </c>
      <c r="J45" s="479">
        <v>128.80000000000001</v>
      </c>
      <c r="K45" s="480">
        <v>43805</v>
      </c>
      <c r="L45" s="480"/>
      <c r="M45" s="481">
        <v>47</v>
      </c>
      <c r="N45" s="482" t="s">
        <v>328</v>
      </c>
      <c r="O45" s="483">
        <v>1</v>
      </c>
      <c r="P45" s="484">
        <v>55</v>
      </c>
      <c r="Q45" s="485">
        <v>0</v>
      </c>
      <c r="R45" s="485">
        <v>0</v>
      </c>
      <c r="S45" s="485">
        <v>8</v>
      </c>
      <c r="T45" s="485">
        <v>0</v>
      </c>
      <c r="U45" s="484">
        <v>0</v>
      </c>
      <c r="V45" s="483"/>
      <c r="W45" s="486" t="s">
        <v>672</v>
      </c>
      <c r="X45" s="476" t="s">
        <v>627</v>
      </c>
      <c r="Y45" s="476" t="s">
        <v>627</v>
      </c>
      <c r="Z45" s="476">
        <v>0</v>
      </c>
      <c r="AA45" s="493">
        <f t="shared" si="6"/>
        <v>364</v>
      </c>
      <c r="AC45" s="495">
        <f t="shared" si="7"/>
        <v>364</v>
      </c>
    </row>
    <row r="46" spans="1:29" s="493" customFormat="1" hidden="1" x14ac:dyDescent="0.2">
      <c r="A46" s="475">
        <v>31</v>
      </c>
      <c r="B46" s="476" t="s">
        <v>1103</v>
      </c>
      <c r="C46" s="476" t="s">
        <v>486</v>
      </c>
      <c r="D46" s="476" t="s">
        <v>703</v>
      </c>
      <c r="E46" s="476" t="s">
        <v>744</v>
      </c>
      <c r="F46" s="477">
        <v>73</v>
      </c>
      <c r="G46" s="477">
        <v>0</v>
      </c>
      <c r="H46" s="477">
        <v>0</v>
      </c>
      <c r="I46" s="478" t="s">
        <v>328</v>
      </c>
      <c r="J46" s="479">
        <v>130</v>
      </c>
      <c r="K46" s="480">
        <v>43809</v>
      </c>
      <c r="L46" s="480"/>
      <c r="M46" s="481">
        <v>9</v>
      </c>
      <c r="N46" s="482" t="s">
        <v>328</v>
      </c>
      <c r="O46" s="483">
        <v>1</v>
      </c>
      <c r="P46" s="484">
        <v>11</v>
      </c>
      <c r="Q46" s="485">
        <v>0</v>
      </c>
      <c r="R46" s="485">
        <v>0</v>
      </c>
      <c r="S46" s="485">
        <v>2</v>
      </c>
      <c r="T46" s="485">
        <v>0</v>
      </c>
      <c r="U46" s="484">
        <v>0</v>
      </c>
      <c r="V46" s="483"/>
      <c r="W46" s="486" t="s">
        <v>672</v>
      </c>
      <c r="X46" s="476" t="s">
        <v>627</v>
      </c>
      <c r="Y46" s="476" t="s">
        <v>627</v>
      </c>
      <c r="Z46" s="476">
        <v>0</v>
      </c>
      <c r="AA46" s="493">
        <f t="shared" si="6"/>
        <v>73</v>
      </c>
      <c r="AC46" s="495">
        <f t="shared" si="7"/>
        <v>73</v>
      </c>
    </row>
    <row r="47" spans="1:29" s="493" customFormat="1" hidden="1" x14ac:dyDescent="0.2">
      <c r="A47" s="475">
        <v>32</v>
      </c>
      <c r="B47" s="476" t="s">
        <v>1103</v>
      </c>
      <c r="C47" s="476" t="s">
        <v>486</v>
      </c>
      <c r="D47" s="476" t="s">
        <v>703</v>
      </c>
      <c r="E47" s="476" t="s">
        <v>744</v>
      </c>
      <c r="F47" s="477">
        <v>35</v>
      </c>
      <c r="G47" s="477">
        <v>0</v>
      </c>
      <c r="H47" s="477">
        <v>0</v>
      </c>
      <c r="I47" s="478" t="s">
        <v>328</v>
      </c>
      <c r="J47" s="479">
        <v>129</v>
      </c>
      <c r="K47" s="480">
        <v>43810</v>
      </c>
      <c r="L47" s="480"/>
      <c r="M47" s="481">
        <v>5</v>
      </c>
      <c r="N47" s="482" t="s">
        <v>328</v>
      </c>
      <c r="O47" s="483">
        <v>1</v>
      </c>
      <c r="P47" s="484">
        <v>5</v>
      </c>
      <c r="Q47" s="485">
        <v>0</v>
      </c>
      <c r="R47" s="485">
        <v>0</v>
      </c>
      <c r="S47" s="485">
        <v>1</v>
      </c>
      <c r="T47" s="485">
        <v>0</v>
      </c>
      <c r="U47" s="484">
        <v>0</v>
      </c>
      <c r="V47" s="483"/>
      <c r="W47" s="486" t="s">
        <v>672</v>
      </c>
      <c r="X47" s="476" t="s">
        <v>627</v>
      </c>
      <c r="Y47" s="476" t="s">
        <v>627</v>
      </c>
      <c r="Z47" s="476">
        <v>0</v>
      </c>
      <c r="AA47" s="493">
        <f t="shared" si="6"/>
        <v>35</v>
      </c>
      <c r="AC47" s="495">
        <f t="shared" si="7"/>
        <v>35</v>
      </c>
    </row>
    <row r="48" spans="1:29" s="493" customFormat="1" hidden="1" x14ac:dyDescent="0.2">
      <c r="A48" s="475">
        <v>33</v>
      </c>
      <c r="B48" s="476" t="s">
        <v>1103</v>
      </c>
      <c r="C48" s="476" t="s">
        <v>486</v>
      </c>
      <c r="D48" s="476" t="s">
        <v>703</v>
      </c>
      <c r="E48" s="476" t="s">
        <v>744</v>
      </c>
      <c r="F48" s="477">
        <v>5</v>
      </c>
      <c r="G48" s="477">
        <v>0</v>
      </c>
      <c r="H48" s="477">
        <v>0</v>
      </c>
      <c r="I48" s="478" t="s">
        <v>328</v>
      </c>
      <c r="J48" s="479">
        <v>129</v>
      </c>
      <c r="K48" s="480">
        <v>43810</v>
      </c>
      <c r="L48" s="480"/>
      <c r="M48" s="481">
        <v>1</v>
      </c>
      <c r="N48" s="482" t="s">
        <v>328</v>
      </c>
      <c r="O48" s="483">
        <v>1</v>
      </c>
      <c r="P48" s="484">
        <v>1</v>
      </c>
      <c r="Q48" s="485">
        <v>0</v>
      </c>
      <c r="R48" s="485">
        <v>0</v>
      </c>
      <c r="S48" s="485">
        <v>0</v>
      </c>
      <c r="T48" s="485">
        <v>0</v>
      </c>
      <c r="U48" s="484">
        <v>0</v>
      </c>
      <c r="V48" s="483"/>
      <c r="W48" s="486" t="s">
        <v>672</v>
      </c>
      <c r="X48" s="476" t="s">
        <v>627</v>
      </c>
      <c r="Y48" s="476" t="s">
        <v>627</v>
      </c>
      <c r="Z48" s="476">
        <v>0</v>
      </c>
      <c r="AA48" s="493">
        <f t="shared" si="6"/>
        <v>5</v>
      </c>
      <c r="AC48" s="495">
        <f t="shared" si="7"/>
        <v>5</v>
      </c>
    </row>
    <row r="49" spans="1:29" s="493" customFormat="1" hidden="1" x14ac:dyDescent="0.2">
      <c r="A49" s="475">
        <v>34</v>
      </c>
      <c r="B49" s="476" t="s">
        <v>1103</v>
      </c>
      <c r="C49" s="476" t="s">
        <v>486</v>
      </c>
      <c r="D49" s="476" t="s">
        <v>703</v>
      </c>
      <c r="E49" s="476" t="s">
        <v>744</v>
      </c>
      <c r="F49" s="477">
        <v>136</v>
      </c>
      <c r="G49" s="477">
        <v>0</v>
      </c>
      <c r="H49" s="477">
        <v>0</v>
      </c>
      <c r="I49" s="478" t="s">
        <v>328</v>
      </c>
      <c r="J49" s="479">
        <v>128.99</v>
      </c>
      <c r="K49" s="480">
        <v>43811</v>
      </c>
      <c r="L49" s="480"/>
      <c r="M49" s="481">
        <v>18</v>
      </c>
      <c r="N49" s="482" t="s">
        <v>328</v>
      </c>
      <c r="O49" s="483">
        <v>1</v>
      </c>
      <c r="P49" s="484">
        <v>21</v>
      </c>
      <c r="Q49" s="485">
        <v>0</v>
      </c>
      <c r="R49" s="485">
        <v>0</v>
      </c>
      <c r="S49" s="485">
        <v>3</v>
      </c>
      <c r="T49" s="485">
        <v>0</v>
      </c>
      <c r="U49" s="484">
        <v>0</v>
      </c>
      <c r="V49" s="483"/>
      <c r="W49" s="486" t="s">
        <v>672</v>
      </c>
      <c r="X49" s="476" t="s">
        <v>627</v>
      </c>
      <c r="Y49" s="476" t="s">
        <v>627</v>
      </c>
      <c r="Z49" s="476">
        <v>0</v>
      </c>
      <c r="AA49" s="493">
        <f t="shared" si="6"/>
        <v>136</v>
      </c>
      <c r="AC49" s="495">
        <f t="shared" si="7"/>
        <v>136</v>
      </c>
    </row>
    <row r="50" spans="1:29" s="493" customFormat="1" hidden="1" x14ac:dyDescent="0.2">
      <c r="A50" s="475">
        <v>35</v>
      </c>
      <c r="B50" s="476" t="s">
        <v>1103</v>
      </c>
      <c r="C50" s="476" t="s">
        <v>486</v>
      </c>
      <c r="D50" s="476" t="s">
        <v>703</v>
      </c>
      <c r="E50" s="476" t="s">
        <v>744</v>
      </c>
      <c r="F50" s="477">
        <v>38704</v>
      </c>
      <c r="G50" s="477">
        <v>0</v>
      </c>
      <c r="H50" s="477">
        <v>0</v>
      </c>
      <c r="I50" s="478" t="s">
        <v>328</v>
      </c>
      <c r="J50" s="479">
        <v>129.13</v>
      </c>
      <c r="K50" s="480">
        <v>43817</v>
      </c>
      <c r="L50" s="480"/>
      <c r="M50" s="481">
        <v>4998</v>
      </c>
      <c r="N50" s="482" t="s">
        <v>328</v>
      </c>
      <c r="O50" s="483">
        <v>1</v>
      </c>
      <c r="P50" s="484">
        <v>5841</v>
      </c>
      <c r="Q50" s="485">
        <v>0</v>
      </c>
      <c r="R50" s="485">
        <v>0</v>
      </c>
      <c r="S50" s="485">
        <v>843</v>
      </c>
      <c r="T50" s="485">
        <v>0</v>
      </c>
      <c r="U50" s="484">
        <v>0</v>
      </c>
      <c r="V50" s="483"/>
      <c r="W50" s="486" t="s">
        <v>672</v>
      </c>
      <c r="X50" s="476" t="s">
        <v>627</v>
      </c>
      <c r="Y50" s="476" t="s">
        <v>627</v>
      </c>
      <c r="Z50" s="476">
        <v>0</v>
      </c>
      <c r="AA50" s="493">
        <f t="shared" si="6"/>
        <v>38704</v>
      </c>
      <c r="AC50" s="495">
        <f t="shared" si="7"/>
        <v>38704</v>
      </c>
    </row>
    <row r="51" spans="1:29" s="493" customFormat="1" hidden="1" x14ac:dyDescent="0.2">
      <c r="A51" s="475">
        <v>36</v>
      </c>
      <c r="B51" s="476" t="s">
        <v>1103</v>
      </c>
      <c r="C51" s="476" t="s">
        <v>486</v>
      </c>
      <c r="D51" s="476" t="s">
        <v>703</v>
      </c>
      <c r="E51" s="476" t="s">
        <v>744</v>
      </c>
      <c r="F51" s="477">
        <v>39275</v>
      </c>
      <c r="G51" s="477">
        <v>0</v>
      </c>
      <c r="H51" s="477">
        <v>0</v>
      </c>
      <c r="I51" s="478" t="s">
        <v>328</v>
      </c>
      <c r="J51" s="479">
        <v>135</v>
      </c>
      <c r="K51" s="480">
        <v>43858</v>
      </c>
      <c r="L51" s="480"/>
      <c r="M51" s="481">
        <v>5302</v>
      </c>
      <c r="N51" s="482" t="s">
        <v>328</v>
      </c>
      <c r="O51" s="483">
        <v>1</v>
      </c>
      <c r="P51" s="484">
        <v>5927</v>
      </c>
      <c r="Q51" s="485">
        <v>0</v>
      </c>
      <c r="R51" s="485">
        <v>0</v>
      </c>
      <c r="S51" s="485">
        <v>625</v>
      </c>
      <c r="T51" s="485">
        <v>0</v>
      </c>
      <c r="U51" s="484">
        <v>0</v>
      </c>
      <c r="V51" s="483"/>
      <c r="W51" s="486" t="s">
        <v>672</v>
      </c>
      <c r="X51" s="476" t="s">
        <v>627</v>
      </c>
      <c r="Y51" s="476" t="s">
        <v>627</v>
      </c>
      <c r="Z51" s="476">
        <v>0</v>
      </c>
      <c r="AA51" s="493">
        <f t="shared" si="6"/>
        <v>39275</v>
      </c>
      <c r="AC51" s="495">
        <f t="shared" si="7"/>
        <v>39275</v>
      </c>
    </row>
    <row r="52" spans="1:29" s="493" customFormat="1" hidden="1" x14ac:dyDescent="0.2">
      <c r="A52" s="475">
        <v>37</v>
      </c>
      <c r="B52" s="476" t="s">
        <v>1103</v>
      </c>
      <c r="C52" s="476" t="s">
        <v>486</v>
      </c>
      <c r="D52" s="476" t="s">
        <v>703</v>
      </c>
      <c r="E52" s="476" t="s">
        <v>744</v>
      </c>
      <c r="F52" s="477">
        <v>824</v>
      </c>
      <c r="G52" s="477">
        <v>0</v>
      </c>
      <c r="H52" s="477">
        <v>0</v>
      </c>
      <c r="I52" s="478" t="s">
        <v>328</v>
      </c>
      <c r="J52" s="479">
        <v>142.43</v>
      </c>
      <c r="K52" s="480">
        <v>43879</v>
      </c>
      <c r="L52" s="480"/>
      <c r="M52" s="481">
        <v>117</v>
      </c>
      <c r="N52" s="482" t="s">
        <v>328</v>
      </c>
      <c r="O52" s="483">
        <v>1</v>
      </c>
      <c r="P52" s="484">
        <v>124</v>
      </c>
      <c r="Q52" s="485">
        <v>0</v>
      </c>
      <c r="R52" s="485">
        <v>0</v>
      </c>
      <c r="S52" s="485">
        <v>7</v>
      </c>
      <c r="T52" s="485">
        <v>0</v>
      </c>
      <c r="U52" s="484">
        <v>0</v>
      </c>
      <c r="V52" s="483"/>
      <c r="W52" s="486" t="s">
        <v>672</v>
      </c>
      <c r="X52" s="476" t="s">
        <v>627</v>
      </c>
      <c r="Y52" s="476" t="s">
        <v>627</v>
      </c>
      <c r="Z52" s="476">
        <v>0</v>
      </c>
      <c r="AA52" s="493">
        <f t="shared" si="6"/>
        <v>824</v>
      </c>
      <c r="AC52" s="495">
        <f t="shared" si="7"/>
        <v>824</v>
      </c>
    </row>
    <row r="53" spans="1:29" s="493" customFormat="1" hidden="1" x14ac:dyDescent="0.2">
      <c r="A53" s="475">
        <v>38</v>
      </c>
      <c r="B53" s="476" t="s">
        <v>1103</v>
      </c>
      <c r="C53" s="476" t="s">
        <v>486</v>
      </c>
      <c r="D53" s="476" t="s">
        <v>703</v>
      </c>
      <c r="E53" s="476" t="s">
        <v>744</v>
      </c>
      <c r="F53" s="477">
        <v>7275</v>
      </c>
      <c r="G53" s="477">
        <v>0</v>
      </c>
      <c r="H53" s="477">
        <v>0</v>
      </c>
      <c r="I53" s="478" t="s">
        <v>328</v>
      </c>
      <c r="J53" s="479">
        <v>155.19999999999999</v>
      </c>
      <c r="K53" s="480">
        <v>43887</v>
      </c>
      <c r="L53" s="480"/>
      <c r="M53" s="481">
        <v>1129</v>
      </c>
      <c r="N53" s="482" t="s">
        <v>328</v>
      </c>
      <c r="O53" s="483">
        <v>1</v>
      </c>
      <c r="P53" s="484">
        <v>1098</v>
      </c>
      <c r="Q53" s="485">
        <v>0</v>
      </c>
      <c r="R53" s="485">
        <v>0</v>
      </c>
      <c r="S53" s="485">
        <v>-31</v>
      </c>
      <c r="T53" s="485">
        <v>0</v>
      </c>
      <c r="U53" s="484">
        <v>0</v>
      </c>
      <c r="V53" s="483"/>
      <c r="W53" s="486" t="s">
        <v>672</v>
      </c>
      <c r="X53" s="476" t="s">
        <v>627</v>
      </c>
      <c r="Y53" s="476" t="s">
        <v>627</v>
      </c>
      <c r="Z53" s="476">
        <v>0</v>
      </c>
      <c r="AA53" s="493">
        <f t="shared" si="6"/>
        <v>7275</v>
      </c>
      <c r="AC53" s="495">
        <f t="shared" si="7"/>
        <v>7275</v>
      </c>
    </row>
    <row r="54" spans="1:29" s="493" customFormat="1" hidden="1" x14ac:dyDescent="0.2">
      <c r="A54" s="475">
        <v>39</v>
      </c>
      <c r="B54" s="476" t="s">
        <v>1103</v>
      </c>
      <c r="C54" s="476" t="s">
        <v>486</v>
      </c>
      <c r="D54" s="476" t="s">
        <v>703</v>
      </c>
      <c r="E54" s="476" t="s">
        <v>744</v>
      </c>
      <c r="F54" s="477">
        <v>8976</v>
      </c>
      <c r="G54" s="477">
        <v>0</v>
      </c>
      <c r="H54" s="477">
        <v>0</v>
      </c>
      <c r="I54" s="478" t="s">
        <v>328</v>
      </c>
      <c r="J54" s="479">
        <v>147.58000000000001</v>
      </c>
      <c r="K54" s="480">
        <v>43893</v>
      </c>
      <c r="L54" s="480"/>
      <c r="M54" s="481">
        <v>1325</v>
      </c>
      <c r="N54" s="482" t="s">
        <v>328</v>
      </c>
      <c r="O54" s="483">
        <v>1</v>
      </c>
      <c r="P54" s="484">
        <v>1355</v>
      </c>
      <c r="Q54" s="485">
        <v>0</v>
      </c>
      <c r="R54" s="485">
        <v>0</v>
      </c>
      <c r="S54" s="485">
        <v>30</v>
      </c>
      <c r="T54" s="485">
        <v>0</v>
      </c>
      <c r="U54" s="484">
        <v>0</v>
      </c>
      <c r="V54" s="483"/>
      <c r="W54" s="486" t="s">
        <v>672</v>
      </c>
      <c r="X54" s="476" t="s">
        <v>627</v>
      </c>
      <c r="Y54" s="476" t="s">
        <v>627</v>
      </c>
      <c r="Z54" s="476">
        <v>0</v>
      </c>
      <c r="AA54" s="493">
        <f t="shared" si="6"/>
        <v>8976</v>
      </c>
      <c r="AC54" s="495">
        <f t="shared" si="7"/>
        <v>8976</v>
      </c>
    </row>
    <row r="55" spans="1:29" s="493" customFormat="1" hidden="1" x14ac:dyDescent="0.2">
      <c r="A55" s="475">
        <v>40</v>
      </c>
      <c r="B55" s="476" t="s">
        <v>1103</v>
      </c>
      <c r="C55" s="476" t="s">
        <v>486</v>
      </c>
      <c r="D55" s="476" t="s">
        <v>703</v>
      </c>
      <c r="E55" s="476" t="s">
        <v>744</v>
      </c>
      <c r="F55" s="477">
        <v>9000</v>
      </c>
      <c r="G55" s="477">
        <v>0</v>
      </c>
      <c r="H55" s="477">
        <v>0</v>
      </c>
      <c r="I55" s="478" t="s">
        <v>328</v>
      </c>
      <c r="J55" s="479">
        <v>147.58000000000001</v>
      </c>
      <c r="K55" s="480">
        <v>43893</v>
      </c>
      <c r="L55" s="480"/>
      <c r="M55" s="481">
        <v>1328</v>
      </c>
      <c r="N55" s="482" t="s">
        <v>328</v>
      </c>
      <c r="O55" s="483">
        <v>1</v>
      </c>
      <c r="P55" s="484">
        <v>1358</v>
      </c>
      <c r="Q55" s="485">
        <v>0</v>
      </c>
      <c r="R55" s="485">
        <v>0</v>
      </c>
      <c r="S55" s="485">
        <v>30</v>
      </c>
      <c r="T55" s="485">
        <v>0</v>
      </c>
      <c r="U55" s="484">
        <v>0</v>
      </c>
      <c r="V55" s="483"/>
      <c r="W55" s="486" t="s">
        <v>672</v>
      </c>
      <c r="X55" s="476" t="s">
        <v>627</v>
      </c>
      <c r="Y55" s="476" t="s">
        <v>627</v>
      </c>
      <c r="Z55" s="476">
        <v>0</v>
      </c>
      <c r="AA55" s="493">
        <f t="shared" si="6"/>
        <v>9000</v>
      </c>
      <c r="AC55" s="495">
        <f t="shared" si="7"/>
        <v>9000</v>
      </c>
    </row>
    <row r="56" spans="1:29" s="493" customFormat="1" hidden="1" x14ac:dyDescent="0.2">
      <c r="A56" s="475">
        <v>41</v>
      </c>
      <c r="B56" s="476" t="s">
        <v>1103</v>
      </c>
      <c r="C56" s="476" t="s">
        <v>486</v>
      </c>
      <c r="D56" s="476" t="s">
        <v>703</v>
      </c>
      <c r="E56" s="476" t="s">
        <v>744</v>
      </c>
      <c r="F56" s="477">
        <v>7941</v>
      </c>
      <c r="G56" s="477">
        <v>0</v>
      </c>
      <c r="H56" s="477">
        <v>0</v>
      </c>
      <c r="I56" s="478" t="s">
        <v>328</v>
      </c>
      <c r="J56" s="479">
        <v>147.58000000000001</v>
      </c>
      <c r="K56" s="480">
        <v>43893</v>
      </c>
      <c r="L56" s="480"/>
      <c r="M56" s="481">
        <v>1172</v>
      </c>
      <c r="N56" s="482" t="s">
        <v>328</v>
      </c>
      <c r="O56" s="483">
        <v>1</v>
      </c>
      <c r="P56" s="484">
        <v>1198</v>
      </c>
      <c r="Q56" s="485">
        <v>0</v>
      </c>
      <c r="R56" s="485">
        <v>0</v>
      </c>
      <c r="S56" s="485">
        <v>26</v>
      </c>
      <c r="T56" s="485">
        <v>0</v>
      </c>
      <c r="U56" s="484">
        <v>0</v>
      </c>
      <c r="V56" s="483"/>
      <c r="W56" s="486" t="s">
        <v>672</v>
      </c>
      <c r="X56" s="476" t="s">
        <v>627</v>
      </c>
      <c r="Y56" s="476" t="s">
        <v>627</v>
      </c>
      <c r="Z56" s="476">
        <v>0</v>
      </c>
      <c r="AA56" s="493">
        <f t="shared" si="6"/>
        <v>7941</v>
      </c>
      <c r="AC56" s="495">
        <f t="shared" si="7"/>
        <v>7941</v>
      </c>
    </row>
    <row r="57" spans="1:29" s="493" customFormat="1" hidden="1" x14ac:dyDescent="0.2">
      <c r="A57" s="475">
        <v>42</v>
      </c>
      <c r="B57" s="476" t="s">
        <v>1103</v>
      </c>
      <c r="C57" s="476" t="s">
        <v>486</v>
      </c>
      <c r="D57" s="476" t="s">
        <v>703</v>
      </c>
      <c r="E57" s="476" t="s">
        <v>744</v>
      </c>
      <c r="F57" s="477">
        <v>9000</v>
      </c>
      <c r="G57" s="477">
        <v>0</v>
      </c>
      <c r="H57" s="477">
        <v>0</v>
      </c>
      <c r="I57" s="478" t="s">
        <v>328</v>
      </c>
      <c r="J57" s="479">
        <v>147.58000000000001</v>
      </c>
      <c r="K57" s="480">
        <v>43893</v>
      </c>
      <c r="L57" s="480"/>
      <c r="M57" s="481">
        <v>1328</v>
      </c>
      <c r="N57" s="482" t="s">
        <v>328</v>
      </c>
      <c r="O57" s="483">
        <v>1</v>
      </c>
      <c r="P57" s="484">
        <v>1358</v>
      </c>
      <c r="Q57" s="485">
        <v>0</v>
      </c>
      <c r="R57" s="485">
        <v>0</v>
      </c>
      <c r="S57" s="485">
        <v>30</v>
      </c>
      <c r="T57" s="485">
        <v>0</v>
      </c>
      <c r="U57" s="484">
        <v>0</v>
      </c>
      <c r="V57" s="483"/>
      <c r="W57" s="486" t="s">
        <v>672</v>
      </c>
      <c r="X57" s="476" t="s">
        <v>627</v>
      </c>
      <c r="Y57" s="476" t="s">
        <v>627</v>
      </c>
      <c r="Z57" s="476">
        <v>0</v>
      </c>
      <c r="AA57" s="493">
        <f t="shared" si="6"/>
        <v>9000</v>
      </c>
      <c r="AC57" s="495">
        <f t="shared" si="7"/>
        <v>9000</v>
      </c>
    </row>
    <row r="58" spans="1:29" s="493" customFormat="1" hidden="1" x14ac:dyDescent="0.2">
      <c r="A58" s="475">
        <v>43</v>
      </c>
      <c r="B58" s="476" t="s">
        <v>1103</v>
      </c>
      <c r="C58" s="476" t="s">
        <v>486</v>
      </c>
      <c r="D58" s="476" t="s">
        <v>703</v>
      </c>
      <c r="E58" s="476" t="s">
        <v>744</v>
      </c>
      <c r="F58" s="477">
        <v>30503</v>
      </c>
      <c r="G58" s="477">
        <v>0</v>
      </c>
      <c r="H58" s="477">
        <v>0</v>
      </c>
      <c r="I58" s="478" t="s">
        <v>328</v>
      </c>
      <c r="J58" s="479">
        <v>146</v>
      </c>
      <c r="K58" s="480">
        <v>43893</v>
      </c>
      <c r="L58" s="480"/>
      <c r="M58" s="481">
        <v>4453</v>
      </c>
      <c r="N58" s="482" t="s">
        <v>328</v>
      </c>
      <c r="O58" s="483">
        <v>1</v>
      </c>
      <c r="P58" s="484">
        <v>4603</v>
      </c>
      <c r="Q58" s="485">
        <v>0</v>
      </c>
      <c r="R58" s="485">
        <v>0</v>
      </c>
      <c r="S58" s="485">
        <v>150</v>
      </c>
      <c r="T58" s="485">
        <v>0</v>
      </c>
      <c r="U58" s="484">
        <v>0</v>
      </c>
      <c r="V58" s="483"/>
      <c r="W58" s="486" t="s">
        <v>672</v>
      </c>
      <c r="X58" s="476" t="s">
        <v>627</v>
      </c>
      <c r="Y58" s="476" t="s">
        <v>627</v>
      </c>
      <c r="Z58" s="476">
        <v>0</v>
      </c>
      <c r="AA58" s="493">
        <f t="shared" si="6"/>
        <v>30503</v>
      </c>
      <c r="AC58" s="495">
        <f t="shared" si="7"/>
        <v>30503</v>
      </c>
    </row>
    <row r="59" spans="1:29" s="493" customFormat="1" hidden="1" x14ac:dyDescent="0.2">
      <c r="A59" s="475">
        <v>44</v>
      </c>
      <c r="B59" s="476" t="s">
        <v>1103</v>
      </c>
      <c r="C59" s="476" t="s">
        <v>486</v>
      </c>
      <c r="D59" s="476" t="s">
        <v>703</v>
      </c>
      <c r="E59" s="476" t="s">
        <v>744</v>
      </c>
      <c r="F59" s="477">
        <v>5813</v>
      </c>
      <c r="G59" s="477">
        <v>0</v>
      </c>
      <c r="H59" s="477">
        <v>0</v>
      </c>
      <c r="I59" s="478" t="s">
        <v>328</v>
      </c>
      <c r="J59" s="479">
        <v>146</v>
      </c>
      <c r="K59" s="480">
        <v>43893</v>
      </c>
      <c r="L59" s="480"/>
      <c r="M59" s="481">
        <v>849</v>
      </c>
      <c r="N59" s="482" t="s">
        <v>328</v>
      </c>
      <c r="O59" s="483">
        <v>1</v>
      </c>
      <c r="P59" s="484">
        <v>877</v>
      </c>
      <c r="Q59" s="485">
        <v>0</v>
      </c>
      <c r="R59" s="485">
        <v>0</v>
      </c>
      <c r="S59" s="485">
        <v>29</v>
      </c>
      <c r="T59" s="485">
        <v>0</v>
      </c>
      <c r="U59" s="484">
        <v>0</v>
      </c>
      <c r="V59" s="483"/>
      <c r="W59" s="486" t="s">
        <v>672</v>
      </c>
      <c r="X59" s="476" t="s">
        <v>627</v>
      </c>
      <c r="Y59" s="476" t="s">
        <v>627</v>
      </c>
      <c r="Z59" s="476">
        <v>0</v>
      </c>
      <c r="AA59" s="493">
        <f t="shared" si="6"/>
        <v>5813</v>
      </c>
      <c r="AC59" s="495">
        <f t="shared" si="7"/>
        <v>5813</v>
      </c>
    </row>
    <row r="60" spans="1:29" s="493" customFormat="1" hidden="1" x14ac:dyDescent="0.2">
      <c r="A60" s="475">
        <v>45</v>
      </c>
      <c r="B60" s="476" t="s">
        <v>1103</v>
      </c>
      <c r="C60" s="476" t="s">
        <v>486</v>
      </c>
      <c r="D60" s="476" t="s">
        <v>703</v>
      </c>
      <c r="E60" s="476" t="s">
        <v>744</v>
      </c>
      <c r="F60" s="477">
        <v>700</v>
      </c>
      <c r="G60" s="477">
        <v>0</v>
      </c>
      <c r="H60" s="477">
        <v>0</v>
      </c>
      <c r="I60" s="478" t="s">
        <v>328</v>
      </c>
      <c r="J60" s="479">
        <v>143.6</v>
      </c>
      <c r="K60" s="480">
        <v>43893</v>
      </c>
      <c r="L60" s="480"/>
      <c r="M60" s="481">
        <v>101</v>
      </c>
      <c r="N60" s="482" t="s">
        <v>328</v>
      </c>
      <c r="O60" s="483">
        <v>1</v>
      </c>
      <c r="P60" s="484">
        <v>106</v>
      </c>
      <c r="Q60" s="485">
        <v>0</v>
      </c>
      <c r="R60" s="485">
        <v>0</v>
      </c>
      <c r="S60" s="485">
        <v>5</v>
      </c>
      <c r="T60" s="485">
        <v>0</v>
      </c>
      <c r="U60" s="484">
        <v>0</v>
      </c>
      <c r="V60" s="483"/>
      <c r="W60" s="486" t="s">
        <v>672</v>
      </c>
      <c r="X60" s="476" t="s">
        <v>627</v>
      </c>
      <c r="Y60" s="476" t="s">
        <v>627</v>
      </c>
      <c r="Z60" s="476">
        <v>0</v>
      </c>
      <c r="AA60" s="493">
        <f t="shared" si="6"/>
        <v>700</v>
      </c>
      <c r="AC60" s="495">
        <f t="shared" si="7"/>
        <v>700</v>
      </c>
    </row>
    <row r="61" spans="1:29" s="493" customFormat="1" hidden="1" x14ac:dyDescent="0.2">
      <c r="A61" s="475">
        <v>46</v>
      </c>
      <c r="B61" s="476" t="s">
        <v>1103</v>
      </c>
      <c r="C61" s="476" t="s">
        <v>486</v>
      </c>
      <c r="D61" s="476" t="s">
        <v>703</v>
      </c>
      <c r="E61" s="476" t="s">
        <v>744</v>
      </c>
      <c r="F61" s="477">
        <v>6423</v>
      </c>
      <c r="G61" s="477">
        <v>0</v>
      </c>
      <c r="H61" s="477">
        <v>0</v>
      </c>
      <c r="I61" s="478" t="s">
        <v>328</v>
      </c>
      <c r="J61" s="479">
        <v>143.6</v>
      </c>
      <c r="K61" s="480">
        <v>43893</v>
      </c>
      <c r="L61" s="480"/>
      <c r="M61" s="481">
        <v>922</v>
      </c>
      <c r="N61" s="482" t="s">
        <v>328</v>
      </c>
      <c r="O61" s="483">
        <v>1</v>
      </c>
      <c r="P61" s="484">
        <v>969</v>
      </c>
      <c r="Q61" s="485">
        <v>0</v>
      </c>
      <c r="R61" s="485">
        <v>0</v>
      </c>
      <c r="S61" s="485">
        <v>47</v>
      </c>
      <c r="T61" s="485">
        <v>0</v>
      </c>
      <c r="U61" s="484">
        <v>0</v>
      </c>
      <c r="V61" s="483"/>
      <c r="W61" s="486" t="s">
        <v>672</v>
      </c>
      <c r="X61" s="476" t="s">
        <v>627</v>
      </c>
      <c r="Y61" s="476" t="s">
        <v>627</v>
      </c>
      <c r="Z61" s="476">
        <v>0</v>
      </c>
      <c r="AA61" s="493">
        <f t="shared" si="6"/>
        <v>6423</v>
      </c>
      <c r="AC61" s="495">
        <f t="shared" si="7"/>
        <v>6423</v>
      </c>
    </row>
    <row r="62" spans="1:29" s="493" customFormat="1" hidden="1" x14ac:dyDescent="0.2">
      <c r="A62" s="475">
        <v>47</v>
      </c>
      <c r="B62" s="476" t="s">
        <v>1103</v>
      </c>
      <c r="C62" s="476" t="s">
        <v>486</v>
      </c>
      <c r="D62" s="476" t="s">
        <v>703</v>
      </c>
      <c r="E62" s="476" t="s">
        <v>744</v>
      </c>
      <c r="F62" s="477">
        <v>9</v>
      </c>
      <c r="G62" s="477">
        <v>0</v>
      </c>
      <c r="H62" s="477">
        <v>0</v>
      </c>
      <c r="I62" s="478" t="s">
        <v>328</v>
      </c>
      <c r="J62" s="479">
        <v>142.09</v>
      </c>
      <c r="K62" s="480">
        <v>43893</v>
      </c>
      <c r="L62" s="480"/>
      <c r="M62" s="481">
        <v>1</v>
      </c>
      <c r="N62" s="482" t="s">
        <v>328</v>
      </c>
      <c r="O62" s="483">
        <v>1</v>
      </c>
      <c r="P62" s="484">
        <v>1</v>
      </c>
      <c r="Q62" s="485">
        <v>0</v>
      </c>
      <c r="R62" s="485">
        <v>0</v>
      </c>
      <c r="S62" s="485">
        <v>0</v>
      </c>
      <c r="T62" s="485">
        <v>0</v>
      </c>
      <c r="U62" s="484">
        <v>0</v>
      </c>
      <c r="V62" s="483"/>
      <c r="W62" s="486" t="s">
        <v>672</v>
      </c>
      <c r="X62" s="476" t="s">
        <v>627</v>
      </c>
      <c r="Y62" s="476" t="s">
        <v>627</v>
      </c>
      <c r="Z62" s="476">
        <v>0</v>
      </c>
      <c r="AA62" s="493">
        <f t="shared" si="6"/>
        <v>9</v>
      </c>
      <c r="AC62" s="495">
        <f t="shared" si="7"/>
        <v>9</v>
      </c>
    </row>
    <row r="63" spans="1:29" s="493" customFormat="1" hidden="1" x14ac:dyDescent="0.2">
      <c r="A63" s="475">
        <v>48</v>
      </c>
      <c r="B63" s="476" t="s">
        <v>1103</v>
      </c>
      <c r="C63" s="476" t="s">
        <v>486</v>
      </c>
      <c r="D63" s="476" t="s">
        <v>703</v>
      </c>
      <c r="E63" s="476" t="s">
        <v>744</v>
      </c>
      <c r="F63" s="477">
        <v>40</v>
      </c>
      <c r="G63" s="477">
        <v>0</v>
      </c>
      <c r="H63" s="477">
        <v>0</v>
      </c>
      <c r="I63" s="478" t="s">
        <v>328</v>
      </c>
      <c r="J63" s="479">
        <v>138.62</v>
      </c>
      <c r="K63" s="480">
        <v>43893</v>
      </c>
      <c r="L63" s="480"/>
      <c r="M63" s="481">
        <v>6</v>
      </c>
      <c r="N63" s="482" t="s">
        <v>328</v>
      </c>
      <c r="O63" s="483">
        <v>1</v>
      </c>
      <c r="P63" s="484">
        <v>6</v>
      </c>
      <c r="Q63" s="485">
        <v>0</v>
      </c>
      <c r="R63" s="485">
        <v>0</v>
      </c>
      <c r="S63" s="485">
        <v>0</v>
      </c>
      <c r="T63" s="485">
        <v>0</v>
      </c>
      <c r="U63" s="484">
        <v>0</v>
      </c>
      <c r="V63" s="483"/>
      <c r="W63" s="486" t="s">
        <v>672</v>
      </c>
      <c r="X63" s="476" t="s">
        <v>627</v>
      </c>
      <c r="Y63" s="476" t="s">
        <v>627</v>
      </c>
      <c r="Z63" s="476">
        <v>0</v>
      </c>
      <c r="AA63" s="493">
        <f t="shared" si="6"/>
        <v>40</v>
      </c>
      <c r="AC63" s="495">
        <f t="shared" si="7"/>
        <v>40</v>
      </c>
    </row>
    <row r="64" spans="1:29" s="493" customFormat="1" hidden="1" x14ac:dyDescent="0.2">
      <c r="A64" s="475">
        <v>49</v>
      </c>
      <c r="B64" s="476" t="s">
        <v>1103</v>
      </c>
      <c r="C64" s="476" t="s">
        <v>486</v>
      </c>
      <c r="D64" s="476" t="s">
        <v>703</v>
      </c>
      <c r="E64" s="476" t="s">
        <v>744</v>
      </c>
      <c r="F64" s="477">
        <v>100</v>
      </c>
      <c r="G64" s="477">
        <v>0</v>
      </c>
      <c r="H64" s="477">
        <v>0</v>
      </c>
      <c r="I64" s="478" t="s">
        <v>328</v>
      </c>
      <c r="J64" s="479">
        <v>138.62</v>
      </c>
      <c r="K64" s="480">
        <v>43893</v>
      </c>
      <c r="L64" s="480"/>
      <c r="M64" s="481">
        <v>14</v>
      </c>
      <c r="N64" s="482" t="s">
        <v>328</v>
      </c>
      <c r="O64" s="483">
        <v>1</v>
      </c>
      <c r="P64" s="484">
        <v>15</v>
      </c>
      <c r="Q64" s="485">
        <v>0</v>
      </c>
      <c r="R64" s="485">
        <v>0</v>
      </c>
      <c r="S64" s="485">
        <v>1</v>
      </c>
      <c r="T64" s="485">
        <v>0</v>
      </c>
      <c r="U64" s="484">
        <v>0</v>
      </c>
      <c r="V64" s="483"/>
      <c r="W64" s="486" t="s">
        <v>672</v>
      </c>
      <c r="X64" s="476" t="s">
        <v>627</v>
      </c>
      <c r="Y64" s="476" t="s">
        <v>627</v>
      </c>
      <c r="Z64" s="476">
        <v>0</v>
      </c>
      <c r="AA64" s="493">
        <f t="shared" si="6"/>
        <v>100</v>
      </c>
      <c r="AC64" s="495">
        <f t="shared" si="7"/>
        <v>100</v>
      </c>
    </row>
    <row r="65" spans="1:29" s="493" customFormat="1" hidden="1" x14ac:dyDescent="0.2">
      <c r="A65" s="475">
        <v>50</v>
      </c>
      <c r="B65" s="476" t="s">
        <v>1103</v>
      </c>
      <c r="C65" s="476" t="s">
        <v>486</v>
      </c>
      <c r="D65" s="476" t="s">
        <v>703</v>
      </c>
      <c r="E65" s="476" t="s">
        <v>744</v>
      </c>
      <c r="F65" s="477">
        <v>670</v>
      </c>
      <c r="G65" s="477">
        <v>0</v>
      </c>
      <c r="H65" s="477">
        <v>0</v>
      </c>
      <c r="I65" s="478" t="s">
        <v>328</v>
      </c>
      <c r="J65" s="479">
        <v>138.62</v>
      </c>
      <c r="K65" s="480">
        <v>43893</v>
      </c>
      <c r="L65" s="480"/>
      <c r="M65" s="481">
        <v>93</v>
      </c>
      <c r="N65" s="482" t="s">
        <v>328</v>
      </c>
      <c r="O65" s="483">
        <v>1</v>
      </c>
      <c r="P65" s="484">
        <v>101</v>
      </c>
      <c r="Q65" s="485">
        <v>0</v>
      </c>
      <c r="R65" s="485">
        <v>0</v>
      </c>
      <c r="S65" s="485">
        <v>8</v>
      </c>
      <c r="T65" s="485">
        <v>0</v>
      </c>
      <c r="U65" s="484">
        <v>0</v>
      </c>
      <c r="V65" s="483"/>
      <c r="W65" s="486" t="s">
        <v>672</v>
      </c>
      <c r="X65" s="476" t="s">
        <v>627</v>
      </c>
      <c r="Y65" s="476" t="s">
        <v>627</v>
      </c>
      <c r="Z65" s="476">
        <v>0</v>
      </c>
      <c r="AA65" s="493">
        <f t="shared" si="6"/>
        <v>670</v>
      </c>
      <c r="AC65" s="495">
        <f t="shared" si="7"/>
        <v>670</v>
      </c>
    </row>
    <row r="66" spans="1:29" s="493" customFormat="1" hidden="1" x14ac:dyDescent="0.2">
      <c r="A66" s="475">
        <v>51</v>
      </c>
      <c r="B66" s="476" t="s">
        <v>1103</v>
      </c>
      <c r="C66" s="476" t="s">
        <v>486</v>
      </c>
      <c r="D66" s="476" t="s">
        <v>703</v>
      </c>
      <c r="E66" s="476" t="s">
        <v>744</v>
      </c>
      <c r="F66" s="477">
        <v>500</v>
      </c>
      <c r="G66" s="477">
        <v>0</v>
      </c>
      <c r="H66" s="477">
        <v>0</v>
      </c>
      <c r="I66" s="478" t="s">
        <v>328</v>
      </c>
      <c r="J66" s="479">
        <v>134.5</v>
      </c>
      <c r="K66" s="480">
        <v>43894</v>
      </c>
      <c r="L66" s="480"/>
      <c r="M66" s="481">
        <v>67</v>
      </c>
      <c r="N66" s="482" t="s">
        <v>328</v>
      </c>
      <c r="O66" s="483">
        <v>1</v>
      </c>
      <c r="P66" s="484">
        <v>75</v>
      </c>
      <c r="Q66" s="485">
        <v>0</v>
      </c>
      <c r="R66" s="485">
        <v>0</v>
      </c>
      <c r="S66" s="485">
        <v>8</v>
      </c>
      <c r="T66" s="485">
        <v>0</v>
      </c>
      <c r="U66" s="484">
        <v>0</v>
      </c>
      <c r="V66" s="483"/>
      <c r="W66" s="486" t="s">
        <v>672</v>
      </c>
      <c r="X66" s="476" t="s">
        <v>627</v>
      </c>
      <c r="Y66" s="476" t="s">
        <v>627</v>
      </c>
      <c r="Z66" s="476">
        <v>0</v>
      </c>
      <c r="AA66" s="493">
        <f t="shared" si="6"/>
        <v>500</v>
      </c>
      <c r="AC66" s="495">
        <f t="shared" si="7"/>
        <v>500</v>
      </c>
    </row>
    <row r="67" spans="1:29" s="493" customFormat="1" hidden="1" x14ac:dyDescent="0.2">
      <c r="A67" s="475">
        <v>52</v>
      </c>
      <c r="B67" s="476" t="s">
        <v>1103</v>
      </c>
      <c r="C67" s="476" t="s">
        <v>486</v>
      </c>
      <c r="D67" s="476" t="s">
        <v>703</v>
      </c>
      <c r="E67" s="476" t="s">
        <v>744</v>
      </c>
      <c r="F67" s="477">
        <v>11450</v>
      </c>
      <c r="G67" s="477">
        <v>0</v>
      </c>
      <c r="H67" s="477">
        <v>0</v>
      </c>
      <c r="I67" s="478" t="s">
        <v>328</v>
      </c>
      <c r="J67" s="479">
        <v>137</v>
      </c>
      <c r="K67" s="480">
        <v>43894</v>
      </c>
      <c r="L67" s="480"/>
      <c r="M67" s="481">
        <v>1569</v>
      </c>
      <c r="N67" s="482" t="s">
        <v>328</v>
      </c>
      <c r="O67" s="483">
        <v>1</v>
      </c>
      <c r="P67" s="484">
        <v>1728</v>
      </c>
      <c r="Q67" s="485">
        <v>0</v>
      </c>
      <c r="R67" s="485">
        <v>0</v>
      </c>
      <c r="S67" s="485">
        <v>159</v>
      </c>
      <c r="T67" s="485">
        <v>0</v>
      </c>
      <c r="U67" s="484">
        <v>0</v>
      </c>
      <c r="V67" s="483"/>
      <c r="W67" s="486" t="s">
        <v>672</v>
      </c>
      <c r="X67" s="476" t="s">
        <v>627</v>
      </c>
      <c r="Y67" s="476" t="s">
        <v>627</v>
      </c>
      <c r="Z67" s="476">
        <v>0</v>
      </c>
      <c r="AA67" s="493">
        <f t="shared" si="6"/>
        <v>11450</v>
      </c>
      <c r="AC67" s="495">
        <f t="shared" si="7"/>
        <v>11450</v>
      </c>
    </row>
    <row r="68" spans="1:29" s="493" customFormat="1" hidden="1" x14ac:dyDescent="0.2">
      <c r="A68" s="475">
        <v>53</v>
      </c>
      <c r="B68" s="476" t="s">
        <v>1103</v>
      </c>
      <c r="C68" s="476" t="s">
        <v>486</v>
      </c>
      <c r="D68" s="476" t="s">
        <v>703</v>
      </c>
      <c r="E68" s="476" t="s">
        <v>744</v>
      </c>
      <c r="F68" s="477">
        <v>30</v>
      </c>
      <c r="G68" s="477">
        <v>0</v>
      </c>
      <c r="H68" s="477">
        <v>0</v>
      </c>
      <c r="I68" s="478" t="s">
        <v>328</v>
      </c>
      <c r="J68" s="479">
        <v>137</v>
      </c>
      <c r="K68" s="480">
        <v>43894</v>
      </c>
      <c r="L68" s="480"/>
      <c r="M68" s="481">
        <v>4</v>
      </c>
      <c r="N68" s="482" t="s">
        <v>328</v>
      </c>
      <c r="O68" s="483">
        <v>1</v>
      </c>
      <c r="P68" s="484">
        <v>5</v>
      </c>
      <c r="Q68" s="485">
        <v>0</v>
      </c>
      <c r="R68" s="485">
        <v>0</v>
      </c>
      <c r="S68" s="485">
        <v>0</v>
      </c>
      <c r="T68" s="485">
        <v>0</v>
      </c>
      <c r="U68" s="484">
        <v>0</v>
      </c>
      <c r="V68" s="483"/>
      <c r="W68" s="486" t="s">
        <v>672</v>
      </c>
      <c r="X68" s="476" t="s">
        <v>627</v>
      </c>
      <c r="Y68" s="476" t="s">
        <v>627</v>
      </c>
      <c r="Z68" s="476">
        <v>0</v>
      </c>
      <c r="AA68" s="493">
        <f t="shared" si="6"/>
        <v>30</v>
      </c>
      <c r="AC68" s="495">
        <f t="shared" si="7"/>
        <v>30</v>
      </c>
    </row>
    <row r="69" spans="1:29" s="493" customFormat="1" hidden="1" x14ac:dyDescent="0.2">
      <c r="A69" s="475">
        <v>54</v>
      </c>
      <c r="B69" s="476" t="s">
        <v>1103</v>
      </c>
      <c r="C69" s="476" t="s">
        <v>486</v>
      </c>
      <c r="D69" s="476" t="s">
        <v>703</v>
      </c>
      <c r="E69" s="476" t="s">
        <v>744</v>
      </c>
      <c r="F69" s="477">
        <v>32820</v>
      </c>
      <c r="G69" s="477">
        <v>0</v>
      </c>
      <c r="H69" s="477">
        <v>0</v>
      </c>
      <c r="I69" s="478" t="s">
        <v>328</v>
      </c>
      <c r="J69" s="479">
        <v>143.1</v>
      </c>
      <c r="K69" s="480">
        <v>43895</v>
      </c>
      <c r="L69" s="480"/>
      <c r="M69" s="481">
        <v>4697</v>
      </c>
      <c r="N69" s="482" t="s">
        <v>328</v>
      </c>
      <c r="O69" s="483">
        <v>1</v>
      </c>
      <c r="P69" s="484">
        <v>4953</v>
      </c>
      <c r="Q69" s="485">
        <v>0</v>
      </c>
      <c r="R69" s="485">
        <v>0</v>
      </c>
      <c r="S69" s="485">
        <v>257</v>
      </c>
      <c r="T69" s="485">
        <v>0</v>
      </c>
      <c r="U69" s="484">
        <v>0</v>
      </c>
      <c r="V69" s="483"/>
      <c r="W69" s="486" t="s">
        <v>672</v>
      </c>
      <c r="X69" s="476" t="s">
        <v>627</v>
      </c>
      <c r="Y69" s="476" t="s">
        <v>627</v>
      </c>
      <c r="Z69" s="476">
        <v>0</v>
      </c>
      <c r="AA69" s="493">
        <f t="shared" si="6"/>
        <v>32820</v>
      </c>
      <c r="AC69" s="495">
        <f t="shared" si="7"/>
        <v>32820</v>
      </c>
    </row>
    <row r="70" spans="1:29" s="493" customFormat="1" hidden="1" x14ac:dyDescent="0.2">
      <c r="A70" s="475">
        <v>55</v>
      </c>
      <c r="B70" s="476" t="s">
        <v>1103</v>
      </c>
      <c r="C70" s="476" t="s">
        <v>486</v>
      </c>
      <c r="D70" s="476" t="s">
        <v>703</v>
      </c>
      <c r="E70" s="476" t="s">
        <v>744</v>
      </c>
      <c r="F70" s="477">
        <v>4232</v>
      </c>
      <c r="G70" s="477">
        <v>0</v>
      </c>
      <c r="H70" s="477">
        <v>0</v>
      </c>
      <c r="I70" s="478" t="s">
        <v>328</v>
      </c>
      <c r="J70" s="479">
        <v>143.1</v>
      </c>
      <c r="K70" s="480">
        <v>43895</v>
      </c>
      <c r="L70" s="480"/>
      <c r="M70" s="481">
        <v>606</v>
      </c>
      <c r="N70" s="482" t="s">
        <v>328</v>
      </c>
      <c r="O70" s="483">
        <v>1</v>
      </c>
      <c r="P70" s="484">
        <v>639</v>
      </c>
      <c r="Q70" s="485">
        <v>0</v>
      </c>
      <c r="R70" s="485">
        <v>0</v>
      </c>
      <c r="S70" s="485">
        <v>33</v>
      </c>
      <c r="T70" s="485">
        <v>0</v>
      </c>
      <c r="U70" s="484">
        <v>0</v>
      </c>
      <c r="V70" s="483"/>
      <c r="W70" s="486" t="s">
        <v>672</v>
      </c>
      <c r="X70" s="476" t="s">
        <v>627</v>
      </c>
      <c r="Y70" s="476" t="s">
        <v>627</v>
      </c>
      <c r="Z70" s="476">
        <v>0</v>
      </c>
      <c r="AA70" s="493">
        <f t="shared" si="6"/>
        <v>4232</v>
      </c>
      <c r="AC70" s="495">
        <f t="shared" si="7"/>
        <v>4232</v>
      </c>
    </row>
    <row r="71" spans="1:29" s="493" customFormat="1" hidden="1" x14ac:dyDescent="0.2">
      <c r="A71" s="475">
        <v>56</v>
      </c>
      <c r="B71" s="476" t="s">
        <v>1103</v>
      </c>
      <c r="C71" s="476" t="s">
        <v>486</v>
      </c>
      <c r="D71" s="476" t="s">
        <v>703</v>
      </c>
      <c r="E71" s="476" t="s">
        <v>744</v>
      </c>
      <c r="F71" s="477">
        <v>36820</v>
      </c>
      <c r="G71" s="477">
        <v>0</v>
      </c>
      <c r="H71" s="477">
        <v>0</v>
      </c>
      <c r="I71" s="478" t="s">
        <v>328</v>
      </c>
      <c r="J71" s="479">
        <v>144</v>
      </c>
      <c r="K71" s="480">
        <v>43900</v>
      </c>
      <c r="L71" s="480"/>
      <c r="M71" s="481">
        <v>5302</v>
      </c>
      <c r="N71" s="482" t="s">
        <v>328</v>
      </c>
      <c r="O71" s="483">
        <v>1</v>
      </c>
      <c r="P71" s="484">
        <v>5557</v>
      </c>
      <c r="Q71" s="485">
        <v>0</v>
      </c>
      <c r="R71" s="485">
        <v>0</v>
      </c>
      <c r="S71" s="485">
        <v>255</v>
      </c>
      <c r="T71" s="485">
        <v>0</v>
      </c>
      <c r="U71" s="484">
        <v>0</v>
      </c>
      <c r="V71" s="483"/>
      <c r="W71" s="486" t="s">
        <v>672</v>
      </c>
      <c r="X71" s="476" t="s">
        <v>627</v>
      </c>
      <c r="Y71" s="476" t="s">
        <v>627</v>
      </c>
      <c r="Z71" s="476">
        <v>0</v>
      </c>
      <c r="AA71" s="493">
        <f t="shared" si="6"/>
        <v>36820</v>
      </c>
      <c r="AC71" s="495">
        <f t="shared" si="7"/>
        <v>36820</v>
      </c>
    </row>
    <row r="72" spans="1:29" s="493" customFormat="1" hidden="1" x14ac:dyDescent="0.2">
      <c r="A72" s="475">
        <v>57</v>
      </c>
      <c r="B72" s="476" t="s">
        <v>1103</v>
      </c>
      <c r="C72" s="476" t="s">
        <v>486</v>
      </c>
      <c r="D72" s="476" t="s">
        <v>703</v>
      </c>
      <c r="E72" s="476" t="s">
        <v>744</v>
      </c>
      <c r="F72" s="477">
        <v>37344</v>
      </c>
      <c r="G72" s="477">
        <v>0</v>
      </c>
      <c r="H72" s="477">
        <v>0</v>
      </c>
      <c r="I72" s="478" t="s">
        <v>328</v>
      </c>
      <c r="J72" s="479">
        <v>141.75</v>
      </c>
      <c r="K72" s="480">
        <v>43901</v>
      </c>
      <c r="L72" s="480"/>
      <c r="M72" s="481">
        <v>5294</v>
      </c>
      <c r="N72" s="482" t="s">
        <v>328</v>
      </c>
      <c r="O72" s="483">
        <v>1</v>
      </c>
      <c r="P72" s="484">
        <v>5636</v>
      </c>
      <c r="Q72" s="485">
        <v>0</v>
      </c>
      <c r="R72" s="485">
        <v>0</v>
      </c>
      <c r="S72" s="485">
        <v>342</v>
      </c>
      <c r="T72" s="485">
        <v>0</v>
      </c>
      <c r="U72" s="484">
        <v>0</v>
      </c>
      <c r="V72" s="483"/>
      <c r="W72" s="486" t="s">
        <v>672</v>
      </c>
      <c r="X72" s="476" t="s">
        <v>627</v>
      </c>
      <c r="Y72" s="476" t="s">
        <v>627</v>
      </c>
      <c r="Z72" s="476">
        <v>0</v>
      </c>
      <c r="AA72" s="493">
        <f t="shared" si="6"/>
        <v>37344</v>
      </c>
      <c r="AC72" s="495">
        <f t="shared" si="7"/>
        <v>37344</v>
      </c>
    </row>
    <row r="73" spans="1:29" s="493" customFormat="1" hidden="1" x14ac:dyDescent="0.2">
      <c r="A73" s="475">
        <v>58</v>
      </c>
      <c r="B73" s="476" t="s">
        <v>1103</v>
      </c>
      <c r="C73" s="476" t="s">
        <v>486</v>
      </c>
      <c r="D73" s="476" t="s">
        <v>703</v>
      </c>
      <c r="E73" s="476" t="s">
        <v>744</v>
      </c>
      <c r="F73" s="477">
        <v>8805</v>
      </c>
      <c r="G73" s="477">
        <v>0</v>
      </c>
      <c r="H73" s="477">
        <v>0</v>
      </c>
      <c r="I73" s="478" t="s">
        <v>328</v>
      </c>
      <c r="J73" s="479">
        <v>127.5</v>
      </c>
      <c r="K73" s="480">
        <v>43903</v>
      </c>
      <c r="L73" s="480"/>
      <c r="M73" s="481">
        <v>1123</v>
      </c>
      <c r="N73" s="482" t="s">
        <v>328</v>
      </c>
      <c r="O73" s="483">
        <v>1</v>
      </c>
      <c r="P73" s="484">
        <v>1329</v>
      </c>
      <c r="Q73" s="485">
        <v>0</v>
      </c>
      <c r="R73" s="485">
        <v>0</v>
      </c>
      <c r="S73" s="485">
        <v>206</v>
      </c>
      <c r="T73" s="485">
        <v>0</v>
      </c>
      <c r="U73" s="484">
        <v>0</v>
      </c>
      <c r="V73" s="483"/>
      <c r="W73" s="486" t="s">
        <v>672</v>
      </c>
      <c r="X73" s="476" t="s">
        <v>627</v>
      </c>
      <c r="Y73" s="476" t="s">
        <v>627</v>
      </c>
      <c r="Z73" s="476">
        <v>0</v>
      </c>
      <c r="AA73" s="493">
        <f t="shared" si="6"/>
        <v>8805</v>
      </c>
      <c r="AC73" s="495">
        <f t="shared" si="7"/>
        <v>8805</v>
      </c>
    </row>
    <row r="74" spans="1:29" s="493" customFormat="1" hidden="1" x14ac:dyDescent="0.2">
      <c r="A74" s="475">
        <v>59</v>
      </c>
      <c r="B74" s="476" t="s">
        <v>1103</v>
      </c>
      <c r="C74" s="476" t="s">
        <v>486</v>
      </c>
      <c r="D74" s="476" t="s">
        <v>703</v>
      </c>
      <c r="E74" s="476" t="s">
        <v>744</v>
      </c>
      <c r="F74" s="477">
        <v>25000</v>
      </c>
      <c r="G74" s="477">
        <v>0</v>
      </c>
      <c r="H74" s="477">
        <v>0</v>
      </c>
      <c r="I74" s="478" t="s">
        <v>328</v>
      </c>
      <c r="J74" s="479">
        <v>127.5</v>
      </c>
      <c r="K74" s="480">
        <v>43903</v>
      </c>
      <c r="L74" s="480"/>
      <c r="M74" s="481">
        <v>3188</v>
      </c>
      <c r="N74" s="482" t="s">
        <v>328</v>
      </c>
      <c r="O74" s="483">
        <v>1</v>
      </c>
      <c r="P74" s="484">
        <v>3773</v>
      </c>
      <c r="Q74" s="485">
        <v>0</v>
      </c>
      <c r="R74" s="485">
        <v>0</v>
      </c>
      <c r="S74" s="485">
        <v>585</v>
      </c>
      <c r="T74" s="485">
        <v>0</v>
      </c>
      <c r="U74" s="484">
        <v>0</v>
      </c>
      <c r="V74" s="483"/>
      <c r="W74" s="486" t="s">
        <v>672</v>
      </c>
      <c r="X74" s="476" t="s">
        <v>627</v>
      </c>
      <c r="Y74" s="476" t="s">
        <v>627</v>
      </c>
      <c r="Z74" s="476">
        <v>0</v>
      </c>
      <c r="AA74" s="493">
        <f t="shared" si="6"/>
        <v>25000</v>
      </c>
      <c r="AC74" s="495">
        <f t="shared" si="7"/>
        <v>25000</v>
      </c>
    </row>
    <row r="75" spans="1:29" s="493" customFormat="1" hidden="1" x14ac:dyDescent="0.2">
      <c r="A75" s="475">
        <v>60</v>
      </c>
      <c r="B75" s="476" t="s">
        <v>1103</v>
      </c>
      <c r="C75" s="476" t="s">
        <v>486</v>
      </c>
      <c r="D75" s="476" t="s">
        <v>703</v>
      </c>
      <c r="E75" s="476" t="s">
        <v>744</v>
      </c>
      <c r="F75" s="477">
        <v>7553</v>
      </c>
      <c r="G75" s="477">
        <v>0</v>
      </c>
      <c r="H75" s="477">
        <v>0</v>
      </c>
      <c r="I75" s="478" t="s">
        <v>328</v>
      </c>
      <c r="J75" s="479">
        <v>127.5</v>
      </c>
      <c r="K75" s="480">
        <v>43903</v>
      </c>
      <c r="L75" s="480"/>
      <c r="M75" s="481">
        <v>963</v>
      </c>
      <c r="N75" s="482" t="s">
        <v>328</v>
      </c>
      <c r="O75" s="483">
        <v>1</v>
      </c>
      <c r="P75" s="484">
        <v>1140</v>
      </c>
      <c r="Q75" s="485">
        <v>0</v>
      </c>
      <c r="R75" s="485">
        <v>0</v>
      </c>
      <c r="S75" s="485">
        <v>177</v>
      </c>
      <c r="T75" s="485">
        <v>0</v>
      </c>
      <c r="U75" s="484">
        <v>0</v>
      </c>
      <c r="V75" s="483"/>
      <c r="W75" s="486" t="s">
        <v>672</v>
      </c>
      <c r="X75" s="476" t="s">
        <v>627</v>
      </c>
      <c r="Y75" s="476" t="s">
        <v>627</v>
      </c>
      <c r="Z75" s="476">
        <v>0</v>
      </c>
      <c r="AA75" s="493">
        <f t="shared" si="6"/>
        <v>7553</v>
      </c>
      <c r="AC75" s="495">
        <f t="shared" si="7"/>
        <v>7553</v>
      </c>
    </row>
    <row r="76" spans="1:29" s="493" customFormat="1" hidden="1" x14ac:dyDescent="0.2">
      <c r="A76" s="475">
        <v>61</v>
      </c>
      <c r="B76" s="476" t="s">
        <v>1103</v>
      </c>
      <c r="C76" s="476" t="s">
        <v>486</v>
      </c>
      <c r="D76" s="476" t="s">
        <v>703</v>
      </c>
      <c r="E76" s="476" t="s">
        <v>744</v>
      </c>
      <c r="F76" s="477">
        <v>42007</v>
      </c>
      <c r="G76" s="477">
        <v>0</v>
      </c>
      <c r="H76" s="477">
        <v>0</v>
      </c>
      <c r="I76" s="478" t="s">
        <v>328</v>
      </c>
      <c r="J76" s="479">
        <v>126.22</v>
      </c>
      <c r="K76" s="480">
        <v>43903</v>
      </c>
      <c r="L76" s="480"/>
      <c r="M76" s="481">
        <v>5302</v>
      </c>
      <c r="N76" s="482" t="s">
        <v>328</v>
      </c>
      <c r="O76" s="483">
        <v>1</v>
      </c>
      <c r="P76" s="484">
        <v>6340</v>
      </c>
      <c r="Q76" s="485">
        <v>0</v>
      </c>
      <c r="R76" s="485">
        <v>0</v>
      </c>
      <c r="S76" s="485">
        <v>1037</v>
      </c>
      <c r="T76" s="485">
        <v>0</v>
      </c>
      <c r="U76" s="484">
        <v>0</v>
      </c>
      <c r="V76" s="483"/>
      <c r="W76" s="486" t="s">
        <v>672</v>
      </c>
      <c r="X76" s="476" t="s">
        <v>627</v>
      </c>
      <c r="Y76" s="476" t="s">
        <v>627</v>
      </c>
      <c r="Z76" s="476">
        <v>0</v>
      </c>
      <c r="AA76" s="493">
        <f t="shared" si="6"/>
        <v>42007</v>
      </c>
      <c r="AC76" s="495">
        <f t="shared" si="7"/>
        <v>42007</v>
      </c>
    </row>
    <row r="77" spans="1:29" s="493" customFormat="1" hidden="1" x14ac:dyDescent="0.2">
      <c r="A77" s="475">
        <v>62</v>
      </c>
      <c r="B77" s="476" t="s">
        <v>1103</v>
      </c>
      <c r="C77" s="476" t="s">
        <v>486</v>
      </c>
      <c r="D77" s="476" t="s">
        <v>703</v>
      </c>
      <c r="E77" s="476" t="s">
        <v>744</v>
      </c>
      <c r="F77" s="477">
        <v>42662</v>
      </c>
      <c r="G77" s="477">
        <v>0</v>
      </c>
      <c r="H77" s="477">
        <v>0</v>
      </c>
      <c r="I77" s="478" t="s">
        <v>328</v>
      </c>
      <c r="J77" s="479">
        <v>124.28</v>
      </c>
      <c r="K77" s="480">
        <v>43903</v>
      </c>
      <c r="L77" s="480"/>
      <c r="M77" s="481">
        <v>5302</v>
      </c>
      <c r="N77" s="482" t="s">
        <v>328</v>
      </c>
      <c r="O77" s="483">
        <v>1</v>
      </c>
      <c r="P77" s="484">
        <v>6438</v>
      </c>
      <c r="Q77" s="485">
        <v>0</v>
      </c>
      <c r="R77" s="485">
        <v>0</v>
      </c>
      <c r="S77" s="485">
        <v>1136</v>
      </c>
      <c r="T77" s="485">
        <v>0</v>
      </c>
      <c r="U77" s="484">
        <v>0</v>
      </c>
      <c r="V77" s="483"/>
      <c r="W77" s="486" t="s">
        <v>672</v>
      </c>
      <c r="X77" s="476" t="s">
        <v>627</v>
      </c>
      <c r="Y77" s="476" t="s">
        <v>627</v>
      </c>
      <c r="Z77" s="476">
        <v>0</v>
      </c>
      <c r="AA77" s="493">
        <f t="shared" si="6"/>
        <v>42662</v>
      </c>
      <c r="AC77" s="495">
        <f t="shared" si="7"/>
        <v>42662</v>
      </c>
    </row>
    <row r="78" spans="1:29" s="493" customFormat="1" hidden="1" x14ac:dyDescent="0.2">
      <c r="A78" s="475">
        <v>63</v>
      </c>
      <c r="B78" s="476" t="s">
        <v>1103</v>
      </c>
      <c r="C78" s="476" t="s">
        <v>486</v>
      </c>
      <c r="D78" s="476" t="s">
        <v>703</v>
      </c>
      <c r="E78" s="476" t="s">
        <v>744</v>
      </c>
      <c r="F78" s="477">
        <v>20789</v>
      </c>
      <c r="G78" s="477">
        <v>0</v>
      </c>
      <c r="H78" s="477">
        <v>0</v>
      </c>
      <c r="I78" s="478" t="s">
        <v>328</v>
      </c>
      <c r="J78" s="479">
        <v>124</v>
      </c>
      <c r="K78" s="480">
        <v>43906</v>
      </c>
      <c r="L78" s="480"/>
      <c r="M78" s="481">
        <v>2578</v>
      </c>
      <c r="N78" s="482" t="s">
        <v>328</v>
      </c>
      <c r="O78" s="483">
        <v>1</v>
      </c>
      <c r="P78" s="484">
        <v>3137</v>
      </c>
      <c r="Q78" s="485">
        <v>0</v>
      </c>
      <c r="R78" s="485">
        <v>0</v>
      </c>
      <c r="S78" s="485">
        <v>560</v>
      </c>
      <c r="T78" s="485">
        <v>0</v>
      </c>
      <c r="U78" s="484">
        <v>0</v>
      </c>
      <c r="V78" s="483"/>
      <c r="W78" s="486" t="s">
        <v>672</v>
      </c>
      <c r="X78" s="476" t="s">
        <v>627</v>
      </c>
      <c r="Y78" s="476" t="s">
        <v>627</v>
      </c>
      <c r="Z78" s="476">
        <v>0</v>
      </c>
      <c r="AA78" s="493">
        <f t="shared" si="6"/>
        <v>20789</v>
      </c>
      <c r="AC78" s="495">
        <f t="shared" si="7"/>
        <v>20789</v>
      </c>
    </row>
    <row r="79" spans="1:29" s="493" customFormat="1" hidden="1" x14ac:dyDescent="0.2">
      <c r="A79" s="475">
        <v>64</v>
      </c>
      <c r="B79" s="476" t="s">
        <v>1103</v>
      </c>
      <c r="C79" s="476" t="s">
        <v>486</v>
      </c>
      <c r="D79" s="476" t="s">
        <v>703</v>
      </c>
      <c r="E79" s="476" t="s">
        <v>744</v>
      </c>
      <c r="F79" s="477">
        <v>112</v>
      </c>
      <c r="G79" s="477">
        <v>0</v>
      </c>
      <c r="H79" s="477">
        <v>0</v>
      </c>
      <c r="I79" s="478" t="s">
        <v>328</v>
      </c>
      <c r="J79" s="479">
        <v>124</v>
      </c>
      <c r="K79" s="480">
        <v>43906</v>
      </c>
      <c r="L79" s="480"/>
      <c r="M79" s="481">
        <v>14</v>
      </c>
      <c r="N79" s="482" t="s">
        <v>328</v>
      </c>
      <c r="O79" s="483">
        <v>1</v>
      </c>
      <c r="P79" s="484">
        <v>17</v>
      </c>
      <c r="Q79" s="485">
        <v>0</v>
      </c>
      <c r="R79" s="485">
        <v>0</v>
      </c>
      <c r="S79" s="485">
        <v>3</v>
      </c>
      <c r="T79" s="485">
        <v>0</v>
      </c>
      <c r="U79" s="484">
        <v>0</v>
      </c>
      <c r="V79" s="483"/>
      <c r="W79" s="486" t="s">
        <v>672</v>
      </c>
      <c r="X79" s="476" t="s">
        <v>627</v>
      </c>
      <c r="Y79" s="476" t="s">
        <v>627</v>
      </c>
      <c r="Z79" s="476">
        <v>0</v>
      </c>
      <c r="AA79" s="493">
        <f t="shared" si="6"/>
        <v>112</v>
      </c>
      <c r="AC79" s="495">
        <f t="shared" si="7"/>
        <v>112</v>
      </c>
    </row>
    <row r="80" spans="1:29" s="493" customFormat="1" hidden="1" x14ac:dyDescent="0.2">
      <c r="A80" s="475">
        <v>65</v>
      </c>
      <c r="B80" s="476" t="s">
        <v>1103</v>
      </c>
      <c r="C80" s="476" t="s">
        <v>486</v>
      </c>
      <c r="D80" s="476" t="s">
        <v>703</v>
      </c>
      <c r="E80" s="476" t="s">
        <v>744</v>
      </c>
      <c r="F80" s="477">
        <v>20000</v>
      </c>
      <c r="G80" s="477">
        <v>0</v>
      </c>
      <c r="H80" s="477">
        <v>0</v>
      </c>
      <c r="I80" s="478" t="s">
        <v>328</v>
      </c>
      <c r="J80" s="479">
        <v>124</v>
      </c>
      <c r="K80" s="480">
        <v>43906</v>
      </c>
      <c r="L80" s="480"/>
      <c r="M80" s="481">
        <v>2480</v>
      </c>
      <c r="N80" s="482" t="s">
        <v>328</v>
      </c>
      <c r="O80" s="483">
        <v>1</v>
      </c>
      <c r="P80" s="484">
        <v>3018</v>
      </c>
      <c r="Q80" s="485">
        <v>0</v>
      </c>
      <c r="R80" s="485">
        <v>0</v>
      </c>
      <c r="S80" s="485">
        <v>538</v>
      </c>
      <c r="T80" s="485">
        <v>0</v>
      </c>
      <c r="U80" s="484">
        <v>0</v>
      </c>
      <c r="V80" s="483"/>
      <c r="W80" s="486" t="s">
        <v>672</v>
      </c>
      <c r="X80" s="476" t="s">
        <v>627</v>
      </c>
      <c r="Y80" s="476" t="s">
        <v>627</v>
      </c>
      <c r="Z80" s="476">
        <v>0</v>
      </c>
      <c r="AA80" s="493">
        <f t="shared" si="6"/>
        <v>20000</v>
      </c>
      <c r="AC80" s="495">
        <f t="shared" si="7"/>
        <v>20000</v>
      </c>
    </row>
    <row r="81" spans="1:29" s="493" customFormat="1" hidden="1" x14ac:dyDescent="0.2">
      <c r="A81" s="475">
        <v>66</v>
      </c>
      <c r="B81" s="476" t="s">
        <v>1103</v>
      </c>
      <c r="C81" s="476" t="s">
        <v>486</v>
      </c>
      <c r="D81" s="476" t="s">
        <v>703</v>
      </c>
      <c r="E81" s="476" t="s">
        <v>744</v>
      </c>
      <c r="F81" s="477">
        <v>1500</v>
      </c>
      <c r="G81" s="477">
        <v>0</v>
      </c>
      <c r="H81" s="477">
        <v>0</v>
      </c>
      <c r="I81" s="478" t="s">
        <v>328</v>
      </c>
      <c r="J81" s="479">
        <v>124</v>
      </c>
      <c r="K81" s="480">
        <v>43906</v>
      </c>
      <c r="L81" s="480"/>
      <c r="M81" s="481">
        <v>186</v>
      </c>
      <c r="N81" s="482" t="s">
        <v>328</v>
      </c>
      <c r="O81" s="483">
        <v>1</v>
      </c>
      <c r="P81" s="484">
        <v>226</v>
      </c>
      <c r="Q81" s="485">
        <v>0</v>
      </c>
      <c r="R81" s="485">
        <v>0</v>
      </c>
      <c r="S81" s="485">
        <v>40</v>
      </c>
      <c r="T81" s="485">
        <v>0</v>
      </c>
      <c r="U81" s="484">
        <v>0</v>
      </c>
      <c r="V81" s="483"/>
      <c r="W81" s="486" t="s">
        <v>672</v>
      </c>
      <c r="X81" s="476" t="s">
        <v>627</v>
      </c>
      <c r="Y81" s="476" t="s">
        <v>627</v>
      </c>
      <c r="Z81" s="476">
        <v>0</v>
      </c>
      <c r="AA81" s="493">
        <f t="shared" si="6"/>
        <v>1500</v>
      </c>
      <c r="AC81" s="495">
        <f t="shared" si="7"/>
        <v>1500</v>
      </c>
    </row>
    <row r="82" spans="1:29" s="493" customFormat="1" hidden="1" x14ac:dyDescent="0.2">
      <c r="A82" s="475">
        <v>67</v>
      </c>
      <c r="B82" s="476" t="s">
        <v>1103</v>
      </c>
      <c r="C82" s="476" t="s">
        <v>486</v>
      </c>
      <c r="D82" s="476" t="s">
        <v>703</v>
      </c>
      <c r="E82" s="476" t="s">
        <v>744</v>
      </c>
      <c r="F82" s="477">
        <v>358</v>
      </c>
      <c r="G82" s="477">
        <v>0</v>
      </c>
      <c r="H82" s="477">
        <v>0</v>
      </c>
      <c r="I82" s="478" t="s">
        <v>328</v>
      </c>
      <c r="J82" s="479">
        <v>124</v>
      </c>
      <c r="K82" s="480">
        <v>43906</v>
      </c>
      <c r="L82" s="480"/>
      <c r="M82" s="481">
        <v>44</v>
      </c>
      <c r="N82" s="482" t="s">
        <v>328</v>
      </c>
      <c r="O82" s="483">
        <v>1</v>
      </c>
      <c r="P82" s="484">
        <v>54</v>
      </c>
      <c r="Q82" s="485">
        <v>0</v>
      </c>
      <c r="R82" s="485">
        <v>0</v>
      </c>
      <c r="S82" s="485">
        <v>10</v>
      </c>
      <c r="T82" s="485">
        <v>0</v>
      </c>
      <c r="U82" s="484">
        <v>0</v>
      </c>
      <c r="V82" s="483"/>
      <c r="W82" s="486" t="s">
        <v>672</v>
      </c>
      <c r="X82" s="476" t="s">
        <v>627</v>
      </c>
      <c r="Y82" s="476" t="s">
        <v>627</v>
      </c>
      <c r="Z82" s="476">
        <v>0</v>
      </c>
      <c r="AA82" s="493">
        <f t="shared" si="6"/>
        <v>358</v>
      </c>
      <c r="AC82" s="495">
        <f t="shared" si="7"/>
        <v>358</v>
      </c>
    </row>
    <row r="83" spans="1:29" s="493" customFormat="1" hidden="1" x14ac:dyDescent="0.2">
      <c r="A83" s="475">
        <v>68</v>
      </c>
      <c r="B83" s="476" t="s">
        <v>1103</v>
      </c>
      <c r="C83" s="476" t="s">
        <v>486</v>
      </c>
      <c r="D83" s="476" t="s">
        <v>703</v>
      </c>
      <c r="E83" s="476" t="s">
        <v>744</v>
      </c>
      <c r="F83" s="477">
        <v>458</v>
      </c>
      <c r="G83" s="477">
        <v>0</v>
      </c>
      <c r="H83" s="477">
        <v>0</v>
      </c>
      <c r="I83" s="478" t="s">
        <v>328</v>
      </c>
      <c r="J83" s="479">
        <v>122.5</v>
      </c>
      <c r="K83" s="480">
        <v>43906</v>
      </c>
      <c r="L83" s="480"/>
      <c r="M83" s="481">
        <v>56</v>
      </c>
      <c r="N83" s="482" t="s">
        <v>328</v>
      </c>
      <c r="O83" s="483">
        <v>1</v>
      </c>
      <c r="P83" s="484">
        <v>69</v>
      </c>
      <c r="Q83" s="485">
        <v>0</v>
      </c>
      <c r="R83" s="485">
        <v>0</v>
      </c>
      <c r="S83" s="485">
        <v>13</v>
      </c>
      <c r="T83" s="485">
        <v>0</v>
      </c>
      <c r="U83" s="484">
        <v>0</v>
      </c>
      <c r="V83" s="483"/>
      <c r="W83" s="486" t="s">
        <v>672</v>
      </c>
      <c r="X83" s="476" t="s">
        <v>627</v>
      </c>
      <c r="Y83" s="476" t="s">
        <v>627</v>
      </c>
      <c r="Z83" s="476">
        <v>0</v>
      </c>
      <c r="AA83" s="493">
        <f t="shared" si="6"/>
        <v>458</v>
      </c>
      <c r="AC83" s="495">
        <f t="shared" si="7"/>
        <v>458</v>
      </c>
    </row>
    <row r="84" spans="1:29" s="493" customFormat="1" hidden="1" x14ac:dyDescent="0.2">
      <c r="A84" s="475">
        <v>69</v>
      </c>
      <c r="B84" s="476" t="s">
        <v>1103</v>
      </c>
      <c r="C84" s="476" t="s">
        <v>486</v>
      </c>
      <c r="D84" s="476" t="s">
        <v>703</v>
      </c>
      <c r="E84" s="476" t="s">
        <v>744</v>
      </c>
      <c r="F84" s="477">
        <v>661</v>
      </c>
      <c r="G84" s="477">
        <v>0</v>
      </c>
      <c r="H84" s="477">
        <v>0</v>
      </c>
      <c r="I84" s="478" t="s">
        <v>328</v>
      </c>
      <c r="J84" s="479">
        <v>122.5</v>
      </c>
      <c r="K84" s="480">
        <v>43906</v>
      </c>
      <c r="L84" s="480"/>
      <c r="M84" s="481">
        <v>81</v>
      </c>
      <c r="N84" s="482" t="s">
        <v>328</v>
      </c>
      <c r="O84" s="483">
        <v>1</v>
      </c>
      <c r="P84" s="484">
        <v>100</v>
      </c>
      <c r="Q84" s="485">
        <v>0</v>
      </c>
      <c r="R84" s="485">
        <v>0</v>
      </c>
      <c r="S84" s="485">
        <v>19</v>
      </c>
      <c r="T84" s="485">
        <v>0</v>
      </c>
      <c r="U84" s="484">
        <v>0</v>
      </c>
      <c r="V84" s="483"/>
      <c r="W84" s="486" t="s">
        <v>672</v>
      </c>
      <c r="X84" s="476" t="s">
        <v>627</v>
      </c>
      <c r="Y84" s="476" t="s">
        <v>627</v>
      </c>
      <c r="Z84" s="476">
        <v>0</v>
      </c>
      <c r="AA84" s="493">
        <f t="shared" si="6"/>
        <v>661</v>
      </c>
      <c r="AC84" s="495">
        <f t="shared" si="7"/>
        <v>661</v>
      </c>
    </row>
    <row r="85" spans="1:29" s="493" customFormat="1" hidden="1" x14ac:dyDescent="0.2">
      <c r="A85" s="475">
        <v>70</v>
      </c>
      <c r="B85" s="476" t="s">
        <v>1103</v>
      </c>
      <c r="C85" s="476" t="s">
        <v>486</v>
      </c>
      <c r="D85" s="476" t="s">
        <v>703</v>
      </c>
      <c r="E85" s="476" t="s">
        <v>744</v>
      </c>
      <c r="F85" s="477">
        <v>5000</v>
      </c>
      <c r="G85" s="477">
        <v>0</v>
      </c>
      <c r="H85" s="477">
        <v>0</v>
      </c>
      <c r="I85" s="478" t="s">
        <v>328</v>
      </c>
      <c r="J85" s="479">
        <v>122.5</v>
      </c>
      <c r="K85" s="480">
        <v>43906</v>
      </c>
      <c r="L85" s="480"/>
      <c r="M85" s="481">
        <v>613</v>
      </c>
      <c r="N85" s="482" t="s">
        <v>328</v>
      </c>
      <c r="O85" s="483">
        <v>1</v>
      </c>
      <c r="P85" s="484">
        <v>755</v>
      </c>
      <c r="Q85" s="485">
        <v>0</v>
      </c>
      <c r="R85" s="485">
        <v>0</v>
      </c>
      <c r="S85" s="485">
        <v>142</v>
      </c>
      <c r="T85" s="485">
        <v>0</v>
      </c>
      <c r="U85" s="484">
        <v>0</v>
      </c>
      <c r="V85" s="483"/>
      <c r="W85" s="486" t="s">
        <v>672</v>
      </c>
      <c r="X85" s="476" t="s">
        <v>627</v>
      </c>
      <c r="Y85" s="476" t="s">
        <v>627</v>
      </c>
      <c r="Z85" s="476">
        <v>0</v>
      </c>
      <c r="AA85" s="493">
        <f t="shared" si="6"/>
        <v>5000</v>
      </c>
      <c r="AC85" s="495">
        <f t="shared" si="7"/>
        <v>5000</v>
      </c>
    </row>
    <row r="86" spans="1:29" s="493" customFormat="1" hidden="1" x14ac:dyDescent="0.2">
      <c r="A86" s="475">
        <v>71</v>
      </c>
      <c r="B86" s="476" t="s">
        <v>1103</v>
      </c>
      <c r="C86" s="476" t="s">
        <v>486</v>
      </c>
      <c r="D86" s="476" t="s">
        <v>703</v>
      </c>
      <c r="E86" s="476" t="s">
        <v>744</v>
      </c>
      <c r="F86" s="477">
        <v>32624</v>
      </c>
      <c r="G86" s="477">
        <v>0</v>
      </c>
      <c r="H86" s="477">
        <v>0</v>
      </c>
      <c r="I86" s="478" t="s">
        <v>328</v>
      </c>
      <c r="J86" s="479">
        <v>120.39</v>
      </c>
      <c r="K86" s="480">
        <v>43906</v>
      </c>
      <c r="L86" s="480"/>
      <c r="M86" s="481">
        <v>3928</v>
      </c>
      <c r="N86" s="482" t="s">
        <v>328</v>
      </c>
      <c r="O86" s="483">
        <v>1</v>
      </c>
      <c r="P86" s="484">
        <v>4924</v>
      </c>
      <c r="Q86" s="485">
        <v>0</v>
      </c>
      <c r="R86" s="485">
        <v>0</v>
      </c>
      <c r="S86" s="485">
        <v>996</v>
      </c>
      <c r="T86" s="485">
        <v>0</v>
      </c>
      <c r="U86" s="484">
        <v>0</v>
      </c>
      <c r="V86" s="483"/>
      <c r="W86" s="486" t="s">
        <v>672</v>
      </c>
      <c r="X86" s="476" t="s">
        <v>627</v>
      </c>
      <c r="Y86" s="476" t="s">
        <v>627</v>
      </c>
      <c r="Z86" s="476">
        <v>0</v>
      </c>
      <c r="AA86" s="493">
        <f t="shared" si="6"/>
        <v>32624</v>
      </c>
      <c r="AC86" s="495">
        <f t="shared" si="7"/>
        <v>32624</v>
      </c>
    </row>
    <row r="87" spans="1:29" s="493" customFormat="1" hidden="1" x14ac:dyDescent="0.2">
      <c r="A87" s="475">
        <v>72</v>
      </c>
      <c r="B87" s="476" t="s">
        <v>1103</v>
      </c>
      <c r="C87" s="476" t="s">
        <v>486</v>
      </c>
      <c r="D87" s="476" t="s">
        <v>703</v>
      </c>
      <c r="E87" s="476" t="s">
        <v>744</v>
      </c>
      <c r="F87" s="477">
        <v>5426</v>
      </c>
      <c r="G87" s="477">
        <v>0</v>
      </c>
      <c r="H87" s="477">
        <v>0</v>
      </c>
      <c r="I87" s="478" t="s">
        <v>328</v>
      </c>
      <c r="J87" s="479">
        <v>120.88</v>
      </c>
      <c r="K87" s="480">
        <v>43906</v>
      </c>
      <c r="L87" s="480"/>
      <c r="M87" s="481">
        <v>656</v>
      </c>
      <c r="N87" s="482" t="s">
        <v>328</v>
      </c>
      <c r="O87" s="483">
        <v>1</v>
      </c>
      <c r="P87" s="484">
        <v>819</v>
      </c>
      <c r="Q87" s="485">
        <v>0</v>
      </c>
      <c r="R87" s="485">
        <v>0</v>
      </c>
      <c r="S87" s="485">
        <v>163</v>
      </c>
      <c r="T87" s="485">
        <v>0</v>
      </c>
      <c r="U87" s="484">
        <v>0</v>
      </c>
      <c r="V87" s="483"/>
      <c r="W87" s="486" t="s">
        <v>672</v>
      </c>
      <c r="X87" s="476" t="s">
        <v>627</v>
      </c>
      <c r="Y87" s="476" t="s">
        <v>627</v>
      </c>
      <c r="Z87" s="476">
        <v>0</v>
      </c>
      <c r="AA87" s="493">
        <f t="shared" si="6"/>
        <v>5426</v>
      </c>
      <c r="AC87" s="495">
        <f t="shared" si="7"/>
        <v>5426</v>
      </c>
    </row>
    <row r="88" spans="1:29" s="493" customFormat="1" hidden="1" x14ac:dyDescent="0.2">
      <c r="A88" s="475">
        <v>73</v>
      </c>
      <c r="B88" s="476" t="s">
        <v>1103</v>
      </c>
      <c r="C88" s="476" t="s">
        <v>486</v>
      </c>
      <c r="D88" s="476" t="s">
        <v>703</v>
      </c>
      <c r="E88" s="476" t="s">
        <v>744</v>
      </c>
      <c r="F88" s="477">
        <v>8</v>
      </c>
      <c r="G88" s="477">
        <v>0</v>
      </c>
      <c r="H88" s="477">
        <v>0</v>
      </c>
      <c r="I88" s="478" t="s">
        <v>328</v>
      </c>
      <c r="J88" s="479">
        <v>120</v>
      </c>
      <c r="K88" s="480">
        <v>43907</v>
      </c>
      <c r="L88" s="480"/>
      <c r="M88" s="481">
        <v>1</v>
      </c>
      <c r="N88" s="482" t="s">
        <v>328</v>
      </c>
      <c r="O88" s="483">
        <v>1</v>
      </c>
      <c r="P88" s="484">
        <v>1</v>
      </c>
      <c r="Q88" s="485">
        <v>0</v>
      </c>
      <c r="R88" s="485">
        <v>0</v>
      </c>
      <c r="S88" s="485">
        <v>0</v>
      </c>
      <c r="T88" s="485">
        <v>0</v>
      </c>
      <c r="U88" s="484">
        <v>0</v>
      </c>
      <c r="V88" s="483"/>
      <c r="W88" s="486" t="s">
        <v>672</v>
      </c>
      <c r="X88" s="476" t="s">
        <v>627</v>
      </c>
      <c r="Y88" s="476" t="s">
        <v>627</v>
      </c>
      <c r="Z88" s="476">
        <v>0</v>
      </c>
      <c r="AA88" s="493">
        <f t="shared" si="6"/>
        <v>8</v>
      </c>
      <c r="AC88" s="495">
        <f t="shared" si="7"/>
        <v>8</v>
      </c>
    </row>
    <row r="89" spans="1:29" s="493" customFormat="1" hidden="1" x14ac:dyDescent="0.2">
      <c r="A89" s="475">
        <v>74</v>
      </c>
      <c r="B89" s="476" t="s">
        <v>1103</v>
      </c>
      <c r="C89" s="476" t="s">
        <v>486</v>
      </c>
      <c r="D89" s="476" t="s">
        <v>703</v>
      </c>
      <c r="E89" s="476" t="s">
        <v>744</v>
      </c>
      <c r="F89" s="477">
        <v>3556</v>
      </c>
      <c r="G89" s="477">
        <v>0</v>
      </c>
      <c r="H89" s="477">
        <v>0</v>
      </c>
      <c r="I89" s="478" t="s">
        <v>328</v>
      </c>
      <c r="J89" s="479">
        <v>120</v>
      </c>
      <c r="K89" s="480">
        <v>43907</v>
      </c>
      <c r="L89" s="480"/>
      <c r="M89" s="481">
        <v>427</v>
      </c>
      <c r="N89" s="482" t="s">
        <v>328</v>
      </c>
      <c r="O89" s="483">
        <v>1</v>
      </c>
      <c r="P89" s="484">
        <v>537</v>
      </c>
      <c r="Q89" s="485">
        <v>0</v>
      </c>
      <c r="R89" s="485">
        <v>0</v>
      </c>
      <c r="S89" s="485">
        <v>110</v>
      </c>
      <c r="T89" s="485">
        <v>0</v>
      </c>
      <c r="U89" s="484">
        <v>0</v>
      </c>
      <c r="V89" s="483"/>
      <c r="W89" s="486" t="s">
        <v>672</v>
      </c>
      <c r="X89" s="476" t="s">
        <v>627</v>
      </c>
      <c r="Y89" s="476" t="s">
        <v>627</v>
      </c>
      <c r="Z89" s="476">
        <v>0</v>
      </c>
      <c r="AA89" s="493">
        <f t="shared" si="6"/>
        <v>3556</v>
      </c>
      <c r="AC89" s="495">
        <f t="shared" si="7"/>
        <v>3556</v>
      </c>
    </row>
    <row r="90" spans="1:29" s="493" customFormat="1" hidden="1" x14ac:dyDescent="0.2">
      <c r="A90" s="475">
        <v>75</v>
      </c>
      <c r="B90" s="476" t="s">
        <v>1103</v>
      </c>
      <c r="C90" s="476" t="s">
        <v>486</v>
      </c>
      <c r="D90" s="476" t="s">
        <v>703</v>
      </c>
      <c r="E90" s="476" t="s">
        <v>744</v>
      </c>
      <c r="F90" s="477">
        <v>20</v>
      </c>
      <c r="G90" s="477">
        <v>0</v>
      </c>
      <c r="H90" s="477">
        <v>0</v>
      </c>
      <c r="I90" s="478" t="s">
        <v>328</v>
      </c>
      <c r="J90" s="479">
        <v>120</v>
      </c>
      <c r="K90" s="480">
        <v>43907</v>
      </c>
      <c r="L90" s="480"/>
      <c r="M90" s="481">
        <v>2</v>
      </c>
      <c r="N90" s="482" t="s">
        <v>328</v>
      </c>
      <c r="O90" s="483">
        <v>1</v>
      </c>
      <c r="P90" s="484">
        <v>3</v>
      </c>
      <c r="Q90" s="485">
        <v>0</v>
      </c>
      <c r="R90" s="485">
        <v>0</v>
      </c>
      <c r="S90" s="485">
        <v>1</v>
      </c>
      <c r="T90" s="485">
        <v>0</v>
      </c>
      <c r="U90" s="484">
        <v>0</v>
      </c>
      <c r="V90" s="483"/>
      <c r="W90" s="486" t="s">
        <v>672</v>
      </c>
      <c r="X90" s="476" t="s">
        <v>627</v>
      </c>
      <c r="Y90" s="476" t="s">
        <v>627</v>
      </c>
      <c r="Z90" s="476">
        <v>0</v>
      </c>
      <c r="AA90" s="493">
        <f t="shared" si="6"/>
        <v>20</v>
      </c>
      <c r="AC90" s="495">
        <f t="shared" si="7"/>
        <v>20</v>
      </c>
    </row>
    <row r="91" spans="1:29" s="493" customFormat="1" hidden="1" x14ac:dyDescent="0.2">
      <c r="A91" s="475">
        <v>76</v>
      </c>
      <c r="B91" s="476" t="s">
        <v>1103</v>
      </c>
      <c r="C91" s="476" t="s">
        <v>486</v>
      </c>
      <c r="D91" s="476" t="s">
        <v>703</v>
      </c>
      <c r="E91" s="476" t="s">
        <v>744</v>
      </c>
      <c r="F91" s="477">
        <v>4901</v>
      </c>
      <c r="G91" s="477">
        <v>0</v>
      </c>
      <c r="H91" s="477">
        <v>0</v>
      </c>
      <c r="I91" s="478" t="s">
        <v>328</v>
      </c>
      <c r="J91" s="479">
        <v>120</v>
      </c>
      <c r="K91" s="480">
        <v>43907</v>
      </c>
      <c r="L91" s="480"/>
      <c r="M91" s="481">
        <v>588</v>
      </c>
      <c r="N91" s="482" t="s">
        <v>328</v>
      </c>
      <c r="O91" s="483">
        <v>1</v>
      </c>
      <c r="P91" s="484">
        <v>740</v>
      </c>
      <c r="Q91" s="485">
        <v>0</v>
      </c>
      <c r="R91" s="485">
        <v>0</v>
      </c>
      <c r="S91" s="485">
        <v>152</v>
      </c>
      <c r="T91" s="485">
        <v>0</v>
      </c>
      <c r="U91" s="484">
        <v>0</v>
      </c>
      <c r="V91" s="483"/>
      <c r="W91" s="486" t="s">
        <v>672</v>
      </c>
      <c r="X91" s="476" t="s">
        <v>627</v>
      </c>
      <c r="Y91" s="476" t="s">
        <v>627</v>
      </c>
      <c r="Z91" s="476">
        <v>0</v>
      </c>
      <c r="AA91" s="493">
        <f t="shared" si="6"/>
        <v>4901</v>
      </c>
      <c r="AC91" s="495">
        <f t="shared" si="7"/>
        <v>4901</v>
      </c>
    </row>
    <row r="92" spans="1:29" s="493" customFormat="1" hidden="1" x14ac:dyDescent="0.2">
      <c r="A92" s="475">
        <v>77</v>
      </c>
      <c r="B92" s="476" t="s">
        <v>1103</v>
      </c>
      <c r="C92" s="476" t="s">
        <v>486</v>
      </c>
      <c r="D92" s="476" t="s">
        <v>703</v>
      </c>
      <c r="E92" s="476" t="s">
        <v>744</v>
      </c>
      <c r="F92" s="477">
        <v>42932</v>
      </c>
      <c r="G92" s="477">
        <v>0</v>
      </c>
      <c r="H92" s="477">
        <v>0</v>
      </c>
      <c r="I92" s="478" t="s">
        <v>328</v>
      </c>
      <c r="J92" s="479">
        <v>123.5</v>
      </c>
      <c r="K92" s="480">
        <v>43907</v>
      </c>
      <c r="L92" s="480"/>
      <c r="M92" s="481">
        <v>5302</v>
      </c>
      <c r="N92" s="482" t="s">
        <v>328</v>
      </c>
      <c r="O92" s="483">
        <v>1</v>
      </c>
      <c r="P92" s="484">
        <v>6479</v>
      </c>
      <c r="Q92" s="485">
        <v>0</v>
      </c>
      <c r="R92" s="485">
        <v>0</v>
      </c>
      <c r="S92" s="485">
        <v>1177</v>
      </c>
      <c r="T92" s="485">
        <v>0</v>
      </c>
      <c r="U92" s="484">
        <v>0</v>
      </c>
      <c r="V92" s="483"/>
      <c r="W92" s="486" t="s">
        <v>672</v>
      </c>
      <c r="X92" s="476" t="s">
        <v>627</v>
      </c>
      <c r="Y92" s="476" t="s">
        <v>627</v>
      </c>
      <c r="Z92" s="476">
        <v>0</v>
      </c>
      <c r="AA92" s="493">
        <f t="shared" si="6"/>
        <v>42932</v>
      </c>
      <c r="AC92" s="495">
        <f t="shared" si="7"/>
        <v>42932</v>
      </c>
    </row>
    <row r="93" spans="1:29" s="493" customFormat="1" hidden="1" x14ac:dyDescent="0.2">
      <c r="A93" s="475">
        <v>78</v>
      </c>
      <c r="B93" s="476" t="s">
        <v>1103</v>
      </c>
      <c r="C93" s="476" t="s">
        <v>486</v>
      </c>
      <c r="D93" s="476" t="s">
        <v>703</v>
      </c>
      <c r="E93" s="476" t="s">
        <v>744</v>
      </c>
      <c r="F93" s="477">
        <v>39469</v>
      </c>
      <c r="G93" s="477">
        <v>0</v>
      </c>
      <c r="H93" s="477">
        <v>0</v>
      </c>
      <c r="I93" s="478" t="s">
        <v>328</v>
      </c>
      <c r="J93" s="479">
        <v>123</v>
      </c>
      <c r="K93" s="480">
        <v>43907</v>
      </c>
      <c r="L93" s="480"/>
      <c r="M93" s="481">
        <v>4855</v>
      </c>
      <c r="N93" s="482" t="s">
        <v>328</v>
      </c>
      <c r="O93" s="483">
        <v>1</v>
      </c>
      <c r="P93" s="484">
        <v>5957</v>
      </c>
      <c r="Q93" s="485">
        <v>0</v>
      </c>
      <c r="R93" s="485">
        <v>0</v>
      </c>
      <c r="S93" s="485">
        <v>1102</v>
      </c>
      <c r="T93" s="485">
        <v>0</v>
      </c>
      <c r="U93" s="484">
        <v>0</v>
      </c>
      <c r="V93" s="483"/>
      <c r="W93" s="486" t="s">
        <v>672</v>
      </c>
      <c r="X93" s="476" t="s">
        <v>627</v>
      </c>
      <c r="Y93" s="476" t="s">
        <v>627</v>
      </c>
      <c r="Z93" s="476">
        <v>0</v>
      </c>
      <c r="AA93" s="493">
        <f t="shared" si="6"/>
        <v>39469</v>
      </c>
      <c r="AC93" s="495">
        <f t="shared" si="7"/>
        <v>39469</v>
      </c>
    </row>
    <row r="94" spans="1:29" s="493" customFormat="1" hidden="1" x14ac:dyDescent="0.2">
      <c r="A94" s="475">
        <v>79</v>
      </c>
      <c r="B94" s="476" t="s">
        <v>1103</v>
      </c>
      <c r="C94" s="476" t="s">
        <v>486</v>
      </c>
      <c r="D94" s="476" t="s">
        <v>703</v>
      </c>
      <c r="E94" s="476" t="s">
        <v>744</v>
      </c>
      <c r="F94" s="477">
        <v>3637</v>
      </c>
      <c r="G94" s="477">
        <v>0</v>
      </c>
      <c r="H94" s="477">
        <v>0</v>
      </c>
      <c r="I94" s="478" t="s">
        <v>328</v>
      </c>
      <c r="J94" s="479">
        <v>123</v>
      </c>
      <c r="K94" s="480">
        <v>43907</v>
      </c>
      <c r="L94" s="480"/>
      <c r="M94" s="481">
        <v>447</v>
      </c>
      <c r="N94" s="482" t="s">
        <v>328</v>
      </c>
      <c r="O94" s="483">
        <v>1</v>
      </c>
      <c r="P94" s="484">
        <v>549</v>
      </c>
      <c r="Q94" s="485">
        <v>0</v>
      </c>
      <c r="R94" s="485">
        <v>0</v>
      </c>
      <c r="S94" s="485">
        <v>102</v>
      </c>
      <c r="T94" s="485">
        <v>0</v>
      </c>
      <c r="U94" s="484">
        <v>0</v>
      </c>
      <c r="V94" s="483"/>
      <c r="W94" s="486" t="s">
        <v>672</v>
      </c>
      <c r="X94" s="476" t="s">
        <v>627</v>
      </c>
      <c r="Y94" s="476" t="s">
        <v>627</v>
      </c>
      <c r="Z94" s="476">
        <v>0</v>
      </c>
      <c r="AA94" s="493">
        <f t="shared" si="6"/>
        <v>3637</v>
      </c>
      <c r="AC94" s="495">
        <f t="shared" si="7"/>
        <v>3637</v>
      </c>
    </row>
    <row r="95" spans="1:29" s="493" customFormat="1" hidden="1" x14ac:dyDescent="0.2">
      <c r="A95" s="475">
        <v>80</v>
      </c>
      <c r="B95" s="476" t="s">
        <v>1103</v>
      </c>
      <c r="C95" s="476" t="s">
        <v>486</v>
      </c>
      <c r="D95" s="476" t="s">
        <v>703</v>
      </c>
      <c r="E95" s="476" t="s">
        <v>744</v>
      </c>
      <c r="F95" s="477">
        <v>39469</v>
      </c>
      <c r="G95" s="477">
        <v>0</v>
      </c>
      <c r="H95" s="477">
        <v>0</v>
      </c>
      <c r="I95" s="478" t="s">
        <v>328</v>
      </c>
      <c r="J95" s="479">
        <v>123</v>
      </c>
      <c r="K95" s="480">
        <v>43907</v>
      </c>
      <c r="L95" s="480"/>
      <c r="M95" s="481">
        <v>4855</v>
      </c>
      <c r="N95" s="482" t="s">
        <v>328</v>
      </c>
      <c r="O95" s="483">
        <v>1</v>
      </c>
      <c r="P95" s="484">
        <v>5957</v>
      </c>
      <c r="Q95" s="485">
        <v>0</v>
      </c>
      <c r="R95" s="485">
        <v>0</v>
      </c>
      <c r="S95" s="485">
        <v>1102</v>
      </c>
      <c r="T95" s="485">
        <v>0</v>
      </c>
      <c r="U95" s="484">
        <v>0</v>
      </c>
      <c r="V95" s="483"/>
      <c r="W95" s="486" t="s">
        <v>672</v>
      </c>
      <c r="X95" s="476" t="s">
        <v>627</v>
      </c>
      <c r="Y95" s="476" t="s">
        <v>627</v>
      </c>
      <c r="Z95" s="476">
        <v>0</v>
      </c>
      <c r="AA95" s="493">
        <f t="shared" si="6"/>
        <v>39469</v>
      </c>
      <c r="AC95" s="495">
        <f t="shared" si="7"/>
        <v>39469</v>
      </c>
    </row>
    <row r="96" spans="1:29" s="493" customFormat="1" hidden="1" x14ac:dyDescent="0.2">
      <c r="A96" s="475">
        <v>81</v>
      </c>
      <c r="B96" s="476" t="s">
        <v>1103</v>
      </c>
      <c r="C96" s="476" t="s">
        <v>486</v>
      </c>
      <c r="D96" s="476" t="s">
        <v>703</v>
      </c>
      <c r="E96" s="476" t="s">
        <v>744</v>
      </c>
      <c r="F96" s="477">
        <v>15937</v>
      </c>
      <c r="G96" s="477">
        <v>0</v>
      </c>
      <c r="H96" s="477">
        <v>0</v>
      </c>
      <c r="I96" s="478" t="s">
        <v>328</v>
      </c>
      <c r="J96" s="479">
        <v>121.66</v>
      </c>
      <c r="K96" s="480">
        <v>43908</v>
      </c>
      <c r="L96" s="480"/>
      <c r="M96" s="481">
        <v>1939</v>
      </c>
      <c r="N96" s="482" t="s">
        <v>328</v>
      </c>
      <c r="O96" s="483">
        <v>1</v>
      </c>
      <c r="P96" s="484">
        <v>2405</v>
      </c>
      <c r="Q96" s="485">
        <v>0</v>
      </c>
      <c r="R96" s="485">
        <v>0</v>
      </c>
      <c r="S96" s="485">
        <v>466</v>
      </c>
      <c r="T96" s="485">
        <v>0</v>
      </c>
      <c r="U96" s="484">
        <v>0</v>
      </c>
      <c r="V96" s="483"/>
      <c r="W96" s="486" t="s">
        <v>672</v>
      </c>
      <c r="X96" s="476" t="s">
        <v>627</v>
      </c>
      <c r="Y96" s="476" t="s">
        <v>627</v>
      </c>
      <c r="Z96" s="476">
        <v>0</v>
      </c>
      <c r="AA96" s="493">
        <f t="shared" si="6"/>
        <v>15937</v>
      </c>
      <c r="AC96" s="495">
        <f t="shared" si="7"/>
        <v>15937</v>
      </c>
    </row>
    <row r="97" spans="1:29" s="493" customFormat="1" hidden="1" x14ac:dyDescent="0.2">
      <c r="A97" s="475">
        <v>82</v>
      </c>
      <c r="B97" s="476" t="s">
        <v>1103</v>
      </c>
      <c r="C97" s="476" t="s">
        <v>486</v>
      </c>
      <c r="D97" s="476" t="s">
        <v>703</v>
      </c>
      <c r="E97" s="476" t="s">
        <v>744</v>
      </c>
      <c r="F97" s="477">
        <v>27644</v>
      </c>
      <c r="G97" s="477">
        <v>0</v>
      </c>
      <c r="H97" s="477">
        <v>0</v>
      </c>
      <c r="I97" s="478" t="s">
        <v>328</v>
      </c>
      <c r="J97" s="479">
        <v>121.66</v>
      </c>
      <c r="K97" s="480">
        <v>43908</v>
      </c>
      <c r="L97" s="480"/>
      <c r="M97" s="481">
        <v>3363</v>
      </c>
      <c r="N97" s="482" t="s">
        <v>328</v>
      </c>
      <c r="O97" s="483">
        <v>1</v>
      </c>
      <c r="P97" s="484">
        <v>4172</v>
      </c>
      <c r="Q97" s="485">
        <v>0</v>
      </c>
      <c r="R97" s="485">
        <v>0</v>
      </c>
      <c r="S97" s="485">
        <v>809</v>
      </c>
      <c r="T97" s="485">
        <v>0</v>
      </c>
      <c r="U97" s="484">
        <v>0</v>
      </c>
      <c r="V97" s="483"/>
      <c r="W97" s="486" t="s">
        <v>672</v>
      </c>
      <c r="X97" s="476" t="s">
        <v>627</v>
      </c>
      <c r="Y97" s="476" t="s">
        <v>627</v>
      </c>
      <c r="Z97" s="476">
        <v>0</v>
      </c>
      <c r="AA97" s="493">
        <f t="shared" ref="AA97:AA160" si="8">F97/O97</f>
        <v>27644</v>
      </c>
      <c r="AC97" s="495">
        <f t="shared" ref="AC97:AC160" si="9">AA97-AB97</f>
        <v>27644</v>
      </c>
    </row>
    <row r="98" spans="1:29" s="493" customFormat="1" hidden="1" x14ac:dyDescent="0.2">
      <c r="A98" s="475">
        <v>83</v>
      </c>
      <c r="B98" s="476" t="s">
        <v>1103</v>
      </c>
      <c r="C98" s="476" t="s">
        <v>486</v>
      </c>
      <c r="D98" s="476" t="s">
        <v>703</v>
      </c>
      <c r="E98" s="476" t="s">
        <v>744</v>
      </c>
      <c r="F98" s="477">
        <v>15937</v>
      </c>
      <c r="G98" s="477">
        <v>0</v>
      </c>
      <c r="H98" s="477">
        <v>0</v>
      </c>
      <c r="I98" s="478" t="s">
        <v>328</v>
      </c>
      <c r="J98" s="479">
        <v>121.66</v>
      </c>
      <c r="K98" s="480">
        <v>43908</v>
      </c>
      <c r="L98" s="480"/>
      <c r="M98" s="481">
        <v>1939</v>
      </c>
      <c r="N98" s="482" t="s">
        <v>328</v>
      </c>
      <c r="O98" s="483">
        <v>1</v>
      </c>
      <c r="P98" s="484">
        <v>2405</v>
      </c>
      <c r="Q98" s="485">
        <v>0</v>
      </c>
      <c r="R98" s="485">
        <v>0</v>
      </c>
      <c r="S98" s="485">
        <v>466</v>
      </c>
      <c r="T98" s="485">
        <v>0</v>
      </c>
      <c r="U98" s="484">
        <v>0</v>
      </c>
      <c r="V98" s="483"/>
      <c r="W98" s="486" t="s">
        <v>672</v>
      </c>
      <c r="X98" s="476" t="s">
        <v>627</v>
      </c>
      <c r="Y98" s="476" t="s">
        <v>627</v>
      </c>
      <c r="Z98" s="476">
        <v>0</v>
      </c>
      <c r="AA98" s="493">
        <f t="shared" si="8"/>
        <v>15937</v>
      </c>
      <c r="AC98" s="495">
        <f t="shared" si="9"/>
        <v>15937</v>
      </c>
    </row>
    <row r="99" spans="1:29" s="493" customFormat="1" hidden="1" x14ac:dyDescent="0.2">
      <c r="A99" s="475">
        <v>84</v>
      </c>
      <c r="B99" s="476" t="s">
        <v>1103</v>
      </c>
      <c r="C99" s="476" t="s">
        <v>486</v>
      </c>
      <c r="D99" s="476" t="s">
        <v>703</v>
      </c>
      <c r="E99" s="476" t="s">
        <v>744</v>
      </c>
      <c r="F99" s="477">
        <v>5634</v>
      </c>
      <c r="G99" s="477">
        <v>0</v>
      </c>
      <c r="H99" s="477">
        <v>0</v>
      </c>
      <c r="I99" s="478" t="s">
        <v>328</v>
      </c>
      <c r="J99" s="479">
        <v>119.91</v>
      </c>
      <c r="K99" s="480">
        <v>43908</v>
      </c>
      <c r="L99" s="480"/>
      <c r="M99" s="481">
        <v>676</v>
      </c>
      <c r="N99" s="482" t="s">
        <v>328</v>
      </c>
      <c r="O99" s="483">
        <v>1</v>
      </c>
      <c r="P99" s="484">
        <v>850</v>
      </c>
      <c r="Q99" s="485">
        <v>0</v>
      </c>
      <c r="R99" s="485">
        <v>0</v>
      </c>
      <c r="S99" s="485">
        <v>175</v>
      </c>
      <c r="T99" s="485">
        <v>0</v>
      </c>
      <c r="U99" s="484">
        <v>0</v>
      </c>
      <c r="V99" s="483"/>
      <c r="W99" s="486" t="s">
        <v>672</v>
      </c>
      <c r="X99" s="476" t="s">
        <v>627</v>
      </c>
      <c r="Y99" s="476" t="s">
        <v>627</v>
      </c>
      <c r="Z99" s="476">
        <v>0</v>
      </c>
      <c r="AA99" s="493">
        <f t="shared" si="8"/>
        <v>5634</v>
      </c>
      <c r="AC99" s="495">
        <f t="shared" si="9"/>
        <v>5634</v>
      </c>
    </row>
    <row r="100" spans="1:29" s="493" customFormat="1" hidden="1" x14ac:dyDescent="0.2">
      <c r="A100" s="475">
        <v>85</v>
      </c>
      <c r="B100" s="476" t="s">
        <v>1103</v>
      </c>
      <c r="C100" s="476" t="s">
        <v>486</v>
      </c>
      <c r="D100" s="476" t="s">
        <v>703</v>
      </c>
      <c r="E100" s="476" t="s">
        <v>744</v>
      </c>
      <c r="F100" s="477">
        <v>41596</v>
      </c>
      <c r="G100" s="477">
        <v>0</v>
      </c>
      <c r="H100" s="477">
        <v>0</v>
      </c>
      <c r="I100" s="478" t="s">
        <v>328</v>
      </c>
      <c r="J100" s="479">
        <v>119.81</v>
      </c>
      <c r="K100" s="480">
        <v>43908</v>
      </c>
      <c r="L100" s="480"/>
      <c r="M100" s="481">
        <v>4984</v>
      </c>
      <c r="N100" s="482" t="s">
        <v>328</v>
      </c>
      <c r="O100" s="483">
        <v>1</v>
      </c>
      <c r="P100" s="484">
        <v>6278</v>
      </c>
      <c r="Q100" s="485">
        <v>0</v>
      </c>
      <c r="R100" s="485">
        <v>0</v>
      </c>
      <c r="S100" s="485">
        <v>1294</v>
      </c>
      <c r="T100" s="485">
        <v>0</v>
      </c>
      <c r="U100" s="484">
        <v>0</v>
      </c>
      <c r="V100" s="483"/>
      <c r="W100" s="486" t="s">
        <v>672</v>
      </c>
      <c r="X100" s="476" t="s">
        <v>627</v>
      </c>
      <c r="Y100" s="476" t="s">
        <v>627</v>
      </c>
      <c r="Z100" s="476">
        <v>0</v>
      </c>
      <c r="AA100" s="493">
        <f t="shared" si="8"/>
        <v>41596</v>
      </c>
      <c r="AC100" s="495">
        <f t="shared" si="9"/>
        <v>41596</v>
      </c>
    </row>
    <row r="101" spans="1:29" s="493" customFormat="1" hidden="1" x14ac:dyDescent="0.2">
      <c r="A101" s="475">
        <v>86</v>
      </c>
      <c r="B101" s="476" t="s">
        <v>1103</v>
      </c>
      <c r="C101" s="476" t="s">
        <v>486</v>
      </c>
      <c r="D101" s="476" t="s">
        <v>703</v>
      </c>
      <c r="E101" s="476" t="s">
        <v>744</v>
      </c>
      <c r="F101" s="477">
        <v>2658</v>
      </c>
      <c r="G101" s="477">
        <v>0</v>
      </c>
      <c r="H101" s="477">
        <v>0</v>
      </c>
      <c r="I101" s="478" t="s">
        <v>328</v>
      </c>
      <c r="J101" s="479">
        <v>119.81</v>
      </c>
      <c r="K101" s="480">
        <v>43908</v>
      </c>
      <c r="L101" s="480"/>
      <c r="M101" s="481">
        <v>318</v>
      </c>
      <c r="N101" s="482" t="s">
        <v>328</v>
      </c>
      <c r="O101" s="483">
        <v>1</v>
      </c>
      <c r="P101" s="484">
        <v>401</v>
      </c>
      <c r="Q101" s="485">
        <v>0</v>
      </c>
      <c r="R101" s="485">
        <v>0</v>
      </c>
      <c r="S101" s="485">
        <v>83</v>
      </c>
      <c r="T101" s="485">
        <v>0</v>
      </c>
      <c r="U101" s="484">
        <v>0</v>
      </c>
      <c r="V101" s="483"/>
      <c r="W101" s="486" t="s">
        <v>672</v>
      </c>
      <c r="X101" s="476" t="s">
        <v>627</v>
      </c>
      <c r="Y101" s="476" t="s">
        <v>627</v>
      </c>
      <c r="Z101" s="476">
        <v>0</v>
      </c>
      <c r="AA101" s="493">
        <f t="shared" si="8"/>
        <v>2658</v>
      </c>
      <c r="AC101" s="495">
        <f t="shared" si="9"/>
        <v>2658</v>
      </c>
    </row>
    <row r="102" spans="1:29" s="493" customFormat="1" hidden="1" x14ac:dyDescent="0.2">
      <c r="A102" s="475">
        <v>87</v>
      </c>
      <c r="B102" s="476" t="s">
        <v>1103</v>
      </c>
      <c r="C102" s="476" t="s">
        <v>486</v>
      </c>
      <c r="D102" s="476" t="s">
        <v>703</v>
      </c>
      <c r="E102" s="476" t="s">
        <v>744</v>
      </c>
      <c r="F102" s="477">
        <v>11469</v>
      </c>
      <c r="G102" s="477">
        <v>0</v>
      </c>
      <c r="H102" s="477">
        <v>0</v>
      </c>
      <c r="I102" s="478" t="s">
        <v>328</v>
      </c>
      <c r="J102" s="479">
        <v>117.5</v>
      </c>
      <c r="K102" s="480">
        <v>43908</v>
      </c>
      <c r="L102" s="480"/>
      <c r="M102" s="481">
        <v>1348</v>
      </c>
      <c r="N102" s="482" t="s">
        <v>328</v>
      </c>
      <c r="O102" s="483">
        <v>1</v>
      </c>
      <c r="P102" s="484">
        <v>1731</v>
      </c>
      <c r="Q102" s="485">
        <v>0</v>
      </c>
      <c r="R102" s="485">
        <v>0</v>
      </c>
      <c r="S102" s="485">
        <v>383</v>
      </c>
      <c r="T102" s="485">
        <v>0</v>
      </c>
      <c r="U102" s="484">
        <v>0</v>
      </c>
      <c r="V102" s="483"/>
      <c r="W102" s="486" t="s">
        <v>672</v>
      </c>
      <c r="X102" s="476" t="s">
        <v>627</v>
      </c>
      <c r="Y102" s="476" t="s">
        <v>627</v>
      </c>
      <c r="Z102" s="476">
        <v>0</v>
      </c>
      <c r="AA102" s="493">
        <f t="shared" si="8"/>
        <v>11469</v>
      </c>
      <c r="AC102" s="495">
        <f t="shared" si="9"/>
        <v>11469</v>
      </c>
    </row>
    <row r="103" spans="1:29" s="493" customFormat="1" hidden="1" x14ac:dyDescent="0.2">
      <c r="A103" s="475">
        <v>88</v>
      </c>
      <c r="B103" s="476" t="s">
        <v>1103</v>
      </c>
      <c r="C103" s="476" t="s">
        <v>486</v>
      </c>
      <c r="D103" s="476" t="s">
        <v>703</v>
      </c>
      <c r="E103" s="476" t="s">
        <v>744</v>
      </c>
      <c r="F103" s="477">
        <v>7364</v>
      </c>
      <c r="G103" s="477">
        <v>0</v>
      </c>
      <c r="H103" s="477">
        <v>0</v>
      </c>
      <c r="I103" s="478" t="s">
        <v>328</v>
      </c>
      <c r="J103" s="479">
        <v>117.5</v>
      </c>
      <c r="K103" s="480">
        <v>43908</v>
      </c>
      <c r="L103" s="480"/>
      <c r="M103" s="481">
        <v>865</v>
      </c>
      <c r="N103" s="482" t="s">
        <v>328</v>
      </c>
      <c r="O103" s="483">
        <v>1</v>
      </c>
      <c r="P103" s="484">
        <v>1111</v>
      </c>
      <c r="Q103" s="485">
        <v>0</v>
      </c>
      <c r="R103" s="485">
        <v>0</v>
      </c>
      <c r="S103" s="485">
        <v>246</v>
      </c>
      <c r="T103" s="485">
        <v>0</v>
      </c>
      <c r="U103" s="484">
        <v>0</v>
      </c>
      <c r="V103" s="483"/>
      <c r="W103" s="486" t="s">
        <v>672</v>
      </c>
      <c r="X103" s="476" t="s">
        <v>627</v>
      </c>
      <c r="Y103" s="476" t="s">
        <v>627</v>
      </c>
      <c r="Z103" s="476">
        <v>0</v>
      </c>
      <c r="AA103" s="493">
        <f t="shared" si="8"/>
        <v>7364</v>
      </c>
      <c r="AC103" s="495">
        <f t="shared" si="9"/>
        <v>7364</v>
      </c>
    </row>
    <row r="104" spans="1:29" s="493" customFormat="1" hidden="1" x14ac:dyDescent="0.2">
      <c r="A104" s="475">
        <v>89</v>
      </c>
      <c r="B104" s="476" t="s">
        <v>1103</v>
      </c>
      <c r="C104" s="476" t="s">
        <v>486</v>
      </c>
      <c r="D104" s="476" t="s">
        <v>703</v>
      </c>
      <c r="E104" s="476" t="s">
        <v>744</v>
      </c>
      <c r="F104" s="477">
        <v>26291</v>
      </c>
      <c r="G104" s="477">
        <v>0</v>
      </c>
      <c r="H104" s="477">
        <v>0</v>
      </c>
      <c r="I104" s="478" t="s">
        <v>328</v>
      </c>
      <c r="J104" s="479">
        <v>117.5</v>
      </c>
      <c r="K104" s="480">
        <v>43908</v>
      </c>
      <c r="L104" s="480"/>
      <c r="M104" s="481">
        <v>3089</v>
      </c>
      <c r="N104" s="482" t="s">
        <v>328</v>
      </c>
      <c r="O104" s="483">
        <v>1</v>
      </c>
      <c r="P104" s="484">
        <v>3968</v>
      </c>
      <c r="Q104" s="485">
        <v>0</v>
      </c>
      <c r="R104" s="485">
        <v>0</v>
      </c>
      <c r="S104" s="485">
        <v>879</v>
      </c>
      <c r="T104" s="485">
        <v>0</v>
      </c>
      <c r="U104" s="484">
        <v>0</v>
      </c>
      <c r="V104" s="483"/>
      <c r="W104" s="486" t="s">
        <v>672</v>
      </c>
      <c r="X104" s="476" t="s">
        <v>627</v>
      </c>
      <c r="Y104" s="476" t="s">
        <v>627</v>
      </c>
      <c r="Z104" s="476">
        <v>0</v>
      </c>
      <c r="AA104" s="493">
        <f t="shared" si="8"/>
        <v>26291</v>
      </c>
      <c r="AC104" s="495">
        <f t="shared" si="9"/>
        <v>26291</v>
      </c>
    </row>
    <row r="105" spans="1:29" s="493" customFormat="1" hidden="1" x14ac:dyDescent="0.2">
      <c r="A105" s="475">
        <v>90</v>
      </c>
      <c r="B105" s="476" t="s">
        <v>1103</v>
      </c>
      <c r="C105" s="476" t="s">
        <v>486</v>
      </c>
      <c r="D105" s="476" t="s">
        <v>703</v>
      </c>
      <c r="E105" s="476" t="s">
        <v>744</v>
      </c>
      <c r="F105" s="477">
        <v>45707</v>
      </c>
      <c r="G105" s="477">
        <v>0</v>
      </c>
      <c r="H105" s="477">
        <v>0</v>
      </c>
      <c r="I105" s="478" t="s">
        <v>328</v>
      </c>
      <c r="J105" s="479">
        <v>116</v>
      </c>
      <c r="K105" s="480">
        <v>43908</v>
      </c>
      <c r="L105" s="480"/>
      <c r="M105" s="481">
        <v>5302</v>
      </c>
      <c r="N105" s="482" t="s">
        <v>328</v>
      </c>
      <c r="O105" s="483">
        <v>1</v>
      </c>
      <c r="P105" s="484">
        <v>6898</v>
      </c>
      <c r="Q105" s="485">
        <v>0</v>
      </c>
      <c r="R105" s="485">
        <v>0</v>
      </c>
      <c r="S105" s="485">
        <v>1596</v>
      </c>
      <c r="T105" s="485">
        <v>0</v>
      </c>
      <c r="U105" s="484">
        <v>0</v>
      </c>
      <c r="V105" s="483"/>
      <c r="W105" s="486" t="s">
        <v>672</v>
      </c>
      <c r="X105" s="476" t="s">
        <v>627</v>
      </c>
      <c r="Y105" s="476" t="s">
        <v>627</v>
      </c>
      <c r="Z105" s="476">
        <v>0</v>
      </c>
      <c r="AA105" s="493">
        <f t="shared" si="8"/>
        <v>45707</v>
      </c>
      <c r="AC105" s="495">
        <f t="shared" si="9"/>
        <v>45707</v>
      </c>
    </row>
    <row r="106" spans="1:29" s="493" customFormat="1" hidden="1" x14ac:dyDescent="0.2">
      <c r="A106" s="475">
        <v>91</v>
      </c>
      <c r="B106" s="476" t="s">
        <v>1103</v>
      </c>
      <c r="C106" s="476" t="s">
        <v>486</v>
      </c>
      <c r="D106" s="476" t="s">
        <v>703</v>
      </c>
      <c r="E106" s="476" t="s">
        <v>744</v>
      </c>
      <c r="F106" s="477">
        <v>29531</v>
      </c>
      <c r="G106" s="477">
        <v>0</v>
      </c>
      <c r="H106" s="477">
        <v>0</v>
      </c>
      <c r="I106" s="478" t="s">
        <v>328</v>
      </c>
      <c r="J106" s="479">
        <v>115.5</v>
      </c>
      <c r="K106" s="480">
        <v>43908</v>
      </c>
      <c r="L106" s="480"/>
      <c r="M106" s="481">
        <v>3411</v>
      </c>
      <c r="N106" s="482" t="s">
        <v>328</v>
      </c>
      <c r="O106" s="483">
        <v>1</v>
      </c>
      <c r="P106" s="484">
        <v>4457</v>
      </c>
      <c r="Q106" s="485">
        <v>0</v>
      </c>
      <c r="R106" s="485">
        <v>0</v>
      </c>
      <c r="S106" s="485">
        <v>1046</v>
      </c>
      <c r="T106" s="485">
        <v>0</v>
      </c>
      <c r="U106" s="484">
        <v>0</v>
      </c>
      <c r="V106" s="483"/>
      <c r="W106" s="486" t="s">
        <v>672</v>
      </c>
      <c r="X106" s="476" t="s">
        <v>627</v>
      </c>
      <c r="Y106" s="476" t="s">
        <v>627</v>
      </c>
      <c r="Z106" s="476">
        <v>0</v>
      </c>
      <c r="AA106" s="493">
        <f t="shared" si="8"/>
        <v>29531</v>
      </c>
      <c r="AC106" s="495">
        <f t="shared" si="9"/>
        <v>29531</v>
      </c>
    </row>
    <row r="107" spans="1:29" s="493" customFormat="1" hidden="1" x14ac:dyDescent="0.2">
      <c r="A107" s="475">
        <v>92</v>
      </c>
      <c r="B107" s="476" t="s">
        <v>1103</v>
      </c>
      <c r="C107" s="476" t="s">
        <v>486</v>
      </c>
      <c r="D107" s="476" t="s">
        <v>703</v>
      </c>
      <c r="E107" s="476" t="s">
        <v>744</v>
      </c>
      <c r="F107" s="477">
        <v>8487</v>
      </c>
      <c r="G107" s="477">
        <v>0</v>
      </c>
      <c r="H107" s="477">
        <v>0</v>
      </c>
      <c r="I107" s="478" t="s">
        <v>328</v>
      </c>
      <c r="J107" s="479">
        <v>115.5</v>
      </c>
      <c r="K107" s="480">
        <v>43908</v>
      </c>
      <c r="L107" s="480"/>
      <c r="M107" s="481">
        <v>980</v>
      </c>
      <c r="N107" s="482" t="s">
        <v>328</v>
      </c>
      <c r="O107" s="483">
        <v>1</v>
      </c>
      <c r="P107" s="484">
        <v>1281</v>
      </c>
      <c r="Q107" s="485">
        <v>0</v>
      </c>
      <c r="R107" s="485">
        <v>0</v>
      </c>
      <c r="S107" s="485">
        <v>301</v>
      </c>
      <c r="T107" s="485">
        <v>0</v>
      </c>
      <c r="U107" s="484">
        <v>0</v>
      </c>
      <c r="V107" s="483"/>
      <c r="W107" s="486" t="s">
        <v>672</v>
      </c>
      <c r="X107" s="476" t="s">
        <v>627</v>
      </c>
      <c r="Y107" s="476" t="s">
        <v>627</v>
      </c>
      <c r="Z107" s="476">
        <v>0</v>
      </c>
      <c r="AA107" s="493">
        <f t="shared" si="8"/>
        <v>8487</v>
      </c>
      <c r="AC107" s="495">
        <f t="shared" si="9"/>
        <v>8487</v>
      </c>
    </row>
    <row r="108" spans="1:29" s="493" customFormat="1" hidden="1" x14ac:dyDescent="0.2">
      <c r="A108" s="475">
        <v>93</v>
      </c>
      <c r="B108" s="476" t="s">
        <v>1103</v>
      </c>
      <c r="C108" s="476" t="s">
        <v>486</v>
      </c>
      <c r="D108" s="476" t="s">
        <v>703</v>
      </c>
      <c r="E108" s="476" t="s">
        <v>744</v>
      </c>
      <c r="F108" s="477">
        <v>7887</v>
      </c>
      <c r="G108" s="477">
        <v>0</v>
      </c>
      <c r="H108" s="477">
        <v>0</v>
      </c>
      <c r="I108" s="478" t="s">
        <v>328</v>
      </c>
      <c r="J108" s="479">
        <v>115.5</v>
      </c>
      <c r="K108" s="480">
        <v>43908</v>
      </c>
      <c r="L108" s="480"/>
      <c r="M108" s="481">
        <v>911</v>
      </c>
      <c r="N108" s="482" t="s">
        <v>328</v>
      </c>
      <c r="O108" s="483">
        <v>1</v>
      </c>
      <c r="P108" s="484">
        <v>1190</v>
      </c>
      <c r="Q108" s="485">
        <v>0</v>
      </c>
      <c r="R108" s="485">
        <v>0</v>
      </c>
      <c r="S108" s="485">
        <v>279</v>
      </c>
      <c r="T108" s="485">
        <v>0</v>
      </c>
      <c r="U108" s="484">
        <v>0</v>
      </c>
      <c r="V108" s="483"/>
      <c r="W108" s="486" t="s">
        <v>672</v>
      </c>
      <c r="X108" s="476" t="s">
        <v>627</v>
      </c>
      <c r="Y108" s="476" t="s">
        <v>627</v>
      </c>
      <c r="Z108" s="476">
        <v>0</v>
      </c>
      <c r="AA108" s="493">
        <f t="shared" si="8"/>
        <v>7887</v>
      </c>
      <c r="AC108" s="495">
        <f t="shared" si="9"/>
        <v>7887</v>
      </c>
    </row>
    <row r="109" spans="1:29" s="493" customFormat="1" hidden="1" x14ac:dyDescent="0.2">
      <c r="A109" s="475">
        <v>94</v>
      </c>
      <c r="B109" s="476" t="s">
        <v>1103</v>
      </c>
      <c r="C109" s="476" t="s">
        <v>486</v>
      </c>
      <c r="D109" s="476" t="s">
        <v>703</v>
      </c>
      <c r="E109" s="476" t="s">
        <v>744</v>
      </c>
      <c r="F109" s="477">
        <v>46085</v>
      </c>
      <c r="G109" s="477">
        <v>0</v>
      </c>
      <c r="H109" s="477">
        <v>0</v>
      </c>
      <c r="I109" s="478" t="s">
        <v>328</v>
      </c>
      <c r="J109" s="479">
        <v>115.05</v>
      </c>
      <c r="K109" s="480">
        <v>43909</v>
      </c>
      <c r="L109" s="480"/>
      <c r="M109" s="481">
        <v>5302</v>
      </c>
      <c r="N109" s="482" t="s">
        <v>328</v>
      </c>
      <c r="O109" s="483">
        <v>1</v>
      </c>
      <c r="P109" s="484">
        <v>6955</v>
      </c>
      <c r="Q109" s="485">
        <v>0</v>
      </c>
      <c r="R109" s="485">
        <v>0</v>
      </c>
      <c r="S109" s="485">
        <v>1653</v>
      </c>
      <c r="T109" s="485">
        <v>0</v>
      </c>
      <c r="U109" s="484">
        <v>0</v>
      </c>
      <c r="V109" s="483"/>
      <c r="W109" s="486" t="s">
        <v>672</v>
      </c>
      <c r="X109" s="476" t="s">
        <v>627</v>
      </c>
      <c r="Y109" s="476" t="s">
        <v>627</v>
      </c>
      <c r="Z109" s="476">
        <v>0</v>
      </c>
      <c r="AA109" s="493">
        <f t="shared" si="8"/>
        <v>46085</v>
      </c>
      <c r="AC109" s="495">
        <f t="shared" si="9"/>
        <v>46085</v>
      </c>
    </row>
    <row r="110" spans="1:29" s="493" customFormat="1" hidden="1" x14ac:dyDescent="0.2">
      <c r="A110" s="475">
        <v>95</v>
      </c>
      <c r="B110" s="476" t="s">
        <v>1103</v>
      </c>
      <c r="C110" s="476" t="s">
        <v>486</v>
      </c>
      <c r="D110" s="476" t="s">
        <v>703</v>
      </c>
      <c r="E110" s="476" t="s">
        <v>744</v>
      </c>
      <c r="F110" s="477">
        <v>46097</v>
      </c>
      <c r="G110" s="477">
        <v>0</v>
      </c>
      <c r="H110" s="477">
        <v>0</v>
      </c>
      <c r="I110" s="478" t="s">
        <v>328</v>
      </c>
      <c r="J110" s="479">
        <v>115.02</v>
      </c>
      <c r="K110" s="480">
        <v>43909</v>
      </c>
      <c r="L110" s="480"/>
      <c r="M110" s="481">
        <v>5302</v>
      </c>
      <c r="N110" s="482" t="s">
        <v>328</v>
      </c>
      <c r="O110" s="483">
        <v>1</v>
      </c>
      <c r="P110" s="484">
        <v>6957</v>
      </c>
      <c r="Q110" s="485">
        <v>0</v>
      </c>
      <c r="R110" s="485">
        <v>0</v>
      </c>
      <c r="S110" s="485">
        <v>1655</v>
      </c>
      <c r="T110" s="485">
        <v>0</v>
      </c>
      <c r="U110" s="484">
        <v>0</v>
      </c>
      <c r="V110" s="483"/>
      <c r="W110" s="486" t="s">
        <v>672</v>
      </c>
      <c r="X110" s="476" t="s">
        <v>627</v>
      </c>
      <c r="Y110" s="476" t="s">
        <v>627</v>
      </c>
      <c r="Z110" s="476">
        <v>0</v>
      </c>
      <c r="AA110" s="493">
        <f t="shared" si="8"/>
        <v>46097</v>
      </c>
      <c r="AC110" s="495">
        <f t="shared" si="9"/>
        <v>46097</v>
      </c>
    </row>
    <row r="111" spans="1:29" s="493" customFormat="1" hidden="1" x14ac:dyDescent="0.2">
      <c r="A111" s="475">
        <v>96</v>
      </c>
      <c r="B111" s="476" t="s">
        <v>1103</v>
      </c>
      <c r="C111" s="476" t="s">
        <v>486</v>
      </c>
      <c r="D111" s="476" t="s">
        <v>703</v>
      </c>
      <c r="E111" s="476" t="s">
        <v>744</v>
      </c>
      <c r="F111" s="477">
        <v>8883</v>
      </c>
      <c r="G111" s="477">
        <v>0</v>
      </c>
      <c r="H111" s="477">
        <v>0</v>
      </c>
      <c r="I111" s="478" t="s">
        <v>328</v>
      </c>
      <c r="J111" s="479">
        <v>113.5</v>
      </c>
      <c r="K111" s="480">
        <v>43909</v>
      </c>
      <c r="L111" s="480"/>
      <c r="M111" s="481">
        <v>1008</v>
      </c>
      <c r="N111" s="482" t="s">
        <v>328</v>
      </c>
      <c r="O111" s="483">
        <v>1</v>
      </c>
      <c r="P111" s="484">
        <v>1341</v>
      </c>
      <c r="Q111" s="485">
        <v>0</v>
      </c>
      <c r="R111" s="485">
        <v>0</v>
      </c>
      <c r="S111" s="485">
        <v>332</v>
      </c>
      <c r="T111" s="485">
        <v>0</v>
      </c>
      <c r="U111" s="484">
        <v>0</v>
      </c>
      <c r="V111" s="483"/>
      <c r="W111" s="486" t="s">
        <v>672</v>
      </c>
      <c r="X111" s="476" t="s">
        <v>627</v>
      </c>
      <c r="Y111" s="476" t="s">
        <v>627</v>
      </c>
      <c r="Z111" s="476">
        <v>0</v>
      </c>
      <c r="AA111" s="493">
        <f t="shared" si="8"/>
        <v>8883</v>
      </c>
      <c r="AC111" s="495">
        <f t="shared" si="9"/>
        <v>8883</v>
      </c>
    </row>
    <row r="112" spans="1:29" s="493" customFormat="1" hidden="1" x14ac:dyDescent="0.2">
      <c r="A112" s="475">
        <v>97</v>
      </c>
      <c r="B112" s="476" t="s">
        <v>1103</v>
      </c>
      <c r="C112" s="476" t="s">
        <v>486</v>
      </c>
      <c r="D112" s="476" t="s">
        <v>703</v>
      </c>
      <c r="E112" s="476" t="s">
        <v>744</v>
      </c>
      <c r="F112" s="477">
        <v>25178</v>
      </c>
      <c r="G112" s="477">
        <v>0</v>
      </c>
      <c r="H112" s="477">
        <v>0</v>
      </c>
      <c r="I112" s="478" t="s">
        <v>328</v>
      </c>
      <c r="J112" s="479">
        <v>113.5</v>
      </c>
      <c r="K112" s="480">
        <v>43909</v>
      </c>
      <c r="L112" s="480"/>
      <c r="M112" s="481">
        <v>2858</v>
      </c>
      <c r="N112" s="482" t="s">
        <v>328</v>
      </c>
      <c r="O112" s="483">
        <v>1</v>
      </c>
      <c r="P112" s="484">
        <v>3800</v>
      </c>
      <c r="Q112" s="485">
        <v>0</v>
      </c>
      <c r="R112" s="485">
        <v>0</v>
      </c>
      <c r="S112" s="485">
        <v>942</v>
      </c>
      <c r="T112" s="485">
        <v>0</v>
      </c>
      <c r="U112" s="484">
        <v>0</v>
      </c>
      <c r="V112" s="483"/>
      <c r="W112" s="486" t="s">
        <v>672</v>
      </c>
      <c r="X112" s="476" t="s">
        <v>627</v>
      </c>
      <c r="Y112" s="476" t="s">
        <v>627</v>
      </c>
      <c r="Z112" s="476">
        <v>0</v>
      </c>
      <c r="AA112" s="493">
        <f t="shared" si="8"/>
        <v>25178</v>
      </c>
      <c r="AC112" s="495">
        <f t="shared" si="9"/>
        <v>25178</v>
      </c>
    </row>
    <row r="113" spans="1:29" s="493" customFormat="1" hidden="1" x14ac:dyDescent="0.2">
      <c r="A113" s="475">
        <v>98</v>
      </c>
      <c r="B113" s="476" t="s">
        <v>1103</v>
      </c>
      <c r="C113" s="476" t="s">
        <v>486</v>
      </c>
      <c r="D113" s="476" t="s">
        <v>703</v>
      </c>
      <c r="E113" s="476" t="s">
        <v>744</v>
      </c>
      <c r="F113" s="477">
        <v>11603</v>
      </c>
      <c r="G113" s="477">
        <v>0</v>
      </c>
      <c r="H113" s="477">
        <v>0</v>
      </c>
      <c r="I113" s="478" t="s">
        <v>328</v>
      </c>
      <c r="J113" s="479">
        <v>113.5</v>
      </c>
      <c r="K113" s="480">
        <v>43909</v>
      </c>
      <c r="L113" s="480"/>
      <c r="M113" s="481">
        <v>1317</v>
      </c>
      <c r="N113" s="482" t="s">
        <v>328</v>
      </c>
      <c r="O113" s="483">
        <v>1</v>
      </c>
      <c r="P113" s="484">
        <v>1751</v>
      </c>
      <c r="Q113" s="485">
        <v>0</v>
      </c>
      <c r="R113" s="485">
        <v>0</v>
      </c>
      <c r="S113" s="485">
        <v>434</v>
      </c>
      <c r="T113" s="485">
        <v>0</v>
      </c>
      <c r="U113" s="484">
        <v>0</v>
      </c>
      <c r="V113" s="483"/>
      <c r="W113" s="486" t="s">
        <v>672</v>
      </c>
      <c r="X113" s="476" t="s">
        <v>627</v>
      </c>
      <c r="Y113" s="476" t="s">
        <v>627</v>
      </c>
      <c r="Z113" s="476">
        <v>0</v>
      </c>
      <c r="AA113" s="493">
        <f t="shared" si="8"/>
        <v>11603</v>
      </c>
      <c r="AC113" s="495">
        <f t="shared" si="9"/>
        <v>11603</v>
      </c>
    </row>
    <row r="114" spans="1:29" s="493" customFormat="1" hidden="1" x14ac:dyDescent="0.2">
      <c r="A114" s="475">
        <v>99</v>
      </c>
      <c r="B114" s="476" t="s">
        <v>1103</v>
      </c>
      <c r="C114" s="476" t="s">
        <v>486</v>
      </c>
      <c r="D114" s="476" t="s">
        <v>703</v>
      </c>
      <c r="E114" s="476" t="s">
        <v>744</v>
      </c>
      <c r="F114" s="477">
        <v>17934</v>
      </c>
      <c r="G114" s="477">
        <v>0</v>
      </c>
      <c r="H114" s="477">
        <v>0</v>
      </c>
      <c r="I114" s="478" t="s">
        <v>328</v>
      </c>
      <c r="J114" s="479">
        <v>113</v>
      </c>
      <c r="K114" s="480">
        <v>43909</v>
      </c>
      <c r="L114" s="480"/>
      <c r="M114" s="481">
        <v>2027</v>
      </c>
      <c r="N114" s="482" t="s">
        <v>328</v>
      </c>
      <c r="O114" s="483">
        <v>1</v>
      </c>
      <c r="P114" s="484">
        <v>2707</v>
      </c>
      <c r="Q114" s="485">
        <v>0</v>
      </c>
      <c r="R114" s="485">
        <v>0</v>
      </c>
      <c r="S114" s="485">
        <v>680</v>
      </c>
      <c r="T114" s="485">
        <v>0</v>
      </c>
      <c r="U114" s="484">
        <v>0</v>
      </c>
      <c r="V114" s="483"/>
      <c r="W114" s="486" t="s">
        <v>672</v>
      </c>
      <c r="X114" s="476" t="s">
        <v>627</v>
      </c>
      <c r="Y114" s="476" t="s">
        <v>627</v>
      </c>
      <c r="Z114" s="476">
        <v>0</v>
      </c>
      <c r="AA114" s="493">
        <f t="shared" si="8"/>
        <v>17934</v>
      </c>
      <c r="AC114" s="495">
        <f t="shared" si="9"/>
        <v>17934</v>
      </c>
    </row>
    <row r="115" spans="1:29" s="493" customFormat="1" hidden="1" x14ac:dyDescent="0.2">
      <c r="A115" s="475">
        <v>100</v>
      </c>
      <c r="B115" s="476" t="s">
        <v>1103</v>
      </c>
      <c r="C115" s="476" t="s">
        <v>486</v>
      </c>
      <c r="D115" s="476" t="s">
        <v>703</v>
      </c>
      <c r="E115" s="476" t="s">
        <v>744</v>
      </c>
      <c r="F115" s="477">
        <v>9784</v>
      </c>
      <c r="G115" s="477">
        <v>0</v>
      </c>
      <c r="H115" s="477">
        <v>0</v>
      </c>
      <c r="I115" s="478" t="s">
        <v>328</v>
      </c>
      <c r="J115" s="479">
        <v>113</v>
      </c>
      <c r="K115" s="480">
        <v>43909</v>
      </c>
      <c r="L115" s="480"/>
      <c r="M115" s="481">
        <v>1106</v>
      </c>
      <c r="N115" s="482" t="s">
        <v>328</v>
      </c>
      <c r="O115" s="483">
        <v>1</v>
      </c>
      <c r="P115" s="484">
        <v>1477</v>
      </c>
      <c r="Q115" s="485">
        <v>0</v>
      </c>
      <c r="R115" s="485">
        <v>0</v>
      </c>
      <c r="S115" s="485">
        <v>371</v>
      </c>
      <c r="T115" s="485">
        <v>0</v>
      </c>
      <c r="U115" s="484">
        <v>0</v>
      </c>
      <c r="V115" s="483"/>
      <c r="W115" s="486" t="s">
        <v>672</v>
      </c>
      <c r="X115" s="476" t="s">
        <v>627</v>
      </c>
      <c r="Y115" s="476" t="s">
        <v>627</v>
      </c>
      <c r="Z115" s="476">
        <v>0</v>
      </c>
      <c r="AA115" s="493">
        <f t="shared" si="8"/>
        <v>9784</v>
      </c>
      <c r="AC115" s="495">
        <f t="shared" si="9"/>
        <v>9784</v>
      </c>
    </row>
    <row r="116" spans="1:29" s="493" customFormat="1" hidden="1" x14ac:dyDescent="0.2">
      <c r="A116" s="475">
        <v>101</v>
      </c>
      <c r="B116" s="476" t="s">
        <v>1103</v>
      </c>
      <c r="C116" s="476" t="s">
        <v>486</v>
      </c>
      <c r="D116" s="476" t="s">
        <v>703</v>
      </c>
      <c r="E116" s="476" t="s">
        <v>744</v>
      </c>
      <c r="F116" s="477">
        <v>46933</v>
      </c>
      <c r="G116" s="477">
        <v>0</v>
      </c>
      <c r="H116" s="477">
        <v>0</v>
      </c>
      <c r="I116" s="478" t="s">
        <v>328</v>
      </c>
      <c r="J116" s="479">
        <v>112.97</v>
      </c>
      <c r="K116" s="480">
        <v>43916</v>
      </c>
      <c r="L116" s="480"/>
      <c r="M116" s="481">
        <v>5302</v>
      </c>
      <c r="N116" s="482" t="s">
        <v>328</v>
      </c>
      <c r="O116" s="483">
        <v>1</v>
      </c>
      <c r="P116" s="484">
        <v>7083</v>
      </c>
      <c r="Q116" s="485">
        <v>0</v>
      </c>
      <c r="R116" s="485">
        <v>0</v>
      </c>
      <c r="S116" s="485">
        <v>1781</v>
      </c>
      <c r="T116" s="485">
        <v>0</v>
      </c>
      <c r="U116" s="484">
        <v>0</v>
      </c>
      <c r="V116" s="483"/>
      <c r="W116" s="486" t="s">
        <v>672</v>
      </c>
      <c r="X116" s="476" t="s">
        <v>627</v>
      </c>
      <c r="Y116" s="476" t="s">
        <v>627</v>
      </c>
      <c r="Z116" s="476">
        <v>0</v>
      </c>
      <c r="AA116" s="493">
        <f t="shared" si="8"/>
        <v>46933</v>
      </c>
      <c r="AC116" s="495">
        <f t="shared" si="9"/>
        <v>46933</v>
      </c>
    </row>
    <row r="117" spans="1:29" s="493" customFormat="1" hidden="1" x14ac:dyDescent="0.2">
      <c r="A117" s="475">
        <v>102</v>
      </c>
      <c r="B117" s="476" t="s">
        <v>1103</v>
      </c>
      <c r="C117" s="476" t="s">
        <v>486</v>
      </c>
      <c r="D117" s="476" t="s">
        <v>703</v>
      </c>
      <c r="E117" s="476" t="s">
        <v>744</v>
      </c>
      <c r="F117" s="477">
        <v>410</v>
      </c>
      <c r="G117" s="477">
        <v>0</v>
      </c>
      <c r="H117" s="477">
        <v>0</v>
      </c>
      <c r="I117" s="478" t="s">
        <v>328</v>
      </c>
      <c r="J117" s="479">
        <v>111.22</v>
      </c>
      <c r="K117" s="480">
        <v>43916</v>
      </c>
      <c r="L117" s="480"/>
      <c r="M117" s="481">
        <v>46</v>
      </c>
      <c r="N117" s="482" t="s">
        <v>328</v>
      </c>
      <c r="O117" s="483">
        <v>1</v>
      </c>
      <c r="P117" s="484">
        <v>62</v>
      </c>
      <c r="Q117" s="485">
        <v>0</v>
      </c>
      <c r="R117" s="485">
        <v>0</v>
      </c>
      <c r="S117" s="485">
        <v>16</v>
      </c>
      <c r="T117" s="485">
        <v>0</v>
      </c>
      <c r="U117" s="484">
        <v>0</v>
      </c>
      <c r="V117" s="483"/>
      <c r="W117" s="486" t="s">
        <v>672</v>
      </c>
      <c r="X117" s="476" t="s">
        <v>627</v>
      </c>
      <c r="Y117" s="476" t="s">
        <v>627</v>
      </c>
      <c r="Z117" s="476">
        <v>0</v>
      </c>
      <c r="AA117" s="493">
        <f t="shared" si="8"/>
        <v>410</v>
      </c>
      <c r="AC117" s="495">
        <f t="shared" si="9"/>
        <v>410</v>
      </c>
    </row>
    <row r="118" spans="1:29" s="493" customFormat="1" hidden="1" x14ac:dyDescent="0.2">
      <c r="A118" s="475">
        <v>103</v>
      </c>
      <c r="B118" s="476" t="s">
        <v>1103</v>
      </c>
      <c r="C118" s="476" t="s">
        <v>486</v>
      </c>
      <c r="D118" s="476" t="s">
        <v>703</v>
      </c>
      <c r="E118" s="476" t="s">
        <v>744</v>
      </c>
      <c r="F118" s="477">
        <v>456</v>
      </c>
      <c r="G118" s="477">
        <v>0</v>
      </c>
      <c r="H118" s="477">
        <v>0</v>
      </c>
      <c r="I118" s="478" t="s">
        <v>328</v>
      </c>
      <c r="J118" s="479">
        <v>111.22</v>
      </c>
      <c r="K118" s="480">
        <v>43916</v>
      </c>
      <c r="L118" s="480"/>
      <c r="M118" s="481">
        <v>51</v>
      </c>
      <c r="N118" s="482" t="s">
        <v>328</v>
      </c>
      <c r="O118" s="483">
        <v>1</v>
      </c>
      <c r="P118" s="484">
        <v>69</v>
      </c>
      <c r="Q118" s="485">
        <v>0</v>
      </c>
      <c r="R118" s="485">
        <v>0</v>
      </c>
      <c r="S118" s="485">
        <v>18</v>
      </c>
      <c r="T118" s="485">
        <v>0</v>
      </c>
      <c r="U118" s="484">
        <v>0</v>
      </c>
      <c r="V118" s="483"/>
      <c r="W118" s="486" t="s">
        <v>672</v>
      </c>
      <c r="X118" s="476" t="s">
        <v>627</v>
      </c>
      <c r="Y118" s="476" t="s">
        <v>627</v>
      </c>
      <c r="Z118" s="476">
        <v>0</v>
      </c>
      <c r="AA118" s="493">
        <f t="shared" si="8"/>
        <v>456</v>
      </c>
      <c r="AC118" s="495">
        <f t="shared" si="9"/>
        <v>456</v>
      </c>
    </row>
    <row r="119" spans="1:29" s="493" customFormat="1" hidden="1" x14ac:dyDescent="0.2">
      <c r="A119" s="475">
        <v>104</v>
      </c>
      <c r="B119" s="476" t="s">
        <v>1103</v>
      </c>
      <c r="C119" s="476" t="s">
        <v>486</v>
      </c>
      <c r="D119" s="476" t="s">
        <v>703</v>
      </c>
      <c r="E119" s="476" t="s">
        <v>744</v>
      </c>
      <c r="F119" s="477">
        <v>46533</v>
      </c>
      <c r="G119" s="477">
        <v>0</v>
      </c>
      <c r="H119" s="477">
        <v>0</v>
      </c>
      <c r="I119" s="478" t="s">
        <v>328</v>
      </c>
      <c r="J119" s="479">
        <v>111.22</v>
      </c>
      <c r="K119" s="480">
        <v>43916</v>
      </c>
      <c r="L119" s="480"/>
      <c r="M119" s="481">
        <v>5175</v>
      </c>
      <c r="N119" s="482" t="s">
        <v>328</v>
      </c>
      <c r="O119" s="483">
        <v>1</v>
      </c>
      <c r="P119" s="484">
        <v>7023</v>
      </c>
      <c r="Q119" s="485">
        <v>0</v>
      </c>
      <c r="R119" s="485">
        <v>0</v>
      </c>
      <c r="S119" s="485">
        <v>1847</v>
      </c>
      <c r="T119" s="485">
        <v>0</v>
      </c>
      <c r="U119" s="484">
        <v>0</v>
      </c>
      <c r="V119" s="483"/>
      <c r="W119" s="486" t="s">
        <v>672</v>
      </c>
      <c r="X119" s="476" t="s">
        <v>627</v>
      </c>
      <c r="Y119" s="476" t="s">
        <v>627</v>
      </c>
      <c r="Z119" s="476">
        <v>0</v>
      </c>
      <c r="AA119" s="493">
        <f t="shared" si="8"/>
        <v>46533</v>
      </c>
      <c r="AC119" s="495">
        <f t="shared" si="9"/>
        <v>46533</v>
      </c>
    </row>
    <row r="120" spans="1:29" s="493" customFormat="1" hidden="1" x14ac:dyDescent="0.2">
      <c r="A120" s="475">
        <v>105</v>
      </c>
      <c r="B120" s="476" t="s">
        <v>1103</v>
      </c>
      <c r="C120" s="476" t="s">
        <v>486</v>
      </c>
      <c r="D120" s="476" t="s">
        <v>703</v>
      </c>
      <c r="E120" s="476" t="s">
        <v>744</v>
      </c>
      <c r="F120" s="477">
        <v>273</v>
      </c>
      <c r="G120" s="477">
        <v>0</v>
      </c>
      <c r="H120" s="477">
        <v>0</v>
      </c>
      <c r="I120" s="478" t="s">
        <v>328</v>
      </c>
      <c r="J120" s="479">
        <v>111.22</v>
      </c>
      <c r="K120" s="480">
        <v>43916</v>
      </c>
      <c r="L120" s="480"/>
      <c r="M120" s="481">
        <v>30</v>
      </c>
      <c r="N120" s="482" t="s">
        <v>328</v>
      </c>
      <c r="O120" s="483">
        <v>1</v>
      </c>
      <c r="P120" s="484">
        <v>41</v>
      </c>
      <c r="Q120" s="485">
        <v>0</v>
      </c>
      <c r="R120" s="485">
        <v>0</v>
      </c>
      <c r="S120" s="485">
        <v>11</v>
      </c>
      <c r="T120" s="485">
        <v>0</v>
      </c>
      <c r="U120" s="484">
        <v>0</v>
      </c>
      <c r="V120" s="483"/>
      <c r="W120" s="486" t="s">
        <v>672</v>
      </c>
      <c r="X120" s="476" t="s">
        <v>627</v>
      </c>
      <c r="Y120" s="476" t="s">
        <v>627</v>
      </c>
      <c r="Z120" s="476">
        <v>0</v>
      </c>
      <c r="AA120" s="493">
        <f t="shared" si="8"/>
        <v>273</v>
      </c>
      <c r="AC120" s="495">
        <f t="shared" si="9"/>
        <v>273</v>
      </c>
    </row>
    <row r="121" spans="1:29" s="493" customFormat="1" hidden="1" x14ac:dyDescent="0.2">
      <c r="A121" s="475">
        <v>106</v>
      </c>
      <c r="B121" s="476" t="s">
        <v>1103</v>
      </c>
      <c r="C121" s="476" t="s">
        <v>486</v>
      </c>
      <c r="D121" s="476" t="s">
        <v>703</v>
      </c>
      <c r="E121" s="476" t="s">
        <v>744</v>
      </c>
      <c r="F121" s="477">
        <v>410</v>
      </c>
      <c r="G121" s="477">
        <v>0</v>
      </c>
      <c r="H121" s="477">
        <v>0</v>
      </c>
      <c r="I121" s="478" t="s">
        <v>328</v>
      </c>
      <c r="J121" s="479">
        <v>111.22</v>
      </c>
      <c r="K121" s="480">
        <v>43916</v>
      </c>
      <c r="L121" s="480"/>
      <c r="M121" s="481">
        <v>46</v>
      </c>
      <c r="N121" s="482" t="s">
        <v>328</v>
      </c>
      <c r="O121" s="483">
        <v>1</v>
      </c>
      <c r="P121" s="484">
        <v>62</v>
      </c>
      <c r="Q121" s="485">
        <v>0</v>
      </c>
      <c r="R121" s="485">
        <v>0</v>
      </c>
      <c r="S121" s="485">
        <v>16</v>
      </c>
      <c r="T121" s="485">
        <v>0</v>
      </c>
      <c r="U121" s="484">
        <v>0</v>
      </c>
      <c r="V121" s="483"/>
      <c r="W121" s="486" t="s">
        <v>672</v>
      </c>
      <c r="X121" s="476" t="s">
        <v>627</v>
      </c>
      <c r="Y121" s="476" t="s">
        <v>627</v>
      </c>
      <c r="Z121" s="476">
        <v>0</v>
      </c>
      <c r="AA121" s="493">
        <f t="shared" si="8"/>
        <v>410</v>
      </c>
      <c r="AC121" s="495">
        <f t="shared" si="9"/>
        <v>410</v>
      </c>
    </row>
    <row r="122" spans="1:29" s="493" customFormat="1" hidden="1" x14ac:dyDescent="0.2">
      <c r="A122" s="475">
        <v>107</v>
      </c>
      <c r="B122" s="476" t="s">
        <v>1103</v>
      </c>
      <c r="C122" s="476" t="s">
        <v>486</v>
      </c>
      <c r="D122" s="476" t="s">
        <v>703</v>
      </c>
      <c r="E122" s="476" t="s">
        <v>744</v>
      </c>
      <c r="F122" s="477">
        <v>456</v>
      </c>
      <c r="G122" s="477">
        <v>0</v>
      </c>
      <c r="H122" s="477">
        <v>0</v>
      </c>
      <c r="I122" s="478" t="s">
        <v>328</v>
      </c>
      <c r="J122" s="479">
        <v>111.22</v>
      </c>
      <c r="K122" s="480">
        <v>43916</v>
      </c>
      <c r="L122" s="480"/>
      <c r="M122" s="481">
        <v>51</v>
      </c>
      <c r="N122" s="482" t="s">
        <v>328</v>
      </c>
      <c r="O122" s="483">
        <v>1</v>
      </c>
      <c r="P122" s="484">
        <v>69</v>
      </c>
      <c r="Q122" s="485">
        <v>0</v>
      </c>
      <c r="R122" s="485">
        <v>0</v>
      </c>
      <c r="S122" s="485">
        <v>18</v>
      </c>
      <c r="T122" s="485">
        <v>0</v>
      </c>
      <c r="U122" s="484">
        <v>0</v>
      </c>
      <c r="V122" s="483"/>
      <c r="W122" s="486" t="s">
        <v>672</v>
      </c>
      <c r="X122" s="476" t="s">
        <v>627</v>
      </c>
      <c r="Y122" s="476" t="s">
        <v>627</v>
      </c>
      <c r="Z122" s="476">
        <v>0</v>
      </c>
      <c r="AA122" s="493">
        <f t="shared" si="8"/>
        <v>456</v>
      </c>
      <c r="AC122" s="495">
        <f t="shared" si="9"/>
        <v>456</v>
      </c>
    </row>
    <row r="123" spans="1:29" s="493" customFormat="1" hidden="1" x14ac:dyDescent="0.2">
      <c r="A123" s="475">
        <v>108</v>
      </c>
      <c r="B123" s="476" t="s">
        <v>1103</v>
      </c>
      <c r="C123" s="476" t="s">
        <v>486</v>
      </c>
      <c r="D123" s="476" t="s">
        <v>703</v>
      </c>
      <c r="E123" s="476" t="s">
        <v>744</v>
      </c>
      <c r="F123" s="477">
        <v>15419</v>
      </c>
      <c r="G123" s="477">
        <v>0</v>
      </c>
      <c r="H123" s="477">
        <v>0</v>
      </c>
      <c r="I123" s="478" t="s">
        <v>328</v>
      </c>
      <c r="J123" s="479">
        <v>117.48</v>
      </c>
      <c r="K123" s="480">
        <v>43920</v>
      </c>
      <c r="L123" s="480"/>
      <c r="M123" s="481">
        <v>1811</v>
      </c>
      <c r="N123" s="482" t="s">
        <v>328</v>
      </c>
      <c r="O123" s="483">
        <v>1</v>
      </c>
      <c r="P123" s="484">
        <v>2327</v>
      </c>
      <c r="Q123" s="485">
        <v>0</v>
      </c>
      <c r="R123" s="485">
        <v>0</v>
      </c>
      <c r="S123" s="485">
        <v>516</v>
      </c>
      <c r="T123" s="485">
        <v>0</v>
      </c>
      <c r="U123" s="484">
        <v>0</v>
      </c>
      <c r="V123" s="483"/>
      <c r="W123" s="486" t="s">
        <v>672</v>
      </c>
      <c r="X123" s="476" t="s">
        <v>627</v>
      </c>
      <c r="Y123" s="476" t="s">
        <v>627</v>
      </c>
      <c r="Z123" s="476">
        <v>0</v>
      </c>
      <c r="AA123" s="493">
        <f t="shared" si="8"/>
        <v>15419</v>
      </c>
      <c r="AC123" s="495">
        <f t="shared" si="9"/>
        <v>15419</v>
      </c>
    </row>
    <row r="124" spans="1:29" s="493" customFormat="1" hidden="1" x14ac:dyDescent="0.2">
      <c r="A124" s="475">
        <v>109</v>
      </c>
      <c r="B124" s="476" t="s">
        <v>1103</v>
      </c>
      <c r="C124" s="476" t="s">
        <v>486</v>
      </c>
      <c r="D124" s="476" t="s">
        <v>703</v>
      </c>
      <c r="E124" s="476" t="s">
        <v>744</v>
      </c>
      <c r="F124" s="477">
        <v>29713</v>
      </c>
      <c r="G124" s="477">
        <v>0</v>
      </c>
      <c r="H124" s="477">
        <v>0</v>
      </c>
      <c r="I124" s="478" t="s">
        <v>328</v>
      </c>
      <c r="J124" s="479">
        <v>117.48</v>
      </c>
      <c r="K124" s="480">
        <v>43920</v>
      </c>
      <c r="L124" s="480"/>
      <c r="M124" s="481">
        <v>3491</v>
      </c>
      <c r="N124" s="482" t="s">
        <v>328</v>
      </c>
      <c r="O124" s="483">
        <v>1</v>
      </c>
      <c r="P124" s="484">
        <v>4484</v>
      </c>
      <c r="Q124" s="485">
        <v>0</v>
      </c>
      <c r="R124" s="485">
        <v>0</v>
      </c>
      <c r="S124" s="485">
        <v>994</v>
      </c>
      <c r="T124" s="485">
        <v>0</v>
      </c>
      <c r="U124" s="484">
        <v>0</v>
      </c>
      <c r="V124" s="483"/>
      <c r="W124" s="486" t="s">
        <v>672</v>
      </c>
      <c r="X124" s="476" t="s">
        <v>627</v>
      </c>
      <c r="Y124" s="476" t="s">
        <v>627</v>
      </c>
      <c r="Z124" s="476">
        <v>0</v>
      </c>
      <c r="AA124" s="493">
        <f t="shared" si="8"/>
        <v>29713</v>
      </c>
      <c r="AC124" s="495">
        <f t="shared" si="9"/>
        <v>29713</v>
      </c>
    </row>
    <row r="125" spans="1:29" s="493" customFormat="1" hidden="1" x14ac:dyDescent="0.2">
      <c r="A125" s="475">
        <v>110</v>
      </c>
      <c r="B125" s="476" t="s">
        <v>1103</v>
      </c>
      <c r="C125" s="476" t="s">
        <v>486</v>
      </c>
      <c r="D125" s="476" t="s">
        <v>703</v>
      </c>
      <c r="E125" s="476" t="s">
        <v>744</v>
      </c>
      <c r="F125" s="477">
        <v>4008</v>
      </c>
      <c r="G125" s="477">
        <v>0</v>
      </c>
      <c r="H125" s="477">
        <v>0</v>
      </c>
      <c r="I125" s="478" t="s">
        <v>328</v>
      </c>
      <c r="J125" s="479">
        <v>117.48</v>
      </c>
      <c r="K125" s="480">
        <v>43920</v>
      </c>
      <c r="L125" s="480"/>
      <c r="M125" s="481">
        <v>471</v>
      </c>
      <c r="N125" s="482" t="s">
        <v>328</v>
      </c>
      <c r="O125" s="483">
        <v>1</v>
      </c>
      <c r="P125" s="484">
        <v>605</v>
      </c>
      <c r="Q125" s="485">
        <v>0</v>
      </c>
      <c r="R125" s="485">
        <v>0</v>
      </c>
      <c r="S125" s="485">
        <v>134</v>
      </c>
      <c r="T125" s="485">
        <v>0</v>
      </c>
      <c r="U125" s="484">
        <v>0</v>
      </c>
      <c r="V125" s="483"/>
      <c r="W125" s="486" t="s">
        <v>672</v>
      </c>
      <c r="X125" s="476" t="s">
        <v>627</v>
      </c>
      <c r="Y125" s="476" t="s">
        <v>627</v>
      </c>
      <c r="Z125" s="476">
        <v>0</v>
      </c>
      <c r="AA125" s="493">
        <f t="shared" si="8"/>
        <v>4008</v>
      </c>
      <c r="AC125" s="495">
        <f t="shared" si="9"/>
        <v>4008</v>
      </c>
    </row>
    <row r="126" spans="1:29" s="493" customFormat="1" hidden="1" x14ac:dyDescent="0.2">
      <c r="A126" s="475">
        <v>111</v>
      </c>
      <c r="B126" s="476" t="s">
        <v>1103</v>
      </c>
      <c r="C126" s="476" t="s">
        <v>486</v>
      </c>
      <c r="D126" s="476" t="s">
        <v>703</v>
      </c>
      <c r="E126" s="476" t="s">
        <v>744</v>
      </c>
      <c r="F126" s="477">
        <v>11411</v>
      </c>
      <c r="G126" s="477">
        <v>0</v>
      </c>
      <c r="H126" s="477">
        <v>0</v>
      </c>
      <c r="I126" s="478" t="s">
        <v>328</v>
      </c>
      <c r="J126" s="479">
        <v>117.48</v>
      </c>
      <c r="K126" s="480">
        <v>43920</v>
      </c>
      <c r="L126" s="480"/>
      <c r="M126" s="481">
        <v>1341</v>
      </c>
      <c r="N126" s="482" t="s">
        <v>328</v>
      </c>
      <c r="O126" s="483">
        <v>1</v>
      </c>
      <c r="P126" s="484">
        <v>1722</v>
      </c>
      <c r="Q126" s="485">
        <v>0</v>
      </c>
      <c r="R126" s="485">
        <v>0</v>
      </c>
      <c r="S126" s="485">
        <v>382</v>
      </c>
      <c r="T126" s="485">
        <v>0</v>
      </c>
      <c r="U126" s="484">
        <v>0</v>
      </c>
      <c r="V126" s="483"/>
      <c r="W126" s="486" t="s">
        <v>672</v>
      </c>
      <c r="X126" s="476" t="s">
        <v>627</v>
      </c>
      <c r="Y126" s="476" t="s">
        <v>627</v>
      </c>
      <c r="Z126" s="476">
        <v>0</v>
      </c>
      <c r="AA126" s="493">
        <f t="shared" si="8"/>
        <v>11411</v>
      </c>
      <c r="AC126" s="495">
        <f t="shared" si="9"/>
        <v>11411</v>
      </c>
    </row>
    <row r="127" spans="1:29" s="493" customFormat="1" hidden="1" x14ac:dyDescent="0.2">
      <c r="A127" s="475">
        <v>112</v>
      </c>
      <c r="B127" s="476" t="s">
        <v>1103</v>
      </c>
      <c r="C127" s="476" t="s">
        <v>486</v>
      </c>
      <c r="D127" s="476" t="s">
        <v>703</v>
      </c>
      <c r="E127" s="476" t="s">
        <v>744</v>
      </c>
      <c r="F127" s="477">
        <v>45969</v>
      </c>
      <c r="G127" s="477">
        <v>0</v>
      </c>
      <c r="H127" s="477">
        <v>0</v>
      </c>
      <c r="I127" s="478" t="s">
        <v>328</v>
      </c>
      <c r="J127" s="479">
        <v>115.34</v>
      </c>
      <c r="K127" s="480">
        <v>43920</v>
      </c>
      <c r="L127" s="480"/>
      <c r="M127" s="481">
        <v>5302</v>
      </c>
      <c r="N127" s="482" t="s">
        <v>328</v>
      </c>
      <c r="O127" s="483">
        <v>1</v>
      </c>
      <c r="P127" s="484">
        <v>6937</v>
      </c>
      <c r="Q127" s="485">
        <v>0</v>
      </c>
      <c r="R127" s="485">
        <v>0</v>
      </c>
      <c r="S127" s="485">
        <v>1635</v>
      </c>
      <c r="T127" s="485">
        <v>0</v>
      </c>
      <c r="U127" s="484">
        <v>0</v>
      </c>
      <c r="V127" s="483"/>
      <c r="W127" s="486" t="s">
        <v>672</v>
      </c>
      <c r="X127" s="476" t="s">
        <v>627</v>
      </c>
      <c r="Y127" s="476" t="s">
        <v>627</v>
      </c>
      <c r="Z127" s="476">
        <v>0</v>
      </c>
      <c r="AA127" s="493">
        <f t="shared" si="8"/>
        <v>45969</v>
      </c>
      <c r="AC127" s="495">
        <f t="shared" si="9"/>
        <v>45969</v>
      </c>
    </row>
    <row r="128" spans="1:29" s="493" customFormat="1" hidden="1" x14ac:dyDescent="0.2">
      <c r="A128" s="475">
        <v>113</v>
      </c>
      <c r="B128" s="476" t="s">
        <v>1103</v>
      </c>
      <c r="C128" s="476" t="s">
        <v>486</v>
      </c>
      <c r="D128" s="476" t="s">
        <v>703</v>
      </c>
      <c r="E128" s="476" t="s">
        <v>744</v>
      </c>
      <c r="F128" s="477">
        <v>32935</v>
      </c>
      <c r="G128" s="477">
        <v>0</v>
      </c>
      <c r="H128" s="477">
        <v>0</v>
      </c>
      <c r="I128" s="478" t="s">
        <v>328</v>
      </c>
      <c r="J128" s="479">
        <v>113</v>
      </c>
      <c r="K128" s="480">
        <v>43920</v>
      </c>
      <c r="L128" s="480"/>
      <c r="M128" s="481">
        <v>3722</v>
      </c>
      <c r="N128" s="482" t="s">
        <v>328</v>
      </c>
      <c r="O128" s="483">
        <v>1</v>
      </c>
      <c r="P128" s="484">
        <v>4970</v>
      </c>
      <c r="Q128" s="485">
        <v>0</v>
      </c>
      <c r="R128" s="485">
        <v>0</v>
      </c>
      <c r="S128" s="485">
        <v>1249</v>
      </c>
      <c r="T128" s="485">
        <v>0</v>
      </c>
      <c r="U128" s="484">
        <v>0</v>
      </c>
      <c r="V128" s="483"/>
      <c r="W128" s="486" t="s">
        <v>672</v>
      </c>
      <c r="X128" s="476" t="s">
        <v>627</v>
      </c>
      <c r="Y128" s="476" t="s">
        <v>627</v>
      </c>
      <c r="Z128" s="476">
        <v>0</v>
      </c>
      <c r="AA128" s="493">
        <f t="shared" si="8"/>
        <v>32935</v>
      </c>
      <c r="AC128" s="495">
        <f t="shared" si="9"/>
        <v>32935</v>
      </c>
    </row>
    <row r="129" spans="1:29" s="493" customFormat="1" hidden="1" x14ac:dyDescent="0.2">
      <c r="A129" s="475">
        <v>114</v>
      </c>
      <c r="B129" s="476" t="s">
        <v>1103</v>
      </c>
      <c r="C129" s="476" t="s">
        <v>486</v>
      </c>
      <c r="D129" s="476" t="s">
        <v>703</v>
      </c>
      <c r="E129" s="476" t="s">
        <v>744</v>
      </c>
      <c r="F129" s="477">
        <v>13986</v>
      </c>
      <c r="G129" s="477">
        <v>0</v>
      </c>
      <c r="H129" s="477">
        <v>0</v>
      </c>
      <c r="I129" s="478" t="s">
        <v>328</v>
      </c>
      <c r="J129" s="479">
        <v>113</v>
      </c>
      <c r="K129" s="480">
        <v>43920</v>
      </c>
      <c r="L129" s="480"/>
      <c r="M129" s="481">
        <v>1580</v>
      </c>
      <c r="N129" s="482" t="s">
        <v>328</v>
      </c>
      <c r="O129" s="483">
        <v>1</v>
      </c>
      <c r="P129" s="484">
        <v>2111</v>
      </c>
      <c r="Q129" s="485">
        <v>0</v>
      </c>
      <c r="R129" s="485">
        <v>0</v>
      </c>
      <c r="S129" s="485">
        <v>530</v>
      </c>
      <c r="T129" s="485">
        <v>0</v>
      </c>
      <c r="U129" s="484">
        <v>0</v>
      </c>
      <c r="V129" s="483"/>
      <c r="W129" s="486" t="s">
        <v>672</v>
      </c>
      <c r="X129" s="476" t="s">
        <v>627</v>
      </c>
      <c r="Y129" s="476" t="s">
        <v>627</v>
      </c>
      <c r="Z129" s="476">
        <v>0</v>
      </c>
      <c r="AA129" s="493">
        <f t="shared" si="8"/>
        <v>13986</v>
      </c>
      <c r="AC129" s="495">
        <f t="shared" si="9"/>
        <v>13986</v>
      </c>
    </row>
    <row r="130" spans="1:29" s="493" customFormat="1" hidden="1" x14ac:dyDescent="0.2">
      <c r="A130" s="475">
        <v>115</v>
      </c>
      <c r="B130" s="476" t="s">
        <v>1103</v>
      </c>
      <c r="C130" s="476" t="s">
        <v>486</v>
      </c>
      <c r="D130" s="476" t="s">
        <v>703</v>
      </c>
      <c r="E130" s="476" t="s">
        <v>744</v>
      </c>
      <c r="F130" s="477">
        <v>26032</v>
      </c>
      <c r="G130" s="477">
        <v>0</v>
      </c>
      <c r="H130" s="477">
        <v>0</v>
      </c>
      <c r="I130" s="478" t="s">
        <v>328</v>
      </c>
      <c r="J130" s="479">
        <v>109.99</v>
      </c>
      <c r="K130" s="480">
        <v>43920</v>
      </c>
      <c r="L130" s="480"/>
      <c r="M130" s="481">
        <v>2863</v>
      </c>
      <c r="N130" s="482" t="s">
        <v>328</v>
      </c>
      <c r="O130" s="483">
        <v>1</v>
      </c>
      <c r="P130" s="484">
        <v>3929</v>
      </c>
      <c r="Q130" s="485">
        <v>0</v>
      </c>
      <c r="R130" s="485">
        <v>0</v>
      </c>
      <c r="S130" s="485">
        <v>1065</v>
      </c>
      <c r="T130" s="485">
        <v>0</v>
      </c>
      <c r="U130" s="484">
        <v>0</v>
      </c>
      <c r="V130" s="483"/>
      <c r="W130" s="486" t="s">
        <v>672</v>
      </c>
      <c r="X130" s="476" t="s">
        <v>627</v>
      </c>
      <c r="Y130" s="476" t="s">
        <v>627</v>
      </c>
      <c r="Z130" s="476">
        <v>0</v>
      </c>
      <c r="AA130" s="493">
        <f t="shared" si="8"/>
        <v>26032</v>
      </c>
      <c r="AC130" s="495">
        <f t="shared" si="9"/>
        <v>26032</v>
      </c>
    </row>
    <row r="131" spans="1:29" s="493" customFormat="1" hidden="1" x14ac:dyDescent="0.2">
      <c r="A131" s="475">
        <v>116</v>
      </c>
      <c r="B131" s="476" t="s">
        <v>1103</v>
      </c>
      <c r="C131" s="476" t="s">
        <v>486</v>
      </c>
      <c r="D131" s="476" t="s">
        <v>703</v>
      </c>
      <c r="E131" s="476" t="s">
        <v>744</v>
      </c>
      <c r="F131" s="477">
        <v>22173</v>
      </c>
      <c r="G131" s="477">
        <v>0</v>
      </c>
      <c r="H131" s="477">
        <v>0</v>
      </c>
      <c r="I131" s="478" t="s">
        <v>328</v>
      </c>
      <c r="J131" s="479">
        <v>109.99</v>
      </c>
      <c r="K131" s="480">
        <v>43920</v>
      </c>
      <c r="L131" s="480"/>
      <c r="M131" s="481">
        <v>2439</v>
      </c>
      <c r="N131" s="482" t="s">
        <v>328</v>
      </c>
      <c r="O131" s="483">
        <v>1</v>
      </c>
      <c r="P131" s="484">
        <v>3346</v>
      </c>
      <c r="Q131" s="485">
        <v>0</v>
      </c>
      <c r="R131" s="485">
        <v>0</v>
      </c>
      <c r="S131" s="485">
        <v>907</v>
      </c>
      <c r="T131" s="485">
        <v>0</v>
      </c>
      <c r="U131" s="484">
        <v>0</v>
      </c>
      <c r="V131" s="483"/>
      <c r="W131" s="486" t="s">
        <v>672</v>
      </c>
      <c r="X131" s="476" t="s">
        <v>627</v>
      </c>
      <c r="Y131" s="476" t="s">
        <v>627</v>
      </c>
      <c r="Z131" s="476">
        <v>0</v>
      </c>
      <c r="AA131" s="493">
        <f t="shared" si="8"/>
        <v>22173</v>
      </c>
      <c r="AC131" s="495">
        <f t="shared" si="9"/>
        <v>22173</v>
      </c>
    </row>
    <row r="132" spans="1:29" s="493" customFormat="1" hidden="1" x14ac:dyDescent="0.2">
      <c r="A132" s="475">
        <v>117</v>
      </c>
      <c r="B132" s="476" t="s">
        <v>1103</v>
      </c>
      <c r="C132" s="476" t="s">
        <v>486</v>
      </c>
      <c r="D132" s="476" t="s">
        <v>703</v>
      </c>
      <c r="E132" s="476" t="s">
        <v>744</v>
      </c>
      <c r="F132" s="477">
        <v>26032</v>
      </c>
      <c r="G132" s="477">
        <v>0</v>
      </c>
      <c r="H132" s="477">
        <v>0</v>
      </c>
      <c r="I132" s="478" t="s">
        <v>328</v>
      </c>
      <c r="J132" s="479">
        <v>109.99</v>
      </c>
      <c r="K132" s="480">
        <v>43920</v>
      </c>
      <c r="L132" s="480"/>
      <c r="M132" s="481">
        <v>2863</v>
      </c>
      <c r="N132" s="482" t="s">
        <v>328</v>
      </c>
      <c r="O132" s="483">
        <v>1</v>
      </c>
      <c r="P132" s="484">
        <v>3929</v>
      </c>
      <c r="Q132" s="485">
        <v>0</v>
      </c>
      <c r="R132" s="485">
        <v>0</v>
      </c>
      <c r="S132" s="485">
        <v>1065</v>
      </c>
      <c r="T132" s="485">
        <v>0</v>
      </c>
      <c r="U132" s="484">
        <v>0</v>
      </c>
      <c r="V132" s="483"/>
      <c r="W132" s="486" t="s">
        <v>672</v>
      </c>
      <c r="X132" s="476" t="s">
        <v>627</v>
      </c>
      <c r="Y132" s="476" t="s">
        <v>627</v>
      </c>
      <c r="Z132" s="476">
        <v>0</v>
      </c>
      <c r="AA132" s="493">
        <f t="shared" si="8"/>
        <v>26032</v>
      </c>
      <c r="AC132" s="495">
        <f t="shared" si="9"/>
        <v>26032</v>
      </c>
    </row>
    <row r="133" spans="1:29" s="493" customFormat="1" hidden="1" x14ac:dyDescent="0.2">
      <c r="A133" s="475">
        <v>118</v>
      </c>
      <c r="B133" s="476" t="s">
        <v>1103</v>
      </c>
      <c r="C133" s="476" t="s">
        <v>486</v>
      </c>
      <c r="D133" s="476" t="s">
        <v>703</v>
      </c>
      <c r="E133" s="476" t="s">
        <v>744</v>
      </c>
      <c r="F133" s="477">
        <v>48205</v>
      </c>
      <c r="G133" s="477">
        <v>0</v>
      </c>
      <c r="H133" s="477">
        <v>0</v>
      </c>
      <c r="I133" s="478" t="s">
        <v>328</v>
      </c>
      <c r="J133" s="479">
        <v>109.99</v>
      </c>
      <c r="K133" s="480">
        <v>43920</v>
      </c>
      <c r="L133" s="480"/>
      <c r="M133" s="481">
        <v>5302</v>
      </c>
      <c r="N133" s="482" t="s">
        <v>328</v>
      </c>
      <c r="O133" s="483">
        <v>1</v>
      </c>
      <c r="P133" s="484">
        <v>7275</v>
      </c>
      <c r="Q133" s="485">
        <v>0</v>
      </c>
      <c r="R133" s="485">
        <v>0</v>
      </c>
      <c r="S133" s="485">
        <v>1973</v>
      </c>
      <c r="T133" s="485">
        <v>0</v>
      </c>
      <c r="U133" s="484">
        <v>0</v>
      </c>
      <c r="V133" s="483"/>
      <c r="W133" s="486" t="s">
        <v>672</v>
      </c>
      <c r="X133" s="476" t="s">
        <v>627</v>
      </c>
      <c r="Y133" s="476" t="s">
        <v>627</v>
      </c>
      <c r="Z133" s="476">
        <v>0</v>
      </c>
      <c r="AA133" s="493">
        <f t="shared" si="8"/>
        <v>48205</v>
      </c>
      <c r="AC133" s="495">
        <f t="shared" si="9"/>
        <v>48205</v>
      </c>
    </row>
    <row r="134" spans="1:29" s="493" customFormat="1" hidden="1" x14ac:dyDescent="0.2">
      <c r="A134" s="475">
        <v>119</v>
      </c>
      <c r="B134" s="476" t="s">
        <v>1103</v>
      </c>
      <c r="C134" s="476" t="s">
        <v>486</v>
      </c>
      <c r="D134" s="476" t="s">
        <v>703</v>
      </c>
      <c r="E134" s="476" t="s">
        <v>744</v>
      </c>
      <c r="F134" s="477">
        <v>48300</v>
      </c>
      <c r="G134" s="477">
        <v>0</v>
      </c>
      <c r="H134" s="477">
        <v>0</v>
      </c>
      <c r="I134" s="478" t="s">
        <v>328</v>
      </c>
      <c r="J134" s="479">
        <v>107.77</v>
      </c>
      <c r="K134" s="480">
        <v>43921</v>
      </c>
      <c r="L134" s="480"/>
      <c r="M134" s="481">
        <v>5205</v>
      </c>
      <c r="N134" s="482" t="s">
        <v>328</v>
      </c>
      <c r="O134" s="483">
        <v>1</v>
      </c>
      <c r="P134" s="484">
        <v>7289</v>
      </c>
      <c r="Q134" s="485">
        <v>0</v>
      </c>
      <c r="R134" s="485">
        <v>0</v>
      </c>
      <c r="S134" s="485">
        <v>2084</v>
      </c>
      <c r="T134" s="485">
        <v>0</v>
      </c>
      <c r="U134" s="484">
        <v>0</v>
      </c>
      <c r="V134" s="483"/>
      <c r="W134" s="486" t="s">
        <v>672</v>
      </c>
      <c r="X134" s="476" t="s">
        <v>627</v>
      </c>
      <c r="Y134" s="476" t="s">
        <v>627</v>
      </c>
      <c r="Z134" s="476">
        <v>0</v>
      </c>
      <c r="AA134" s="493">
        <f t="shared" si="8"/>
        <v>48300</v>
      </c>
      <c r="AC134" s="495">
        <f t="shared" si="9"/>
        <v>48300</v>
      </c>
    </row>
    <row r="135" spans="1:29" s="493" customFormat="1" hidden="1" x14ac:dyDescent="0.2">
      <c r="A135" s="475">
        <v>120</v>
      </c>
      <c r="B135" s="476" t="s">
        <v>1103</v>
      </c>
      <c r="C135" s="476" t="s">
        <v>486</v>
      </c>
      <c r="D135" s="476" t="s">
        <v>703</v>
      </c>
      <c r="E135" s="476" t="s">
        <v>744</v>
      </c>
      <c r="F135" s="477">
        <v>49785</v>
      </c>
      <c r="G135" s="477">
        <v>0</v>
      </c>
      <c r="H135" s="477">
        <v>0</v>
      </c>
      <c r="I135" s="478" t="s">
        <v>328</v>
      </c>
      <c r="J135" s="479">
        <v>106.5</v>
      </c>
      <c r="K135" s="480">
        <v>43921</v>
      </c>
      <c r="L135" s="480"/>
      <c r="M135" s="481">
        <v>5302</v>
      </c>
      <c r="N135" s="482" t="s">
        <v>328</v>
      </c>
      <c r="O135" s="483">
        <v>1</v>
      </c>
      <c r="P135" s="484">
        <v>7513</v>
      </c>
      <c r="Q135" s="485">
        <v>0</v>
      </c>
      <c r="R135" s="485">
        <v>0</v>
      </c>
      <c r="S135" s="485">
        <v>2211</v>
      </c>
      <c r="T135" s="485">
        <v>0</v>
      </c>
      <c r="U135" s="484">
        <v>0</v>
      </c>
      <c r="V135" s="483"/>
      <c r="W135" s="486" t="s">
        <v>672</v>
      </c>
      <c r="X135" s="476" t="s">
        <v>627</v>
      </c>
      <c r="Y135" s="476" t="s">
        <v>627</v>
      </c>
      <c r="Z135" s="476">
        <v>0</v>
      </c>
      <c r="AA135" s="493">
        <f t="shared" si="8"/>
        <v>49785</v>
      </c>
      <c r="AC135" s="495">
        <f t="shared" si="9"/>
        <v>49785</v>
      </c>
    </row>
    <row r="136" spans="1:29" s="493" customFormat="1" hidden="1" x14ac:dyDescent="0.2">
      <c r="A136" s="475">
        <v>121</v>
      </c>
      <c r="B136" s="476" t="s">
        <v>1103</v>
      </c>
      <c r="C136" s="476" t="s">
        <v>486</v>
      </c>
      <c r="D136" s="476" t="s">
        <v>703</v>
      </c>
      <c r="E136" s="476" t="s">
        <v>744</v>
      </c>
      <c r="F136" s="477">
        <v>50100</v>
      </c>
      <c r="G136" s="477">
        <v>0</v>
      </c>
      <c r="H136" s="477">
        <v>0</v>
      </c>
      <c r="I136" s="478" t="s">
        <v>328</v>
      </c>
      <c r="J136" s="479">
        <v>105.83</v>
      </c>
      <c r="K136" s="480">
        <v>43921</v>
      </c>
      <c r="L136" s="480"/>
      <c r="M136" s="481">
        <v>5302</v>
      </c>
      <c r="N136" s="482" t="s">
        <v>328</v>
      </c>
      <c r="O136" s="483">
        <v>1</v>
      </c>
      <c r="P136" s="484">
        <v>7561</v>
      </c>
      <c r="Q136" s="485">
        <v>0</v>
      </c>
      <c r="R136" s="485">
        <v>0</v>
      </c>
      <c r="S136" s="485">
        <v>2259</v>
      </c>
      <c r="T136" s="485">
        <v>0</v>
      </c>
      <c r="U136" s="484">
        <v>0</v>
      </c>
      <c r="V136" s="483"/>
      <c r="W136" s="486" t="s">
        <v>672</v>
      </c>
      <c r="X136" s="476" t="s">
        <v>627</v>
      </c>
      <c r="Y136" s="476" t="s">
        <v>627</v>
      </c>
      <c r="Z136" s="476">
        <v>0</v>
      </c>
      <c r="AA136" s="493">
        <f t="shared" si="8"/>
        <v>50100</v>
      </c>
      <c r="AC136" s="495">
        <f t="shared" si="9"/>
        <v>50100</v>
      </c>
    </row>
    <row r="137" spans="1:29" s="493" customFormat="1" hidden="1" x14ac:dyDescent="0.2">
      <c r="A137" s="475">
        <v>122</v>
      </c>
      <c r="B137" s="476" t="s">
        <v>1103</v>
      </c>
      <c r="C137" s="476" t="s">
        <v>486</v>
      </c>
      <c r="D137" s="476" t="s">
        <v>703</v>
      </c>
      <c r="E137" s="476" t="s">
        <v>744</v>
      </c>
      <c r="F137" s="477">
        <v>11006</v>
      </c>
      <c r="G137" s="477">
        <v>0</v>
      </c>
      <c r="H137" s="477">
        <v>0</v>
      </c>
      <c r="I137" s="478" t="s">
        <v>328</v>
      </c>
      <c r="J137" s="479">
        <v>103.4</v>
      </c>
      <c r="K137" s="480">
        <v>43921</v>
      </c>
      <c r="L137" s="480"/>
      <c r="M137" s="481">
        <v>1138</v>
      </c>
      <c r="N137" s="482" t="s">
        <v>328</v>
      </c>
      <c r="O137" s="483">
        <v>1</v>
      </c>
      <c r="P137" s="484">
        <v>1661</v>
      </c>
      <c r="Q137" s="485">
        <v>0</v>
      </c>
      <c r="R137" s="485">
        <v>0</v>
      </c>
      <c r="S137" s="485">
        <v>523</v>
      </c>
      <c r="T137" s="485">
        <v>0</v>
      </c>
      <c r="U137" s="484">
        <v>0</v>
      </c>
      <c r="V137" s="483"/>
      <c r="W137" s="486" t="s">
        <v>672</v>
      </c>
      <c r="X137" s="476" t="s">
        <v>627</v>
      </c>
      <c r="Y137" s="476" t="s">
        <v>627</v>
      </c>
      <c r="Z137" s="476">
        <v>0</v>
      </c>
      <c r="AA137" s="493">
        <f t="shared" si="8"/>
        <v>11006</v>
      </c>
      <c r="AC137" s="495">
        <f t="shared" si="9"/>
        <v>11006</v>
      </c>
    </row>
    <row r="138" spans="1:29" s="493" customFormat="1" hidden="1" x14ac:dyDescent="0.2">
      <c r="A138" s="475">
        <v>123</v>
      </c>
      <c r="B138" s="476" t="s">
        <v>1103</v>
      </c>
      <c r="C138" s="476" t="s">
        <v>486</v>
      </c>
      <c r="D138" s="476" t="s">
        <v>703</v>
      </c>
      <c r="E138" s="476" t="s">
        <v>744</v>
      </c>
      <c r="F138" s="477">
        <v>40271</v>
      </c>
      <c r="G138" s="477">
        <v>0</v>
      </c>
      <c r="H138" s="477">
        <v>0</v>
      </c>
      <c r="I138" s="478" t="s">
        <v>328</v>
      </c>
      <c r="J138" s="479">
        <v>103</v>
      </c>
      <c r="K138" s="480">
        <v>43921</v>
      </c>
      <c r="L138" s="480"/>
      <c r="M138" s="481">
        <v>4148</v>
      </c>
      <c r="N138" s="482" t="s">
        <v>328</v>
      </c>
      <c r="O138" s="483">
        <v>1</v>
      </c>
      <c r="P138" s="484">
        <v>6078</v>
      </c>
      <c r="Q138" s="485">
        <v>0</v>
      </c>
      <c r="R138" s="485">
        <v>0</v>
      </c>
      <c r="S138" s="485">
        <v>1930</v>
      </c>
      <c r="T138" s="485">
        <v>0</v>
      </c>
      <c r="U138" s="484">
        <v>0</v>
      </c>
      <c r="V138" s="483"/>
      <c r="W138" s="486" t="s">
        <v>672</v>
      </c>
      <c r="X138" s="476" t="s">
        <v>627</v>
      </c>
      <c r="Y138" s="476" t="s">
        <v>627</v>
      </c>
      <c r="Z138" s="476">
        <v>0</v>
      </c>
      <c r="AA138" s="493">
        <f t="shared" si="8"/>
        <v>40271</v>
      </c>
      <c r="AC138" s="495">
        <f t="shared" si="9"/>
        <v>40271</v>
      </c>
    </row>
    <row r="139" spans="1:29" s="493" customFormat="1" hidden="1" x14ac:dyDescent="0.2">
      <c r="A139" s="475">
        <v>124</v>
      </c>
      <c r="B139" s="476" t="s">
        <v>1103</v>
      </c>
      <c r="C139" s="476" t="s">
        <v>486</v>
      </c>
      <c r="D139" s="476" t="s">
        <v>703</v>
      </c>
      <c r="E139" s="476" t="s">
        <v>744</v>
      </c>
      <c r="F139" s="477">
        <v>11006</v>
      </c>
      <c r="G139" s="477">
        <v>0</v>
      </c>
      <c r="H139" s="477">
        <v>0</v>
      </c>
      <c r="I139" s="478" t="s">
        <v>328</v>
      </c>
      <c r="J139" s="479">
        <v>103</v>
      </c>
      <c r="K139" s="480">
        <v>43921</v>
      </c>
      <c r="L139" s="480"/>
      <c r="M139" s="481">
        <v>1134</v>
      </c>
      <c r="N139" s="482" t="s">
        <v>328</v>
      </c>
      <c r="O139" s="483">
        <v>1</v>
      </c>
      <c r="P139" s="484">
        <v>1661</v>
      </c>
      <c r="Q139" s="485">
        <v>0</v>
      </c>
      <c r="R139" s="485">
        <v>0</v>
      </c>
      <c r="S139" s="485">
        <v>527</v>
      </c>
      <c r="T139" s="485">
        <v>0</v>
      </c>
      <c r="U139" s="484">
        <v>0</v>
      </c>
      <c r="V139" s="483"/>
      <c r="W139" s="486" t="s">
        <v>672</v>
      </c>
      <c r="X139" s="476" t="s">
        <v>627</v>
      </c>
      <c r="Y139" s="476" t="s">
        <v>627</v>
      </c>
      <c r="Z139" s="476">
        <v>0</v>
      </c>
      <c r="AA139" s="493">
        <f t="shared" si="8"/>
        <v>11006</v>
      </c>
      <c r="AC139" s="495">
        <f t="shared" si="9"/>
        <v>11006</v>
      </c>
    </row>
    <row r="140" spans="1:29" s="493" customFormat="1" hidden="1" x14ac:dyDescent="0.2">
      <c r="A140" s="475">
        <v>125</v>
      </c>
      <c r="B140" s="476" t="s">
        <v>1103</v>
      </c>
      <c r="C140" s="476" t="s">
        <v>486</v>
      </c>
      <c r="D140" s="476" t="s">
        <v>703</v>
      </c>
      <c r="E140" s="476" t="s">
        <v>744</v>
      </c>
      <c r="F140" s="477">
        <v>47325</v>
      </c>
      <c r="G140" s="477">
        <v>0</v>
      </c>
      <c r="H140" s="477">
        <v>0</v>
      </c>
      <c r="I140" s="478" t="s">
        <v>328</v>
      </c>
      <c r="J140" s="479">
        <v>109</v>
      </c>
      <c r="K140" s="480">
        <v>43921</v>
      </c>
      <c r="L140" s="480"/>
      <c r="M140" s="481">
        <v>5158</v>
      </c>
      <c r="N140" s="482" t="s">
        <v>328</v>
      </c>
      <c r="O140" s="483">
        <v>1</v>
      </c>
      <c r="P140" s="484">
        <v>7142</v>
      </c>
      <c r="Q140" s="485">
        <v>0</v>
      </c>
      <c r="R140" s="485">
        <v>0</v>
      </c>
      <c r="S140" s="485">
        <v>1984</v>
      </c>
      <c r="T140" s="485">
        <v>0</v>
      </c>
      <c r="U140" s="484">
        <v>0</v>
      </c>
      <c r="V140" s="483"/>
      <c r="W140" s="486" t="s">
        <v>672</v>
      </c>
      <c r="X140" s="476" t="s">
        <v>627</v>
      </c>
      <c r="Y140" s="476" t="s">
        <v>627</v>
      </c>
      <c r="Z140" s="476">
        <v>0</v>
      </c>
      <c r="AA140" s="493">
        <f t="shared" si="8"/>
        <v>47325</v>
      </c>
      <c r="AC140" s="495">
        <f t="shared" si="9"/>
        <v>47325</v>
      </c>
    </row>
    <row r="141" spans="1:29" s="493" customFormat="1" hidden="1" x14ac:dyDescent="0.2">
      <c r="A141" s="475">
        <v>126</v>
      </c>
      <c r="B141" s="476" t="s">
        <v>1103</v>
      </c>
      <c r="C141" s="476" t="s">
        <v>486</v>
      </c>
      <c r="D141" s="476" t="s">
        <v>703</v>
      </c>
      <c r="E141" s="476" t="s">
        <v>744</v>
      </c>
      <c r="F141" s="477">
        <v>51277</v>
      </c>
      <c r="G141" s="477">
        <v>0</v>
      </c>
      <c r="H141" s="477">
        <v>0</v>
      </c>
      <c r="I141" s="478" t="s">
        <v>328</v>
      </c>
      <c r="J141" s="479">
        <v>103.4</v>
      </c>
      <c r="K141" s="480">
        <v>43922</v>
      </c>
      <c r="L141" s="480"/>
      <c r="M141" s="481">
        <v>5302</v>
      </c>
      <c r="N141" s="482" t="s">
        <v>328</v>
      </c>
      <c r="O141" s="483">
        <v>1</v>
      </c>
      <c r="P141" s="484">
        <v>7739</v>
      </c>
      <c r="Q141" s="485">
        <v>0</v>
      </c>
      <c r="R141" s="485">
        <v>0</v>
      </c>
      <c r="S141" s="485">
        <v>2437</v>
      </c>
      <c r="T141" s="485">
        <v>0</v>
      </c>
      <c r="U141" s="484">
        <v>0</v>
      </c>
      <c r="V141" s="483"/>
      <c r="W141" s="486" t="s">
        <v>672</v>
      </c>
      <c r="X141" s="476" t="s">
        <v>627</v>
      </c>
      <c r="Y141" s="476" t="s">
        <v>627</v>
      </c>
      <c r="Z141" s="476">
        <v>0</v>
      </c>
      <c r="AA141" s="493">
        <f t="shared" si="8"/>
        <v>51277</v>
      </c>
      <c r="AC141" s="495">
        <f t="shared" si="9"/>
        <v>51277</v>
      </c>
    </row>
    <row r="142" spans="1:29" s="493" customFormat="1" hidden="1" x14ac:dyDescent="0.2">
      <c r="A142" s="475">
        <v>127</v>
      </c>
      <c r="B142" s="476" t="s">
        <v>1103</v>
      </c>
      <c r="C142" s="476" t="s">
        <v>486</v>
      </c>
      <c r="D142" s="476" t="s">
        <v>703</v>
      </c>
      <c r="E142" s="476" t="s">
        <v>744</v>
      </c>
      <c r="F142" s="477">
        <v>51561</v>
      </c>
      <c r="G142" s="477">
        <v>0</v>
      </c>
      <c r="H142" s="477">
        <v>0</v>
      </c>
      <c r="I142" s="478" t="s">
        <v>328</v>
      </c>
      <c r="J142" s="479">
        <v>102.83</v>
      </c>
      <c r="K142" s="480">
        <v>43927</v>
      </c>
      <c r="L142" s="480"/>
      <c r="M142" s="481">
        <v>5302</v>
      </c>
      <c r="N142" s="482" t="s">
        <v>328</v>
      </c>
      <c r="O142" s="483">
        <v>1</v>
      </c>
      <c r="P142" s="484">
        <v>7781</v>
      </c>
      <c r="Q142" s="485">
        <v>0</v>
      </c>
      <c r="R142" s="485">
        <v>0</v>
      </c>
      <c r="S142" s="485">
        <v>2479</v>
      </c>
      <c r="T142" s="485">
        <v>0</v>
      </c>
      <c r="U142" s="484">
        <v>0</v>
      </c>
      <c r="V142" s="483"/>
      <c r="W142" s="486" t="s">
        <v>672</v>
      </c>
      <c r="X142" s="476" t="s">
        <v>627</v>
      </c>
      <c r="Y142" s="476" t="s">
        <v>627</v>
      </c>
      <c r="Z142" s="476">
        <v>0</v>
      </c>
      <c r="AA142" s="493">
        <f t="shared" si="8"/>
        <v>51561</v>
      </c>
      <c r="AC142" s="495">
        <f t="shared" si="9"/>
        <v>51561</v>
      </c>
    </row>
    <row r="143" spans="1:29" s="493" customFormat="1" hidden="1" x14ac:dyDescent="0.2">
      <c r="A143" s="475">
        <v>128</v>
      </c>
      <c r="B143" s="476" t="s">
        <v>1103</v>
      </c>
      <c r="C143" s="476" t="s">
        <v>486</v>
      </c>
      <c r="D143" s="476" t="s">
        <v>703</v>
      </c>
      <c r="E143" s="476" t="s">
        <v>744</v>
      </c>
      <c r="F143" s="477">
        <v>52258</v>
      </c>
      <c r="G143" s="477">
        <v>0</v>
      </c>
      <c r="H143" s="477">
        <v>0</v>
      </c>
      <c r="I143" s="478" t="s">
        <v>328</v>
      </c>
      <c r="J143" s="479">
        <v>101.46</v>
      </c>
      <c r="K143" s="480">
        <v>43928</v>
      </c>
      <c r="L143" s="480"/>
      <c r="M143" s="481">
        <v>5302</v>
      </c>
      <c r="N143" s="482" t="s">
        <v>328</v>
      </c>
      <c r="O143" s="483">
        <v>1</v>
      </c>
      <c r="P143" s="484">
        <v>7887</v>
      </c>
      <c r="Q143" s="485">
        <v>0</v>
      </c>
      <c r="R143" s="485">
        <v>0</v>
      </c>
      <c r="S143" s="485">
        <v>2585</v>
      </c>
      <c r="T143" s="485">
        <v>0</v>
      </c>
      <c r="U143" s="484">
        <v>0</v>
      </c>
      <c r="V143" s="483"/>
      <c r="W143" s="486" t="s">
        <v>672</v>
      </c>
      <c r="X143" s="476" t="s">
        <v>627</v>
      </c>
      <c r="Y143" s="476" t="s">
        <v>627</v>
      </c>
      <c r="Z143" s="476">
        <v>0</v>
      </c>
      <c r="AA143" s="493">
        <f t="shared" si="8"/>
        <v>52258</v>
      </c>
      <c r="AC143" s="495">
        <f t="shared" si="9"/>
        <v>52258</v>
      </c>
    </row>
    <row r="144" spans="1:29" s="493" customFormat="1" hidden="1" x14ac:dyDescent="0.2">
      <c r="A144" s="475">
        <v>129</v>
      </c>
      <c r="B144" s="476" t="s">
        <v>1103</v>
      </c>
      <c r="C144" s="476" t="s">
        <v>486</v>
      </c>
      <c r="D144" s="476" t="s">
        <v>703</v>
      </c>
      <c r="E144" s="476" t="s">
        <v>744</v>
      </c>
      <c r="F144" s="477">
        <v>11356</v>
      </c>
      <c r="G144" s="477">
        <v>0</v>
      </c>
      <c r="H144" s="477">
        <v>0</v>
      </c>
      <c r="I144" s="478" t="s">
        <v>328</v>
      </c>
      <c r="J144" s="479">
        <v>101</v>
      </c>
      <c r="K144" s="480">
        <v>43928</v>
      </c>
      <c r="L144" s="480"/>
      <c r="M144" s="481">
        <v>1147</v>
      </c>
      <c r="N144" s="482" t="s">
        <v>328</v>
      </c>
      <c r="O144" s="483">
        <v>1</v>
      </c>
      <c r="P144" s="484">
        <v>1714</v>
      </c>
      <c r="Q144" s="485">
        <v>0</v>
      </c>
      <c r="R144" s="485">
        <v>0</v>
      </c>
      <c r="S144" s="485">
        <v>567</v>
      </c>
      <c r="T144" s="485">
        <v>0</v>
      </c>
      <c r="U144" s="484">
        <v>0</v>
      </c>
      <c r="V144" s="483"/>
      <c r="W144" s="486" t="s">
        <v>672</v>
      </c>
      <c r="X144" s="476" t="s">
        <v>627</v>
      </c>
      <c r="Y144" s="476" t="s">
        <v>627</v>
      </c>
      <c r="Z144" s="476">
        <v>0</v>
      </c>
      <c r="AA144" s="493">
        <f t="shared" si="8"/>
        <v>11356</v>
      </c>
      <c r="AC144" s="495">
        <f t="shared" si="9"/>
        <v>11356</v>
      </c>
    </row>
    <row r="145" spans="1:29" s="493" customFormat="1" hidden="1" x14ac:dyDescent="0.2">
      <c r="A145" s="475">
        <v>130</v>
      </c>
      <c r="B145" s="476" t="s">
        <v>1103</v>
      </c>
      <c r="C145" s="476" t="s">
        <v>486</v>
      </c>
      <c r="D145" s="476" t="s">
        <v>703</v>
      </c>
      <c r="E145" s="476" t="s">
        <v>744</v>
      </c>
      <c r="F145" s="477">
        <v>50981</v>
      </c>
      <c r="G145" s="477">
        <v>0</v>
      </c>
      <c r="H145" s="477">
        <v>0</v>
      </c>
      <c r="I145" s="478" t="s">
        <v>328</v>
      </c>
      <c r="J145" s="479">
        <v>104</v>
      </c>
      <c r="K145" s="480">
        <v>43930</v>
      </c>
      <c r="L145" s="480"/>
      <c r="M145" s="481">
        <v>5302</v>
      </c>
      <c r="N145" s="482" t="s">
        <v>328</v>
      </c>
      <c r="O145" s="483">
        <v>1</v>
      </c>
      <c r="P145" s="484">
        <v>7694</v>
      </c>
      <c r="Q145" s="485">
        <v>0</v>
      </c>
      <c r="R145" s="485">
        <v>0</v>
      </c>
      <c r="S145" s="485">
        <v>2392</v>
      </c>
      <c r="T145" s="485">
        <v>0</v>
      </c>
      <c r="U145" s="484">
        <v>0</v>
      </c>
      <c r="V145" s="483"/>
      <c r="W145" s="486" t="s">
        <v>672</v>
      </c>
      <c r="X145" s="476" t="s">
        <v>627</v>
      </c>
      <c r="Y145" s="476" t="s">
        <v>627</v>
      </c>
      <c r="Z145" s="476">
        <v>0</v>
      </c>
      <c r="AA145" s="493">
        <f t="shared" si="8"/>
        <v>50981</v>
      </c>
      <c r="AC145" s="495">
        <f t="shared" si="9"/>
        <v>50981</v>
      </c>
    </row>
    <row r="146" spans="1:29" s="493" customFormat="1" hidden="1" x14ac:dyDescent="0.2">
      <c r="A146" s="475">
        <v>131</v>
      </c>
      <c r="B146" s="476" t="s">
        <v>1103</v>
      </c>
      <c r="C146" s="476" t="s">
        <v>486</v>
      </c>
      <c r="D146" s="476" t="s">
        <v>703</v>
      </c>
      <c r="E146" s="476" t="s">
        <v>744</v>
      </c>
      <c r="F146" s="477">
        <v>13752</v>
      </c>
      <c r="G146" s="477">
        <v>0</v>
      </c>
      <c r="H146" s="477">
        <v>0</v>
      </c>
      <c r="I146" s="478" t="s">
        <v>328</v>
      </c>
      <c r="J146" s="479">
        <v>110</v>
      </c>
      <c r="K146" s="480">
        <v>43935</v>
      </c>
      <c r="L146" s="480"/>
      <c r="M146" s="481">
        <v>1513</v>
      </c>
      <c r="N146" s="482" t="s">
        <v>328</v>
      </c>
      <c r="O146" s="483">
        <v>1</v>
      </c>
      <c r="P146" s="484">
        <v>2075</v>
      </c>
      <c r="Q146" s="485">
        <v>0</v>
      </c>
      <c r="R146" s="485">
        <v>0</v>
      </c>
      <c r="S146" s="485">
        <v>563</v>
      </c>
      <c r="T146" s="485">
        <v>0</v>
      </c>
      <c r="U146" s="484">
        <v>0</v>
      </c>
      <c r="V146" s="483"/>
      <c r="W146" s="486" t="s">
        <v>672</v>
      </c>
      <c r="X146" s="476" t="s">
        <v>627</v>
      </c>
      <c r="Y146" s="476" t="s">
        <v>627</v>
      </c>
      <c r="Z146" s="476">
        <v>0</v>
      </c>
      <c r="AA146" s="493">
        <f t="shared" si="8"/>
        <v>13752</v>
      </c>
      <c r="AC146" s="495">
        <f t="shared" si="9"/>
        <v>13752</v>
      </c>
    </row>
    <row r="147" spans="1:29" s="493" customFormat="1" hidden="1" x14ac:dyDescent="0.2">
      <c r="A147" s="475">
        <v>132</v>
      </c>
      <c r="B147" s="476" t="s">
        <v>1103</v>
      </c>
      <c r="C147" s="476" t="s">
        <v>486</v>
      </c>
      <c r="D147" s="476" t="s">
        <v>703</v>
      </c>
      <c r="E147" s="476" t="s">
        <v>744</v>
      </c>
      <c r="F147" s="477">
        <v>36712</v>
      </c>
      <c r="G147" s="477">
        <v>0</v>
      </c>
      <c r="H147" s="477">
        <v>0</v>
      </c>
      <c r="I147" s="478" t="s">
        <v>328</v>
      </c>
      <c r="J147" s="479">
        <v>110</v>
      </c>
      <c r="K147" s="480">
        <v>43935</v>
      </c>
      <c r="L147" s="480"/>
      <c r="M147" s="481">
        <v>4038</v>
      </c>
      <c r="N147" s="482" t="s">
        <v>328</v>
      </c>
      <c r="O147" s="483">
        <v>1</v>
      </c>
      <c r="P147" s="484">
        <v>5540</v>
      </c>
      <c r="Q147" s="485">
        <v>0</v>
      </c>
      <c r="R147" s="485">
        <v>0</v>
      </c>
      <c r="S147" s="485">
        <v>1502</v>
      </c>
      <c r="T147" s="485">
        <v>0</v>
      </c>
      <c r="U147" s="484">
        <v>0</v>
      </c>
      <c r="V147" s="483"/>
      <c r="W147" s="486" t="s">
        <v>672</v>
      </c>
      <c r="X147" s="476" t="s">
        <v>627</v>
      </c>
      <c r="Y147" s="476" t="s">
        <v>627</v>
      </c>
      <c r="Z147" s="476">
        <v>0</v>
      </c>
      <c r="AA147" s="493">
        <f t="shared" si="8"/>
        <v>36712</v>
      </c>
      <c r="AC147" s="495">
        <f t="shared" si="9"/>
        <v>36712</v>
      </c>
    </row>
    <row r="148" spans="1:29" s="493" customFormat="1" hidden="1" x14ac:dyDescent="0.2">
      <c r="A148" s="475">
        <v>133</v>
      </c>
      <c r="B148" s="476" t="s">
        <v>1103</v>
      </c>
      <c r="C148" s="476" t="s">
        <v>486</v>
      </c>
      <c r="D148" s="476" t="s">
        <v>703</v>
      </c>
      <c r="E148" s="476" t="s">
        <v>744</v>
      </c>
      <c r="F148" s="477">
        <v>23</v>
      </c>
      <c r="G148" s="477">
        <v>0</v>
      </c>
      <c r="H148" s="477">
        <v>0</v>
      </c>
      <c r="I148" s="478" t="s">
        <v>328</v>
      </c>
      <c r="J148" s="479">
        <v>110.1</v>
      </c>
      <c r="K148" s="480">
        <v>43936</v>
      </c>
      <c r="L148" s="480"/>
      <c r="M148" s="481">
        <v>3</v>
      </c>
      <c r="N148" s="482" t="s">
        <v>328</v>
      </c>
      <c r="O148" s="483">
        <v>1</v>
      </c>
      <c r="P148" s="484">
        <v>3</v>
      </c>
      <c r="Q148" s="485">
        <v>0</v>
      </c>
      <c r="R148" s="485">
        <v>0</v>
      </c>
      <c r="S148" s="485">
        <v>1</v>
      </c>
      <c r="T148" s="485">
        <v>0</v>
      </c>
      <c r="U148" s="484">
        <v>0</v>
      </c>
      <c r="V148" s="483"/>
      <c r="W148" s="486" t="s">
        <v>672</v>
      </c>
      <c r="X148" s="476" t="s">
        <v>627</v>
      </c>
      <c r="Y148" s="476" t="s">
        <v>627</v>
      </c>
      <c r="Z148" s="476">
        <v>0</v>
      </c>
      <c r="AA148" s="493">
        <f t="shared" si="8"/>
        <v>23</v>
      </c>
      <c r="AC148" s="495">
        <f t="shared" si="9"/>
        <v>23</v>
      </c>
    </row>
    <row r="149" spans="1:29" s="493" customFormat="1" hidden="1" x14ac:dyDescent="0.2">
      <c r="A149" s="475">
        <v>134</v>
      </c>
      <c r="B149" s="476" t="s">
        <v>1103</v>
      </c>
      <c r="C149" s="476" t="s">
        <v>486</v>
      </c>
      <c r="D149" s="476" t="s">
        <v>703</v>
      </c>
      <c r="E149" s="476" t="s">
        <v>744</v>
      </c>
      <c r="F149" s="477">
        <v>25480</v>
      </c>
      <c r="G149" s="477">
        <v>0</v>
      </c>
      <c r="H149" s="477">
        <v>0</v>
      </c>
      <c r="I149" s="478" t="s">
        <v>328</v>
      </c>
      <c r="J149" s="479">
        <v>110.1</v>
      </c>
      <c r="K149" s="480">
        <v>43936</v>
      </c>
      <c r="L149" s="480"/>
      <c r="M149" s="481">
        <v>2805</v>
      </c>
      <c r="N149" s="482" t="s">
        <v>328</v>
      </c>
      <c r="O149" s="483">
        <v>1</v>
      </c>
      <c r="P149" s="484">
        <v>3845</v>
      </c>
      <c r="Q149" s="485">
        <v>0</v>
      </c>
      <c r="R149" s="485">
        <v>0</v>
      </c>
      <c r="S149" s="485">
        <v>1040</v>
      </c>
      <c r="T149" s="485">
        <v>0</v>
      </c>
      <c r="U149" s="484">
        <v>0</v>
      </c>
      <c r="V149" s="483"/>
      <c r="W149" s="486" t="s">
        <v>672</v>
      </c>
      <c r="X149" s="476" t="s">
        <v>627</v>
      </c>
      <c r="Y149" s="476" t="s">
        <v>627</v>
      </c>
      <c r="Z149" s="476">
        <v>0</v>
      </c>
      <c r="AA149" s="493">
        <f t="shared" si="8"/>
        <v>25480</v>
      </c>
      <c r="AC149" s="495">
        <f t="shared" si="9"/>
        <v>25480</v>
      </c>
    </row>
    <row r="150" spans="1:29" s="493" customFormat="1" hidden="1" x14ac:dyDescent="0.2">
      <c r="A150" s="475">
        <v>135</v>
      </c>
      <c r="B150" s="476" t="s">
        <v>1103</v>
      </c>
      <c r="C150" s="476" t="s">
        <v>486</v>
      </c>
      <c r="D150" s="476" t="s">
        <v>703</v>
      </c>
      <c r="E150" s="476" t="s">
        <v>744</v>
      </c>
      <c r="F150" s="477">
        <v>50046</v>
      </c>
      <c r="G150" s="477">
        <v>0</v>
      </c>
      <c r="H150" s="477">
        <v>0</v>
      </c>
      <c r="I150" s="478" t="s">
        <v>328</v>
      </c>
      <c r="J150" s="479">
        <v>110.1</v>
      </c>
      <c r="K150" s="480">
        <v>43936</v>
      </c>
      <c r="L150" s="480"/>
      <c r="M150" s="481">
        <v>5510</v>
      </c>
      <c r="N150" s="482" t="s">
        <v>328</v>
      </c>
      <c r="O150" s="483">
        <v>1</v>
      </c>
      <c r="P150" s="484">
        <v>7553</v>
      </c>
      <c r="Q150" s="485">
        <v>0</v>
      </c>
      <c r="R150" s="485">
        <v>0</v>
      </c>
      <c r="S150" s="485">
        <v>2043</v>
      </c>
      <c r="T150" s="485">
        <v>0</v>
      </c>
      <c r="U150" s="484">
        <v>0</v>
      </c>
      <c r="V150" s="483"/>
      <c r="W150" s="486" t="s">
        <v>672</v>
      </c>
      <c r="X150" s="476" t="s">
        <v>627</v>
      </c>
      <c r="Y150" s="476" t="s">
        <v>627</v>
      </c>
      <c r="Z150" s="476">
        <v>0</v>
      </c>
      <c r="AA150" s="493">
        <f t="shared" si="8"/>
        <v>50046</v>
      </c>
      <c r="AC150" s="495">
        <f t="shared" si="9"/>
        <v>50046</v>
      </c>
    </row>
    <row r="151" spans="1:29" s="493" customFormat="1" hidden="1" x14ac:dyDescent="0.2">
      <c r="A151" s="475">
        <v>136</v>
      </c>
      <c r="B151" s="476" t="s">
        <v>1103</v>
      </c>
      <c r="C151" s="476" t="s">
        <v>486</v>
      </c>
      <c r="D151" s="476" t="s">
        <v>703</v>
      </c>
      <c r="E151" s="476" t="s">
        <v>744</v>
      </c>
      <c r="F151" s="477">
        <v>418</v>
      </c>
      <c r="G151" s="477">
        <v>0</v>
      </c>
      <c r="H151" s="477">
        <v>0</v>
      </c>
      <c r="I151" s="478" t="s">
        <v>328</v>
      </c>
      <c r="J151" s="479">
        <v>109.5</v>
      </c>
      <c r="K151" s="480">
        <v>43936</v>
      </c>
      <c r="L151" s="480"/>
      <c r="M151" s="481">
        <v>46</v>
      </c>
      <c r="N151" s="482" t="s">
        <v>328</v>
      </c>
      <c r="O151" s="483">
        <v>1</v>
      </c>
      <c r="P151" s="484">
        <v>63</v>
      </c>
      <c r="Q151" s="485">
        <v>0</v>
      </c>
      <c r="R151" s="485">
        <v>0</v>
      </c>
      <c r="S151" s="485">
        <v>17</v>
      </c>
      <c r="T151" s="485">
        <v>0</v>
      </c>
      <c r="U151" s="484">
        <v>0</v>
      </c>
      <c r="V151" s="483"/>
      <c r="W151" s="486" t="s">
        <v>672</v>
      </c>
      <c r="X151" s="476" t="s">
        <v>627</v>
      </c>
      <c r="Y151" s="476" t="s">
        <v>627</v>
      </c>
      <c r="Z151" s="476">
        <v>0</v>
      </c>
      <c r="AA151" s="493">
        <f t="shared" si="8"/>
        <v>418</v>
      </c>
      <c r="AC151" s="495">
        <f t="shared" si="9"/>
        <v>418</v>
      </c>
    </row>
    <row r="152" spans="1:29" s="493" customFormat="1" hidden="1" x14ac:dyDescent="0.2">
      <c r="A152" s="475">
        <v>137</v>
      </c>
      <c r="B152" s="476" t="s">
        <v>1103</v>
      </c>
      <c r="C152" s="476" t="s">
        <v>486</v>
      </c>
      <c r="D152" s="476" t="s">
        <v>703</v>
      </c>
      <c r="E152" s="476" t="s">
        <v>744</v>
      </c>
      <c r="F152" s="477">
        <v>47373</v>
      </c>
      <c r="G152" s="477">
        <v>0</v>
      </c>
      <c r="H152" s="477">
        <v>0</v>
      </c>
      <c r="I152" s="478" t="s">
        <v>328</v>
      </c>
      <c r="J152" s="479">
        <v>109</v>
      </c>
      <c r="K152" s="480">
        <v>43938</v>
      </c>
      <c r="L152" s="480"/>
      <c r="M152" s="481">
        <v>5164</v>
      </c>
      <c r="N152" s="482" t="s">
        <v>328</v>
      </c>
      <c r="O152" s="483">
        <v>1</v>
      </c>
      <c r="P152" s="484">
        <v>7149</v>
      </c>
      <c r="Q152" s="485">
        <v>0</v>
      </c>
      <c r="R152" s="485">
        <v>0</v>
      </c>
      <c r="S152" s="485">
        <v>1986</v>
      </c>
      <c r="T152" s="485">
        <v>0</v>
      </c>
      <c r="U152" s="484">
        <v>0</v>
      </c>
      <c r="V152" s="483"/>
      <c r="W152" s="486" t="s">
        <v>672</v>
      </c>
      <c r="X152" s="476" t="s">
        <v>627</v>
      </c>
      <c r="Y152" s="476" t="s">
        <v>627</v>
      </c>
      <c r="Z152" s="476">
        <v>0</v>
      </c>
      <c r="AA152" s="493">
        <f t="shared" si="8"/>
        <v>47373</v>
      </c>
      <c r="AC152" s="495">
        <f t="shared" si="9"/>
        <v>47373</v>
      </c>
    </row>
    <row r="153" spans="1:29" s="493" customFormat="1" hidden="1" x14ac:dyDescent="0.2">
      <c r="A153" s="475">
        <v>138</v>
      </c>
      <c r="B153" s="476" t="s">
        <v>1103</v>
      </c>
      <c r="C153" s="476" t="s">
        <v>486</v>
      </c>
      <c r="D153" s="476" t="s">
        <v>703</v>
      </c>
      <c r="E153" s="476" t="s">
        <v>744</v>
      </c>
      <c r="F153" s="477">
        <v>3600</v>
      </c>
      <c r="G153" s="477">
        <v>0</v>
      </c>
      <c r="H153" s="477">
        <v>0</v>
      </c>
      <c r="I153" s="478" t="s">
        <v>328</v>
      </c>
      <c r="J153" s="479">
        <v>109</v>
      </c>
      <c r="K153" s="480">
        <v>43938</v>
      </c>
      <c r="L153" s="480"/>
      <c r="M153" s="481">
        <v>392</v>
      </c>
      <c r="N153" s="482" t="s">
        <v>328</v>
      </c>
      <c r="O153" s="483">
        <v>1</v>
      </c>
      <c r="P153" s="484">
        <v>543</v>
      </c>
      <c r="Q153" s="485">
        <v>0</v>
      </c>
      <c r="R153" s="485">
        <v>0</v>
      </c>
      <c r="S153" s="485">
        <v>151</v>
      </c>
      <c r="T153" s="485">
        <v>0</v>
      </c>
      <c r="U153" s="484">
        <v>0</v>
      </c>
      <c r="V153" s="483"/>
      <c r="W153" s="486" t="s">
        <v>672</v>
      </c>
      <c r="X153" s="476" t="s">
        <v>627</v>
      </c>
      <c r="Y153" s="476" t="s">
        <v>627</v>
      </c>
      <c r="Z153" s="476">
        <v>0</v>
      </c>
      <c r="AA153" s="493">
        <f t="shared" si="8"/>
        <v>3600</v>
      </c>
      <c r="AC153" s="495">
        <f t="shared" si="9"/>
        <v>3600</v>
      </c>
    </row>
    <row r="154" spans="1:29" s="493" customFormat="1" hidden="1" x14ac:dyDescent="0.2">
      <c r="A154" s="475">
        <v>139</v>
      </c>
      <c r="B154" s="476" t="s">
        <v>1103</v>
      </c>
      <c r="C154" s="476" t="s">
        <v>486</v>
      </c>
      <c r="D154" s="476" t="s">
        <v>703</v>
      </c>
      <c r="E154" s="476" t="s">
        <v>744</v>
      </c>
      <c r="F154" s="477">
        <v>52500</v>
      </c>
      <c r="G154" s="477">
        <v>0</v>
      </c>
      <c r="H154" s="477">
        <v>0</v>
      </c>
      <c r="I154" s="478" t="s">
        <v>328</v>
      </c>
      <c r="J154" s="479">
        <v>105.83</v>
      </c>
      <c r="K154" s="480">
        <v>43941</v>
      </c>
      <c r="L154" s="480"/>
      <c r="M154" s="481">
        <v>5556</v>
      </c>
      <c r="N154" s="482" t="s">
        <v>328</v>
      </c>
      <c r="O154" s="483">
        <v>1</v>
      </c>
      <c r="P154" s="484">
        <v>7923</v>
      </c>
      <c r="Q154" s="485">
        <v>0</v>
      </c>
      <c r="R154" s="485">
        <v>0</v>
      </c>
      <c r="S154" s="485">
        <v>2367</v>
      </c>
      <c r="T154" s="485">
        <v>0</v>
      </c>
      <c r="U154" s="484">
        <v>0</v>
      </c>
      <c r="V154" s="483"/>
      <c r="W154" s="486" t="s">
        <v>672</v>
      </c>
      <c r="X154" s="476" t="s">
        <v>627</v>
      </c>
      <c r="Y154" s="476" t="s">
        <v>627</v>
      </c>
      <c r="Z154" s="476">
        <v>0</v>
      </c>
      <c r="AA154" s="493">
        <f t="shared" si="8"/>
        <v>52500</v>
      </c>
      <c r="AC154" s="495">
        <f t="shared" si="9"/>
        <v>52500</v>
      </c>
    </row>
    <row r="155" spans="1:29" s="493" customFormat="1" hidden="1" x14ac:dyDescent="0.2">
      <c r="A155" s="475">
        <v>140</v>
      </c>
      <c r="B155" s="476" t="s">
        <v>1103</v>
      </c>
      <c r="C155" s="476" t="s">
        <v>486</v>
      </c>
      <c r="D155" s="476" t="s">
        <v>703</v>
      </c>
      <c r="E155" s="476" t="s">
        <v>744</v>
      </c>
      <c r="F155" s="477">
        <v>453</v>
      </c>
      <c r="G155" s="477">
        <v>0</v>
      </c>
      <c r="H155" s="477">
        <v>0</v>
      </c>
      <c r="I155" s="478" t="s">
        <v>328</v>
      </c>
      <c r="J155" s="479">
        <v>100</v>
      </c>
      <c r="K155" s="480">
        <v>43944</v>
      </c>
      <c r="L155" s="480"/>
      <c r="M155" s="481">
        <v>45</v>
      </c>
      <c r="N155" s="482" t="s">
        <v>328</v>
      </c>
      <c r="O155" s="483">
        <v>1</v>
      </c>
      <c r="P155" s="484">
        <v>68</v>
      </c>
      <c r="Q155" s="485">
        <v>0</v>
      </c>
      <c r="R155" s="485">
        <v>0</v>
      </c>
      <c r="S155" s="485">
        <v>23</v>
      </c>
      <c r="T155" s="485">
        <v>0</v>
      </c>
      <c r="U155" s="484">
        <v>0</v>
      </c>
      <c r="V155" s="483"/>
      <c r="W155" s="486" t="s">
        <v>672</v>
      </c>
      <c r="X155" s="476" t="s">
        <v>627</v>
      </c>
      <c r="Y155" s="476" t="s">
        <v>627</v>
      </c>
      <c r="Z155" s="476">
        <v>0</v>
      </c>
      <c r="AA155" s="493">
        <f t="shared" si="8"/>
        <v>453</v>
      </c>
      <c r="AC155" s="495">
        <f t="shared" si="9"/>
        <v>453</v>
      </c>
    </row>
    <row r="156" spans="1:29" s="493" customFormat="1" hidden="1" x14ac:dyDescent="0.2">
      <c r="A156" s="475">
        <v>141</v>
      </c>
      <c r="B156" s="476" t="s">
        <v>1103</v>
      </c>
      <c r="C156" s="476" t="s">
        <v>486</v>
      </c>
      <c r="D156" s="476" t="s">
        <v>703</v>
      </c>
      <c r="E156" s="476" t="s">
        <v>744</v>
      </c>
      <c r="F156" s="477">
        <v>103</v>
      </c>
      <c r="G156" s="477">
        <v>0</v>
      </c>
      <c r="H156" s="477">
        <v>0</v>
      </c>
      <c r="I156" s="478" t="s">
        <v>328</v>
      </c>
      <c r="J156" s="479">
        <v>100</v>
      </c>
      <c r="K156" s="480">
        <v>43944</v>
      </c>
      <c r="L156" s="480"/>
      <c r="M156" s="481">
        <v>10</v>
      </c>
      <c r="N156" s="482" t="s">
        <v>328</v>
      </c>
      <c r="O156" s="483">
        <v>1</v>
      </c>
      <c r="P156" s="484">
        <v>16</v>
      </c>
      <c r="Q156" s="485">
        <v>0</v>
      </c>
      <c r="R156" s="485">
        <v>0</v>
      </c>
      <c r="S156" s="485">
        <v>5</v>
      </c>
      <c r="T156" s="485">
        <v>0</v>
      </c>
      <c r="U156" s="484">
        <v>0</v>
      </c>
      <c r="V156" s="483"/>
      <c r="W156" s="486" t="s">
        <v>672</v>
      </c>
      <c r="X156" s="476" t="s">
        <v>627</v>
      </c>
      <c r="Y156" s="476" t="s">
        <v>627</v>
      </c>
      <c r="Z156" s="476">
        <v>0</v>
      </c>
      <c r="AA156" s="493">
        <f t="shared" si="8"/>
        <v>103</v>
      </c>
      <c r="AC156" s="495">
        <f t="shared" si="9"/>
        <v>103</v>
      </c>
    </row>
    <row r="157" spans="1:29" s="493" customFormat="1" hidden="1" x14ac:dyDescent="0.2">
      <c r="A157" s="475">
        <v>142</v>
      </c>
      <c r="B157" s="476" t="s">
        <v>1103</v>
      </c>
      <c r="C157" s="476" t="s">
        <v>486</v>
      </c>
      <c r="D157" s="476" t="s">
        <v>703</v>
      </c>
      <c r="E157" s="476" t="s">
        <v>744</v>
      </c>
      <c r="F157" s="477">
        <v>5285</v>
      </c>
      <c r="G157" s="477">
        <v>0</v>
      </c>
      <c r="H157" s="477">
        <v>0</v>
      </c>
      <c r="I157" s="478" t="s">
        <v>328</v>
      </c>
      <c r="J157" s="479">
        <v>100</v>
      </c>
      <c r="K157" s="480">
        <v>43944</v>
      </c>
      <c r="L157" s="480"/>
      <c r="M157" s="481">
        <v>529</v>
      </c>
      <c r="N157" s="482" t="s">
        <v>328</v>
      </c>
      <c r="O157" s="483">
        <v>1</v>
      </c>
      <c r="P157" s="484">
        <v>798</v>
      </c>
      <c r="Q157" s="485">
        <v>0</v>
      </c>
      <c r="R157" s="485">
        <v>0</v>
      </c>
      <c r="S157" s="485">
        <v>269</v>
      </c>
      <c r="T157" s="485">
        <v>0</v>
      </c>
      <c r="U157" s="484">
        <v>0</v>
      </c>
      <c r="V157" s="483"/>
      <c r="W157" s="486" t="s">
        <v>672</v>
      </c>
      <c r="X157" s="476" t="s">
        <v>627</v>
      </c>
      <c r="Y157" s="476" t="s">
        <v>627</v>
      </c>
      <c r="Z157" s="476">
        <v>0</v>
      </c>
      <c r="AA157" s="493">
        <f t="shared" si="8"/>
        <v>5285</v>
      </c>
      <c r="AC157" s="495">
        <f t="shared" si="9"/>
        <v>5285</v>
      </c>
    </row>
    <row r="158" spans="1:29" s="493" customFormat="1" hidden="1" x14ac:dyDescent="0.2">
      <c r="A158" s="475">
        <v>143</v>
      </c>
      <c r="B158" s="476" t="s">
        <v>1103</v>
      </c>
      <c r="C158" s="476" t="s">
        <v>486</v>
      </c>
      <c r="D158" s="476" t="s">
        <v>703</v>
      </c>
      <c r="E158" s="476" t="s">
        <v>744</v>
      </c>
      <c r="F158" s="477">
        <v>5000</v>
      </c>
      <c r="G158" s="477">
        <v>0</v>
      </c>
      <c r="H158" s="477">
        <v>0</v>
      </c>
      <c r="I158" s="478" t="s">
        <v>328</v>
      </c>
      <c r="J158" s="479">
        <v>100</v>
      </c>
      <c r="K158" s="480">
        <v>43944</v>
      </c>
      <c r="L158" s="480"/>
      <c r="M158" s="481">
        <v>500</v>
      </c>
      <c r="N158" s="482" t="s">
        <v>328</v>
      </c>
      <c r="O158" s="483">
        <v>1</v>
      </c>
      <c r="P158" s="484">
        <v>755</v>
      </c>
      <c r="Q158" s="485">
        <v>0</v>
      </c>
      <c r="R158" s="485">
        <v>0</v>
      </c>
      <c r="S158" s="485">
        <v>255</v>
      </c>
      <c r="T158" s="485">
        <v>0</v>
      </c>
      <c r="U158" s="484">
        <v>0</v>
      </c>
      <c r="V158" s="483"/>
      <c r="W158" s="486" t="s">
        <v>672</v>
      </c>
      <c r="X158" s="476" t="s">
        <v>627</v>
      </c>
      <c r="Y158" s="476" t="s">
        <v>627</v>
      </c>
      <c r="Z158" s="476">
        <v>0</v>
      </c>
      <c r="AA158" s="493">
        <f t="shared" si="8"/>
        <v>5000</v>
      </c>
      <c r="AC158" s="495">
        <f t="shared" si="9"/>
        <v>5000</v>
      </c>
    </row>
    <row r="159" spans="1:29" s="493" customFormat="1" hidden="1" x14ac:dyDescent="0.2">
      <c r="A159" s="475">
        <v>144</v>
      </c>
      <c r="B159" s="476" t="s">
        <v>1103</v>
      </c>
      <c r="C159" s="476" t="s">
        <v>486</v>
      </c>
      <c r="D159" s="476" t="s">
        <v>703</v>
      </c>
      <c r="E159" s="476" t="s">
        <v>744</v>
      </c>
      <c r="F159" s="477">
        <v>25000</v>
      </c>
      <c r="G159" s="477">
        <v>0</v>
      </c>
      <c r="H159" s="477">
        <v>0</v>
      </c>
      <c r="I159" s="478" t="s">
        <v>328</v>
      </c>
      <c r="J159" s="479">
        <v>100</v>
      </c>
      <c r="K159" s="480">
        <v>43944</v>
      </c>
      <c r="L159" s="480"/>
      <c r="M159" s="481">
        <v>2500</v>
      </c>
      <c r="N159" s="482" t="s">
        <v>328</v>
      </c>
      <c r="O159" s="483">
        <v>1</v>
      </c>
      <c r="P159" s="484">
        <v>3773</v>
      </c>
      <c r="Q159" s="485">
        <v>0</v>
      </c>
      <c r="R159" s="485">
        <v>0</v>
      </c>
      <c r="S159" s="485">
        <v>1273</v>
      </c>
      <c r="T159" s="485">
        <v>0</v>
      </c>
      <c r="U159" s="484">
        <v>0</v>
      </c>
      <c r="V159" s="483"/>
      <c r="W159" s="486" t="s">
        <v>672</v>
      </c>
      <c r="X159" s="476" t="s">
        <v>627</v>
      </c>
      <c r="Y159" s="476" t="s">
        <v>627</v>
      </c>
      <c r="Z159" s="476">
        <v>0</v>
      </c>
      <c r="AA159" s="493">
        <f t="shared" si="8"/>
        <v>25000</v>
      </c>
      <c r="AC159" s="495">
        <f t="shared" si="9"/>
        <v>25000</v>
      </c>
    </row>
    <row r="160" spans="1:29" s="493" customFormat="1" hidden="1" x14ac:dyDescent="0.2">
      <c r="A160" s="475">
        <v>145</v>
      </c>
      <c r="B160" s="476" t="s">
        <v>1103</v>
      </c>
      <c r="C160" s="476" t="s">
        <v>486</v>
      </c>
      <c r="D160" s="476" t="s">
        <v>703</v>
      </c>
      <c r="E160" s="476" t="s">
        <v>744</v>
      </c>
      <c r="F160" s="477">
        <v>19719</v>
      </c>
      <c r="G160" s="477">
        <v>0</v>
      </c>
      <c r="H160" s="477">
        <v>0</v>
      </c>
      <c r="I160" s="478" t="s">
        <v>328</v>
      </c>
      <c r="J160" s="479">
        <v>100</v>
      </c>
      <c r="K160" s="480">
        <v>43944</v>
      </c>
      <c r="L160" s="480"/>
      <c r="M160" s="481">
        <v>1972</v>
      </c>
      <c r="N160" s="482" t="s">
        <v>328</v>
      </c>
      <c r="O160" s="483">
        <v>1</v>
      </c>
      <c r="P160" s="484">
        <v>2976</v>
      </c>
      <c r="Q160" s="485">
        <v>0</v>
      </c>
      <c r="R160" s="485">
        <v>0</v>
      </c>
      <c r="S160" s="485">
        <v>1004</v>
      </c>
      <c r="T160" s="485">
        <v>0</v>
      </c>
      <c r="U160" s="484">
        <v>0</v>
      </c>
      <c r="V160" s="483"/>
      <c r="W160" s="486" t="s">
        <v>672</v>
      </c>
      <c r="X160" s="476" t="s">
        <v>627</v>
      </c>
      <c r="Y160" s="476" t="s">
        <v>627</v>
      </c>
      <c r="Z160" s="476">
        <v>0</v>
      </c>
      <c r="AA160" s="493">
        <f t="shared" si="8"/>
        <v>19719</v>
      </c>
      <c r="AC160" s="495">
        <f t="shared" si="9"/>
        <v>19719</v>
      </c>
    </row>
    <row r="161" spans="1:29" s="493" customFormat="1" hidden="1" x14ac:dyDescent="0.2">
      <c r="A161" s="475">
        <v>146</v>
      </c>
      <c r="B161" s="476" t="s">
        <v>1103</v>
      </c>
      <c r="C161" s="476" t="s">
        <v>486</v>
      </c>
      <c r="D161" s="476" t="s">
        <v>703</v>
      </c>
      <c r="E161" s="476" t="s">
        <v>744</v>
      </c>
      <c r="F161" s="477">
        <v>271</v>
      </c>
      <c r="G161" s="477">
        <v>0</v>
      </c>
      <c r="H161" s="477">
        <v>0</v>
      </c>
      <c r="I161" s="478" t="s">
        <v>328</v>
      </c>
      <c r="J161" s="479">
        <v>100</v>
      </c>
      <c r="K161" s="480">
        <v>43944</v>
      </c>
      <c r="L161" s="480"/>
      <c r="M161" s="481">
        <v>27</v>
      </c>
      <c r="N161" s="482" t="s">
        <v>328</v>
      </c>
      <c r="O161" s="483">
        <v>1</v>
      </c>
      <c r="P161" s="484">
        <v>41</v>
      </c>
      <c r="Q161" s="485">
        <v>0</v>
      </c>
      <c r="R161" s="485">
        <v>0</v>
      </c>
      <c r="S161" s="485">
        <v>14</v>
      </c>
      <c r="T161" s="485">
        <v>0</v>
      </c>
      <c r="U161" s="484">
        <v>0</v>
      </c>
      <c r="V161" s="483"/>
      <c r="W161" s="486" t="s">
        <v>672</v>
      </c>
      <c r="X161" s="476" t="s">
        <v>627</v>
      </c>
      <c r="Y161" s="476" t="s">
        <v>627</v>
      </c>
      <c r="Z161" s="476">
        <v>0</v>
      </c>
      <c r="AA161" s="493">
        <f t="shared" ref="AA161:AA224" si="10">F161/O161</f>
        <v>271</v>
      </c>
      <c r="AC161" s="495">
        <f t="shared" ref="AC161:AC224" si="11">AA161-AB161</f>
        <v>271</v>
      </c>
    </row>
    <row r="162" spans="1:29" s="493" customFormat="1" hidden="1" x14ac:dyDescent="0.2">
      <c r="A162" s="475">
        <v>147</v>
      </c>
      <c r="B162" s="476" t="s">
        <v>1103</v>
      </c>
      <c r="C162" s="476" t="s">
        <v>486</v>
      </c>
      <c r="D162" s="476" t="s">
        <v>703</v>
      </c>
      <c r="E162" s="476" t="s">
        <v>744</v>
      </c>
      <c r="F162" s="477">
        <v>57220</v>
      </c>
      <c r="G162" s="477">
        <v>0</v>
      </c>
      <c r="H162" s="477">
        <v>0</v>
      </c>
      <c r="I162" s="478" t="s">
        <v>328</v>
      </c>
      <c r="J162" s="479">
        <v>95</v>
      </c>
      <c r="K162" s="480">
        <v>43945</v>
      </c>
      <c r="L162" s="480"/>
      <c r="M162" s="481">
        <v>5436</v>
      </c>
      <c r="N162" s="482" t="s">
        <v>328</v>
      </c>
      <c r="O162" s="483">
        <v>1</v>
      </c>
      <c r="P162" s="484">
        <v>8635</v>
      </c>
      <c r="Q162" s="485">
        <v>0</v>
      </c>
      <c r="R162" s="485">
        <v>0</v>
      </c>
      <c r="S162" s="485">
        <v>3200</v>
      </c>
      <c r="T162" s="485">
        <v>0</v>
      </c>
      <c r="U162" s="484">
        <v>0</v>
      </c>
      <c r="V162" s="483"/>
      <c r="W162" s="486" t="s">
        <v>672</v>
      </c>
      <c r="X162" s="476" t="s">
        <v>627</v>
      </c>
      <c r="Y162" s="476" t="s">
        <v>627</v>
      </c>
      <c r="Z162" s="476">
        <v>0</v>
      </c>
      <c r="AA162" s="493">
        <f t="shared" si="10"/>
        <v>57220</v>
      </c>
      <c r="AC162" s="495">
        <f t="shared" si="11"/>
        <v>57220</v>
      </c>
    </row>
    <row r="163" spans="1:29" s="493" customFormat="1" hidden="1" x14ac:dyDescent="0.2">
      <c r="A163" s="475">
        <v>148</v>
      </c>
      <c r="B163" s="476" t="s">
        <v>1103</v>
      </c>
      <c r="C163" s="476" t="s">
        <v>486</v>
      </c>
      <c r="D163" s="476" t="s">
        <v>703</v>
      </c>
      <c r="E163" s="476" t="s">
        <v>744</v>
      </c>
      <c r="F163" s="477">
        <v>38646</v>
      </c>
      <c r="G163" s="477">
        <v>0</v>
      </c>
      <c r="H163" s="477">
        <v>0</v>
      </c>
      <c r="I163" s="478" t="s">
        <v>328</v>
      </c>
      <c r="J163" s="479">
        <v>91.89</v>
      </c>
      <c r="K163" s="480">
        <v>43945</v>
      </c>
      <c r="L163" s="480"/>
      <c r="M163" s="481">
        <v>3551</v>
      </c>
      <c r="N163" s="482" t="s">
        <v>328</v>
      </c>
      <c r="O163" s="483">
        <v>1</v>
      </c>
      <c r="P163" s="484">
        <v>5832</v>
      </c>
      <c r="Q163" s="485">
        <v>0</v>
      </c>
      <c r="R163" s="485">
        <v>0</v>
      </c>
      <c r="S163" s="485">
        <v>2281</v>
      </c>
      <c r="T163" s="485">
        <v>0</v>
      </c>
      <c r="U163" s="484">
        <v>0</v>
      </c>
      <c r="V163" s="483"/>
      <c r="W163" s="486" t="s">
        <v>672</v>
      </c>
      <c r="X163" s="476" t="s">
        <v>627</v>
      </c>
      <c r="Y163" s="476" t="s">
        <v>627</v>
      </c>
      <c r="Z163" s="476">
        <v>0</v>
      </c>
      <c r="AA163" s="493">
        <f t="shared" si="10"/>
        <v>38646</v>
      </c>
      <c r="AC163" s="495">
        <f t="shared" si="11"/>
        <v>38646</v>
      </c>
    </row>
    <row r="164" spans="1:29" s="493" customFormat="1" hidden="1" x14ac:dyDescent="0.2">
      <c r="A164" s="475">
        <v>149</v>
      </c>
      <c r="B164" s="476" t="s">
        <v>1103</v>
      </c>
      <c r="C164" s="476" t="s">
        <v>486</v>
      </c>
      <c r="D164" s="476" t="s">
        <v>703</v>
      </c>
      <c r="E164" s="476" t="s">
        <v>744</v>
      </c>
      <c r="F164" s="477">
        <v>100</v>
      </c>
      <c r="G164" s="477">
        <v>0</v>
      </c>
      <c r="H164" s="477">
        <v>0</v>
      </c>
      <c r="I164" s="478" t="s">
        <v>328</v>
      </c>
      <c r="J164" s="479">
        <v>91.89</v>
      </c>
      <c r="K164" s="480">
        <v>43945</v>
      </c>
      <c r="L164" s="480"/>
      <c r="M164" s="481">
        <v>9</v>
      </c>
      <c r="N164" s="482" t="s">
        <v>328</v>
      </c>
      <c r="O164" s="483">
        <v>1</v>
      </c>
      <c r="P164" s="484">
        <v>15</v>
      </c>
      <c r="Q164" s="485">
        <v>0</v>
      </c>
      <c r="R164" s="485">
        <v>0</v>
      </c>
      <c r="S164" s="485">
        <v>6</v>
      </c>
      <c r="T164" s="485">
        <v>0</v>
      </c>
      <c r="U164" s="484">
        <v>0</v>
      </c>
      <c r="V164" s="483"/>
      <c r="W164" s="486" t="s">
        <v>672</v>
      </c>
      <c r="X164" s="476" t="s">
        <v>627</v>
      </c>
      <c r="Y164" s="476" t="s">
        <v>627</v>
      </c>
      <c r="Z164" s="476">
        <v>0</v>
      </c>
      <c r="AA164" s="493">
        <f t="shared" si="10"/>
        <v>100</v>
      </c>
      <c r="AC164" s="495">
        <f t="shared" si="11"/>
        <v>100</v>
      </c>
    </row>
    <row r="165" spans="1:29" s="493" customFormat="1" hidden="1" x14ac:dyDescent="0.2">
      <c r="A165" s="475">
        <v>150</v>
      </c>
      <c r="B165" s="476" t="s">
        <v>1103</v>
      </c>
      <c r="C165" s="476" t="s">
        <v>486</v>
      </c>
      <c r="D165" s="476" t="s">
        <v>703</v>
      </c>
      <c r="E165" s="476" t="s">
        <v>744</v>
      </c>
      <c r="F165" s="477">
        <v>100</v>
      </c>
      <c r="G165" s="477">
        <v>0</v>
      </c>
      <c r="H165" s="477">
        <v>0</v>
      </c>
      <c r="I165" s="478" t="s">
        <v>328</v>
      </c>
      <c r="J165" s="479">
        <v>91.89</v>
      </c>
      <c r="K165" s="480">
        <v>43945</v>
      </c>
      <c r="L165" s="480"/>
      <c r="M165" s="481">
        <v>9</v>
      </c>
      <c r="N165" s="482" t="s">
        <v>328</v>
      </c>
      <c r="O165" s="483">
        <v>1</v>
      </c>
      <c r="P165" s="484">
        <v>15</v>
      </c>
      <c r="Q165" s="485">
        <v>0</v>
      </c>
      <c r="R165" s="485">
        <v>0</v>
      </c>
      <c r="S165" s="485">
        <v>6</v>
      </c>
      <c r="T165" s="485">
        <v>0</v>
      </c>
      <c r="U165" s="484">
        <v>0</v>
      </c>
      <c r="V165" s="483"/>
      <c r="W165" s="486" t="s">
        <v>672</v>
      </c>
      <c r="X165" s="476" t="s">
        <v>627</v>
      </c>
      <c r="Y165" s="476" t="s">
        <v>627</v>
      </c>
      <c r="Z165" s="476">
        <v>0</v>
      </c>
      <c r="AA165" s="493">
        <f t="shared" si="10"/>
        <v>100</v>
      </c>
      <c r="AC165" s="495">
        <f t="shared" si="11"/>
        <v>100</v>
      </c>
    </row>
    <row r="166" spans="1:29" s="493" customFormat="1" hidden="1" x14ac:dyDescent="0.2">
      <c r="A166" s="475">
        <v>151</v>
      </c>
      <c r="B166" s="476" t="s">
        <v>1103</v>
      </c>
      <c r="C166" s="476" t="s">
        <v>486</v>
      </c>
      <c r="D166" s="476" t="s">
        <v>703</v>
      </c>
      <c r="E166" s="476" t="s">
        <v>744</v>
      </c>
      <c r="F166" s="477">
        <v>8171</v>
      </c>
      <c r="G166" s="477">
        <v>0</v>
      </c>
      <c r="H166" s="477">
        <v>0</v>
      </c>
      <c r="I166" s="478" t="s">
        <v>328</v>
      </c>
      <c r="J166" s="479">
        <v>91.89</v>
      </c>
      <c r="K166" s="480">
        <v>43945</v>
      </c>
      <c r="L166" s="480"/>
      <c r="M166" s="481">
        <v>751</v>
      </c>
      <c r="N166" s="482" t="s">
        <v>328</v>
      </c>
      <c r="O166" s="483">
        <v>1</v>
      </c>
      <c r="P166" s="484">
        <v>1233</v>
      </c>
      <c r="Q166" s="485">
        <v>0</v>
      </c>
      <c r="R166" s="485">
        <v>0</v>
      </c>
      <c r="S166" s="485">
        <v>482</v>
      </c>
      <c r="T166" s="485">
        <v>0</v>
      </c>
      <c r="U166" s="484">
        <v>0</v>
      </c>
      <c r="V166" s="483"/>
      <c r="W166" s="486" t="s">
        <v>672</v>
      </c>
      <c r="X166" s="476" t="s">
        <v>627</v>
      </c>
      <c r="Y166" s="476" t="s">
        <v>627</v>
      </c>
      <c r="Z166" s="476">
        <v>0</v>
      </c>
      <c r="AA166" s="493">
        <f t="shared" si="10"/>
        <v>8171</v>
      </c>
      <c r="AC166" s="495">
        <f t="shared" si="11"/>
        <v>8171</v>
      </c>
    </row>
    <row r="167" spans="1:29" s="493" customFormat="1" hidden="1" x14ac:dyDescent="0.2">
      <c r="A167" s="475">
        <v>152</v>
      </c>
      <c r="B167" s="476" t="s">
        <v>1103</v>
      </c>
      <c r="C167" s="476" t="s">
        <v>486</v>
      </c>
      <c r="D167" s="476" t="s">
        <v>703</v>
      </c>
      <c r="E167" s="476" t="s">
        <v>744</v>
      </c>
      <c r="F167" s="477">
        <v>13218</v>
      </c>
      <c r="G167" s="477">
        <v>0</v>
      </c>
      <c r="H167" s="477">
        <v>0</v>
      </c>
      <c r="I167" s="478" t="s">
        <v>328</v>
      </c>
      <c r="J167" s="479">
        <v>91.89</v>
      </c>
      <c r="K167" s="480">
        <v>43945</v>
      </c>
      <c r="L167" s="480"/>
      <c r="M167" s="481">
        <v>1215</v>
      </c>
      <c r="N167" s="482" t="s">
        <v>328</v>
      </c>
      <c r="O167" s="483">
        <v>1</v>
      </c>
      <c r="P167" s="484">
        <v>1995</v>
      </c>
      <c r="Q167" s="485">
        <v>0</v>
      </c>
      <c r="R167" s="485">
        <v>0</v>
      </c>
      <c r="S167" s="485">
        <v>780</v>
      </c>
      <c r="T167" s="485">
        <v>0</v>
      </c>
      <c r="U167" s="484">
        <v>0</v>
      </c>
      <c r="V167" s="483"/>
      <c r="W167" s="486" t="s">
        <v>672</v>
      </c>
      <c r="X167" s="476" t="s">
        <v>627</v>
      </c>
      <c r="Y167" s="476" t="s">
        <v>627</v>
      </c>
      <c r="Z167" s="476">
        <v>0</v>
      </c>
      <c r="AA167" s="493">
        <f t="shared" si="10"/>
        <v>13218</v>
      </c>
      <c r="AC167" s="495">
        <f t="shared" si="11"/>
        <v>13218</v>
      </c>
    </row>
    <row r="168" spans="1:29" s="493" customFormat="1" hidden="1" x14ac:dyDescent="0.2">
      <c r="A168" s="475">
        <v>153</v>
      </c>
      <c r="B168" s="476" t="s">
        <v>1103</v>
      </c>
      <c r="C168" s="476" t="s">
        <v>486</v>
      </c>
      <c r="D168" s="476" t="s">
        <v>703</v>
      </c>
      <c r="E168" s="476" t="s">
        <v>744</v>
      </c>
      <c r="F168" s="477">
        <v>7565</v>
      </c>
      <c r="G168" s="477">
        <v>0</v>
      </c>
      <c r="H168" s="477">
        <v>0</v>
      </c>
      <c r="I168" s="478" t="s">
        <v>328</v>
      </c>
      <c r="J168" s="479">
        <v>89.33</v>
      </c>
      <c r="K168" s="480">
        <v>43945</v>
      </c>
      <c r="L168" s="480"/>
      <c r="M168" s="481">
        <v>676</v>
      </c>
      <c r="N168" s="482" t="s">
        <v>328</v>
      </c>
      <c r="O168" s="483">
        <v>1</v>
      </c>
      <c r="P168" s="484">
        <v>1142</v>
      </c>
      <c r="Q168" s="485">
        <v>0</v>
      </c>
      <c r="R168" s="485">
        <v>0</v>
      </c>
      <c r="S168" s="485">
        <v>466</v>
      </c>
      <c r="T168" s="485">
        <v>0</v>
      </c>
      <c r="U168" s="484">
        <v>0</v>
      </c>
      <c r="V168" s="483"/>
      <c r="W168" s="486" t="s">
        <v>672</v>
      </c>
      <c r="X168" s="476" t="s">
        <v>627</v>
      </c>
      <c r="Y168" s="476" t="s">
        <v>627</v>
      </c>
      <c r="Z168" s="476">
        <v>0</v>
      </c>
      <c r="AA168" s="493">
        <f t="shared" si="10"/>
        <v>7565</v>
      </c>
      <c r="AC168" s="495">
        <f t="shared" si="11"/>
        <v>7565</v>
      </c>
    </row>
    <row r="169" spans="1:29" s="493" customFormat="1" hidden="1" x14ac:dyDescent="0.2">
      <c r="A169" s="475">
        <v>154</v>
      </c>
      <c r="B169" s="476" t="s">
        <v>1103</v>
      </c>
      <c r="C169" s="476" t="s">
        <v>486</v>
      </c>
      <c r="D169" s="476" t="s">
        <v>703</v>
      </c>
      <c r="E169" s="476" t="s">
        <v>744</v>
      </c>
      <c r="F169" s="477">
        <v>4000</v>
      </c>
      <c r="G169" s="477">
        <v>0</v>
      </c>
      <c r="H169" s="477">
        <v>0</v>
      </c>
      <c r="I169" s="478" t="s">
        <v>328</v>
      </c>
      <c r="J169" s="479">
        <v>89.33</v>
      </c>
      <c r="K169" s="480">
        <v>43945</v>
      </c>
      <c r="L169" s="480"/>
      <c r="M169" s="481">
        <v>357</v>
      </c>
      <c r="N169" s="482" t="s">
        <v>328</v>
      </c>
      <c r="O169" s="483">
        <v>1</v>
      </c>
      <c r="P169" s="484">
        <v>604</v>
      </c>
      <c r="Q169" s="485">
        <v>0</v>
      </c>
      <c r="R169" s="485">
        <v>0</v>
      </c>
      <c r="S169" s="485">
        <v>246</v>
      </c>
      <c r="T169" s="485">
        <v>0</v>
      </c>
      <c r="U169" s="484">
        <v>0</v>
      </c>
      <c r="V169" s="483"/>
      <c r="W169" s="486" t="s">
        <v>672</v>
      </c>
      <c r="X169" s="476" t="s">
        <v>627</v>
      </c>
      <c r="Y169" s="476" t="s">
        <v>627</v>
      </c>
      <c r="Z169" s="476">
        <v>0</v>
      </c>
      <c r="AA169" s="493">
        <f t="shared" si="10"/>
        <v>4000</v>
      </c>
      <c r="AC169" s="495">
        <f t="shared" si="11"/>
        <v>4000</v>
      </c>
    </row>
    <row r="170" spans="1:29" s="493" customFormat="1" hidden="1" x14ac:dyDescent="0.2">
      <c r="A170" s="475">
        <v>155</v>
      </c>
      <c r="B170" s="476" t="s">
        <v>1103</v>
      </c>
      <c r="C170" s="476" t="s">
        <v>486</v>
      </c>
      <c r="D170" s="476" t="s">
        <v>703</v>
      </c>
      <c r="E170" s="476" t="s">
        <v>744</v>
      </c>
      <c r="F170" s="477">
        <v>48592</v>
      </c>
      <c r="G170" s="477">
        <v>0</v>
      </c>
      <c r="H170" s="477">
        <v>0</v>
      </c>
      <c r="I170" s="478" t="s">
        <v>328</v>
      </c>
      <c r="J170" s="479">
        <v>89.33</v>
      </c>
      <c r="K170" s="480">
        <v>43945</v>
      </c>
      <c r="L170" s="480"/>
      <c r="M170" s="481">
        <v>4341</v>
      </c>
      <c r="N170" s="482" t="s">
        <v>328</v>
      </c>
      <c r="O170" s="483">
        <v>1</v>
      </c>
      <c r="P170" s="484">
        <v>7333</v>
      </c>
      <c r="Q170" s="485">
        <v>0</v>
      </c>
      <c r="R170" s="485">
        <v>0</v>
      </c>
      <c r="S170" s="485">
        <v>2993</v>
      </c>
      <c r="T170" s="485">
        <v>0</v>
      </c>
      <c r="U170" s="484">
        <v>0</v>
      </c>
      <c r="V170" s="483"/>
      <c r="W170" s="486" t="s">
        <v>672</v>
      </c>
      <c r="X170" s="476" t="s">
        <v>627</v>
      </c>
      <c r="Y170" s="476" t="s">
        <v>627</v>
      </c>
      <c r="Z170" s="476">
        <v>0</v>
      </c>
      <c r="AA170" s="493">
        <f t="shared" si="10"/>
        <v>48592</v>
      </c>
      <c r="AC170" s="495">
        <f t="shared" si="11"/>
        <v>48592</v>
      </c>
    </row>
    <row r="171" spans="1:29" s="493" customFormat="1" hidden="1" x14ac:dyDescent="0.2">
      <c r="A171" s="475">
        <v>156</v>
      </c>
      <c r="B171" s="476" t="s">
        <v>1103</v>
      </c>
      <c r="C171" s="476" t="s">
        <v>486</v>
      </c>
      <c r="D171" s="476" t="s">
        <v>703</v>
      </c>
      <c r="E171" s="476" t="s">
        <v>744</v>
      </c>
      <c r="F171" s="477">
        <v>2040</v>
      </c>
      <c r="G171" s="477">
        <v>0</v>
      </c>
      <c r="H171" s="477">
        <v>0</v>
      </c>
      <c r="I171" s="478" t="s">
        <v>328</v>
      </c>
      <c r="J171" s="479">
        <v>89.33</v>
      </c>
      <c r="K171" s="480">
        <v>43945</v>
      </c>
      <c r="L171" s="480"/>
      <c r="M171" s="481">
        <v>182</v>
      </c>
      <c r="N171" s="482" t="s">
        <v>328</v>
      </c>
      <c r="O171" s="483">
        <v>1</v>
      </c>
      <c r="P171" s="484">
        <v>308</v>
      </c>
      <c r="Q171" s="485">
        <v>0</v>
      </c>
      <c r="R171" s="485">
        <v>0</v>
      </c>
      <c r="S171" s="485">
        <v>126</v>
      </c>
      <c r="T171" s="485">
        <v>0</v>
      </c>
      <c r="U171" s="484">
        <v>0</v>
      </c>
      <c r="V171" s="483"/>
      <c r="W171" s="486" t="s">
        <v>672</v>
      </c>
      <c r="X171" s="476" t="s">
        <v>627</v>
      </c>
      <c r="Y171" s="476" t="s">
        <v>627</v>
      </c>
      <c r="Z171" s="476">
        <v>0</v>
      </c>
      <c r="AA171" s="493">
        <f t="shared" si="10"/>
        <v>2040</v>
      </c>
      <c r="AC171" s="495">
        <f t="shared" si="11"/>
        <v>2040</v>
      </c>
    </row>
    <row r="172" spans="1:29" s="493" customFormat="1" hidden="1" x14ac:dyDescent="0.2">
      <c r="A172" s="475">
        <v>157</v>
      </c>
      <c r="B172" s="476" t="s">
        <v>1103</v>
      </c>
      <c r="C172" s="476" t="s">
        <v>486</v>
      </c>
      <c r="D172" s="476" t="s">
        <v>703</v>
      </c>
      <c r="E172" s="476" t="s">
        <v>744</v>
      </c>
      <c r="F172" s="477">
        <v>34519</v>
      </c>
      <c r="G172" s="477">
        <v>0</v>
      </c>
      <c r="H172" s="477">
        <v>0</v>
      </c>
      <c r="I172" s="478" t="s">
        <v>328</v>
      </c>
      <c r="J172" s="479">
        <v>89.33</v>
      </c>
      <c r="K172" s="480">
        <v>43945</v>
      </c>
      <c r="L172" s="480"/>
      <c r="M172" s="481">
        <v>3084</v>
      </c>
      <c r="N172" s="482" t="s">
        <v>328</v>
      </c>
      <c r="O172" s="483">
        <v>1</v>
      </c>
      <c r="P172" s="484">
        <v>5209</v>
      </c>
      <c r="Q172" s="485">
        <v>0</v>
      </c>
      <c r="R172" s="485">
        <v>0</v>
      </c>
      <c r="S172" s="485">
        <v>2126</v>
      </c>
      <c r="T172" s="485">
        <v>0</v>
      </c>
      <c r="U172" s="484">
        <v>0</v>
      </c>
      <c r="V172" s="483"/>
      <c r="W172" s="486" t="s">
        <v>672</v>
      </c>
      <c r="X172" s="476" t="s">
        <v>627</v>
      </c>
      <c r="Y172" s="476" t="s">
        <v>627</v>
      </c>
      <c r="Z172" s="476">
        <v>0</v>
      </c>
      <c r="AA172" s="493">
        <f t="shared" si="10"/>
        <v>34519</v>
      </c>
      <c r="AC172" s="495">
        <f t="shared" si="11"/>
        <v>34519</v>
      </c>
    </row>
    <row r="173" spans="1:29" s="493" customFormat="1" hidden="1" x14ac:dyDescent="0.2">
      <c r="A173" s="475">
        <v>158</v>
      </c>
      <c r="B173" s="476" t="s">
        <v>1103</v>
      </c>
      <c r="C173" s="476" t="s">
        <v>486</v>
      </c>
      <c r="D173" s="476" t="s">
        <v>703</v>
      </c>
      <c r="E173" s="476" t="s">
        <v>744</v>
      </c>
      <c r="F173" s="477">
        <v>25638</v>
      </c>
      <c r="G173" s="477">
        <v>0</v>
      </c>
      <c r="H173" s="477">
        <v>0</v>
      </c>
      <c r="I173" s="478" t="s">
        <v>328</v>
      </c>
      <c r="J173" s="479">
        <v>89.33</v>
      </c>
      <c r="K173" s="480">
        <v>43945</v>
      </c>
      <c r="L173" s="480"/>
      <c r="M173" s="481">
        <v>2290</v>
      </c>
      <c r="N173" s="482" t="s">
        <v>328</v>
      </c>
      <c r="O173" s="483">
        <v>1</v>
      </c>
      <c r="P173" s="484">
        <v>3869</v>
      </c>
      <c r="Q173" s="485">
        <v>0</v>
      </c>
      <c r="R173" s="485">
        <v>0</v>
      </c>
      <c r="S173" s="485">
        <v>1579</v>
      </c>
      <c r="T173" s="485">
        <v>0</v>
      </c>
      <c r="U173" s="484">
        <v>0</v>
      </c>
      <c r="V173" s="483"/>
      <c r="W173" s="486" t="s">
        <v>672</v>
      </c>
      <c r="X173" s="476" t="s">
        <v>627</v>
      </c>
      <c r="Y173" s="476" t="s">
        <v>627</v>
      </c>
      <c r="Z173" s="476">
        <v>0</v>
      </c>
      <c r="AA173" s="493">
        <f t="shared" si="10"/>
        <v>25638</v>
      </c>
      <c r="AC173" s="495">
        <f t="shared" si="11"/>
        <v>25638</v>
      </c>
    </row>
    <row r="174" spans="1:29" s="493" customFormat="1" hidden="1" x14ac:dyDescent="0.2">
      <c r="A174" s="475">
        <v>159</v>
      </c>
      <c r="B174" s="476" t="s">
        <v>1103</v>
      </c>
      <c r="C174" s="476" t="s">
        <v>486</v>
      </c>
      <c r="D174" s="476" t="s">
        <v>703</v>
      </c>
      <c r="E174" s="476" t="s">
        <v>744</v>
      </c>
      <c r="F174" s="477">
        <v>59044</v>
      </c>
      <c r="G174" s="477">
        <v>0</v>
      </c>
      <c r="H174" s="477">
        <v>0</v>
      </c>
      <c r="I174" s="478" t="s">
        <v>328</v>
      </c>
      <c r="J174" s="479">
        <v>94.1</v>
      </c>
      <c r="K174" s="480">
        <v>43948</v>
      </c>
      <c r="L174" s="480"/>
      <c r="M174" s="481">
        <v>5556</v>
      </c>
      <c r="N174" s="482" t="s">
        <v>328</v>
      </c>
      <c r="O174" s="483">
        <v>1</v>
      </c>
      <c r="P174" s="484">
        <v>8911</v>
      </c>
      <c r="Q174" s="485">
        <v>0</v>
      </c>
      <c r="R174" s="485">
        <v>0</v>
      </c>
      <c r="S174" s="485">
        <v>3355</v>
      </c>
      <c r="T174" s="485">
        <v>0</v>
      </c>
      <c r="U174" s="484">
        <v>0</v>
      </c>
      <c r="V174" s="483"/>
      <c r="W174" s="486" t="s">
        <v>672</v>
      </c>
      <c r="X174" s="476" t="s">
        <v>627</v>
      </c>
      <c r="Y174" s="476" t="s">
        <v>627</v>
      </c>
      <c r="Z174" s="476">
        <v>0</v>
      </c>
      <c r="AA174" s="493">
        <f t="shared" si="10"/>
        <v>59044</v>
      </c>
      <c r="AC174" s="495">
        <f t="shared" si="11"/>
        <v>59044</v>
      </c>
    </row>
    <row r="175" spans="1:29" s="493" customFormat="1" hidden="1" x14ac:dyDescent="0.2">
      <c r="A175" s="475">
        <v>160</v>
      </c>
      <c r="B175" s="476" t="s">
        <v>1103</v>
      </c>
      <c r="C175" s="476" t="s">
        <v>486</v>
      </c>
      <c r="D175" s="476" t="s">
        <v>703</v>
      </c>
      <c r="E175" s="476" t="s">
        <v>744</v>
      </c>
      <c r="F175" s="477">
        <v>1000</v>
      </c>
      <c r="G175" s="477">
        <v>0</v>
      </c>
      <c r="H175" s="477">
        <v>0</v>
      </c>
      <c r="I175" s="478" t="s">
        <v>328</v>
      </c>
      <c r="J175" s="479">
        <v>97</v>
      </c>
      <c r="K175" s="480">
        <v>43949</v>
      </c>
      <c r="L175" s="480"/>
      <c r="M175" s="481">
        <v>97</v>
      </c>
      <c r="N175" s="482" t="s">
        <v>328</v>
      </c>
      <c r="O175" s="483">
        <v>1</v>
      </c>
      <c r="P175" s="484">
        <v>151</v>
      </c>
      <c r="Q175" s="485">
        <v>0</v>
      </c>
      <c r="R175" s="485">
        <v>0</v>
      </c>
      <c r="S175" s="485">
        <v>54</v>
      </c>
      <c r="T175" s="485">
        <v>0</v>
      </c>
      <c r="U175" s="484">
        <v>0</v>
      </c>
      <c r="V175" s="483"/>
      <c r="W175" s="486" t="s">
        <v>672</v>
      </c>
      <c r="X175" s="476" t="s">
        <v>627</v>
      </c>
      <c r="Y175" s="476" t="s">
        <v>627</v>
      </c>
      <c r="Z175" s="476">
        <v>0</v>
      </c>
      <c r="AA175" s="493">
        <f t="shared" si="10"/>
        <v>1000</v>
      </c>
      <c r="AC175" s="495">
        <f t="shared" si="11"/>
        <v>1000</v>
      </c>
    </row>
    <row r="176" spans="1:29" s="493" customFormat="1" hidden="1" x14ac:dyDescent="0.2">
      <c r="A176" s="475">
        <v>161</v>
      </c>
      <c r="B176" s="476" t="s">
        <v>1103</v>
      </c>
      <c r="C176" s="476" t="s">
        <v>486</v>
      </c>
      <c r="D176" s="476" t="s">
        <v>703</v>
      </c>
      <c r="E176" s="476" t="s">
        <v>744</v>
      </c>
      <c r="F176" s="477">
        <v>971</v>
      </c>
      <c r="G176" s="477">
        <v>0</v>
      </c>
      <c r="H176" s="477">
        <v>0</v>
      </c>
      <c r="I176" s="478" t="s">
        <v>328</v>
      </c>
      <c r="J176" s="479">
        <v>97.09</v>
      </c>
      <c r="K176" s="480">
        <v>43949</v>
      </c>
      <c r="L176" s="480"/>
      <c r="M176" s="481">
        <v>94</v>
      </c>
      <c r="N176" s="482" t="s">
        <v>328</v>
      </c>
      <c r="O176" s="483">
        <v>1</v>
      </c>
      <c r="P176" s="484">
        <v>147</v>
      </c>
      <c r="Q176" s="485">
        <v>0</v>
      </c>
      <c r="R176" s="485">
        <v>0</v>
      </c>
      <c r="S176" s="485">
        <v>52</v>
      </c>
      <c r="T176" s="485">
        <v>0</v>
      </c>
      <c r="U176" s="484">
        <v>0</v>
      </c>
      <c r="V176" s="483"/>
      <c r="W176" s="486" t="s">
        <v>672</v>
      </c>
      <c r="X176" s="476" t="s">
        <v>627</v>
      </c>
      <c r="Y176" s="476" t="s">
        <v>627</v>
      </c>
      <c r="Z176" s="476">
        <v>0</v>
      </c>
      <c r="AA176" s="493">
        <f t="shared" si="10"/>
        <v>971</v>
      </c>
      <c r="AC176" s="495">
        <f t="shared" si="11"/>
        <v>971</v>
      </c>
    </row>
    <row r="177" spans="1:29" s="493" customFormat="1" hidden="1" x14ac:dyDescent="0.2">
      <c r="A177" s="475">
        <v>162</v>
      </c>
      <c r="B177" s="476" t="s">
        <v>1103</v>
      </c>
      <c r="C177" s="476" t="s">
        <v>486</v>
      </c>
      <c r="D177" s="476" t="s">
        <v>703</v>
      </c>
      <c r="E177" s="476" t="s">
        <v>744</v>
      </c>
      <c r="F177" s="477">
        <v>2000</v>
      </c>
      <c r="G177" s="477">
        <v>0</v>
      </c>
      <c r="H177" s="477">
        <v>0</v>
      </c>
      <c r="I177" s="478" t="s">
        <v>328</v>
      </c>
      <c r="J177" s="479">
        <v>97.1</v>
      </c>
      <c r="K177" s="480">
        <v>43949</v>
      </c>
      <c r="L177" s="480"/>
      <c r="M177" s="481">
        <v>194</v>
      </c>
      <c r="N177" s="482" t="s">
        <v>328</v>
      </c>
      <c r="O177" s="483">
        <v>1</v>
      </c>
      <c r="P177" s="484">
        <v>302</v>
      </c>
      <c r="Q177" s="485">
        <v>0</v>
      </c>
      <c r="R177" s="485">
        <v>0</v>
      </c>
      <c r="S177" s="485">
        <v>108</v>
      </c>
      <c r="T177" s="485">
        <v>0</v>
      </c>
      <c r="U177" s="484">
        <v>0</v>
      </c>
      <c r="V177" s="483"/>
      <c r="W177" s="486" t="s">
        <v>672</v>
      </c>
      <c r="X177" s="476" t="s">
        <v>627</v>
      </c>
      <c r="Y177" s="476" t="s">
        <v>627</v>
      </c>
      <c r="Z177" s="476">
        <v>0</v>
      </c>
      <c r="AA177" s="493">
        <f t="shared" si="10"/>
        <v>2000</v>
      </c>
      <c r="AC177" s="495">
        <f t="shared" si="11"/>
        <v>2000</v>
      </c>
    </row>
    <row r="178" spans="1:29" s="493" customFormat="1" hidden="1" x14ac:dyDescent="0.2">
      <c r="A178" s="475">
        <v>163</v>
      </c>
      <c r="B178" s="476" t="s">
        <v>1103</v>
      </c>
      <c r="C178" s="476" t="s">
        <v>486</v>
      </c>
      <c r="D178" s="476" t="s">
        <v>703</v>
      </c>
      <c r="E178" s="476" t="s">
        <v>744</v>
      </c>
      <c r="F178" s="477">
        <v>100</v>
      </c>
      <c r="G178" s="477">
        <v>0</v>
      </c>
      <c r="H178" s="477">
        <v>0</v>
      </c>
      <c r="I178" s="478" t="s">
        <v>328</v>
      </c>
      <c r="J178" s="479">
        <v>97.1</v>
      </c>
      <c r="K178" s="480">
        <v>43949</v>
      </c>
      <c r="L178" s="480"/>
      <c r="M178" s="481">
        <v>10</v>
      </c>
      <c r="N178" s="482" t="s">
        <v>328</v>
      </c>
      <c r="O178" s="483">
        <v>1</v>
      </c>
      <c r="P178" s="484">
        <v>15</v>
      </c>
      <c r="Q178" s="485">
        <v>0</v>
      </c>
      <c r="R178" s="485">
        <v>0</v>
      </c>
      <c r="S178" s="485">
        <v>5</v>
      </c>
      <c r="T178" s="485">
        <v>0</v>
      </c>
      <c r="U178" s="484">
        <v>0</v>
      </c>
      <c r="V178" s="483"/>
      <c r="W178" s="486" t="s">
        <v>672</v>
      </c>
      <c r="X178" s="476" t="s">
        <v>627</v>
      </c>
      <c r="Y178" s="476" t="s">
        <v>627</v>
      </c>
      <c r="Z178" s="476">
        <v>0</v>
      </c>
      <c r="AA178" s="493">
        <f t="shared" si="10"/>
        <v>100</v>
      </c>
      <c r="AC178" s="495">
        <f t="shared" si="11"/>
        <v>100</v>
      </c>
    </row>
    <row r="179" spans="1:29" s="493" customFormat="1" hidden="1" x14ac:dyDescent="0.2">
      <c r="A179" s="475">
        <v>164</v>
      </c>
      <c r="B179" s="476" t="s">
        <v>1103</v>
      </c>
      <c r="C179" s="476" t="s">
        <v>486</v>
      </c>
      <c r="D179" s="476" t="s">
        <v>703</v>
      </c>
      <c r="E179" s="476" t="s">
        <v>744</v>
      </c>
      <c r="F179" s="477">
        <v>100</v>
      </c>
      <c r="G179" s="477">
        <v>0</v>
      </c>
      <c r="H179" s="477">
        <v>0</v>
      </c>
      <c r="I179" s="478" t="s">
        <v>328</v>
      </c>
      <c r="J179" s="479">
        <v>97.1</v>
      </c>
      <c r="K179" s="480">
        <v>43949</v>
      </c>
      <c r="L179" s="480"/>
      <c r="M179" s="481">
        <v>10</v>
      </c>
      <c r="N179" s="482" t="s">
        <v>328</v>
      </c>
      <c r="O179" s="483">
        <v>1</v>
      </c>
      <c r="P179" s="484">
        <v>15</v>
      </c>
      <c r="Q179" s="485">
        <v>0</v>
      </c>
      <c r="R179" s="485">
        <v>0</v>
      </c>
      <c r="S179" s="485">
        <v>5</v>
      </c>
      <c r="T179" s="485">
        <v>0</v>
      </c>
      <c r="U179" s="484">
        <v>0</v>
      </c>
      <c r="V179" s="483"/>
      <c r="W179" s="486" t="s">
        <v>672</v>
      </c>
      <c r="X179" s="476" t="s">
        <v>627</v>
      </c>
      <c r="Y179" s="476" t="s">
        <v>627</v>
      </c>
      <c r="Z179" s="476">
        <v>0</v>
      </c>
      <c r="AA179" s="493">
        <f t="shared" si="10"/>
        <v>100</v>
      </c>
      <c r="AC179" s="495">
        <f t="shared" si="11"/>
        <v>100</v>
      </c>
    </row>
    <row r="180" spans="1:29" s="493" customFormat="1" hidden="1" x14ac:dyDescent="0.2">
      <c r="A180" s="475">
        <v>165</v>
      </c>
      <c r="B180" s="476" t="s">
        <v>1103</v>
      </c>
      <c r="C180" s="476" t="s">
        <v>486</v>
      </c>
      <c r="D180" s="476" t="s">
        <v>703</v>
      </c>
      <c r="E180" s="476" t="s">
        <v>744</v>
      </c>
      <c r="F180" s="477">
        <v>100</v>
      </c>
      <c r="G180" s="477">
        <v>0</v>
      </c>
      <c r="H180" s="477">
        <v>0</v>
      </c>
      <c r="I180" s="478" t="s">
        <v>328</v>
      </c>
      <c r="J180" s="479">
        <v>97.3</v>
      </c>
      <c r="K180" s="480">
        <v>43949</v>
      </c>
      <c r="L180" s="480"/>
      <c r="M180" s="481">
        <v>10</v>
      </c>
      <c r="N180" s="482" t="s">
        <v>328</v>
      </c>
      <c r="O180" s="483">
        <v>1</v>
      </c>
      <c r="P180" s="484">
        <v>15</v>
      </c>
      <c r="Q180" s="485">
        <v>0</v>
      </c>
      <c r="R180" s="485">
        <v>0</v>
      </c>
      <c r="S180" s="485">
        <v>5</v>
      </c>
      <c r="T180" s="485">
        <v>0</v>
      </c>
      <c r="U180" s="484">
        <v>0</v>
      </c>
      <c r="V180" s="483"/>
      <c r="W180" s="486" t="s">
        <v>672</v>
      </c>
      <c r="X180" s="476" t="s">
        <v>627</v>
      </c>
      <c r="Y180" s="476" t="s">
        <v>627</v>
      </c>
      <c r="Z180" s="476">
        <v>0</v>
      </c>
      <c r="AA180" s="493">
        <f t="shared" si="10"/>
        <v>100</v>
      </c>
      <c r="AC180" s="495">
        <f t="shared" si="11"/>
        <v>100</v>
      </c>
    </row>
    <row r="181" spans="1:29" s="493" customFormat="1" hidden="1" x14ac:dyDescent="0.2">
      <c r="A181" s="475">
        <v>166</v>
      </c>
      <c r="B181" s="476" t="s">
        <v>1103</v>
      </c>
      <c r="C181" s="476" t="s">
        <v>486</v>
      </c>
      <c r="D181" s="476" t="s">
        <v>703</v>
      </c>
      <c r="E181" s="476" t="s">
        <v>744</v>
      </c>
      <c r="F181" s="477">
        <v>100</v>
      </c>
      <c r="G181" s="477">
        <v>0</v>
      </c>
      <c r="H181" s="477">
        <v>0</v>
      </c>
      <c r="I181" s="478" t="s">
        <v>328</v>
      </c>
      <c r="J181" s="479">
        <v>97.38</v>
      </c>
      <c r="K181" s="480">
        <v>43949</v>
      </c>
      <c r="L181" s="480"/>
      <c r="M181" s="481">
        <v>10</v>
      </c>
      <c r="N181" s="482" t="s">
        <v>328</v>
      </c>
      <c r="O181" s="483">
        <v>1</v>
      </c>
      <c r="P181" s="484">
        <v>15</v>
      </c>
      <c r="Q181" s="485">
        <v>0</v>
      </c>
      <c r="R181" s="485">
        <v>0</v>
      </c>
      <c r="S181" s="485">
        <v>5</v>
      </c>
      <c r="T181" s="485">
        <v>0</v>
      </c>
      <c r="U181" s="484">
        <v>0</v>
      </c>
      <c r="V181" s="483"/>
      <c r="W181" s="486" t="s">
        <v>672</v>
      </c>
      <c r="X181" s="476" t="s">
        <v>627</v>
      </c>
      <c r="Y181" s="476" t="s">
        <v>627</v>
      </c>
      <c r="Z181" s="476">
        <v>0</v>
      </c>
      <c r="AA181" s="493">
        <f t="shared" si="10"/>
        <v>100</v>
      </c>
      <c r="AC181" s="495">
        <f t="shared" si="11"/>
        <v>100</v>
      </c>
    </row>
    <row r="182" spans="1:29" s="493" customFormat="1" hidden="1" x14ac:dyDescent="0.2">
      <c r="A182" s="475">
        <v>167</v>
      </c>
      <c r="B182" s="476" t="s">
        <v>1103</v>
      </c>
      <c r="C182" s="476" t="s">
        <v>486</v>
      </c>
      <c r="D182" s="476" t="s">
        <v>703</v>
      </c>
      <c r="E182" s="476" t="s">
        <v>744</v>
      </c>
      <c r="F182" s="477">
        <v>100</v>
      </c>
      <c r="G182" s="477">
        <v>0</v>
      </c>
      <c r="H182" s="477">
        <v>0</v>
      </c>
      <c r="I182" s="478" t="s">
        <v>328</v>
      </c>
      <c r="J182" s="479">
        <v>97.39</v>
      </c>
      <c r="K182" s="480">
        <v>43949</v>
      </c>
      <c r="L182" s="480"/>
      <c r="M182" s="481">
        <v>10</v>
      </c>
      <c r="N182" s="482" t="s">
        <v>328</v>
      </c>
      <c r="O182" s="483">
        <v>1</v>
      </c>
      <c r="P182" s="484">
        <v>15</v>
      </c>
      <c r="Q182" s="485">
        <v>0</v>
      </c>
      <c r="R182" s="485">
        <v>0</v>
      </c>
      <c r="S182" s="485">
        <v>5</v>
      </c>
      <c r="T182" s="485">
        <v>0</v>
      </c>
      <c r="U182" s="484">
        <v>0</v>
      </c>
      <c r="V182" s="483"/>
      <c r="W182" s="486" t="s">
        <v>672</v>
      </c>
      <c r="X182" s="476" t="s">
        <v>627</v>
      </c>
      <c r="Y182" s="476" t="s">
        <v>627</v>
      </c>
      <c r="Z182" s="476">
        <v>0</v>
      </c>
      <c r="AA182" s="493">
        <f t="shared" si="10"/>
        <v>100</v>
      </c>
      <c r="AC182" s="495">
        <f t="shared" si="11"/>
        <v>100</v>
      </c>
    </row>
    <row r="183" spans="1:29" s="493" customFormat="1" hidden="1" x14ac:dyDescent="0.2">
      <c r="A183" s="475">
        <v>168</v>
      </c>
      <c r="B183" s="476" t="s">
        <v>1103</v>
      </c>
      <c r="C183" s="476" t="s">
        <v>486</v>
      </c>
      <c r="D183" s="476" t="s">
        <v>703</v>
      </c>
      <c r="E183" s="476" t="s">
        <v>744</v>
      </c>
      <c r="F183" s="477">
        <v>20</v>
      </c>
      <c r="G183" s="477">
        <v>0</v>
      </c>
      <c r="H183" s="477">
        <v>0</v>
      </c>
      <c r="I183" s="478" t="s">
        <v>328</v>
      </c>
      <c r="J183" s="479">
        <v>97.39</v>
      </c>
      <c r="K183" s="480">
        <v>43949</v>
      </c>
      <c r="L183" s="480"/>
      <c r="M183" s="481">
        <v>2</v>
      </c>
      <c r="N183" s="482" t="s">
        <v>328</v>
      </c>
      <c r="O183" s="483">
        <v>1</v>
      </c>
      <c r="P183" s="484">
        <v>3</v>
      </c>
      <c r="Q183" s="485">
        <v>0</v>
      </c>
      <c r="R183" s="485">
        <v>0</v>
      </c>
      <c r="S183" s="485">
        <v>1</v>
      </c>
      <c r="T183" s="485">
        <v>0</v>
      </c>
      <c r="U183" s="484">
        <v>0</v>
      </c>
      <c r="V183" s="483"/>
      <c r="W183" s="486" t="s">
        <v>672</v>
      </c>
      <c r="X183" s="476" t="s">
        <v>627</v>
      </c>
      <c r="Y183" s="476" t="s">
        <v>627</v>
      </c>
      <c r="Z183" s="476">
        <v>0</v>
      </c>
      <c r="AA183" s="493">
        <f t="shared" si="10"/>
        <v>20</v>
      </c>
      <c r="AC183" s="495">
        <f t="shared" si="11"/>
        <v>20</v>
      </c>
    </row>
    <row r="184" spans="1:29" s="493" customFormat="1" hidden="1" x14ac:dyDescent="0.2">
      <c r="A184" s="475">
        <v>169</v>
      </c>
      <c r="B184" s="476" t="s">
        <v>1103</v>
      </c>
      <c r="C184" s="476" t="s">
        <v>486</v>
      </c>
      <c r="D184" s="476" t="s">
        <v>703</v>
      </c>
      <c r="E184" s="476" t="s">
        <v>744</v>
      </c>
      <c r="F184" s="477">
        <v>2000</v>
      </c>
      <c r="G184" s="477">
        <v>0</v>
      </c>
      <c r="H184" s="477">
        <v>0</v>
      </c>
      <c r="I184" s="478" t="s">
        <v>328</v>
      </c>
      <c r="J184" s="479">
        <v>97.39</v>
      </c>
      <c r="K184" s="480">
        <v>43949</v>
      </c>
      <c r="L184" s="480"/>
      <c r="M184" s="481">
        <v>195</v>
      </c>
      <c r="N184" s="482" t="s">
        <v>328</v>
      </c>
      <c r="O184" s="483">
        <v>1</v>
      </c>
      <c r="P184" s="484">
        <v>302</v>
      </c>
      <c r="Q184" s="485">
        <v>0</v>
      </c>
      <c r="R184" s="485">
        <v>0</v>
      </c>
      <c r="S184" s="485">
        <v>107</v>
      </c>
      <c r="T184" s="485">
        <v>0</v>
      </c>
      <c r="U184" s="484">
        <v>0</v>
      </c>
      <c r="V184" s="483"/>
      <c r="W184" s="486" t="s">
        <v>672</v>
      </c>
      <c r="X184" s="476" t="s">
        <v>627</v>
      </c>
      <c r="Y184" s="476" t="s">
        <v>627</v>
      </c>
      <c r="Z184" s="476">
        <v>0</v>
      </c>
      <c r="AA184" s="493">
        <f t="shared" si="10"/>
        <v>2000</v>
      </c>
      <c r="AC184" s="495">
        <f t="shared" si="11"/>
        <v>2000</v>
      </c>
    </row>
    <row r="185" spans="1:29" s="493" customFormat="1" hidden="1" x14ac:dyDescent="0.2">
      <c r="A185" s="475">
        <v>170</v>
      </c>
      <c r="B185" s="476" t="s">
        <v>1103</v>
      </c>
      <c r="C185" s="476" t="s">
        <v>486</v>
      </c>
      <c r="D185" s="476" t="s">
        <v>703</v>
      </c>
      <c r="E185" s="476" t="s">
        <v>744</v>
      </c>
      <c r="F185" s="477">
        <v>7589</v>
      </c>
      <c r="G185" s="477">
        <v>0</v>
      </c>
      <c r="H185" s="477">
        <v>0</v>
      </c>
      <c r="I185" s="478" t="s">
        <v>328</v>
      </c>
      <c r="J185" s="479">
        <v>97.4</v>
      </c>
      <c r="K185" s="480">
        <v>43949</v>
      </c>
      <c r="L185" s="480"/>
      <c r="M185" s="481">
        <v>739</v>
      </c>
      <c r="N185" s="482" t="s">
        <v>328</v>
      </c>
      <c r="O185" s="483">
        <v>1</v>
      </c>
      <c r="P185" s="484">
        <v>1145</v>
      </c>
      <c r="Q185" s="485">
        <v>0</v>
      </c>
      <c r="R185" s="485">
        <v>0</v>
      </c>
      <c r="S185" s="485">
        <v>406</v>
      </c>
      <c r="T185" s="485">
        <v>0</v>
      </c>
      <c r="U185" s="484">
        <v>0</v>
      </c>
      <c r="V185" s="483"/>
      <c r="W185" s="486" t="s">
        <v>672</v>
      </c>
      <c r="X185" s="476" t="s">
        <v>627</v>
      </c>
      <c r="Y185" s="476" t="s">
        <v>627</v>
      </c>
      <c r="Z185" s="476">
        <v>0</v>
      </c>
      <c r="AA185" s="493">
        <f t="shared" si="10"/>
        <v>7589</v>
      </c>
      <c r="AC185" s="495">
        <f t="shared" si="11"/>
        <v>7589</v>
      </c>
    </row>
    <row r="186" spans="1:29" s="493" customFormat="1" hidden="1" x14ac:dyDescent="0.2">
      <c r="A186" s="475">
        <v>171</v>
      </c>
      <c r="B186" s="476" t="s">
        <v>1103</v>
      </c>
      <c r="C186" s="476" t="s">
        <v>486</v>
      </c>
      <c r="D186" s="476" t="s">
        <v>703</v>
      </c>
      <c r="E186" s="476" t="s">
        <v>744</v>
      </c>
      <c r="F186" s="477">
        <v>4866</v>
      </c>
      <c r="G186" s="477">
        <v>0</v>
      </c>
      <c r="H186" s="477">
        <v>0</v>
      </c>
      <c r="I186" s="478" t="s">
        <v>328</v>
      </c>
      <c r="J186" s="479">
        <v>97.4</v>
      </c>
      <c r="K186" s="480">
        <v>43949</v>
      </c>
      <c r="L186" s="480"/>
      <c r="M186" s="481">
        <v>474</v>
      </c>
      <c r="N186" s="482" t="s">
        <v>328</v>
      </c>
      <c r="O186" s="483">
        <v>1</v>
      </c>
      <c r="P186" s="484">
        <v>734</v>
      </c>
      <c r="Q186" s="485">
        <v>0</v>
      </c>
      <c r="R186" s="485">
        <v>0</v>
      </c>
      <c r="S186" s="485">
        <v>260</v>
      </c>
      <c r="T186" s="485">
        <v>0</v>
      </c>
      <c r="U186" s="484">
        <v>0</v>
      </c>
      <c r="V186" s="483"/>
      <c r="W186" s="486" t="s">
        <v>672</v>
      </c>
      <c r="X186" s="476" t="s">
        <v>627</v>
      </c>
      <c r="Y186" s="476" t="s">
        <v>627</v>
      </c>
      <c r="Z186" s="476">
        <v>0</v>
      </c>
      <c r="AA186" s="493">
        <f t="shared" si="10"/>
        <v>4866</v>
      </c>
      <c r="AC186" s="495">
        <f t="shared" si="11"/>
        <v>4866</v>
      </c>
    </row>
    <row r="187" spans="1:29" s="493" customFormat="1" hidden="1" x14ac:dyDescent="0.2">
      <c r="A187" s="475">
        <v>172</v>
      </c>
      <c r="B187" s="476" t="s">
        <v>1103</v>
      </c>
      <c r="C187" s="476" t="s">
        <v>486</v>
      </c>
      <c r="D187" s="476" t="s">
        <v>703</v>
      </c>
      <c r="E187" s="476" t="s">
        <v>744</v>
      </c>
      <c r="F187" s="477">
        <v>20</v>
      </c>
      <c r="G187" s="477">
        <v>0</v>
      </c>
      <c r="H187" s="477">
        <v>0</v>
      </c>
      <c r="I187" s="478" t="s">
        <v>328</v>
      </c>
      <c r="J187" s="479">
        <v>97.4</v>
      </c>
      <c r="K187" s="480">
        <v>43949</v>
      </c>
      <c r="L187" s="480"/>
      <c r="M187" s="481">
        <v>2</v>
      </c>
      <c r="N187" s="482" t="s">
        <v>328</v>
      </c>
      <c r="O187" s="483">
        <v>1</v>
      </c>
      <c r="P187" s="484">
        <v>3</v>
      </c>
      <c r="Q187" s="485">
        <v>0</v>
      </c>
      <c r="R187" s="485">
        <v>0</v>
      </c>
      <c r="S187" s="485">
        <v>1</v>
      </c>
      <c r="T187" s="485">
        <v>0</v>
      </c>
      <c r="U187" s="484">
        <v>0</v>
      </c>
      <c r="V187" s="483"/>
      <c r="W187" s="486" t="s">
        <v>672</v>
      </c>
      <c r="X187" s="476" t="s">
        <v>627</v>
      </c>
      <c r="Y187" s="476" t="s">
        <v>627</v>
      </c>
      <c r="Z187" s="476">
        <v>0</v>
      </c>
      <c r="AA187" s="493">
        <f t="shared" si="10"/>
        <v>20</v>
      </c>
      <c r="AC187" s="495">
        <f t="shared" si="11"/>
        <v>20</v>
      </c>
    </row>
    <row r="188" spans="1:29" s="493" customFormat="1" hidden="1" x14ac:dyDescent="0.2">
      <c r="A188" s="475">
        <v>173</v>
      </c>
      <c r="B188" s="476" t="s">
        <v>1103</v>
      </c>
      <c r="C188" s="476" t="s">
        <v>486</v>
      </c>
      <c r="D188" s="476" t="s">
        <v>703</v>
      </c>
      <c r="E188" s="476" t="s">
        <v>744</v>
      </c>
      <c r="F188" s="477">
        <v>7589</v>
      </c>
      <c r="G188" s="477">
        <v>0</v>
      </c>
      <c r="H188" s="477">
        <v>0</v>
      </c>
      <c r="I188" s="478" t="s">
        <v>328</v>
      </c>
      <c r="J188" s="479">
        <v>97.42</v>
      </c>
      <c r="K188" s="480">
        <v>43949</v>
      </c>
      <c r="L188" s="480"/>
      <c r="M188" s="481">
        <v>739</v>
      </c>
      <c r="N188" s="482" t="s">
        <v>328</v>
      </c>
      <c r="O188" s="483">
        <v>1</v>
      </c>
      <c r="P188" s="484">
        <v>1145</v>
      </c>
      <c r="Q188" s="485">
        <v>0</v>
      </c>
      <c r="R188" s="485">
        <v>0</v>
      </c>
      <c r="S188" s="485">
        <v>406</v>
      </c>
      <c r="T188" s="485">
        <v>0</v>
      </c>
      <c r="U188" s="484">
        <v>0</v>
      </c>
      <c r="V188" s="483"/>
      <c r="W188" s="486" t="s">
        <v>672</v>
      </c>
      <c r="X188" s="476" t="s">
        <v>627</v>
      </c>
      <c r="Y188" s="476" t="s">
        <v>627</v>
      </c>
      <c r="Z188" s="476">
        <v>0</v>
      </c>
      <c r="AA188" s="493">
        <f t="shared" si="10"/>
        <v>7589</v>
      </c>
      <c r="AC188" s="495">
        <f t="shared" si="11"/>
        <v>7589</v>
      </c>
    </row>
    <row r="189" spans="1:29" s="493" customFormat="1" hidden="1" x14ac:dyDescent="0.2">
      <c r="A189" s="475">
        <v>174</v>
      </c>
      <c r="B189" s="476" t="s">
        <v>1103</v>
      </c>
      <c r="C189" s="476" t="s">
        <v>486</v>
      </c>
      <c r="D189" s="476" t="s">
        <v>703</v>
      </c>
      <c r="E189" s="476" t="s">
        <v>744</v>
      </c>
      <c r="F189" s="477">
        <v>7589</v>
      </c>
      <c r="G189" s="477">
        <v>0</v>
      </c>
      <c r="H189" s="477">
        <v>0</v>
      </c>
      <c r="I189" s="478" t="s">
        <v>328</v>
      </c>
      <c r="J189" s="479">
        <v>97.44</v>
      </c>
      <c r="K189" s="480">
        <v>43949</v>
      </c>
      <c r="L189" s="480"/>
      <c r="M189" s="481">
        <v>739</v>
      </c>
      <c r="N189" s="482" t="s">
        <v>328</v>
      </c>
      <c r="O189" s="483">
        <v>1</v>
      </c>
      <c r="P189" s="484">
        <v>1145</v>
      </c>
      <c r="Q189" s="485">
        <v>0</v>
      </c>
      <c r="R189" s="485">
        <v>0</v>
      </c>
      <c r="S189" s="485">
        <v>406</v>
      </c>
      <c r="T189" s="485">
        <v>0</v>
      </c>
      <c r="U189" s="484">
        <v>0</v>
      </c>
      <c r="V189" s="483"/>
      <c r="W189" s="486" t="s">
        <v>672</v>
      </c>
      <c r="X189" s="476" t="s">
        <v>627</v>
      </c>
      <c r="Y189" s="476" t="s">
        <v>627</v>
      </c>
      <c r="Z189" s="476">
        <v>0</v>
      </c>
      <c r="AA189" s="493">
        <f t="shared" si="10"/>
        <v>7589</v>
      </c>
      <c r="AC189" s="495">
        <f t="shared" si="11"/>
        <v>7589</v>
      </c>
    </row>
    <row r="190" spans="1:29" s="493" customFormat="1" hidden="1" x14ac:dyDescent="0.2">
      <c r="A190" s="475">
        <v>175</v>
      </c>
      <c r="B190" s="476" t="s">
        <v>1103</v>
      </c>
      <c r="C190" s="476" t="s">
        <v>486</v>
      </c>
      <c r="D190" s="476" t="s">
        <v>703</v>
      </c>
      <c r="E190" s="476" t="s">
        <v>744</v>
      </c>
      <c r="F190" s="477">
        <v>14135</v>
      </c>
      <c r="G190" s="477">
        <v>0</v>
      </c>
      <c r="H190" s="477">
        <v>0</v>
      </c>
      <c r="I190" s="478" t="s">
        <v>328</v>
      </c>
      <c r="J190" s="479">
        <v>97.5</v>
      </c>
      <c r="K190" s="480">
        <v>43949</v>
      </c>
      <c r="L190" s="480"/>
      <c r="M190" s="481">
        <v>1378</v>
      </c>
      <c r="N190" s="482" t="s">
        <v>328</v>
      </c>
      <c r="O190" s="483">
        <v>1</v>
      </c>
      <c r="P190" s="484">
        <v>2133</v>
      </c>
      <c r="Q190" s="485">
        <v>0</v>
      </c>
      <c r="R190" s="485">
        <v>0</v>
      </c>
      <c r="S190" s="485">
        <v>755</v>
      </c>
      <c r="T190" s="485">
        <v>0</v>
      </c>
      <c r="U190" s="484">
        <v>0</v>
      </c>
      <c r="V190" s="483"/>
      <c r="W190" s="486" t="s">
        <v>672</v>
      </c>
      <c r="X190" s="476" t="s">
        <v>627</v>
      </c>
      <c r="Y190" s="476" t="s">
        <v>627</v>
      </c>
      <c r="Z190" s="476">
        <v>0</v>
      </c>
      <c r="AA190" s="493">
        <f t="shared" si="10"/>
        <v>14135</v>
      </c>
      <c r="AC190" s="495">
        <f t="shared" si="11"/>
        <v>14135</v>
      </c>
    </row>
    <row r="191" spans="1:29" s="493" customFormat="1" hidden="1" x14ac:dyDescent="0.2">
      <c r="A191" s="475">
        <v>176</v>
      </c>
      <c r="B191" s="476" t="s">
        <v>1103</v>
      </c>
      <c r="C191" s="476" t="s">
        <v>486</v>
      </c>
      <c r="D191" s="476" t="s">
        <v>703</v>
      </c>
      <c r="E191" s="476" t="s">
        <v>744</v>
      </c>
      <c r="F191" s="477">
        <v>1280</v>
      </c>
      <c r="G191" s="477">
        <v>0</v>
      </c>
      <c r="H191" s="477">
        <v>0</v>
      </c>
      <c r="I191" s="478" t="s">
        <v>328</v>
      </c>
      <c r="J191" s="479">
        <v>97.7</v>
      </c>
      <c r="K191" s="480">
        <v>43949</v>
      </c>
      <c r="L191" s="480"/>
      <c r="M191" s="481">
        <v>125</v>
      </c>
      <c r="N191" s="482" t="s">
        <v>328</v>
      </c>
      <c r="O191" s="483">
        <v>1</v>
      </c>
      <c r="P191" s="484">
        <v>193</v>
      </c>
      <c r="Q191" s="485">
        <v>0</v>
      </c>
      <c r="R191" s="485">
        <v>0</v>
      </c>
      <c r="S191" s="485">
        <v>68</v>
      </c>
      <c r="T191" s="485">
        <v>0</v>
      </c>
      <c r="U191" s="484">
        <v>0</v>
      </c>
      <c r="V191" s="483"/>
      <c r="W191" s="486" t="s">
        <v>672</v>
      </c>
      <c r="X191" s="476" t="s">
        <v>627</v>
      </c>
      <c r="Y191" s="476" t="s">
        <v>627</v>
      </c>
      <c r="Z191" s="476">
        <v>0</v>
      </c>
      <c r="AA191" s="493">
        <f t="shared" si="10"/>
        <v>1280</v>
      </c>
      <c r="AC191" s="495">
        <f t="shared" si="11"/>
        <v>1280</v>
      </c>
    </row>
    <row r="192" spans="1:29" s="493" customFormat="1" hidden="1" x14ac:dyDescent="0.2">
      <c r="A192" s="475">
        <v>177</v>
      </c>
      <c r="B192" s="476" t="s">
        <v>1103</v>
      </c>
      <c r="C192" s="476" t="s">
        <v>486</v>
      </c>
      <c r="D192" s="476" t="s">
        <v>703</v>
      </c>
      <c r="E192" s="476" t="s">
        <v>744</v>
      </c>
      <c r="F192" s="477">
        <v>1000</v>
      </c>
      <c r="G192" s="477">
        <v>0</v>
      </c>
      <c r="H192" s="477">
        <v>0</v>
      </c>
      <c r="I192" s="478" t="s">
        <v>328</v>
      </c>
      <c r="J192" s="479">
        <v>97.7</v>
      </c>
      <c r="K192" s="480">
        <v>43949</v>
      </c>
      <c r="L192" s="480"/>
      <c r="M192" s="481">
        <v>98</v>
      </c>
      <c r="N192" s="482" t="s">
        <v>328</v>
      </c>
      <c r="O192" s="483">
        <v>1</v>
      </c>
      <c r="P192" s="484">
        <v>151</v>
      </c>
      <c r="Q192" s="485">
        <v>0</v>
      </c>
      <c r="R192" s="485">
        <v>0</v>
      </c>
      <c r="S192" s="485">
        <v>53</v>
      </c>
      <c r="T192" s="485">
        <v>0</v>
      </c>
      <c r="U192" s="484">
        <v>0</v>
      </c>
      <c r="V192" s="483"/>
      <c r="W192" s="486" t="s">
        <v>672</v>
      </c>
      <c r="X192" s="476" t="s">
        <v>627</v>
      </c>
      <c r="Y192" s="476" t="s">
        <v>627</v>
      </c>
      <c r="Z192" s="476">
        <v>0</v>
      </c>
      <c r="AA192" s="493">
        <f t="shared" si="10"/>
        <v>1000</v>
      </c>
      <c r="AC192" s="495">
        <f t="shared" si="11"/>
        <v>1000</v>
      </c>
    </row>
    <row r="193" spans="1:29" s="493" customFormat="1" hidden="1" x14ac:dyDescent="0.2">
      <c r="A193" s="475">
        <v>178</v>
      </c>
      <c r="B193" s="476" t="s">
        <v>1103</v>
      </c>
      <c r="C193" s="476" t="s">
        <v>486</v>
      </c>
      <c r="D193" s="476" t="s">
        <v>703</v>
      </c>
      <c r="E193" s="476" t="s">
        <v>744</v>
      </c>
      <c r="F193" s="477">
        <v>1811</v>
      </c>
      <c r="G193" s="477">
        <v>0</v>
      </c>
      <c r="H193" s="477">
        <v>0</v>
      </c>
      <c r="I193" s="478" t="s">
        <v>328</v>
      </c>
      <c r="J193" s="479">
        <v>97.76</v>
      </c>
      <c r="K193" s="480">
        <v>43949</v>
      </c>
      <c r="L193" s="480"/>
      <c r="M193" s="481">
        <v>177</v>
      </c>
      <c r="N193" s="482" t="s">
        <v>328</v>
      </c>
      <c r="O193" s="483">
        <v>1</v>
      </c>
      <c r="P193" s="484">
        <v>273</v>
      </c>
      <c r="Q193" s="485">
        <v>0</v>
      </c>
      <c r="R193" s="485">
        <v>0</v>
      </c>
      <c r="S193" s="485">
        <v>96</v>
      </c>
      <c r="T193" s="485">
        <v>0</v>
      </c>
      <c r="U193" s="484">
        <v>0</v>
      </c>
      <c r="V193" s="483"/>
      <c r="W193" s="486" t="s">
        <v>672</v>
      </c>
      <c r="X193" s="476" t="s">
        <v>627</v>
      </c>
      <c r="Y193" s="476" t="s">
        <v>627</v>
      </c>
      <c r="Z193" s="476">
        <v>0</v>
      </c>
      <c r="AA193" s="493">
        <f t="shared" si="10"/>
        <v>1811</v>
      </c>
      <c r="AC193" s="495">
        <f t="shared" si="11"/>
        <v>1811</v>
      </c>
    </row>
    <row r="194" spans="1:29" s="493" customFormat="1" hidden="1" x14ac:dyDescent="0.2">
      <c r="A194" s="475">
        <v>179</v>
      </c>
      <c r="B194" s="476" t="s">
        <v>1103</v>
      </c>
      <c r="C194" s="476" t="s">
        <v>486</v>
      </c>
      <c r="D194" s="476" t="s">
        <v>703</v>
      </c>
      <c r="E194" s="476" t="s">
        <v>744</v>
      </c>
      <c r="F194" s="477">
        <v>3568</v>
      </c>
      <c r="G194" s="477">
        <v>0</v>
      </c>
      <c r="H194" s="477">
        <v>0</v>
      </c>
      <c r="I194" s="478" t="s">
        <v>328</v>
      </c>
      <c r="J194" s="479">
        <v>97.77</v>
      </c>
      <c r="K194" s="480">
        <v>43949</v>
      </c>
      <c r="L194" s="480"/>
      <c r="M194" s="481">
        <v>349</v>
      </c>
      <c r="N194" s="482" t="s">
        <v>328</v>
      </c>
      <c r="O194" s="483">
        <v>1</v>
      </c>
      <c r="P194" s="484">
        <v>538</v>
      </c>
      <c r="Q194" s="485">
        <v>0</v>
      </c>
      <c r="R194" s="485">
        <v>0</v>
      </c>
      <c r="S194" s="485">
        <v>190</v>
      </c>
      <c r="T194" s="485">
        <v>0</v>
      </c>
      <c r="U194" s="484">
        <v>0</v>
      </c>
      <c r="V194" s="483"/>
      <c r="W194" s="486" t="s">
        <v>672</v>
      </c>
      <c r="X194" s="476" t="s">
        <v>627</v>
      </c>
      <c r="Y194" s="476" t="s">
        <v>627</v>
      </c>
      <c r="Z194" s="476">
        <v>0</v>
      </c>
      <c r="AA194" s="493">
        <f t="shared" si="10"/>
        <v>3568</v>
      </c>
      <c r="AC194" s="495">
        <f t="shared" si="11"/>
        <v>3568</v>
      </c>
    </row>
    <row r="195" spans="1:29" s="493" customFormat="1" hidden="1" x14ac:dyDescent="0.2">
      <c r="A195" s="475">
        <v>180</v>
      </c>
      <c r="B195" s="476" t="s">
        <v>1103</v>
      </c>
      <c r="C195" s="476" t="s">
        <v>486</v>
      </c>
      <c r="D195" s="476" t="s">
        <v>703</v>
      </c>
      <c r="E195" s="476" t="s">
        <v>744</v>
      </c>
      <c r="F195" s="477">
        <v>843</v>
      </c>
      <c r="G195" s="477">
        <v>0</v>
      </c>
      <c r="H195" s="477">
        <v>0</v>
      </c>
      <c r="I195" s="478" t="s">
        <v>328</v>
      </c>
      <c r="J195" s="479">
        <v>97.77</v>
      </c>
      <c r="K195" s="480">
        <v>43949</v>
      </c>
      <c r="L195" s="480"/>
      <c r="M195" s="481">
        <v>82</v>
      </c>
      <c r="N195" s="482" t="s">
        <v>328</v>
      </c>
      <c r="O195" s="483">
        <v>1</v>
      </c>
      <c r="P195" s="484">
        <v>127</v>
      </c>
      <c r="Q195" s="485">
        <v>0</v>
      </c>
      <c r="R195" s="485">
        <v>0</v>
      </c>
      <c r="S195" s="485">
        <v>45</v>
      </c>
      <c r="T195" s="485">
        <v>0</v>
      </c>
      <c r="U195" s="484">
        <v>0</v>
      </c>
      <c r="V195" s="483"/>
      <c r="W195" s="486" t="s">
        <v>672</v>
      </c>
      <c r="X195" s="476" t="s">
        <v>627</v>
      </c>
      <c r="Y195" s="476" t="s">
        <v>627</v>
      </c>
      <c r="Z195" s="476">
        <v>0</v>
      </c>
      <c r="AA195" s="493">
        <f t="shared" si="10"/>
        <v>843</v>
      </c>
      <c r="AC195" s="495">
        <f t="shared" si="11"/>
        <v>843</v>
      </c>
    </row>
    <row r="196" spans="1:29" s="493" customFormat="1" hidden="1" x14ac:dyDescent="0.2">
      <c r="A196" s="475">
        <v>181</v>
      </c>
      <c r="B196" s="476" t="s">
        <v>1103</v>
      </c>
      <c r="C196" s="476" t="s">
        <v>486</v>
      </c>
      <c r="D196" s="476" t="s">
        <v>703</v>
      </c>
      <c r="E196" s="476" t="s">
        <v>744</v>
      </c>
      <c r="F196" s="477">
        <v>56748</v>
      </c>
      <c r="G196" s="477">
        <v>0</v>
      </c>
      <c r="H196" s="477">
        <v>0</v>
      </c>
      <c r="I196" s="478" t="s">
        <v>328</v>
      </c>
      <c r="J196" s="479">
        <v>94.67</v>
      </c>
      <c r="K196" s="480">
        <v>43950</v>
      </c>
      <c r="L196" s="480"/>
      <c r="M196" s="481">
        <v>5372</v>
      </c>
      <c r="N196" s="482" t="s">
        <v>328</v>
      </c>
      <c r="O196" s="483">
        <v>1</v>
      </c>
      <c r="P196" s="484">
        <v>8564</v>
      </c>
      <c r="Q196" s="485">
        <v>0</v>
      </c>
      <c r="R196" s="485">
        <v>0</v>
      </c>
      <c r="S196" s="485">
        <v>3192</v>
      </c>
      <c r="T196" s="485">
        <v>0</v>
      </c>
      <c r="U196" s="484">
        <v>0</v>
      </c>
      <c r="V196" s="483"/>
      <c r="W196" s="486" t="s">
        <v>672</v>
      </c>
      <c r="X196" s="476" t="s">
        <v>627</v>
      </c>
      <c r="Y196" s="476" t="s">
        <v>627</v>
      </c>
      <c r="Z196" s="476">
        <v>0</v>
      </c>
      <c r="AA196" s="493">
        <f t="shared" si="10"/>
        <v>56748</v>
      </c>
      <c r="AC196" s="495">
        <f t="shared" si="11"/>
        <v>56748</v>
      </c>
    </row>
    <row r="197" spans="1:29" s="493" customFormat="1" hidden="1" x14ac:dyDescent="0.2">
      <c r="A197" s="475">
        <v>182</v>
      </c>
      <c r="B197" s="476" t="s">
        <v>1103</v>
      </c>
      <c r="C197" s="476" t="s">
        <v>486</v>
      </c>
      <c r="D197" s="476" t="s">
        <v>703</v>
      </c>
      <c r="E197" s="476" t="s">
        <v>744</v>
      </c>
      <c r="F197" s="477">
        <v>1153</v>
      </c>
      <c r="G197" s="477">
        <v>0</v>
      </c>
      <c r="H197" s="477">
        <v>0</v>
      </c>
      <c r="I197" s="478" t="s">
        <v>328</v>
      </c>
      <c r="J197" s="479">
        <v>94.5</v>
      </c>
      <c r="K197" s="480">
        <v>43956</v>
      </c>
      <c r="L197" s="480"/>
      <c r="M197" s="481">
        <v>109</v>
      </c>
      <c r="N197" s="482" t="s">
        <v>328</v>
      </c>
      <c r="O197" s="483">
        <v>1</v>
      </c>
      <c r="P197" s="484">
        <v>174</v>
      </c>
      <c r="Q197" s="485">
        <v>0</v>
      </c>
      <c r="R197" s="485">
        <v>0</v>
      </c>
      <c r="S197" s="485">
        <v>65</v>
      </c>
      <c r="T197" s="485">
        <v>0</v>
      </c>
      <c r="U197" s="484">
        <v>0</v>
      </c>
      <c r="V197" s="483"/>
      <c r="W197" s="486" t="s">
        <v>672</v>
      </c>
      <c r="X197" s="476" t="s">
        <v>627</v>
      </c>
      <c r="Y197" s="476" t="s">
        <v>627</v>
      </c>
      <c r="Z197" s="476">
        <v>0</v>
      </c>
      <c r="AA197" s="493">
        <f t="shared" si="10"/>
        <v>1153</v>
      </c>
      <c r="AC197" s="495">
        <f t="shared" si="11"/>
        <v>1153</v>
      </c>
    </row>
    <row r="198" spans="1:29" s="493" customFormat="1" hidden="1" x14ac:dyDescent="0.2">
      <c r="A198" s="475">
        <v>183</v>
      </c>
      <c r="B198" s="476" t="s">
        <v>1103</v>
      </c>
      <c r="C198" s="476" t="s">
        <v>486</v>
      </c>
      <c r="D198" s="476" t="s">
        <v>703</v>
      </c>
      <c r="E198" s="476" t="s">
        <v>744</v>
      </c>
      <c r="F198" s="477">
        <v>21624</v>
      </c>
      <c r="G198" s="477">
        <v>0</v>
      </c>
      <c r="H198" s="477">
        <v>0</v>
      </c>
      <c r="I198" s="478" t="s">
        <v>328</v>
      </c>
      <c r="J198" s="479">
        <v>94.5</v>
      </c>
      <c r="K198" s="480">
        <v>43956</v>
      </c>
      <c r="L198" s="480"/>
      <c r="M198" s="481">
        <v>2043</v>
      </c>
      <c r="N198" s="482" t="s">
        <v>328</v>
      </c>
      <c r="O198" s="483">
        <v>1</v>
      </c>
      <c r="P198" s="484">
        <v>3263</v>
      </c>
      <c r="Q198" s="485">
        <v>0</v>
      </c>
      <c r="R198" s="485">
        <v>0</v>
      </c>
      <c r="S198" s="485">
        <v>1220</v>
      </c>
      <c r="T198" s="485">
        <v>0</v>
      </c>
      <c r="U198" s="484">
        <v>0</v>
      </c>
      <c r="V198" s="483"/>
      <c r="W198" s="486" t="s">
        <v>672</v>
      </c>
      <c r="X198" s="476" t="s">
        <v>627</v>
      </c>
      <c r="Y198" s="476" t="s">
        <v>627</v>
      </c>
      <c r="Z198" s="476">
        <v>0</v>
      </c>
      <c r="AA198" s="493">
        <f t="shared" si="10"/>
        <v>21624</v>
      </c>
      <c r="AC198" s="495">
        <f t="shared" si="11"/>
        <v>21624</v>
      </c>
    </row>
    <row r="199" spans="1:29" s="493" customFormat="1" hidden="1" x14ac:dyDescent="0.2">
      <c r="A199" s="475">
        <v>184</v>
      </c>
      <c r="B199" s="476" t="s">
        <v>1103</v>
      </c>
      <c r="C199" s="476" t="s">
        <v>486</v>
      </c>
      <c r="D199" s="476" t="s">
        <v>703</v>
      </c>
      <c r="E199" s="476" t="s">
        <v>744</v>
      </c>
      <c r="F199" s="477">
        <v>57338</v>
      </c>
      <c r="G199" s="477">
        <v>0</v>
      </c>
      <c r="H199" s="477">
        <v>0</v>
      </c>
      <c r="I199" s="478" t="s">
        <v>328</v>
      </c>
      <c r="J199" s="479">
        <v>96.9</v>
      </c>
      <c r="K199" s="480">
        <v>43966</v>
      </c>
      <c r="L199" s="480"/>
      <c r="M199" s="481">
        <v>5556</v>
      </c>
      <c r="N199" s="482" t="s">
        <v>328</v>
      </c>
      <c r="O199" s="483">
        <v>1</v>
      </c>
      <c r="P199" s="484">
        <v>8653</v>
      </c>
      <c r="Q199" s="485">
        <v>0</v>
      </c>
      <c r="R199" s="485">
        <v>0</v>
      </c>
      <c r="S199" s="485">
        <v>3097</v>
      </c>
      <c r="T199" s="485">
        <v>0</v>
      </c>
      <c r="U199" s="484">
        <v>0</v>
      </c>
      <c r="V199" s="483"/>
      <c r="W199" s="486" t="s">
        <v>672</v>
      </c>
      <c r="X199" s="476" t="s">
        <v>627</v>
      </c>
      <c r="Y199" s="476" t="s">
        <v>627</v>
      </c>
      <c r="Z199" s="476">
        <v>0</v>
      </c>
      <c r="AA199" s="493">
        <f t="shared" si="10"/>
        <v>57338</v>
      </c>
      <c r="AC199" s="495">
        <f t="shared" si="11"/>
        <v>57338</v>
      </c>
    </row>
    <row r="200" spans="1:29" s="493" customFormat="1" hidden="1" x14ac:dyDescent="0.2">
      <c r="A200" s="475">
        <v>185</v>
      </c>
      <c r="B200" s="476" t="s">
        <v>1103</v>
      </c>
      <c r="C200" s="476" t="s">
        <v>486</v>
      </c>
      <c r="D200" s="476" t="s">
        <v>703</v>
      </c>
      <c r="E200" s="476" t="s">
        <v>744</v>
      </c>
      <c r="F200" s="477">
        <v>58689</v>
      </c>
      <c r="G200" s="477">
        <v>0</v>
      </c>
      <c r="H200" s="477">
        <v>0</v>
      </c>
      <c r="I200" s="478" t="s">
        <v>328</v>
      </c>
      <c r="J200" s="479">
        <v>94.67</v>
      </c>
      <c r="K200" s="480">
        <v>43969</v>
      </c>
      <c r="L200" s="480"/>
      <c r="M200" s="481">
        <v>5556</v>
      </c>
      <c r="N200" s="482" t="s">
        <v>328</v>
      </c>
      <c r="O200" s="483">
        <v>1</v>
      </c>
      <c r="P200" s="484">
        <v>8857</v>
      </c>
      <c r="Q200" s="485">
        <v>0</v>
      </c>
      <c r="R200" s="485">
        <v>0</v>
      </c>
      <c r="S200" s="485">
        <v>3301</v>
      </c>
      <c r="T200" s="485">
        <v>0</v>
      </c>
      <c r="U200" s="484">
        <v>0</v>
      </c>
      <c r="V200" s="483"/>
      <c r="W200" s="486" t="s">
        <v>672</v>
      </c>
      <c r="X200" s="476" t="s">
        <v>627</v>
      </c>
      <c r="Y200" s="476" t="s">
        <v>627</v>
      </c>
      <c r="Z200" s="476">
        <v>0</v>
      </c>
      <c r="AA200" s="493">
        <f t="shared" si="10"/>
        <v>58689</v>
      </c>
      <c r="AC200" s="495">
        <f t="shared" si="11"/>
        <v>58689</v>
      </c>
    </row>
    <row r="201" spans="1:29" s="493" customFormat="1" hidden="1" x14ac:dyDescent="0.2">
      <c r="A201" s="475">
        <v>186</v>
      </c>
      <c r="B201" s="476" t="s">
        <v>1103</v>
      </c>
      <c r="C201" s="476" t="s">
        <v>486</v>
      </c>
      <c r="D201" s="476" t="s">
        <v>703</v>
      </c>
      <c r="E201" s="476" t="s">
        <v>744</v>
      </c>
      <c r="F201" s="477">
        <v>677</v>
      </c>
      <c r="G201" s="477">
        <v>0</v>
      </c>
      <c r="H201" s="477">
        <v>0</v>
      </c>
      <c r="I201" s="478" t="s">
        <v>328</v>
      </c>
      <c r="J201" s="479">
        <v>95</v>
      </c>
      <c r="K201" s="480">
        <v>43970</v>
      </c>
      <c r="L201" s="480"/>
      <c r="M201" s="481">
        <v>64</v>
      </c>
      <c r="N201" s="482" t="s">
        <v>328</v>
      </c>
      <c r="O201" s="483">
        <v>1</v>
      </c>
      <c r="P201" s="484">
        <v>102</v>
      </c>
      <c r="Q201" s="485">
        <v>0</v>
      </c>
      <c r="R201" s="485">
        <v>0</v>
      </c>
      <c r="S201" s="485">
        <v>38</v>
      </c>
      <c r="T201" s="485">
        <v>0</v>
      </c>
      <c r="U201" s="484">
        <v>0</v>
      </c>
      <c r="V201" s="483"/>
      <c r="W201" s="486" t="s">
        <v>672</v>
      </c>
      <c r="X201" s="476" t="s">
        <v>627</v>
      </c>
      <c r="Y201" s="476" t="s">
        <v>627</v>
      </c>
      <c r="Z201" s="476">
        <v>0</v>
      </c>
      <c r="AA201" s="493">
        <f t="shared" si="10"/>
        <v>677</v>
      </c>
      <c r="AC201" s="495">
        <f t="shared" si="11"/>
        <v>677</v>
      </c>
    </row>
    <row r="202" spans="1:29" s="493" customFormat="1" hidden="1" x14ac:dyDescent="0.2">
      <c r="A202" s="475">
        <v>187</v>
      </c>
      <c r="B202" s="476" t="s">
        <v>1103</v>
      </c>
      <c r="C202" s="476" t="s">
        <v>486</v>
      </c>
      <c r="D202" s="476" t="s">
        <v>703</v>
      </c>
      <c r="E202" s="476" t="s">
        <v>744</v>
      </c>
      <c r="F202" s="477">
        <v>4202</v>
      </c>
      <c r="G202" s="477">
        <v>0</v>
      </c>
      <c r="H202" s="477">
        <v>0</v>
      </c>
      <c r="I202" s="478" t="s">
        <v>328</v>
      </c>
      <c r="J202" s="479">
        <v>96.61</v>
      </c>
      <c r="K202" s="480">
        <v>43971</v>
      </c>
      <c r="L202" s="480"/>
      <c r="M202" s="481">
        <v>406</v>
      </c>
      <c r="N202" s="482" t="s">
        <v>328</v>
      </c>
      <c r="O202" s="483">
        <v>1</v>
      </c>
      <c r="P202" s="484">
        <v>634</v>
      </c>
      <c r="Q202" s="485">
        <v>0</v>
      </c>
      <c r="R202" s="485">
        <v>0</v>
      </c>
      <c r="S202" s="485">
        <v>228</v>
      </c>
      <c r="T202" s="485">
        <v>0</v>
      </c>
      <c r="U202" s="484">
        <v>0</v>
      </c>
      <c r="V202" s="483"/>
      <c r="W202" s="486" t="s">
        <v>672</v>
      </c>
      <c r="X202" s="476" t="s">
        <v>627</v>
      </c>
      <c r="Y202" s="476" t="s">
        <v>627</v>
      </c>
      <c r="Z202" s="476">
        <v>0</v>
      </c>
      <c r="AA202" s="493">
        <f t="shared" si="10"/>
        <v>4202</v>
      </c>
      <c r="AC202" s="495">
        <f t="shared" si="11"/>
        <v>4202</v>
      </c>
    </row>
    <row r="203" spans="1:29" s="493" customFormat="1" hidden="1" x14ac:dyDescent="0.2">
      <c r="A203" s="475">
        <v>188</v>
      </c>
      <c r="B203" s="476" t="s">
        <v>1103</v>
      </c>
      <c r="C203" s="476" t="s">
        <v>486</v>
      </c>
      <c r="D203" s="476" t="s">
        <v>703</v>
      </c>
      <c r="E203" s="476" t="s">
        <v>744</v>
      </c>
      <c r="F203" s="477">
        <v>44393</v>
      </c>
      <c r="G203" s="477">
        <v>0</v>
      </c>
      <c r="H203" s="477">
        <v>0</v>
      </c>
      <c r="I203" s="478" t="s">
        <v>328</v>
      </c>
      <c r="J203" s="479">
        <v>96.61</v>
      </c>
      <c r="K203" s="480">
        <v>43972</v>
      </c>
      <c r="L203" s="480"/>
      <c r="M203" s="481">
        <v>4289</v>
      </c>
      <c r="N203" s="482" t="s">
        <v>328</v>
      </c>
      <c r="O203" s="483">
        <v>1</v>
      </c>
      <c r="P203" s="484">
        <v>6700</v>
      </c>
      <c r="Q203" s="485">
        <v>0</v>
      </c>
      <c r="R203" s="485">
        <v>0</v>
      </c>
      <c r="S203" s="485">
        <v>2411</v>
      </c>
      <c r="T203" s="485">
        <v>0</v>
      </c>
      <c r="U203" s="484">
        <v>0</v>
      </c>
      <c r="V203" s="483"/>
      <c r="W203" s="486" t="s">
        <v>672</v>
      </c>
      <c r="X203" s="476" t="s">
        <v>627</v>
      </c>
      <c r="Y203" s="476" t="s">
        <v>627</v>
      </c>
      <c r="Z203" s="476">
        <v>0</v>
      </c>
      <c r="AA203" s="493">
        <f t="shared" si="10"/>
        <v>44393</v>
      </c>
      <c r="AC203" s="495">
        <f t="shared" si="11"/>
        <v>44393</v>
      </c>
    </row>
    <row r="204" spans="1:29" s="493" customFormat="1" hidden="1" x14ac:dyDescent="0.2">
      <c r="A204" s="475">
        <v>189</v>
      </c>
      <c r="B204" s="476" t="s">
        <v>1103</v>
      </c>
      <c r="C204" s="476" t="s">
        <v>486</v>
      </c>
      <c r="D204" s="476" t="s">
        <v>703</v>
      </c>
      <c r="E204" s="476" t="s">
        <v>744</v>
      </c>
      <c r="F204" s="477">
        <v>58751</v>
      </c>
      <c r="G204" s="477">
        <v>0</v>
      </c>
      <c r="H204" s="477">
        <v>0</v>
      </c>
      <c r="I204" s="478" t="s">
        <v>328</v>
      </c>
      <c r="J204" s="479">
        <v>94.57</v>
      </c>
      <c r="K204" s="480">
        <v>43973</v>
      </c>
      <c r="L204" s="480"/>
      <c r="M204" s="481">
        <v>5556</v>
      </c>
      <c r="N204" s="482" t="s">
        <v>328</v>
      </c>
      <c r="O204" s="483">
        <v>1</v>
      </c>
      <c r="P204" s="484">
        <v>8867</v>
      </c>
      <c r="Q204" s="485">
        <v>0</v>
      </c>
      <c r="R204" s="485">
        <v>0</v>
      </c>
      <c r="S204" s="485">
        <v>3310</v>
      </c>
      <c r="T204" s="485">
        <v>0</v>
      </c>
      <c r="U204" s="484">
        <v>0</v>
      </c>
      <c r="V204" s="483"/>
      <c r="W204" s="486" t="s">
        <v>672</v>
      </c>
      <c r="X204" s="476" t="s">
        <v>627</v>
      </c>
      <c r="Y204" s="476" t="s">
        <v>627</v>
      </c>
      <c r="Z204" s="476">
        <v>0</v>
      </c>
      <c r="AA204" s="493">
        <f t="shared" si="10"/>
        <v>58751</v>
      </c>
      <c r="AC204" s="495">
        <f t="shared" si="11"/>
        <v>58751</v>
      </c>
    </row>
    <row r="205" spans="1:29" s="493" customFormat="1" hidden="1" x14ac:dyDescent="0.2">
      <c r="A205" s="475">
        <v>190</v>
      </c>
      <c r="B205" s="476" t="s">
        <v>1103</v>
      </c>
      <c r="C205" s="476" t="s">
        <v>486</v>
      </c>
      <c r="D205" s="476" t="s">
        <v>703</v>
      </c>
      <c r="E205" s="476" t="s">
        <v>744</v>
      </c>
      <c r="F205" s="477">
        <v>57279</v>
      </c>
      <c r="G205" s="477">
        <v>0</v>
      </c>
      <c r="H205" s="477">
        <v>0</v>
      </c>
      <c r="I205" s="478" t="s">
        <v>328</v>
      </c>
      <c r="J205" s="479">
        <v>97</v>
      </c>
      <c r="K205" s="480">
        <v>43977</v>
      </c>
      <c r="L205" s="480"/>
      <c r="M205" s="481">
        <v>5556</v>
      </c>
      <c r="N205" s="482" t="s">
        <v>328</v>
      </c>
      <c r="O205" s="483">
        <v>1</v>
      </c>
      <c r="P205" s="484">
        <v>8644</v>
      </c>
      <c r="Q205" s="485">
        <v>0</v>
      </c>
      <c r="R205" s="485">
        <v>0</v>
      </c>
      <c r="S205" s="485">
        <v>3088</v>
      </c>
      <c r="T205" s="485">
        <v>0</v>
      </c>
      <c r="U205" s="484">
        <v>0</v>
      </c>
      <c r="V205" s="483"/>
      <c r="W205" s="486" t="s">
        <v>672</v>
      </c>
      <c r="X205" s="476" t="s">
        <v>627</v>
      </c>
      <c r="Y205" s="476" t="s">
        <v>627</v>
      </c>
      <c r="Z205" s="476">
        <v>0</v>
      </c>
      <c r="AA205" s="493">
        <f t="shared" si="10"/>
        <v>57279</v>
      </c>
      <c r="AC205" s="495">
        <f t="shared" si="11"/>
        <v>57279</v>
      </c>
    </row>
    <row r="206" spans="1:29" s="493" customFormat="1" hidden="1" x14ac:dyDescent="0.2">
      <c r="A206" s="475">
        <v>191</v>
      </c>
      <c r="B206" s="476" t="s">
        <v>1103</v>
      </c>
      <c r="C206" s="476" t="s">
        <v>486</v>
      </c>
      <c r="D206" s="476" t="s">
        <v>703</v>
      </c>
      <c r="E206" s="476" t="s">
        <v>744</v>
      </c>
      <c r="F206" s="477">
        <v>56550</v>
      </c>
      <c r="G206" s="477">
        <v>0</v>
      </c>
      <c r="H206" s="477">
        <v>0</v>
      </c>
      <c r="I206" s="478" t="s">
        <v>328</v>
      </c>
      <c r="J206" s="479">
        <v>98.25</v>
      </c>
      <c r="K206" s="480">
        <v>43983</v>
      </c>
      <c r="L206" s="480"/>
      <c r="M206" s="481">
        <v>5556</v>
      </c>
      <c r="N206" s="482" t="s">
        <v>328</v>
      </c>
      <c r="O206" s="483">
        <v>1</v>
      </c>
      <c r="P206" s="484">
        <v>8534</v>
      </c>
      <c r="Q206" s="485">
        <v>0</v>
      </c>
      <c r="R206" s="485">
        <v>0</v>
      </c>
      <c r="S206" s="485">
        <v>2978</v>
      </c>
      <c r="T206" s="485">
        <v>0</v>
      </c>
      <c r="U206" s="484">
        <v>0</v>
      </c>
      <c r="V206" s="483"/>
      <c r="W206" s="486" t="s">
        <v>672</v>
      </c>
      <c r="X206" s="476" t="s">
        <v>627</v>
      </c>
      <c r="Y206" s="476" t="s">
        <v>627</v>
      </c>
      <c r="Z206" s="476">
        <v>0</v>
      </c>
      <c r="AA206" s="493">
        <f t="shared" si="10"/>
        <v>56550</v>
      </c>
      <c r="AC206" s="495">
        <f t="shared" si="11"/>
        <v>56550</v>
      </c>
    </row>
    <row r="207" spans="1:29" s="493" customFormat="1" hidden="1" x14ac:dyDescent="0.2">
      <c r="A207" s="475">
        <v>192</v>
      </c>
      <c r="B207" s="476" t="s">
        <v>1103</v>
      </c>
      <c r="C207" s="476" t="s">
        <v>486</v>
      </c>
      <c r="D207" s="476" t="s">
        <v>703</v>
      </c>
      <c r="E207" s="476" t="s">
        <v>744</v>
      </c>
      <c r="F207" s="477">
        <v>56385</v>
      </c>
      <c r="G207" s="477">
        <v>0</v>
      </c>
      <c r="H207" s="477">
        <v>0</v>
      </c>
      <c r="I207" s="478" t="s">
        <v>328</v>
      </c>
      <c r="J207" s="479">
        <v>98.3</v>
      </c>
      <c r="K207" s="480">
        <v>43983</v>
      </c>
      <c r="L207" s="480"/>
      <c r="M207" s="481">
        <v>5543</v>
      </c>
      <c r="N207" s="482" t="s">
        <v>328</v>
      </c>
      <c r="O207" s="483">
        <v>1</v>
      </c>
      <c r="P207" s="484">
        <v>8509</v>
      </c>
      <c r="Q207" s="485">
        <v>0</v>
      </c>
      <c r="R207" s="485">
        <v>0</v>
      </c>
      <c r="S207" s="485">
        <v>2967</v>
      </c>
      <c r="T207" s="485">
        <v>0</v>
      </c>
      <c r="U207" s="484">
        <v>0</v>
      </c>
      <c r="V207" s="483"/>
      <c r="W207" s="486" t="s">
        <v>672</v>
      </c>
      <c r="X207" s="476" t="s">
        <v>627</v>
      </c>
      <c r="Y207" s="476" t="s">
        <v>627</v>
      </c>
      <c r="Z207" s="476">
        <v>0</v>
      </c>
      <c r="AA207" s="493">
        <f t="shared" si="10"/>
        <v>56385</v>
      </c>
      <c r="AC207" s="495">
        <f t="shared" si="11"/>
        <v>56385</v>
      </c>
    </row>
    <row r="208" spans="1:29" s="493" customFormat="1" hidden="1" x14ac:dyDescent="0.2">
      <c r="A208" s="475">
        <v>193</v>
      </c>
      <c r="B208" s="476" t="s">
        <v>1103</v>
      </c>
      <c r="C208" s="476" t="s">
        <v>486</v>
      </c>
      <c r="D208" s="476" t="s">
        <v>703</v>
      </c>
      <c r="E208" s="476" t="s">
        <v>744</v>
      </c>
      <c r="F208" s="477">
        <v>56407</v>
      </c>
      <c r="G208" s="477">
        <v>0</v>
      </c>
      <c r="H208" s="477">
        <v>0</v>
      </c>
      <c r="I208" s="478" t="s">
        <v>328</v>
      </c>
      <c r="J208" s="479">
        <v>98.5</v>
      </c>
      <c r="K208" s="480">
        <v>43983</v>
      </c>
      <c r="L208" s="480"/>
      <c r="M208" s="481">
        <v>5556</v>
      </c>
      <c r="N208" s="482" t="s">
        <v>328</v>
      </c>
      <c r="O208" s="483">
        <v>1</v>
      </c>
      <c r="P208" s="484">
        <v>8513</v>
      </c>
      <c r="Q208" s="485">
        <v>0</v>
      </c>
      <c r="R208" s="485">
        <v>0</v>
      </c>
      <c r="S208" s="485">
        <v>2957</v>
      </c>
      <c r="T208" s="485">
        <v>0</v>
      </c>
      <c r="U208" s="484">
        <v>0</v>
      </c>
      <c r="V208" s="483"/>
      <c r="W208" s="486" t="s">
        <v>672</v>
      </c>
      <c r="X208" s="476" t="s">
        <v>627</v>
      </c>
      <c r="Y208" s="476" t="s">
        <v>627</v>
      </c>
      <c r="Z208" s="476">
        <v>0</v>
      </c>
      <c r="AA208" s="493">
        <f t="shared" si="10"/>
        <v>56407</v>
      </c>
      <c r="AC208" s="495">
        <f t="shared" si="11"/>
        <v>56407</v>
      </c>
    </row>
    <row r="209" spans="1:29" s="493" customFormat="1" hidden="1" x14ac:dyDescent="0.2">
      <c r="A209" s="475">
        <v>194</v>
      </c>
      <c r="B209" s="476" t="s">
        <v>1103</v>
      </c>
      <c r="C209" s="476" t="s">
        <v>486</v>
      </c>
      <c r="D209" s="476" t="s">
        <v>703</v>
      </c>
      <c r="E209" s="476" t="s">
        <v>744</v>
      </c>
      <c r="F209" s="477">
        <v>16337</v>
      </c>
      <c r="G209" s="477">
        <v>0</v>
      </c>
      <c r="H209" s="477">
        <v>0</v>
      </c>
      <c r="I209" s="478" t="s">
        <v>328</v>
      </c>
      <c r="J209" s="479">
        <v>105</v>
      </c>
      <c r="K209" s="480">
        <v>43984</v>
      </c>
      <c r="L209" s="480"/>
      <c r="M209" s="481">
        <v>1715</v>
      </c>
      <c r="N209" s="482" t="s">
        <v>328</v>
      </c>
      <c r="O209" s="483">
        <v>1</v>
      </c>
      <c r="P209" s="484">
        <v>2466</v>
      </c>
      <c r="Q209" s="485">
        <v>0</v>
      </c>
      <c r="R209" s="485">
        <v>0</v>
      </c>
      <c r="S209" s="485">
        <v>750</v>
      </c>
      <c r="T209" s="485">
        <v>0</v>
      </c>
      <c r="U209" s="484">
        <v>0</v>
      </c>
      <c r="V209" s="483"/>
      <c r="W209" s="486" t="s">
        <v>672</v>
      </c>
      <c r="X209" s="476" t="s">
        <v>627</v>
      </c>
      <c r="Y209" s="476" t="s">
        <v>627</v>
      </c>
      <c r="Z209" s="476">
        <v>0</v>
      </c>
      <c r="AA209" s="493">
        <f t="shared" si="10"/>
        <v>16337</v>
      </c>
      <c r="AC209" s="495">
        <f t="shared" si="11"/>
        <v>16337</v>
      </c>
    </row>
    <row r="210" spans="1:29" s="493" customFormat="1" hidden="1" x14ac:dyDescent="0.2">
      <c r="A210" s="475">
        <v>195</v>
      </c>
      <c r="B210" s="476" t="s">
        <v>1103</v>
      </c>
      <c r="C210" s="476" t="s">
        <v>486</v>
      </c>
      <c r="D210" s="476" t="s">
        <v>703</v>
      </c>
      <c r="E210" s="476" t="s">
        <v>744</v>
      </c>
      <c r="F210" s="477">
        <v>36000</v>
      </c>
      <c r="G210" s="477">
        <v>0</v>
      </c>
      <c r="H210" s="477">
        <v>0</v>
      </c>
      <c r="I210" s="478" t="s">
        <v>328</v>
      </c>
      <c r="J210" s="479">
        <v>105</v>
      </c>
      <c r="K210" s="480">
        <v>43984</v>
      </c>
      <c r="L210" s="480"/>
      <c r="M210" s="481">
        <v>3780</v>
      </c>
      <c r="N210" s="482" t="s">
        <v>328</v>
      </c>
      <c r="O210" s="483">
        <v>1</v>
      </c>
      <c r="P210" s="484">
        <v>5433</v>
      </c>
      <c r="Q210" s="485">
        <v>0</v>
      </c>
      <c r="R210" s="485">
        <v>0</v>
      </c>
      <c r="S210" s="485">
        <v>1653</v>
      </c>
      <c r="T210" s="485">
        <v>0</v>
      </c>
      <c r="U210" s="484">
        <v>0</v>
      </c>
      <c r="V210" s="483"/>
      <c r="W210" s="486" t="s">
        <v>672</v>
      </c>
      <c r="X210" s="476" t="s">
        <v>627</v>
      </c>
      <c r="Y210" s="476" t="s">
        <v>627</v>
      </c>
      <c r="Z210" s="476">
        <v>0</v>
      </c>
      <c r="AA210" s="493">
        <f t="shared" si="10"/>
        <v>36000</v>
      </c>
      <c r="AC210" s="495">
        <f t="shared" si="11"/>
        <v>36000</v>
      </c>
    </row>
    <row r="211" spans="1:29" s="493" customFormat="1" hidden="1" x14ac:dyDescent="0.2">
      <c r="A211" s="475">
        <v>196</v>
      </c>
      <c r="B211" s="476" t="s">
        <v>1103</v>
      </c>
      <c r="C211" s="476" t="s">
        <v>486</v>
      </c>
      <c r="D211" s="476" t="s">
        <v>703</v>
      </c>
      <c r="E211" s="476" t="s">
        <v>744</v>
      </c>
      <c r="F211" s="477">
        <v>30</v>
      </c>
      <c r="G211" s="477">
        <v>0</v>
      </c>
      <c r="H211" s="477">
        <v>0</v>
      </c>
      <c r="I211" s="478" t="s">
        <v>328</v>
      </c>
      <c r="J211" s="479">
        <v>105</v>
      </c>
      <c r="K211" s="480">
        <v>43984</v>
      </c>
      <c r="L211" s="480"/>
      <c r="M211" s="481">
        <v>3</v>
      </c>
      <c r="N211" s="482" t="s">
        <v>328</v>
      </c>
      <c r="O211" s="483">
        <v>1</v>
      </c>
      <c r="P211" s="484">
        <v>5</v>
      </c>
      <c r="Q211" s="485">
        <v>0</v>
      </c>
      <c r="R211" s="485">
        <v>0</v>
      </c>
      <c r="S211" s="485">
        <v>1</v>
      </c>
      <c r="T211" s="485">
        <v>0</v>
      </c>
      <c r="U211" s="484">
        <v>0</v>
      </c>
      <c r="V211" s="483"/>
      <c r="W211" s="486" t="s">
        <v>672</v>
      </c>
      <c r="X211" s="476" t="s">
        <v>627</v>
      </c>
      <c r="Y211" s="476" t="s">
        <v>627</v>
      </c>
      <c r="Z211" s="476">
        <v>0</v>
      </c>
      <c r="AA211" s="493">
        <f t="shared" si="10"/>
        <v>30</v>
      </c>
      <c r="AC211" s="495">
        <f t="shared" si="11"/>
        <v>30</v>
      </c>
    </row>
    <row r="212" spans="1:29" s="493" customFormat="1" hidden="1" x14ac:dyDescent="0.2">
      <c r="A212" s="475">
        <v>197</v>
      </c>
      <c r="B212" s="476" t="s">
        <v>1103</v>
      </c>
      <c r="C212" s="476" t="s">
        <v>486</v>
      </c>
      <c r="D212" s="476" t="s">
        <v>703</v>
      </c>
      <c r="E212" s="476" t="s">
        <v>744</v>
      </c>
      <c r="F212" s="477">
        <v>548</v>
      </c>
      <c r="G212" s="477">
        <v>0</v>
      </c>
      <c r="H212" s="477">
        <v>0</v>
      </c>
      <c r="I212" s="478" t="s">
        <v>328</v>
      </c>
      <c r="J212" s="479">
        <v>105</v>
      </c>
      <c r="K212" s="480">
        <v>43984</v>
      </c>
      <c r="L212" s="480"/>
      <c r="M212" s="481">
        <v>58</v>
      </c>
      <c r="N212" s="482" t="s">
        <v>328</v>
      </c>
      <c r="O212" s="483">
        <v>1</v>
      </c>
      <c r="P212" s="484">
        <v>83</v>
      </c>
      <c r="Q212" s="485">
        <v>0</v>
      </c>
      <c r="R212" s="485">
        <v>0</v>
      </c>
      <c r="S212" s="485">
        <v>25</v>
      </c>
      <c r="T212" s="485">
        <v>0</v>
      </c>
      <c r="U212" s="484">
        <v>0</v>
      </c>
      <c r="V212" s="483"/>
      <c r="W212" s="486" t="s">
        <v>672</v>
      </c>
      <c r="X212" s="476" t="s">
        <v>627</v>
      </c>
      <c r="Y212" s="476" t="s">
        <v>627</v>
      </c>
      <c r="Z212" s="476">
        <v>0</v>
      </c>
      <c r="AA212" s="493">
        <f t="shared" si="10"/>
        <v>548</v>
      </c>
      <c r="AC212" s="495">
        <f t="shared" si="11"/>
        <v>548</v>
      </c>
    </row>
    <row r="213" spans="1:29" s="493" customFormat="1" hidden="1" x14ac:dyDescent="0.2">
      <c r="A213" s="475">
        <v>198</v>
      </c>
      <c r="B213" s="476" t="s">
        <v>1103</v>
      </c>
      <c r="C213" s="476" t="s">
        <v>486</v>
      </c>
      <c r="D213" s="476" t="s">
        <v>703</v>
      </c>
      <c r="E213" s="476" t="s">
        <v>744</v>
      </c>
      <c r="F213" s="477">
        <v>1481</v>
      </c>
      <c r="G213" s="477">
        <v>0</v>
      </c>
      <c r="H213" s="477">
        <v>0</v>
      </c>
      <c r="I213" s="478" t="s">
        <v>328</v>
      </c>
      <c r="J213" s="479">
        <v>115.5</v>
      </c>
      <c r="K213" s="480">
        <v>43991</v>
      </c>
      <c r="L213" s="480"/>
      <c r="M213" s="481">
        <v>171</v>
      </c>
      <c r="N213" s="482" t="s">
        <v>328</v>
      </c>
      <c r="O213" s="483">
        <v>1</v>
      </c>
      <c r="P213" s="484">
        <v>224</v>
      </c>
      <c r="Q213" s="485">
        <v>0</v>
      </c>
      <c r="R213" s="485">
        <v>0</v>
      </c>
      <c r="S213" s="485">
        <v>52</v>
      </c>
      <c r="T213" s="485">
        <v>0</v>
      </c>
      <c r="U213" s="484">
        <v>0</v>
      </c>
      <c r="V213" s="483"/>
      <c r="W213" s="486" t="s">
        <v>672</v>
      </c>
      <c r="X213" s="476" t="s">
        <v>627</v>
      </c>
      <c r="Y213" s="476" t="s">
        <v>627</v>
      </c>
      <c r="Z213" s="476">
        <v>0</v>
      </c>
      <c r="AA213" s="493">
        <f t="shared" si="10"/>
        <v>1481</v>
      </c>
      <c r="AC213" s="495">
        <f t="shared" si="11"/>
        <v>1481</v>
      </c>
    </row>
    <row r="214" spans="1:29" s="493" customFormat="1" hidden="1" x14ac:dyDescent="0.2">
      <c r="A214" s="475">
        <v>199</v>
      </c>
      <c r="B214" s="476" t="s">
        <v>1103</v>
      </c>
      <c r="C214" s="476" t="s">
        <v>486</v>
      </c>
      <c r="D214" s="476" t="s">
        <v>703</v>
      </c>
      <c r="E214" s="476" t="s">
        <v>744</v>
      </c>
      <c r="F214" s="477">
        <v>101</v>
      </c>
      <c r="G214" s="477">
        <v>0</v>
      </c>
      <c r="H214" s="477">
        <v>0</v>
      </c>
      <c r="I214" s="478" t="s">
        <v>328</v>
      </c>
      <c r="J214" s="479">
        <v>115.5</v>
      </c>
      <c r="K214" s="480">
        <v>43991</v>
      </c>
      <c r="L214" s="480"/>
      <c r="M214" s="481">
        <v>12</v>
      </c>
      <c r="N214" s="482" t="s">
        <v>328</v>
      </c>
      <c r="O214" s="483">
        <v>1</v>
      </c>
      <c r="P214" s="484">
        <v>15</v>
      </c>
      <c r="Q214" s="485">
        <v>0</v>
      </c>
      <c r="R214" s="485">
        <v>0</v>
      </c>
      <c r="S214" s="485">
        <v>4</v>
      </c>
      <c r="T214" s="485">
        <v>0</v>
      </c>
      <c r="U214" s="484">
        <v>0</v>
      </c>
      <c r="V214" s="483"/>
      <c r="W214" s="486" t="s">
        <v>672</v>
      </c>
      <c r="X214" s="476" t="s">
        <v>627</v>
      </c>
      <c r="Y214" s="476" t="s">
        <v>627</v>
      </c>
      <c r="Z214" s="476">
        <v>0</v>
      </c>
      <c r="AA214" s="493">
        <f t="shared" si="10"/>
        <v>101</v>
      </c>
      <c r="AC214" s="495">
        <f t="shared" si="11"/>
        <v>101</v>
      </c>
    </row>
    <row r="215" spans="1:29" s="493" customFormat="1" hidden="1" x14ac:dyDescent="0.2">
      <c r="A215" s="475">
        <v>200</v>
      </c>
      <c r="B215" s="476" t="s">
        <v>1103</v>
      </c>
      <c r="C215" s="476" t="s">
        <v>486</v>
      </c>
      <c r="D215" s="476" t="s">
        <v>703</v>
      </c>
      <c r="E215" s="476" t="s">
        <v>744</v>
      </c>
      <c r="F215" s="477">
        <v>9906</v>
      </c>
      <c r="G215" s="477">
        <v>0</v>
      </c>
      <c r="H215" s="477">
        <v>0</v>
      </c>
      <c r="I215" s="478" t="s">
        <v>328</v>
      </c>
      <c r="J215" s="479">
        <v>115.5</v>
      </c>
      <c r="K215" s="480">
        <v>43991</v>
      </c>
      <c r="L215" s="480"/>
      <c r="M215" s="481">
        <v>1144</v>
      </c>
      <c r="N215" s="482" t="s">
        <v>328</v>
      </c>
      <c r="O215" s="483">
        <v>1</v>
      </c>
      <c r="P215" s="484">
        <v>1495</v>
      </c>
      <c r="Q215" s="485">
        <v>0</v>
      </c>
      <c r="R215" s="485">
        <v>0</v>
      </c>
      <c r="S215" s="485">
        <v>351</v>
      </c>
      <c r="T215" s="485">
        <v>0</v>
      </c>
      <c r="U215" s="484">
        <v>0</v>
      </c>
      <c r="V215" s="483"/>
      <c r="W215" s="486" t="s">
        <v>672</v>
      </c>
      <c r="X215" s="476" t="s">
        <v>627</v>
      </c>
      <c r="Y215" s="476" t="s">
        <v>627</v>
      </c>
      <c r="Z215" s="476">
        <v>0</v>
      </c>
      <c r="AA215" s="493">
        <f t="shared" si="10"/>
        <v>9906</v>
      </c>
      <c r="AC215" s="495">
        <f t="shared" si="11"/>
        <v>9906</v>
      </c>
    </row>
    <row r="216" spans="1:29" s="493" customFormat="1" hidden="1" x14ac:dyDescent="0.2">
      <c r="A216" s="475">
        <v>201</v>
      </c>
      <c r="B216" s="476" t="s">
        <v>1103</v>
      </c>
      <c r="C216" s="476" t="s">
        <v>486</v>
      </c>
      <c r="D216" s="476" t="s">
        <v>703</v>
      </c>
      <c r="E216" s="476" t="s">
        <v>744</v>
      </c>
      <c r="F216" s="477">
        <v>2016</v>
      </c>
      <c r="G216" s="477">
        <v>0</v>
      </c>
      <c r="H216" s="477">
        <v>0</v>
      </c>
      <c r="I216" s="478" t="s">
        <v>328</v>
      </c>
      <c r="J216" s="479">
        <v>115.5</v>
      </c>
      <c r="K216" s="480">
        <v>43991</v>
      </c>
      <c r="L216" s="480"/>
      <c r="M216" s="481">
        <v>233</v>
      </c>
      <c r="N216" s="482" t="s">
        <v>328</v>
      </c>
      <c r="O216" s="483">
        <v>1</v>
      </c>
      <c r="P216" s="484">
        <v>304</v>
      </c>
      <c r="Q216" s="485">
        <v>0</v>
      </c>
      <c r="R216" s="485">
        <v>0</v>
      </c>
      <c r="S216" s="485">
        <v>71</v>
      </c>
      <c r="T216" s="485">
        <v>0</v>
      </c>
      <c r="U216" s="484">
        <v>0</v>
      </c>
      <c r="V216" s="483"/>
      <c r="W216" s="486" t="s">
        <v>672</v>
      </c>
      <c r="X216" s="476" t="s">
        <v>627</v>
      </c>
      <c r="Y216" s="476" t="s">
        <v>627</v>
      </c>
      <c r="Z216" s="476">
        <v>0</v>
      </c>
      <c r="AA216" s="493">
        <f t="shared" si="10"/>
        <v>2016</v>
      </c>
      <c r="AC216" s="495">
        <f t="shared" si="11"/>
        <v>2016</v>
      </c>
    </row>
    <row r="217" spans="1:29" s="493" customFormat="1" hidden="1" x14ac:dyDescent="0.2">
      <c r="A217" s="475">
        <v>202</v>
      </c>
      <c r="B217" s="476" t="s">
        <v>1103</v>
      </c>
      <c r="C217" s="476" t="s">
        <v>486</v>
      </c>
      <c r="D217" s="476" t="s">
        <v>703</v>
      </c>
      <c r="E217" s="476" t="s">
        <v>744</v>
      </c>
      <c r="F217" s="477">
        <v>22819</v>
      </c>
      <c r="G217" s="477">
        <v>0</v>
      </c>
      <c r="H217" s="477">
        <v>0</v>
      </c>
      <c r="I217" s="478" t="s">
        <v>328</v>
      </c>
      <c r="J217" s="479">
        <v>116</v>
      </c>
      <c r="K217" s="480">
        <v>43993</v>
      </c>
      <c r="L217" s="480"/>
      <c r="M217" s="481">
        <v>2647</v>
      </c>
      <c r="N217" s="482" t="s">
        <v>328</v>
      </c>
      <c r="O217" s="483">
        <v>1</v>
      </c>
      <c r="P217" s="484">
        <v>3444</v>
      </c>
      <c r="Q217" s="485">
        <v>0</v>
      </c>
      <c r="R217" s="485">
        <v>0</v>
      </c>
      <c r="S217" s="485">
        <v>797</v>
      </c>
      <c r="T217" s="485">
        <v>0</v>
      </c>
      <c r="U217" s="484">
        <v>0</v>
      </c>
      <c r="V217" s="483"/>
      <c r="W217" s="486" t="s">
        <v>672</v>
      </c>
      <c r="X217" s="476" t="s">
        <v>627</v>
      </c>
      <c r="Y217" s="476" t="s">
        <v>627</v>
      </c>
      <c r="Z217" s="476">
        <v>0</v>
      </c>
      <c r="AA217" s="493">
        <f t="shared" si="10"/>
        <v>22819</v>
      </c>
      <c r="AC217" s="495">
        <f t="shared" si="11"/>
        <v>22819</v>
      </c>
    </row>
    <row r="218" spans="1:29" s="493" customFormat="1" hidden="1" x14ac:dyDescent="0.2">
      <c r="A218" s="475">
        <v>203</v>
      </c>
      <c r="B218" s="476" t="s">
        <v>1103</v>
      </c>
      <c r="C218" s="476" t="s">
        <v>486</v>
      </c>
      <c r="D218" s="476" t="s">
        <v>703</v>
      </c>
      <c r="E218" s="476" t="s">
        <v>744</v>
      </c>
      <c r="F218" s="477">
        <v>19176</v>
      </c>
      <c r="G218" s="477">
        <v>0</v>
      </c>
      <c r="H218" s="477">
        <v>0</v>
      </c>
      <c r="I218" s="478" t="s">
        <v>328</v>
      </c>
      <c r="J218" s="479">
        <v>116</v>
      </c>
      <c r="K218" s="480">
        <v>43993</v>
      </c>
      <c r="L218" s="480"/>
      <c r="M218" s="481">
        <v>2224</v>
      </c>
      <c r="N218" s="482" t="s">
        <v>328</v>
      </c>
      <c r="O218" s="483">
        <v>1</v>
      </c>
      <c r="P218" s="484">
        <v>2894</v>
      </c>
      <c r="Q218" s="485">
        <v>0</v>
      </c>
      <c r="R218" s="485">
        <v>0</v>
      </c>
      <c r="S218" s="485">
        <v>670</v>
      </c>
      <c r="T218" s="485">
        <v>0</v>
      </c>
      <c r="U218" s="484">
        <v>0</v>
      </c>
      <c r="V218" s="483"/>
      <c r="W218" s="486" t="s">
        <v>672</v>
      </c>
      <c r="X218" s="476" t="s">
        <v>627</v>
      </c>
      <c r="Y218" s="476" t="s">
        <v>627</v>
      </c>
      <c r="Z218" s="476">
        <v>0</v>
      </c>
      <c r="AA218" s="493">
        <f t="shared" si="10"/>
        <v>19176</v>
      </c>
      <c r="AC218" s="495">
        <f t="shared" si="11"/>
        <v>19176</v>
      </c>
    </row>
    <row r="219" spans="1:29" s="493" customFormat="1" hidden="1" x14ac:dyDescent="0.2">
      <c r="A219" s="475">
        <v>204</v>
      </c>
      <c r="B219" s="476" t="s">
        <v>1103</v>
      </c>
      <c r="C219" s="476" t="s">
        <v>486</v>
      </c>
      <c r="D219" s="476" t="s">
        <v>703</v>
      </c>
      <c r="E219" s="476" t="s">
        <v>744</v>
      </c>
      <c r="F219" s="477">
        <v>1000</v>
      </c>
      <c r="G219" s="477">
        <v>0</v>
      </c>
      <c r="H219" s="477">
        <v>0</v>
      </c>
      <c r="I219" s="478" t="s">
        <v>328</v>
      </c>
      <c r="J219" s="479">
        <v>116</v>
      </c>
      <c r="K219" s="480">
        <v>43993</v>
      </c>
      <c r="L219" s="480"/>
      <c r="M219" s="481">
        <v>116</v>
      </c>
      <c r="N219" s="482" t="s">
        <v>328</v>
      </c>
      <c r="O219" s="483">
        <v>1</v>
      </c>
      <c r="P219" s="484">
        <v>151</v>
      </c>
      <c r="Q219" s="485">
        <v>0</v>
      </c>
      <c r="R219" s="485">
        <v>0</v>
      </c>
      <c r="S219" s="485">
        <v>35</v>
      </c>
      <c r="T219" s="485">
        <v>0</v>
      </c>
      <c r="U219" s="484">
        <v>0</v>
      </c>
      <c r="V219" s="483"/>
      <c r="W219" s="486" t="s">
        <v>672</v>
      </c>
      <c r="X219" s="476" t="s">
        <v>627</v>
      </c>
      <c r="Y219" s="476" t="s">
        <v>627</v>
      </c>
      <c r="Z219" s="476">
        <v>0</v>
      </c>
      <c r="AA219" s="493">
        <f t="shared" si="10"/>
        <v>1000</v>
      </c>
      <c r="AC219" s="495">
        <f t="shared" si="11"/>
        <v>1000</v>
      </c>
    </row>
    <row r="220" spans="1:29" s="493" customFormat="1" hidden="1" x14ac:dyDescent="0.2">
      <c r="A220" s="475">
        <v>205</v>
      </c>
      <c r="B220" s="476" t="s">
        <v>1103</v>
      </c>
      <c r="C220" s="476" t="s">
        <v>486</v>
      </c>
      <c r="D220" s="476" t="s">
        <v>703</v>
      </c>
      <c r="E220" s="476" t="s">
        <v>744</v>
      </c>
      <c r="F220" s="477">
        <v>4902</v>
      </c>
      <c r="G220" s="477">
        <v>0</v>
      </c>
      <c r="H220" s="477">
        <v>0</v>
      </c>
      <c r="I220" s="478" t="s">
        <v>328</v>
      </c>
      <c r="J220" s="479">
        <v>116</v>
      </c>
      <c r="K220" s="480">
        <v>43993</v>
      </c>
      <c r="L220" s="480"/>
      <c r="M220" s="481">
        <v>569</v>
      </c>
      <c r="N220" s="482" t="s">
        <v>328</v>
      </c>
      <c r="O220" s="483">
        <v>1</v>
      </c>
      <c r="P220" s="484">
        <v>740</v>
      </c>
      <c r="Q220" s="485">
        <v>0</v>
      </c>
      <c r="R220" s="485">
        <v>0</v>
      </c>
      <c r="S220" s="485">
        <v>171</v>
      </c>
      <c r="T220" s="485">
        <v>0</v>
      </c>
      <c r="U220" s="484">
        <v>0</v>
      </c>
      <c r="V220" s="483"/>
      <c r="W220" s="486" t="s">
        <v>672</v>
      </c>
      <c r="X220" s="476" t="s">
        <v>627</v>
      </c>
      <c r="Y220" s="476" t="s">
        <v>627</v>
      </c>
      <c r="Z220" s="476">
        <v>0</v>
      </c>
      <c r="AA220" s="493">
        <f t="shared" si="10"/>
        <v>4902</v>
      </c>
      <c r="AC220" s="495">
        <f t="shared" si="11"/>
        <v>4902</v>
      </c>
    </row>
    <row r="221" spans="1:29" s="493" customFormat="1" hidden="1" x14ac:dyDescent="0.2">
      <c r="A221" s="475">
        <v>206</v>
      </c>
      <c r="B221" s="476" t="s">
        <v>1103</v>
      </c>
      <c r="C221" s="476" t="s">
        <v>486</v>
      </c>
      <c r="D221" s="476" t="s">
        <v>703</v>
      </c>
      <c r="E221" s="476" t="s">
        <v>744</v>
      </c>
      <c r="F221" s="477">
        <v>11912</v>
      </c>
      <c r="G221" s="477">
        <v>0</v>
      </c>
      <c r="H221" s="477">
        <v>0</v>
      </c>
      <c r="I221" s="478" t="s">
        <v>328</v>
      </c>
      <c r="J221" s="479">
        <v>112.82</v>
      </c>
      <c r="K221" s="480">
        <v>43999</v>
      </c>
      <c r="L221" s="480"/>
      <c r="M221" s="481">
        <v>1344</v>
      </c>
      <c r="N221" s="482" t="s">
        <v>328</v>
      </c>
      <c r="O221" s="483">
        <v>1</v>
      </c>
      <c r="P221" s="484">
        <v>1798</v>
      </c>
      <c r="Q221" s="485">
        <v>0</v>
      </c>
      <c r="R221" s="485">
        <v>0</v>
      </c>
      <c r="S221" s="485">
        <v>454</v>
      </c>
      <c r="T221" s="485">
        <v>0</v>
      </c>
      <c r="U221" s="484">
        <v>0</v>
      </c>
      <c r="V221" s="483"/>
      <c r="W221" s="486" t="s">
        <v>672</v>
      </c>
      <c r="X221" s="476" t="s">
        <v>627</v>
      </c>
      <c r="Y221" s="476" t="s">
        <v>627</v>
      </c>
      <c r="Z221" s="476">
        <v>0</v>
      </c>
      <c r="AA221" s="493">
        <f t="shared" si="10"/>
        <v>11912</v>
      </c>
      <c r="AC221" s="495">
        <f t="shared" si="11"/>
        <v>11912</v>
      </c>
    </row>
    <row r="222" spans="1:29" s="493" customFormat="1" hidden="1" x14ac:dyDescent="0.2">
      <c r="A222" s="475">
        <v>207</v>
      </c>
      <c r="B222" s="476" t="s">
        <v>1103</v>
      </c>
      <c r="C222" s="476" t="s">
        <v>486</v>
      </c>
      <c r="D222" s="476" t="s">
        <v>703</v>
      </c>
      <c r="E222" s="476" t="s">
        <v>744</v>
      </c>
      <c r="F222" s="477">
        <v>7000</v>
      </c>
      <c r="G222" s="477">
        <v>0</v>
      </c>
      <c r="H222" s="477">
        <v>0</v>
      </c>
      <c r="I222" s="478" t="s">
        <v>328</v>
      </c>
      <c r="J222" s="479">
        <v>112.82</v>
      </c>
      <c r="K222" s="480">
        <v>43999</v>
      </c>
      <c r="L222" s="480"/>
      <c r="M222" s="481">
        <v>790</v>
      </c>
      <c r="N222" s="482" t="s">
        <v>328</v>
      </c>
      <c r="O222" s="483">
        <v>1</v>
      </c>
      <c r="P222" s="484">
        <v>1056</v>
      </c>
      <c r="Q222" s="485">
        <v>0</v>
      </c>
      <c r="R222" s="485">
        <v>0</v>
      </c>
      <c r="S222" s="485">
        <v>267</v>
      </c>
      <c r="T222" s="485">
        <v>0</v>
      </c>
      <c r="U222" s="484">
        <v>0</v>
      </c>
      <c r="V222" s="483"/>
      <c r="W222" s="486" t="s">
        <v>672</v>
      </c>
      <c r="X222" s="476" t="s">
        <v>627</v>
      </c>
      <c r="Y222" s="476" t="s">
        <v>627</v>
      </c>
      <c r="Z222" s="476">
        <v>0</v>
      </c>
      <c r="AA222" s="493">
        <f t="shared" si="10"/>
        <v>7000</v>
      </c>
      <c r="AC222" s="495">
        <f t="shared" si="11"/>
        <v>7000</v>
      </c>
    </row>
    <row r="223" spans="1:29" s="493" customFormat="1" hidden="1" x14ac:dyDescent="0.2">
      <c r="A223" s="475">
        <v>208</v>
      </c>
      <c r="B223" s="476" t="s">
        <v>1103</v>
      </c>
      <c r="C223" s="476" t="s">
        <v>486</v>
      </c>
      <c r="D223" s="476" t="s">
        <v>703</v>
      </c>
      <c r="E223" s="476" t="s">
        <v>744</v>
      </c>
      <c r="F223" s="477">
        <v>30335</v>
      </c>
      <c r="G223" s="477">
        <v>0</v>
      </c>
      <c r="H223" s="477">
        <v>0</v>
      </c>
      <c r="I223" s="478" t="s">
        <v>328</v>
      </c>
      <c r="J223" s="479">
        <v>112.82</v>
      </c>
      <c r="K223" s="480">
        <v>43999</v>
      </c>
      <c r="L223" s="480"/>
      <c r="M223" s="481">
        <v>3422</v>
      </c>
      <c r="N223" s="482" t="s">
        <v>328</v>
      </c>
      <c r="O223" s="483">
        <v>1</v>
      </c>
      <c r="P223" s="484">
        <v>4578</v>
      </c>
      <c r="Q223" s="485">
        <v>0</v>
      </c>
      <c r="R223" s="485">
        <v>0</v>
      </c>
      <c r="S223" s="485">
        <v>1156</v>
      </c>
      <c r="T223" s="485">
        <v>0</v>
      </c>
      <c r="U223" s="484">
        <v>0</v>
      </c>
      <c r="V223" s="483"/>
      <c r="W223" s="486" t="s">
        <v>672</v>
      </c>
      <c r="X223" s="476" t="s">
        <v>627</v>
      </c>
      <c r="Y223" s="476" t="s">
        <v>627</v>
      </c>
      <c r="Z223" s="476">
        <v>0</v>
      </c>
      <c r="AA223" s="493">
        <f t="shared" si="10"/>
        <v>30335</v>
      </c>
      <c r="AC223" s="495">
        <f t="shared" si="11"/>
        <v>30335</v>
      </c>
    </row>
    <row r="224" spans="1:29" s="493" customFormat="1" hidden="1" x14ac:dyDescent="0.2">
      <c r="A224" s="475">
        <v>209</v>
      </c>
      <c r="B224" s="476" t="s">
        <v>1103</v>
      </c>
      <c r="C224" s="476" t="s">
        <v>486</v>
      </c>
      <c r="D224" s="476" t="s">
        <v>703</v>
      </c>
      <c r="E224" s="476" t="s">
        <v>744</v>
      </c>
      <c r="F224" s="477">
        <v>9614</v>
      </c>
      <c r="G224" s="477">
        <v>0</v>
      </c>
      <c r="H224" s="477">
        <v>0</v>
      </c>
      <c r="I224" s="478" t="s">
        <v>328</v>
      </c>
      <c r="J224" s="479">
        <v>121.8</v>
      </c>
      <c r="K224" s="480">
        <v>44005</v>
      </c>
      <c r="L224" s="480"/>
      <c r="M224" s="481">
        <v>1171</v>
      </c>
      <c r="N224" s="482" t="s">
        <v>328</v>
      </c>
      <c r="O224" s="483">
        <v>1</v>
      </c>
      <c r="P224" s="484">
        <v>1451</v>
      </c>
      <c r="Q224" s="485">
        <v>0</v>
      </c>
      <c r="R224" s="485">
        <v>0</v>
      </c>
      <c r="S224" s="485">
        <v>280</v>
      </c>
      <c r="T224" s="485">
        <v>0</v>
      </c>
      <c r="U224" s="484">
        <v>0</v>
      </c>
      <c r="V224" s="483"/>
      <c r="W224" s="486" t="s">
        <v>672</v>
      </c>
      <c r="X224" s="476" t="s">
        <v>627</v>
      </c>
      <c r="Y224" s="476" t="s">
        <v>627</v>
      </c>
      <c r="Z224" s="476">
        <v>0</v>
      </c>
      <c r="AA224" s="493">
        <f t="shared" si="10"/>
        <v>9614</v>
      </c>
      <c r="AC224" s="495">
        <f t="shared" si="11"/>
        <v>9614</v>
      </c>
    </row>
    <row r="225" spans="1:29" s="493" customFormat="1" hidden="1" x14ac:dyDescent="0.2">
      <c r="A225" s="475">
        <v>210</v>
      </c>
      <c r="B225" s="476" t="s">
        <v>1103</v>
      </c>
      <c r="C225" s="476" t="s">
        <v>486</v>
      </c>
      <c r="D225" s="476" t="s">
        <v>703</v>
      </c>
      <c r="E225" s="476" t="s">
        <v>744</v>
      </c>
      <c r="F225" s="477">
        <v>43577</v>
      </c>
      <c r="G225" s="477">
        <v>0</v>
      </c>
      <c r="H225" s="477">
        <v>0</v>
      </c>
      <c r="I225" s="478" t="s">
        <v>328</v>
      </c>
      <c r="J225" s="479">
        <v>127.5</v>
      </c>
      <c r="K225" s="480">
        <v>44007</v>
      </c>
      <c r="L225" s="480"/>
      <c r="M225" s="481">
        <v>5556</v>
      </c>
      <c r="N225" s="482" t="s">
        <v>328</v>
      </c>
      <c r="O225" s="483">
        <v>1</v>
      </c>
      <c r="P225" s="484">
        <v>6576</v>
      </c>
      <c r="Q225" s="485">
        <v>0</v>
      </c>
      <c r="R225" s="485">
        <v>0</v>
      </c>
      <c r="S225" s="485">
        <v>1020</v>
      </c>
      <c r="T225" s="485">
        <v>0</v>
      </c>
      <c r="U225" s="484">
        <v>0</v>
      </c>
      <c r="V225" s="483"/>
      <c r="W225" s="486" t="s">
        <v>672</v>
      </c>
      <c r="X225" s="476" t="s">
        <v>627</v>
      </c>
      <c r="Y225" s="476" t="s">
        <v>627</v>
      </c>
      <c r="Z225" s="476">
        <v>0</v>
      </c>
      <c r="AA225" s="493">
        <f t="shared" ref="AA225:AA288" si="12">F225/O225</f>
        <v>43577</v>
      </c>
      <c r="AC225" s="495">
        <f t="shared" ref="AC225:AC288" si="13">AA225-AB225</f>
        <v>43577</v>
      </c>
    </row>
    <row r="226" spans="1:29" s="493" customFormat="1" hidden="1" x14ac:dyDescent="0.2">
      <c r="A226" s="475">
        <v>211</v>
      </c>
      <c r="B226" s="476" t="s">
        <v>1103</v>
      </c>
      <c r="C226" s="476" t="s">
        <v>486</v>
      </c>
      <c r="D226" s="476" t="s">
        <v>703</v>
      </c>
      <c r="E226" s="476" t="s">
        <v>744</v>
      </c>
      <c r="F226" s="477">
        <v>43749</v>
      </c>
      <c r="G226" s="477">
        <v>0</v>
      </c>
      <c r="H226" s="477">
        <v>0</v>
      </c>
      <c r="I226" s="478" t="s">
        <v>328</v>
      </c>
      <c r="J226" s="479">
        <v>127</v>
      </c>
      <c r="K226" s="480">
        <v>44007</v>
      </c>
      <c r="L226" s="480"/>
      <c r="M226" s="481">
        <v>5556</v>
      </c>
      <c r="N226" s="482" t="s">
        <v>328</v>
      </c>
      <c r="O226" s="483">
        <v>1</v>
      </c>
      <c r="P226" s="484">
        <v>6602</v>
      </c>
      <c r="Q226" s="485">
        <v>0</v>
      </c>
      <c r="R226" s="485">
        <v>0</v>
      </c>
      <c r="S226" s="485">
        <v>1046</v>
      </c>
      <c r="T226" s="485">
        <v>0</v>
      </c>
      <c r="U226" s="484">
        <v>0</v>
      </c>
      <c r="V226" s="483"/>
      <c r="W226" s="486" t="s">
        <v>672</v>
      </c>
      <c r="X226" s="476" t="s">
        <v>627</v>
      </c>
      <c r="Y226" s="476" t="s">
        <v>627</v>
      </c>
      <c r="Z226" s="476">
        <v>0</v>
      </c>
      <c r="AA226" s="493">
        <f t="shared" si="12"/>
        <v>43749</v>
      </c>
      <c r="AC226" s="495">
        <f t="shared" si="13"/>
        <v>43749</v>
      </c>
    </row>
    <row r="227" spans="1:29" s="493" customFormat="1" hidden="1" x14ac:dyDescent="0.2">
      <c r="A227" s="475">
        <v>212</v>
      </c>
      <c r="B227" s="476" t="s">
        <v>1103</v>
      </c>
      <c r="C227" s="476" t="s">
        <v>486</v>
      </c>
      <c r="D227" s="476" t="s">
        <v>703</v>
      </c>
      <c r="E227" s="476" t="s">
        <v>744</v>
      </c>
      <c r="F227" s="477">
        <v>20</v>
      </c>
      <c r="G227" s="477">
        <v>0</v>
      </c>
      <c r="H227" s="477">
        <v>0</v>
      </c>
      <c r="I227" s="478" t="s">
        <v>328</v>
      </c>
      <c r="J227" s="479">
        <v>131.07</v>
      </c>
      <c r="K227" s="480">
        <v>44008</v>
      </c>
      <c r="L227" s="480"/>
      <c r="M227" s="481">
        <v>3</v>
      </c>
      <c r="N227" s="482" t="s">
        <v>328</v>
      </c>
      <c r="O227" s="483">
        <v>1</v>
      </c>
      <c r="P227" s="484">
        <v>3</v>
      </c>
      <c r="Q227" s="485">
        <v>0</v>
      </c>
      <c r="R227" s="485">
        <v>0</v>
      </c>
      <c r="S227" s="485">
        <v>0</v>
      </c>
      <c r="T227" s="485">
        <v>0</v>
      </c>
      <c r="U227" s="484">
        <v>0</v>
      </c>
      <c r="V227" s="483"/>
      <c r="W227" s="486" t="s">
        <v>672</v>
      </c>
      <c r="X227" s="476" t="s">
        <v>627</v>
      </c>
      <c r="Y227" s="476" t="s">
        <v>627</v>
      </c>
      <c r="Z227" s="476">
        <v>0</v>
      </c>
      <c r="AA227" s="493">
        <f t="shared" si="12"/>
        <v>20</v>
      </c>
      <c r="AC227" s="495">
        <f t="shared" si="13"/>
        <v>20</v>
      </c>
    </row>
    <row r="228" spans="1:29" s="493" customFormat="1" hidden="1" x14ac:dyDescent="0.2">
      <c r="A228" s="475">
        <v>213</v>
      </c>
      <c r="B228" s="476" t="s">
        <v>1103</v>
      </c>
      <c r="C228" s="476" t="s">
        <v>486</v>
      </c>
      <c r="D228" s="476" t="s">
        <v>703</v>
      </c>
      <c r="E228" s="476" t="s">
        <v>744</v>
      </c>
      <c r="F228" s="477">
        <v>9</v>
      </c>
      <c r="G228" s="477">
        <v>0</v>
      </c>
      <c r="H228" s="477">
        <v>0</v>
      </c>
      <c r="I228" s="478" t="s">
        <v>328</v>
      </c>
      <c r="J228" s="479">
        <v>131.07</v>
      </c>
      <c r="K228" s="480">
        <v>44008</v>
      </c>
      <c r="L228" s="480"/>
      <c r="M228" s="481">
        <v>1</v>
      </c>
      <c r="N228" s="482" t="s">
        <v>328</v>
      </c>
      <c r="O228" s="483">
        <v>1</v>
      </c>
      <c r="P228" s="484">
        <v>1</v>
      </c>
      <c r="Q228" s="485">
        <v>0</v>
      </c>
      <c r="R228" s="485">
        <v>0</v>
      </c>
      <c r="S228" s="485">
        <v>0</v>
      </c>
      <c r="T228" s="485">
        <v>0</v>
      </c>
      <c r="U228" s="484">
        <v>0</v>
      </c>
      <c r="V228" s="483"/>
      <c r="W228" s="486" t="s">
        <v>672</v>
      </c>
      <c r="X228" s="476" t="s">
        <v>627</v>
      </c>
      <c r="Y228" s="476" t="s">
        <v>627</v>
      </c>
      <c r="Z228" s="476">
        <v>0</v>
      </c>
      <c r="AA228" s="493">
        <f t="shared" si="12"/>
        <v>9</v>
      </c>
      <c r="AC228" s="495">
        <f t="shared" si="13"/>
        <v>9</v>
      </c>
    </row>
    <row r="229" spans="1:29" s="493" customFormat="1" hidden="1" x14ac:dyDescent="0.2">
      <c r="A229" s="475">
        <v>214</v>
      </c>
      <c r="B229" s="476" t="s">
        <v>1103</v>
      </c>
      <c r="C229" s="476" t="s">
        <v>486</v>
      </c>
      <c r="D229" s="476" t="s">
        <v>703</v>
      </c>
      <c r="E229" s="476" t="s">
        <v>744</v>
      </c>
      <c r="F229" s="477">
        <v>296</v>
      </c>
      <c r="G229" s="477">
        <v>0</v>
      </c>
      <c r="H229" s="477">
        <v>0</v>
      </c>
      <c r="I229" s="478" t="s">
        <v>328</v>
      </c>
      <c r="J229" s="479">
        <v>131.07</v>
      </c>
      <c r="K229" s="480">
        <v>44008</v>
      </c>
      <c r="L229" s="480"/>
      <c r="M229" s="481">
        <v>39</v>
      </c>
      <c r="N229" s="482" t="s">
        <v>328</v>
      </c>
      <c r="O229" s="483">
        <v>1</v>
      </c>
      <c r="P229" s="484">
        <v>45</v>
      </c>
      <c r="Q229" s="485">
        <v>0</v>
      </c>
      <c r="R229" s="485">
        <v>0</v>
      </c>
      <c r="S229" s="485">
        <v>6</v>
      </c>
      <c r="T229" s="485">
        <v>0</v>
      </c>
      <c r="U229" s="484">
        <v>0</v>
      </c>
      <c r="V229" s="483"/>
      <c r="W229" s="486" t="s">
        <v>672</v>
      </c>
      <c r="X229" s="476" t="s">
        <v>627</v>
      </c>
      <c r="Y229" s="476" t="s">
        <v>627</v>
      </c>
      <c r="Z229" s="476">
        <v>0</v>
      </c>
      <c r="AA229" s="493">
        <f t="shared" si="12"/>
        <v>296</v>
      </c>
      <c r="AC229" s="495">
        <f t="shared" si="13"/>
        <v>296</v>
      </c>
    </row>
    <row r="230" spans="1:29" s="493" customFormat="1" hidden="1" x14ac:dyDescent="0.2">
      <c r="A230" s="475">
        <v>215</v>
      </c>
      <c r="B230" s="476" t="s">
        <v>1103</v>
      </c>
      <c r="C230" s="476" t="s">
        <v>486</v>
      </c>
      <c r="D230" s="476" t="s">
        <v>703</v>
      </c>
      <c r="E230" s="476" t="s">
        <v>744</v>
      </c>
      <c r="F230" s="477">
        <v>31894</v>
      </c>
      <c r="G230" s="477">
        <v>0</v>
      </c>
      <c r="H230" s="477">
        <v>0</v>
      </c>
      <c r="I230" s="478" t="s">
        <v>328</v>
      </c>
      <c r="J230" s="479">
        <v>132.25</v>
      </c>
      <c r="K230" s="480">
        <v>44011</v>
      </c>
      <c r="L230" s="480"/>
      <c r="M230" s="481">
        <v>4218</v>
      </c>
      <c r="N230" s="482" t="s">
        <v>328</v>
      </c>
      <c r="O230" s="483">
        <v>1</v>
      </c>
      <c r="P230" s="484">
        <v>4813</v>
      </c>
      <c r="Q230" s="485">
        <v>0</v>
      </c>
      <c r="R230" s="485">
        <v>0</v>
      </c>
      <c r="S230" s="485">
        <v>595</v>
      </c>
      <c r="T230" s="485">
        <v>0</v>
      </c>
      <c r="U230" s="484">
        <v>0</v>
      </c>
      <c r="V230" s="483"/>
      <c r="W230" s="486" t="s">
        <v>672</v>
      </c>
      <c r="X230" s="476" t="s">
        <v>627</v>
      </c>
      <c r="Y230" s="476" t="s">
        <v>627</v>
      </c>
      <c r="Z230" s="476">
        <v>0</v>
      </c>
      <c r="AA230" s="493">
        <f t="shared" si="12"/>
        <v>31894</v>
      </c>
      <c r="AC230" s="495">
        <f t="shared" si="13"/>
        <v>31894</v>
      </c>
    </row>
    <row r="231" spans="1:29" s="493" customFormat="1" hidden="1" x14ac:dyDescent="0.2">
      <c r="A231" s="475">
        <v>216</v>
      </c>
      <c r="B231" s="476" t="s">
        <v>1103</v>
      </c>
      <c r="C231" s="476" t="s">
        <v>486</v>
      </c>
      <c r="D231" s="476" t="s">
        <v>703</v>
      </c>
      <c r="E231" s="476" t="s">
        <v>744</v>
      </c>
      <c r="F231" s="477">
        <v>1000</v>
      </c>
      <c r="G231" s="477">
        <v>0</v>
      </c>
      <c r="H231" s="477">
        <v>0</v>
      </c>
      <c r="I231" s="478" t="s">
        <v>328</v>
      </c>
      <c r="J231" s="479">
        <v>132.25</v>
      </c>
      <c r="K231" s="480">
        <v>44011</v>
      </c>
      <c r="L231" s="480"/>
      <c r="M231" s="481">
        <v>132</v>
      </c>
      <c r="N231" s="482" t="s">
        <v>328</v>
      </c>
      <c r="O231" s="483">
        <v>1</v>
      </c>
      <c r="P231" s="484">
        <v>151</v>
      </c>
      <c r="Q231" s="485">
        <v>0</v>
      </c>
      <c r="R231" s="485">
        <v>0</v>
      </c>
      <c r="S231" s="485">
        <v>19</v>
      </c>
      <c r="T231" s="485">
        <v>0</v>
      </c>
      <c r="U231" s="484">
        <v>0</v>
      </c>
      <c r="V231" s="483"/>
      <c r="W231" s="486" t="s">
        <v>672</v>
      </c>
      <c r="X231" s="476" t="s">
        <v>627</v>
      </c>
      <c r="Y231" s="476" t="s">
        <v>627</v>
      </c>
      <c r="Z231" s="476">
        <v>0</v>
      </c>
      <c r="AA231" s="493">
        <f t="shared" si="12"/>
        <v>1000</v>
      </c>
      <c r="AC231" s="495">
        <f t="shared" si="13"/>
        <v>1000</v>
      </c>
    </row>
    <row r="232" spans="1:29" s="493" customFormat="1" hidden="1" x14ac:dyDescent="0.2">
      <c r="A232" s="475">
        <v>217</v>
      </c>
      <c r="B232" s="476" t="s">
        <v>1103</v>
      </c>
      <c r="C232" s="476" t="s">
        <v>486</v>
      </c>
      <c r="D232" s="476" t="s">
        <v>703</v>
      </c>
      <c r="E232" s="476" t="s">
        <v>744</v>
      </c>
      <c r="F232" s="477">
        <v>9118</v>
      </c>
      <c r="G232" s="477">
        <v>0</v>
      </c>
      <c r="H232" s="477">
        <v>0</v>
      </c>
      <c r="I232" s="478" t="s">
        <v>328</v>
      </c>
      <c r="J232" s="479">
        <v>132.25</v>
      </c>
      <c r="K232" s="480">
        <v>44011</v>
      </c>
      <c r="L232" s="480"/>
      <c r="M232" s="481">
        <v>1206</v>
      </c>
      <c r="N232" s="482" t="s">
        <v>328</v>
      </c>
      <c r="O232" s="483">
        <v>1</v>
      </c>
      <c r="P232" s="484">
        <v>1376</v>
      </c>
      <c r="Q232" s="485">
        <v>0</v>
      </c>
      <c r="R232" s="485">
        <v>0</v>
      </c>
      <c r="S232" s="485">
        <v>170</v>
      </c>
      <c r="T232" s="485">
        <v>0</v>
      </c>
      <c r="U232" s="484">
        <v>0</v>
      </c>
      <c r="V232" s="483"/>
      <c r="W232" s="486" t="s">
        <v>672</v>
      </c>
      <c r="X232" s="476" t="s">
        <v>627</v>
      </c>
      <c r="Y232" s="476" t="s">
        <v>627</v>
      </c>
      <c r="Z232" s="476">
        <v>0</v>
      </c>
      <c r="AA232" s="493">
        <f t="shared" si="12"/>
        <v>9118</v>
      </c>
      <c r="AC232" s="495">
        <f t="shared" si="13"/>
        <v>9118</v>
      </c>
    </row>
    <row r="233" spans="1:29" s="493" customFormat="1" hidden="1" x14ac:dyDescent="0.2">
      <c r="A233" s="475">
        <v>218</v>
      </c>
      <c r="B233" s="476" t="s">
        <v>1103</v>
      </c>
      <c r="C233" s="476" t="s">
        <v>486</v>
      </c>
      <c r="D233" s="476" t="s">
        <v>703</v>
      </c>
      <c r="E233" s="476" t="s">
        <v>744</v>
      </c>
      <c r="F233" s="477">
        <v>42575</v>
      </c>
      <c r="G233" s="477">
        <v>0</v>
      </c>
      <c r="H233" s="477">
        <v>0</v>
      </c>
      <c r="I233" s="478" t="s">
        <v>328</v>
      </c>
      <c r="J233" s="479">
        <v>130.5</v>
      </c>
      <c r="K233" s="480">
        <v>44012</v>
      </c>
      <c r="L233" s="480"/>
      <c r="M233" s="481">
        <v>5556</v>
      </c>
      <c r="N233" s="482" t="s">
        <v>328</v>
      </c>
      <c r="O233" s="483">
        <v>1</v>
      </c>
      <c r="P233" s="484">
        <v>6425</v>
      </c>
      <c r="Q233" s="485">
        <v>0</v>
      </c>
      <c r="R233" s="485">
        <v>0</v>
      </c>
      <c r="S233" s="485">
        <v>869</v>
      </c>
      <c r="T233" s="485">
        <v>0</v>
      </c>
      <c r="U233" s="484">
        <v>0</v>
      </c>
      <c r="V233" s="483"/>
      <c r="W233" s="486" t="s">
        <v>672</v>
      </c>
      <c r="X233" s="476" t="s">
        <v>627</v>
      </c>
      <c r="Y233" s="476" t="s">
        <v>627</v>
      </c>
      <c r="Z233" s="476">
        <v>0</v>
      </c>
      <c r="AA233" s="493">
        <f t="shared" si="12"/>
        <v>42575</v>
      </c>
      <c r="AC233" s="495">
        <f t="shared" si="13"/>
        <v>42575</v>
      </c>
    </row>
    <row r="234" spans="1:29" s="493" customFormat="1" hidden="1" x14ac:dyDescent="0.2">
      <c r="A234" s="475">
        <v>219</v>
      </c>
      <c r="B234" s="476" t="s">
        <v>1103</v>
      </c>
      <c r="C234" s="476" t="s">
        <v>486</v>
      </c>
      <c r="D234" s="476" t="s">
        <v>703</v>
      </c>
      <c r="E234" s="476" t="s">
        <v>744</v>
      </c>
      <c r="F234" s="477">
        <v>4614</v>
      </c>
      <c r="G234" s="477">
        <v>0</v>
      </c>
      <c r="H234" s="477">
        <v>0</v>
      </c>
      <c r="I234" s="478" t="s">
        <v>328</v>
      </c>
      <c r="J234" s="479">
        <v>128.16</v>
      </c>
      <c r="K234" s="480">
        <v>44013</v>
      </c>
      <c r="L234" s="480"/>
      <c r="M234" s="481">
        <v>591</v>
      </c>
      <c r="N234" s="482" t="s">
        <v>328</v>
      </c>
      <c r="O234" s="483">
        <v>1</v>
      </c>
      <c r="P234" s="484">
        <v>696</v>
      </c>
      <c r="Q234" s="485">
        <v>0</v>
      </c>
      <c r="R234" s="485">
        <v>0</v>
      </c>
      <c r="S234" s="485">
        <v>105</v>
      </c>
      <c r="T234" s="485">
        <v>0</v>
      </c>
      <c r="U234" s="484">
        <v>0</v>
      </c>
      <c r="V234" s="483"/>
      <c r="W234" s="486" t="s">
        <v>672</v>
      </c>
      <c r="X234" s="476" t="s">
        <v>627</v>
      </c>
      <c r="Y234" s="476" t="s">
        <v>627</v>
      </c>
      <c r="Z234" s="476">
        <v>0</v>
      </c>
      <c r="AA234" s="493">
        <f t="shared" si="12"/>
        <v>4614</v>
      </c>
      <c r="AC234" s="495">
        <f t="shared" si="13"/>
        <v>4614</v>
      </c>
    </row>
    <row r="235" spans="1:29" s="493" customFormat="1" hidden="1" x14ac:dyDescent="0.2">
      <c r="A235" s="475">
        <v>220</v>
      </c>
      <c r="B235" s="476" t="s">
        <v>1103</v>
      </c>
      <c r="C235" s="476" t="s">
        <v>486</v>
      </c>
      <c r="D235" s="476" t="s">
        <v>703</v>
      </c>
      <c r="E235" s="476" t="s">
        <v>744</v>
      </c>
      <c r="F235" s="477">
        <v>35804</v>
      </c>
      <c r="G235" s="477">
        <v>0</v>
      </c>
      <c r="H235" s="477">
        <v>0</v>
      </c>
      <c r="I235" s="478" t="s">
        <v>328</v>
      </c>
      <c r="J235" s="479">
        <v>130</v>
      </c>
      <c r="K235" s="480">
        <v>44020</v>
      </c>
      <c r="L235" s="480"/>
      <c r="M235" s="481">
        <v>4655</v>
      </c>
      <c r="N235" s="482" t="s">
        <v>328</v>
      </c>
      <c r="O235" s="483">
        <v>1</v>
      </c>
      <c r="P235" s="484">
        <v>5403</v>
      </c>
      <c r="Q235" s="485">
        <v>0</v>
      </c>
      <c r="R235" s="485">
        <v>0</v>
      </c>
      <c r="S235" s="485">
        <v>749</v>
      </c>
      <c r="T235" s="485">
        <v>0</v>
      </c>
      <c r="U235" s="484">
        <v>0</v>
      </c>
      <c r="V235" s="483"/>
      <c r="W235" s="486" t="s">
        <v>672</v>
      </c>
      <c r="X235" s="476" t="s">
        <v>627</v>
      </c>
      <c r="Y235" s="476" t="s">
        <v>627</v>
      </c>
      <c r="Z235" s="476">
        <v>0</v>
      </c>
      <c r="AA235" s="493">
        <f t="shared" si="12"/>
        <v>35804</v>
      </c>
      <c r="AC235" s="495">
        <f t="shared" si="13"/>
        <v>35804</v>
      </c>
    </row>
    <row r="236" spans="1:29" s="493" customFormat="1" hidden="1" x14ac:dyDescent="0.2">
      <c r="A236" s="475">
        <v>221</v>
      </c>
      <c r="B236" s="476" t="s">
        <v>1103</v>
      </c>
      <c r="C236" s="476" t="s">
        <v>486</v>
      </c>
      <c r="D236" s="476" t="s">
        <v>703</v>
      </c>
      <c r="E236" s="476" t="s">
        <v>744</v>
      </c>
      <c r="F236" s="477">
        <v>6935</v>
      </c>
      <c r="G236" s="477">
        <v>0</v>
      </c>
      <c r="H236" s="477">
        <v>0</v>
      </c>
      <c r="I236" s="478" t="s">
        <v>328</v>
      </c>
      <c r="J236" s="479">
        <v>130</v>
      </c>
      <c r="K236" s="480">
        <v>44020</v>
      </c>
      <c r="L236" s="480"/>
      <c r="M236" s="481">
        <v>902</v>
      </c>
      <c r="N236" s="482" t="s">
        <v>328</v>
      </c>
      <c r="O236" s="483">
        <v>1</v>
      </c>
      <c r="P236" s="484">
        <v>1047</v>
      </c>
      <c r="Q236" s="485">
        <v>0</v>
      </c>
      <c r="R236" s="485">
        <v>0</v>
      </c>
      <c r="S236" s="485">
        <v>145</v>
      </c>
      <c r="T236" s="485">
        <v>0</v>
      </c>
      <c r="U236" s="484">
        <v>0</v>
      </c>
      <c r="V236" s="483"/>
      <c r="W236" s="486" t="s">
        <v>672</v>
      </c>
      <c r="X236" s="476" t="s">
        <v>627</v>
      </c>
      <c r="Y236" s="476" t="s">
        <v>627</v>
      </c>
      <c r="Z236" s="476">
        <v>0</v>
      </c>
      <c r="AA236" s="493">
        <f t="shared" si="12"/>
        <v>6935</v>
      </c>
      <c r="AC236" s="495">
        <f t="shared" si="13"/>
        <v>6935</v>
      </c>
    </row>
    <row r="237" spans="1:29" s="493" customFormat="1" hidden="1" x14ac:dyDescent="0.2">
      <c r="A237" s="475">
        <v>222</v>
      </c>
      <c r="B237" s="476" t="s">
        <v>1103</v>
      </c>
      <c r="C237" s="476" t="s">
        <v>486</v>
      </c>
      <c r="D237" s="476" t="s">
        <v>703</v>
      </c>
      <c r="E237" s="476" t="s">
        <v>744</v>
      </c>
      <c r="F237" s="477">
        <v>36689</v>
      </c>
      <c r="G237" s="477">
        <v>0</v>
      </c>
      <c r="H237" s="477">
        <v>0</v>
      </c>
      <c r="I237" s="478" t="s">
        <v>328</v>
      </c>
      <c r="J237" s="479">
        <v>126.7</v>
      </c>
      <c r="K237" s="480">
        <v>44021</v>
      </c>
      <c r="L237" s="480"/>
      <c r="M237" s="481">
        <v>4648</v>
      </c>
      <c r="N237" s="482" t="s">
        <v>328</v>
      </c>
      <c r="O237" s="483">
        <v>1</v>
      </c>
      <c r="P237" s="484">
        <v>5537</v>
      </c>
      <c r="Q237" s="485">
        <v>0</v>
      </c>
      <c r="R237" s="485">
        <v>0</v>
      </c>
      <c r="S237" s="485">
        <v>888</v>
      </c>
      <c r="T237" s="485">
        <v>0</v>
      </c>
      <c r="U237" s="484">
        <v>0</v>
      </c>
      <c r="V237" s="483"/>
      <c r="W237" s="486" t="s">
        <v>672</v>
      </c>
      <c r="X237" s="476" t="s">
        <v>627</v>
      </c>
      <c r="Y237" s="476" t="s">
        <v>627</v>
      </c>
      <c r="Z237" s="476">
        <v>0</v>
      </c>
      <c r="AA237" s="493">
        <f t="shared" si="12"/>
        <v>36689</v>
      </c>
      <c r="AC237" s="495">
        <f t="shared" si="13"/>
        <v>36689</v>
      </c>
    </row>
    <row r="238" spans="1:29" s="493" customFormat="1" hidden="1" x14ac:dyDescent="0.2">
      <c r="A238" s="475">
        <v>223</v>
      </c>
      <c r="B238" s="476" t="s">
        <v>1103</v>
      </c>
      <c r="C238" s="476" t="s">
        <v>486</v>
      </c>
      <c r="D238" s="476" t="s">
        <v>703</v>
      </c>
      <c r="E238" s="476" t="s">
        <v>744</v>
      </c>
      <c r="F238" s="477">
        <v>72</v>
      </c>
      <c r="G238" s="477">
        <v>0</v>
      </c>
      <c r="H238" s="477">
        <v>0</v>
      </c>
      <c r="I238" s="478" t="s">
        <v>328</v>
      </c>
      <c r="J238" s="479">
        <v>126.7</v>
      </c>
      <c r="K238" s="480">
        <v>44021</v>
      </c>
      <c r="L238" s="480"/>
      <c r="M238" s="481">
        <v>9</v>
      </c>
      <c r="N238" s="482" t="s">
        <v>328</v>
      </c>
      <c r="O238" s="483">
        <v>1</v>
      </c>
      <c r="P238" s="484">
        <v>11</v>
      </c>
      <c r="Q238" s="485">
        <v>0</v>
      </c>
      <c r="R238" s="485">
        <v>0</v>
      </c>
      <c r="S238" s="485">
        <v>2</v>
      </c>
      <c r="T238" s="485">
        <v>0</v>
      </c>
      <c r="U238" s="484">
        <v>0</v>
      </c>
      <c r="V238" s="483"/>
      <c r="W238" s="486" t="s">
        <v>672</v>
      </c>
      <c r="X238" s="476" t="s">
        <v>627</v>
      </c>
      <c r="Y238" s="476" t="s">
        <v>627</v>
      </c>
      <c r="Z238" s="476">
        <v>0</v>
      </c>
      <c r="AA238" s="493">
        <f t="shared" si="12"/>
        <v>72</v>
      </c>
      <c r="AC238" s="495">
        <f t="shared" si="13"/>
        <v>72</v>
      </c>
    </row>
    <row r="239" spans="1:29" s="493" customFormat="1" hidden="1" x14ac:dyDescent="0.2">
      <c r="A239" s="475">
        <v>224</v>
      </c>
      <c r="B239" s="476" t="s">
        <v>1103</v>
      </c>
      <c r="C239" s="476" t="s">
        <v>486</v>
      </c>
      <c r="D239" s="476" t="s">
        <v>703</v>
      </c>
      <c r="E239" s="476" t="s">
        <v>744</v>
      </c>
      <c r="F239" s="477">
        <v>2850</v>
      </c>
      <c r="G239" s="477">
        <v>0</v>
      </c>
      <c r="H239" s="477">
        <v>0</v>
      </c>
      <c r="I239" s="478" t="s">
        <v>328</v>
      </c>
      <c r="J239" s="479">
        <v>126.7</v>
      </c>
      <c r="K239" s="480">
        <v>44021</v>
      </c>
      <c r="L239" s="480"/>
      <c r="M239" s="481">
        <v>361</v>
      </c>
      <c r="N239" s="482" t="s">
        <v>328</v>
      </c>
      <c r="O239" s="483">
        <v>1</v>
      </c>
      <c r="P239" s="484">
        <v>430</v>
      </c>
      <c r="Q239" s="485">
        <v>0</v>
      </c>
      <c r="R239" s="485">
        <v>0</v>
      </c>
      <c r="S239" s="485">
        <v>69</v>
      </c>
      <c r="T239" s="485">
        <v>0</v>
      </c>
      <c r="U239" s="484">
        <v>0</v>
      </c>
      <c r="V239" s="483"/>
      <c r="W239" s="486" t="s">
        <v>672</v>
      </c>
      <c r="X239" s="476" t="s">
        <v>627</v>
      </c>
      <c r="Y239" s="476" t="s">
        <v>627</v>
      </c>
      <c r="Z239" s="476">
        <v>0</v>
      </c>
      <c r="AA239" s="493">
        <f t="shared" si="12"/>
        <v>2850</v>
      </c>
      <c r="AC239" s="495">
        <f t="shared" si="13"/>
        <v>2850</v>
      </c>
    </row>
    <row r="240" spans="1:29" s="493" customFormat="1" hidden="1" x14ac:dyDescent="0.2">
      <c r="A240" s="475">
        <v>225</v>
      </c>
      <c r="B240" s="476" t="s">
        <v>1103</v>
      </c>
      <c r="C240" s="476" t="s">
        <v>486</v>
      </c>
      <c r="D240" s="476" t="s">
        <v>703</v>
      </c>
      <c r="E240" s="476" t="s">
        <v>744</v>
      </c>
      <c r="F240" s="477">
        <v>2300</v>
      </c>
      <c r="G240" s="477">
        <v>0</v>
      </c>
      <c r="H240" s="477">
        <v>0</v>
      </c>
      <c r="I240" s="478" t="s">
        <v>328</v>
      </c>
      <c r="J240" s="479">
        <v>126.7</v>
      </c>
      <c r="K240" s="480">
        <v>44021</v>
      </c>
      <c r="L240" s="480"/>
      <c r="M240" s="481">
        <v>291</v>
      </c>
      <c r="N240" s="482" t="s">
        <v>328</v>
      </c>
      <c r="O240" s="483">
        <v>1</v>
      </c>
      <c r="P240" s="484">
        <v>347</v>
      </c>
      <c r="Q240" s="485">
        <v>0</v>
      </c>
      <c r="R240" s="485">
        <v>0</v>
      </c>
      <c r="S240" s="485">
        <v>56</v>
      </c>
      <c r="T240" s="485">
        <v>0</v>
      </c>
      <c r="U240" s="484">
        <v>0</v>
      </c>
      <c r="V240" s="483"/>
      <c r="W240" s="486" t="s">
        <v>672</v>
      </c>
      <c r="X240" s="476" t="s">
        <v>627</v>
      </c>
      <c r="Y240" s="476" t="s">
        <v>627</v>
      </c>
      <c r="Z240" s="476">
        <v>0</v>
      </c>
      <c r="AA240" s="493">
        <f t="shared" si="12"/>
        <v>2300</v>
      </c>
      <c r="AC240" s="495">
        <f t="shared" si="13"/>
        <v>2300</v>
      </c>
    </row>
    <row r="241" spans="1:29" s="493" customFormat="1" hidden="1" x14ac:dyDescent="0.2">
      <c r="A241" s="475">
        <v>226</v>
      </c>
      <c r="B241" s="476" t="s">
        <v>1103</v>
      </c>
      <c r="C241" s="476" t="s">
        <v>486</v>
      </c>
      <c r="D241" s="476" t="s">
        <v>703</v>
      </c>
      <c r="E241" s="476" t="s">
        <v>744</v>
      </c>
      <c r="F241" s="477">
        <v>8</v>
      </c>
      <c r="G241" s="477">
        <v>0</v>
      </c>
      <c r="H241" s="477">
        <v>0</v>
      </c>
      <c r="I241" s="478" t="s">
        <v>328</v>
      </c>
      <c r="J241" s="479">
        <v>126.7</v>
      </c>
      <c r="K241" s="480">
        <v>44021</v>
      </c>
      <c r="L241" s="480"/>
      <c r="M241" s="481">
        <v>1</v>
      </c>
      <c r="N241" s="482" t="s">
        <v>328</v>
      </c>
      <c r="O241" s="483">
        <v>1</v>
      </c>
      <c r="P241" s="484">
        <v>1</v>
      </c>
      <c r="Q241" s="485">
        <v>0</v>
      </c>
      <c r="R241" s="485">
        <v>0</v>
      </c>
      <c r="S241" s="485">
        <v>0</v>
      </c>
      <c r="T241" s="485">
        <v>0</v>
      </c>
      <c r="U241" s="484">
        <v>0</v>
      </c>
      <c r="V241" s="483"/>
      <c r="W241" s="486" t="s">
        <v>672</v>
      </c>
      <c r="X241" s="476" t="s">
        <v>627</v>
      </c>
      <c r="Y241" s="476" t="s">
        <v>627</v>
      </c>
      <c r="Z241" s="476">
        <v>0</v>
      </c>
      <c r="AA241" s="493">
        <f t="shared" si="12"/>
        <v>8</v>
      </c>
      <c r="AC241" s="495">
        <f t="shared" si="13"/>
        <v>8</v>
      </c>
    </row>
    <row r="242" spans="1:29" s="493" customFormat="1" hidden="1" x14ac:dyDescent="0.2">
      <c r="A242" s="475">
        <v>227</v>
      </c>
      <c r="B242" s="476" t="s">
        <v>1103</v>
      </c>
      <c r="C242" s="476" t="s">
        <v>486</v>
      </c>
      <c r="D242" s="476" t="s">
        <v>703</v>
      </c>
      <c r="E242" s="476" t="s">
        <v>744</v>
      </c>
      <c r="F242" s="477">
        <v>43407</v>
      </c>
      <c r="G242" s="477">
        <v>0</v>
      </c>
      <c r="H242" s="477">
        <v>0</v>
      </c>
      <c r="I242" s="478" t="s">
        <v>328</v>
      </c>
      <c r="J242" s="479">
        <v>128</v>
      </c>
      <c r="K242" s="480">
        <v>44022</v>
      </c>
      <c r="L242" s="480"/>
      <c r="M242" s="481">
        <v>5556</v>
      </c>
      <c r="N242" s="482" t="s">
        <v>328</v>
      </c>
      <c r="O242" s="483">
        <v>1</v>
      </c>
      <c r="P242" s="484">
        <v>6551</v>
      </c>
      <c r="Q242" s="485">
        <v>0</v>
      </c>
      <c r="R242" s="485">
        <v>0</v>
      </c>
      <c r="S242" s="485">
        <v>995</v>
      </c>
      <c r="T242" s="485">
        <v>0</v>
      </c>
      <c r="U242" s="484">
        <v>0</v>
      </c>
      <c r="V242" s="483"/>
      <c r="W242" s="486" t="s">
        <v>672</v>
      </c>
      <c r="X242" s="476" t="s">
        <v>627</v>
      </c>
      <c r="Y242" s="476" t="s">
        <v>627</v>
      </c>
      <c r="Z242" s="476">
        <v>0</v>
      </c>
      <c r="AA242" s="493">
        <f t="shared" si="12"/>
        <v>43407</v>
      </c>
      <c r="AC242" s="495">
        <f t="shared" si="13"/>
        <v>43407</v>
      </c>
    </row>
    <row r="243" spans="1:29" s="493" customFormat="1" hidden="1" x14ac:dyDescent="0.2">
      <c r="A243" s="475">
        <v>228</v>
      </c>
      <c r="B243" s="476" t="s">
        <v>1103</v>
      </c>
      <c r="C243" s="476" t="s">
        <v>486</v>
      </c>
      <c r="D243" s="476" t="s">
        <v>703</v>
      </c>
      <c r="E243" s="476" t="s">
        <v>744</v>
      </c>
      <c r="F243" s="477">
        <v>43680</v>
      </c>
      <c r="G243" s="477">
        <v>0</v>
      </c>
      <c r="H243" s="477">
        <v>0</v>
      </c>
      <c r="I243" s="478" t="s">
        <v>328</v>
      </c>
      <c r="J243" s="479">
        <v>127.2</v>
      </c>
      <c r="K243" s="480">
        <v>44027</v>
      </c>
      <c r="L243" s="480"/>
      <c r="M243" s="481">
        <v>5556</v>
      </c>
      <c r="N243" s="482" t="s">
        <v>328</v>
      </c>
      <c r="O243" s="483">
        <v>1</v>
      </c>
      <c r="P243" s="484">
        <v>6592</v>
      </c>
      <c r="Q243" s="485">
        <v>0</v>
      </c>
      <c r="R243" s="485">
        <v>0</v>
      </c>
      <c r="S243" s="485">
        <v>1036</v>
      </c>
      <c r="T243" s="485">
        <v>0</v>
      </c>
      <c r="U243" s="484">
        <v>0</v>
      </c>
      <c r="V243" s="483"/>
      <c r="W243" s="486" t="s">
        <v>672</v>
      </c>
      <c r="X243" s="476" t="s">
        <v>627</v>
      </c>
      <c r="Y243" s="476" t="s">
        <v>627</v>
      </c>
      <c r="Z243" s="476">
        <v>0</v>
      </c>
      <c r="AA243" s="493">
        <f t="shared" si="12"/>
        <v>43680</v>
      </c>
      <c r="AC243" s="495">
        <f t="shared" si="13"/>
        <v>43680</v>
      </c>
    </row>
    <row r="244" spans="1:29" s="493" customFormat="1" hidden="1" x14ac:dyDescent="0.2">
      <c r="A244" s="475">
        <v>229</v>
      </c>
      <c r="B244" s="476" t="s">
        <v>1103</v>
      </c>
      <c r="C244" s="476" t="s">
        <v>486</v>
      </c>
      <c r="D244" s="476" t="s">
        <v>703</v>
      </c>
      <c r="E244" s="476" t="s">
        <v>744</v>
      </c>
      <c r="F244" s="477">
        <v>43921</v>
      </c>
      <c r="G244" s="477">
        <v>0</v>
      </c>
      <c r="H244" s="477">
        <v>0</v>
      </c>
      <c r="I244" s="478" t="s">
        <v>328</v>
      </c>
      <c r="J244" s="479">
        <v>126.5</v>
      </c>
      <c r="K244" s="480">
        <v>44029</v>
      </c>
      <c r="L244" s="480"/>
      <c r="M244" s="481">
        <v>5556</v>
      </c>
      <c r="N244" s="482" t="s">
        <v>328</v>
      </c>
      <c r="O244" s="483">
        <v>1</v>
      </c>
      <c r="P244" s="484">
        <v>6628</v>
      </c>
      <c r="Q244" s="485">
        <v>0</v>
      </c>
      <c r="R244" s="485">
        <v>0</v>
      </c>
      <c r="S244" s="485">
        <v>1072</v>
      </c>
      <c r="T244" s="485">
        <v>0</v>
      </c>
      <c r="U244" s="484">
        <v>0</v>
      </c>
      <c r="V244" s="483"/>
      <c r="W244" s="486" t="s">
        <v>672</v>
      </c>
      <c r="X244" s="476" t="s">
        <v>627</v>
      </c>
      <c r="Y244" s="476" t="s">
        <v>627</v>
      </c>
      <c r="Z244" s="476">
        <v>0</v>
      </c>
      <c r="AA244" s="493">
        <f t="shared" si="12"/>
        <v>43921</v>
      </c>
      <c r="AC244" s="495">
        <f t="shared" si="13"/>
        <v>43921</v>
      </c>
    </row>
    <row r="245" spans="1:29" s="493" customFormat="1" hidden="1" x14ac:dyDescent="0.2">
      <c r="A245" s="475">
        <v>230</v>
      </c>
      <c r="B245" s="476" t="s">
        <v>1103</v>
      </c>
      <c r="C245" s="476" t="s">
        <v>486</v>
      </c>
      <c r="D245" s="476" t="s">
        <v>703</v>
      </c>
      <c r="E245" s="476" t="s">
        <v>744</v>
      </c>
      <c r="F245" s="477">
        <v>36853</v>
      </c>
      <c r="G245" s="477">
        <v>0</v>
      </c>
      <c r="H245" s="477">
        <v>0</v>
      </c>
      <c r="I245" s="478" t="s">
        <v>328</v>
      </c>
      <c r="J245" s="479">
        <v>125.5</v>
      </c>
      <c r="K245" s="480">
        <v>44034</v>
      </c>
      <c r="L245" s="480"/>
      <c r="M245" s="481">
        <v>4625</v>
      </c>
      <c r="N245" s="482" t="s">
        <v>328</v>
      </c>
      <c r="O245" s="483">
        <v>1</v>
      </c>
      <c r="P245" s="484">
        <v>5562</v>
      </c>
      <c r="Q245" s="485">
        <v>0</v>
      </c>
      <c r="R245" s="485">
        <v>0</v>
      </c>
      <c r="S245" s="485">
        <v>937</v>
      </c>
      <c r="T245" s="485">
        <v>0</v>
      </c>
      <c r="U245" s="484">
        <v>0</v>
      </c>
      <c r="V245" s="483"/>
      <c r="W245" s="486" t="s">
        <v>672</v>
      </c>
      <c r="X245" s="476" t="s">
        <v>627</v>
      </c>
      <c r="Y245" s="476" t="s">
        <v>627</v>
      </c>
      <c r="Z245" s="476">
        <v>0</v>
      </c>
      <c r="AA245" s="493">
        <f t="shared" si="12"/>
        <v>36853</v>
      </c>
      <c r="AC245" s="495">
        <f t="shared" si="13"/>
        <v>36853</v>
      </c>
    </row>
    <row r="246" spans="1:29" s="493" customFormat="1" hidden="1" x14ac:dyDescent="0.2">
      <c r="A246" s="475">
        <v>231</v>
      </c>
      <c r="B246" s="476" t="s">
        <v>1103</v>
      </c>
      <c r="C246" s="476" t="s">
        <v>486</v>
      </c>
      <c r="D246" s="476" t="s">
        <v>703</v>
      </c>
      <c r="E246" s="476" t="s">
        <v>744</v>
      </c>
      <c r="F246" s="477">
        <v>5555</v>
      </c>
      <c r="G246" s="477">
        <v>0</v>
      </c>
      <c r="H246" s="477">
        <v>0</v>
      </c>
      <c r="I246" s="478" t="s">
        <v>328</v>
      </c>
      <c r="J246" s="479">
        <v>125.5</v>
      </c>
      <c r="K246" s="480">
        <v>44034</v>
      </c>
      <c r="L246" s="480"/>
      <c r="M246" s="481">
        <v>697</v>
      </c>
      <c r="N246" s="482" t="s">
        <v>328</v>
      </c>
      <c r="O246" s="483">
        <v>1</v>
      </c>
      <c r="P246" s="484">
        <v>838</v>
      </c>
      <c r="Q246" s="485">
        <v>0</v>
      </c>
      <c r="R246" s="485">
        <v>0</v>
      </c>
      <c r="S246" s="485">
        <v>141</v>
      </c>
      <c r="T246" s="485">
        <v>0</v>
      </c>
      <c r="U246" s="484">
        <v>0</v>
      </c>
      <c r="V246" s="483"/>
      <c r="W246" s="486" t="s">
        <v>672</v>
      </c>
      <c r="X246" s="476" t="s">
        <v>627</v>
      </c>
      <c r="Y246" s="476" t="s">
        <v>627</v>
      </c>
      <c r="Z246" s="476">
        <v>0</v>
      </c>
      <c r="AA246" s="493">
        <f t="shared" si="12"/>
        <v>5555</v>
      </c>
      <c r="AC246" s="495">
        <f t="shared" si="13"/>
        <v>5555</v>
      </c>
    </row>
    <row r="247" spans="1:29" s="493" customFormat="1" hidden="1" x14ac:dyDescent="0.2">
      <c r="A247" s="475">
        <v>232</v>
      </c>
      <c r="B247" s="476" t="s">
        <v>1103</v>
      </c>
      <c r="C247" s="476" t="s">
        <v>486</v>
      </c>
      <c r="D247" s="476" t="s">
        <v>703</v>
      </c>
      <c r="E247" s="476" t="s">
        <v>744</v>
      </c>
      <c r="F247" s="477">
        <v>1863</v>
      </c>
      <c r="G247" s="477">
        <v>0</v>
      </c>
      <c r="H247" s="477">
        <v>0</v>
      </c>
      <c r="I247" s="478" t="s">
        <v>328</v>
      </c>
      <c r="J247" s="479">
        <v>125.5</v>
      </c>
      <c r="K247" s="480">
        <v>44034</v>
      </c>
      <c r="L247" s="480"/>
      <c r="M247" s="481">
        <v>234</v>
      </c>
      <c r="N247" s="482" t="s">
        <v>328</v>
      </c>
      <c r="O247" s="483">
        <v>1</v>
      </c>
      <c r="P247" s="484">
        <v>281</v>
      </c>
      <c r="Q247" s="485">
        <v>0</v>
      </c>
      <c r="R247" s="485">
        <v>0</v>
      </c>
      <c r="S247" s="485">
        <v>47</v>
      </c>
      <c r="T247" s="485">
        <v>0</v>
      </c>
      <c r="U247" s="484">
        <v>0</v>
      </c>
      <c r="V247" s="483"/>
      <c r="W247" s="486" t="s">
        <v>672</v>
      </c>
      <c r="X247" s="476" t="s">
        <v>627</v>
      </c>
      <c r="Y247" s="476" t="s">
        <v>627</v>
      </c>
      <c r="Z247" s="476">
        <v>0</v>
      </c>
      <c r="AA247" s="493">
        <f t="shared" si="12"/>
        <v>1863</v>
      </c>
      <c r="AC247" s="495">
        <f t="shared" si="13"/>
        <v>1863</v>
      </c>
    </row>
    <row r="248" spans="1:29" s="493" customFormat="1" hidden="1" x14ac:dyDescent="0.2">
      <c r="A248" s="475">
        <v>233</v>
      </c>
      <c r="B248" s="476" t="s">
        <v>1103</v>
      </c>
      <c r="C248" s="476" t="s">
        <v>486</v>
      </c>
      <c r="D248" s="476" t="s">
        <v>703</v>
      </c>
      <c r="E248" s="476" t="s">
        <v>744</v>
      </c>
      <c r="F248" s="477">
        <v>35000</v>
      </c>
      <c r="G248" s="477">
        <v>0</v>
      </c>
      <c r="H248" s="477">
        <v>0</v>
      </c>
      <c r="I248" s="478" t="s">
        <v>328</v>
      </c>
      <c r="J248" s="479">
        <v>117</v>
      </c>
      <c r="K248" s="480">
        <v>44036</v>
      </c>
      <c r="L248" s="480"/>
      <c r="M248" s="481">
        <v>4095</v>
      </c>
      <c r="N248" s="482" t="s">
        <v>328</v>
      </c>
      <c r="O248" s="483">
        <v>1</v>
      </c>
      <c r="P248" s="484">
        <v>5282</v>
      </c>
      <c r="Q248" s="485">
        <v>0</v>
      </c>
      <c r="R248" s="485">
        <v>0</v>
      </c>
      <c r="S248" s="485">
        <v>1187</v>
      </c>
      <c r="T248" s="485">
        <v>0</v>
      </c>
      <c r="U248" s="484">
        <v>0</v>
      </c>
      <c r="V248" s="483"/>
      <c r="W248" s="486" t="s">
        <v>672</v>
      </c>
      <c r="X248" s="476" t="s">
        <v>627</v>
      </c>
      <c r="Y248" s="476" t="s">
        <v>627</v>
      </c>
      <c r="Z248" s="476">
        <v>0</v>
      </c>
      <c r="AA248" s="493">
        <f t="shared" si="12"/>
        <v>35000</v>
      </c>
      <c r="AC248" s="495">
        <f t="shared" si="13"/>
        <v>35000</v>
      </c>
    </row>
    <row r="249" spans="1:29" s="493" customFormat="1" hidden="1" x14ac:dyDescent="0.2">
      <c r="A249" s="475">
        <v>234</v>
      </c>
      <c r="B249" s="476" t="s">
        <v>1103</v>
      </c>
      <c r="C249" s="476" t="s">
        <v>486</v>
      </c>
      <c r="D249" s="476" t="s">
        <v>703</v>
      </c>
      <c r="E249" s="476" t="s">
        <v>744</v>
      </c>
      <c r="F249" s="477">
        <v>45000</v>
      </c>
      <c r="G249" s="477">
        <v>0</v>
      </c>
      <c r="H249" s="477">
        <v>0</v>
      </c>
      <c r="I249" s="478" t="s">
        <v>328</v>
      </c>
      <c r="J249" s="479">
        <v>116.5</v>
      </c>
      <c r="K249" s="480">
        <v>44036</v>
      </c>
      <c r="L249" s="480"/>
      <c r="M249" s="481">
        <v>5243</v>
      </c>
      <c r="N249" s="482" t="s">
        <v>328</v>
      </c>
      <c r="O249" s="483">
        <v>1</v>
      </c>
      <c r="P249" s="484">
        <v>6791</v>
      </c>
      <c r="Q249" s="485">
        <v>0</v>
      </c>
      <c r="R249" s="485">
        <v>0</v>
      </c>
      <c r="S249" s="485">
        <v>1549</v>
      </c>
      <c r="T249" s="485">
        <v>0</v>
      </c>
      <c r="U249" s="484">
        <v>0</v>
      </c>
      <c r="V249" s="483"/>
      <c r="W249" s="486" t="s">
        <v>672</v>
      </c>
      <c r="X249" s="476" t="s">
        <v>627</v>
      </c>
      <c r="Y249" s="476" t="s">
        <v>627</v>
      </c>
      <c r="Z249" s="476">
        <v>0</v>
      </c>
      <c r="AA249" s="493">
        <f t="shared" si="12"/>
        <v>45000</v>
      </c>
      <c r="AC249" s="495">
        <f t="shared" si="13"/>
        <v>45000</v>
      </c>
    </row>
    <row r="250" spans="1:29" s="493" customFormat="1" hidden="1" x14ac:dyDescent="0.2">
      <c r="A250" s="475">
        <v>235</v>
      </c>
      <c r="B250" s="476" t="s">
        <v>1103</v>
      </c>
      <c r="C250" s="476" t="s">
        <v>486</v>
      </c>
      <c r="D250" s="476" t="s">
        <v>703</v>
      </c>
      <c r="E250" s="476" t="s">
        <v>744</v>
      </c>
      <c r="F250" s="477">
        <v>47549</v>
      </c>
      <c r="G250" s="477">
        <v>0</v>
      </c>
      <c r="H250" s="477">
        <v>0</v>
      </c>
      <c r="I250" s="478" t="s">
        <v>328</v>
      </c>
      <c r="J250" s="479">
        <v>116.85</v>
      </c>
      <c r="K250" s="480">
        <v>44039</v>
      </c>
      <c r="L250" s="480"/>
      <c r="M250" s="481">
        <v>5556</v>
      </c>
      <c r="N250" s="482" t="s">
        <v>328</v>
      </c>
      <c r="O250" s="483">
        <v>1</v>
      </c>
      <c r="P250" s="484">
        <v>7176</v>
      </c>
      <c r="Q250" s="485">
        <v>0</v>
      </c>
      <c r="R250" s="485">
        <v>0</v>
      </c>
      <c r="S250" s="485">
        <v>1620</v>
      </c>
      <c r="T250" s="485">
        <v>0</v>
      </c>
      <c r="U250" s="484">
        <v>0</v>
      </c>
      <c r="V250" s="483"/>
      <c r="W250" s="486" t="s">
        <v>672</v>
      </c>
      <c r="X250" s="476" t="s">
        <v>627</v>
      </c>
      <c r="Y250" s="476" t="s">
        <v>627</v>
      </c>
      <c r="Z250" s="476">
        <v>0</v>
      </c>
      <c r="AA250" s="493">
        <f t="shared" si="12"/>
        <v>47549</v>
      </c>
      <c r="AC250" s="495">
        <f t="shared" si="13"/>
        <v>47549</v>
      </c>
    </row>
    <row r="251" spans="1:29" s="493" customFormat="1" hidden="1" x14ac:dyDescent="0.2">
      <c r="A251" s="475">
        <v>236</v>
      </c>
      <c r="B251" s="476" t="s">
        <v>1103</v>
      </c>
      <c r="C251" s="476" t="s">
        <v>486</v>
      </c>
      <c r="D251" s="476" t="s">
        <v>703</v>
      </c>
      <c r="E251" s="476" t="s">
        <v>744</v>
      </c>
      <c r="F251" s="477">
        <v>48703</v>
      </c>
      <c r="G251" s="477">
        <v>0</v>
      </c>
      <c r="H251" s="477">
        <v>0</v>
      </c>
      <c r="I251" s="478" t="s">
        <v>328</v>
      </c>
      <c r="J251" s="479">
        <v>114.08</v>
      </c>
      <c r="K251" s="480">
        <v>44049</v>
      </c>
      <c r="L251" s="480"/>
      <c r="M251" s="481">
        <v>5556</v>
      </c>
      <c r="N251" s="482" t="s">
        <v>328</v>
      </c>
      <c r="O251" s="483">
        <v>1</v>
      </c>
      <c r="P251" s="484">
        <v>7350</v>
      </c>
      <c r="Q251" s="485">
        <v>0</v>
      </c>
      <c r="R251" s="485">
        <v>0</v>
      </c>
      <c r="S251" s="485">
        <v>1794</v>
      </c>
      <c r="T251" s="485">
        <v>0</v>
      </c>
      <c r="U251" s="484">
        <v>0</v>
      </c>
      <c r="V251" s="483"/>
      <c r="W251" s="486" t="s">
        <v>672</v>
      </c>
      <c r="X251" s="476" t="s">
        <v>627</v>
      </c>
      <c r="Y251" s="476" t="s">
        <v>627</v>
      </c>
      <c r="Z251" s="476">
        <v>0</v>
      </c>
      <c r="AA251" s="493">
        <f t="shared" si="12"/>
        <v>48703</v>
      </c>
      <c r="AC251" s="495">
        <f t="shared" si="13"/>
        <v>48703</v>
      </c>
    </row>
    <row r="252" spans="1:29" s="493" customFormat="1" hidden="1" x14ac:dyDescent="0.2">
      <c r="A252" s="475">
        <v>237</v>
      </c>
      <c r="B252" s="476" t="s">
        <v>1103</v>
      </c>
      <c r="C252" s="476" t="s">
        <v>486</v>
      </c>
      <c r="D252" s="476" t="s">
        <v>703</v>
      </c>
      <c r="E252" s="476" t="s">
        <v>744</v>
      </c>
      <c r="F252" s="477">
        <v>42594</v>
      </c>
      <c r="G252" s="477">
        <v>0</v>
      </c>
      <c r="H252" s="477">
        <v>0</v>
      </c>
      <c r="I252" s="478" t="s">
        <v>328</v>
      </c>
      <c r="J252" s="479">
        <v>111.85</v>
      </c>
      <c r="K252" s="480">
        <v>44049</v>
      </c>
      <c r="L252" s="480"/>
      <c r="M252" s="481">
        <v>4764</v>
      </c>
      <c r="N252" s="482" t="s">
        <v>328</v>
      </c>
      <c r="O252" s="483">
        <v>1</v>
      </c>
      <c r="P252" s="484">
        <v>6428</v>
      </c>
      <c r="Q252" s="485">
        <v>0</v>
      </c>
      <c r="R252" s="485">
        <v>0</v>
      </c>
      <c r="S252" s="485">
        <v>1664</v>
      </c>
      <c r="T252" s="485">
        <v>0</v>
      </c>
      <c r="U252" s="484">
        <v>0</v>
      </c>
      <c r="V252" s="483"/>
      <c r="W252" s="486" t="s">
        <v>672</v>
      </c>
      <c r="X252" s="476" t="s">
        <v>627</v>
      </c>
      <c r="Y252" s="476" t="s">
        <v>627</v>
      </c>
      <c r="Z252" s="476">
        <v>0</v>
      </c>
      <c r="AA252" s="493">
        <f t="shared" si="12"/>
        <v>42594</v>
      </c>
      <c r="AC252" s="495">
        <f t="shared" si="13"/>
        <v>42594</v>
      </c>
    </row>
    <row r="253" spans="1:29" s="493" customFormat="1" hidden="1" x14ac:dyDescent="0.2">
      <c r="A253" s="475">
        <v>238</v>
      </c>
      <c r="B253" s="476" t="s">
        <v>1103</v>
      </c>
      <c r="C253" s="476" t="s">
        <v>486</v>
      </c>
      <c r="D253" s="476" t="s">
        <v>703</v>
      </c>
      <c r="E253" s="476" t="s">
        <v>744</v>
      </c>
      <c r="F253" s="477">
        <v>5</v>
      </c>
      <c r="G253" s="477">
        <v>0</v>
      </c>
      <c r="H253" s="477">
        <v>0</v>
      </c>
      <c r="I253" s="478" t="s">
        <v>328</v>
      </c>
      <c r="J253" s="479">
        <v>111.85</v>
      </c>
      <c r="K253" s="480">
        <v>44049</v>
      </c>
      <c r="L253" s="480"/>
      <c r="M253" s="481">
        <v>1</v>
      </c>
      <c r="N253" s="482" t="s">
        <v>328</v>
      </c>
      <c r="O253" s="483">
        <v>1</v>
      </c>
      <c r="P253" s="484">
        <v>1</v>
      </c>
      <c r="Q253" s="485">
        <v>0</v>
      </c>
      <c r="R253" s="485">
        <v>0</v>
      </c>
      <c r="S253" s="485">
        <v>0</v>
      </c>
      <c r="T253" s="485">
        <v>0</v>
      </c>
      <c r="U253" s="484">
        <v>0</v>
      </c>
      <c r="V253" s="483"/>
      <c r="W253" s="486" t="s">
        <v>672</v>
      </c>
      <c r="X253" s="476" t="s">
        <v>627</v>
      </c>
      <c r="Y253" s="476" t="s">
        <v>627</v>
      </c>
      <c r="Z253" s="476">
        <v>0</v>
      </c>
      <c r="AA253" s="493">
        <f t="shared" si="12"/>
        <v>5</v>
      </c>
      <c r="AC253" s="495">
        <f t="shared" si="13"/>
        <v>5</v>
      </c>
    </row>
    <row r="254" spans="1:29" s="493" customFormat="1" hidden="1" x14ac:dyDescent="0.2">
      <c r="A254" s="475">
        <v>239</v>
      </c>
      <c r="B254" s="476" t="s">
        <v>1103</v>
      </c>
      <c r="C254" s="476" t="s">
        <v>486</v>
      </c>
      <c r="D254" s="476" t="s">
        <v>703</v>
      </c>
      <c r="E254" s="476" t="s">
        <v>744</v>
      </c>
      <c r="F254" s="477">
        <v>7075</v>
      </c>
      <c r="G254" s="477">
        <v>0</v>
      </c>
      <c r="H254" s="477">
        <v>0</v>
      </c>
      <c r="I254" s="478" t="s">
        <v>328</v>
      </c>
      <c r="J254" s="479">
        <v>111.85</v>
      </c>
      <c r="K254" s="480">
        <v>44049</v>
      </c>
      <c r="L254" s="480"/>
      <c r="M254" s="481">
        <v>791</v>
      </c>
      <c r="N254" s="482" t="s">
        <v>328</v>
      </c>
      <c r="O254" s="483">
        <v>1</v>
      </c>
      <c r="P254" s="484">
        <v>1068</v>
      </c>
      <c r="Q254" s="485">
        <v>0</v>
      </c>
      <c r="R254" s="485">
        <v>0</v>
      </c>
      <c r="S254" s="485">
        <v>276</v>
      </c>
      <c r="T254" s="485">
        <v>0</v>
      </c>
      <c r="U254" s="484">
        <v>0</v>
      </c>
      <c r="V254" s="483"/>
      <c r="W254" s="486" t="s">
        <v>672</v>
      </c>
      <c r="X254" s="476" t="s">
        <v>627</v>
      </c>
      <c r="Y254" s="476" t="s">
        <v>627</v>
      </c>
      <c r="Z254" s="476">
        <v>0</v>
      </c>
      <c r="AA254" s="493">
        <f t="shared" si="12"/>
        <v>7075</v>
      </c>
      <c r="AC254" s="495">
        <f t="shared" si="13"/>
        <v>7075</v>
      </c>
    </row>
    <row r="255" spans="1:29" s="493" customFormat="1" hidden="1" x14ac:dyDescent="0.2">
      <c r="A255" s="475">
        <v>240</v>
      </c>
      <c r="B255" s="476" t="s">
        <v>1103</v>
      </c>
      <c r="C255" s="476" t="s">
        <v>486</v>
      </c>
      <c r="D255" s="476" t="s">
        <v>703</v>
      </c>
      <c r="E255" s="476" t="s">
        <v>744</v>
      </c>
      <c r="F255" s="477">
        <v>50000</v>
      </c>
      <c r="G255" s="477">
        <v>0</v>
      </c>
      <c r="H255" s="477">
        <v>0</v>
      </c>
      <c r="I255" s="478" t="s">
        <v>328</v>
      </c>
      <c r="J255" s="479">
        <v>109.71</v>
      </c>
      <c r="K255" s="480">
        <v>44049</v>
      </c>
      <c r="L255" s="480"/>
      <c r="M255" s="481">
        <v>5486</v>
      </c>
      <c r="N255" s="482" t="s">
        <v>328</v>
      </c>
      <c r="O255" s="483">
        <v>1</v>
      </c>
      <c r="P255" s="484">
        <v>7546</v>
      </c>
      <c r="Q255" s="485">
        <v>0</v>
      </c>
      <c r="R255" s="485">
        <v>0</v>
      </c>
      <c r="S255" s="485">
        <v>2060</v>
      </c>
      <c r="T255" s="485">
        <v>0</v>
      </c>
      <c r="U255" s="484">
        <v>0</v>
      </c>
      <c r="V255" s="483"/>
      <c r="W255" s="486" t="s">
        <v>672</v>
      </c>
      <c r="X255" s="476" t="s">
        <v>627</v>
      </c>
      <c r="Y255" s="476" t="s">
        <v>627</v>
      </c>
      <c r="Z255" s="476">
        <v>0</v>
      </c>
      <c r="AA255" s="493">
        <f t="shared" si="12"/>
        <v>50000</v>
      </c>
      <c r="AC255" s="495">
        <f t="shared" si="13"/>
        <v>50000</v>
      </c>
    </row>
    <row r="256" spans="1:29" s="493" customFormat="1" hidden="1" x14ac:dyDescent="0.2">
      <c r="A256" s="475">
        <v>241</v>
      </c>
      <c r="B256" s="476" t="s">
        <v>1103</v>
      </c>
      <c r="C256" s="476" t="s">
        <v>486</v>
      </c>
      <c r="D256" s="476" t="s">
        <v>703</v>
      </c>
      <c r="E256" s="476" t="s">
        <v>744</v>
      </c>
      <c r="F256" s="477">
        <v>108</v>
      </c>
      <c r="G256" s="477">
        <v>0</v>
      </c>
      <c r="H256" s="477">
        <v>0</v>
      </c>
      <c r="I256" s="478" t="s">
        <v>328</v>
      </c>
      <c r="J256" s="479">
        <v>111.2</v>
      </c>
      <c r="K256" s="480">
        <v>44064</v>
      </c>
      <c r="L256" s="480"/>
      <c r="M256" s="481">
        <v>12</v>
      </c>
      <c r="N256" s="482" t="s">
        <v>328</v>
      </c>
      <c r="O256" s="483">
        <v>1</v>
      </c>
      <c r="P256" s="484">
        <v>16</v>
      </c>
      <c r="Q256" s="485">
        <v>0</v>
      </c>
      <c r="R256" s="485">
        <v>0</v>
      </c>
      <c r="S256" s="485">
        <v>4</v>
      </c>
      <c r="T256" s="485">
        <v>0</v>
      </c>
      <c r="U256" s="484">
        <v>0</v>
      </c>
      <c r="V256" s="483"/>
      <c r="W256" s="486" t="s">
        <v>672</v>
      </c>
      <c r="X256" s="476" t="s">
        <v>627</v>
      </c>
      <c r="Y256" s="476" t="s">
        <v>627</v>
      </c>
      <c r="Z256" s="476">
        <v>0</v>
      </c>
      <c r="AA256" s="493">
        <f t="shared" si="12"/>
        <v>108</v>
      </c>
      <c r="AC256" s="495">
        <f t="shared" si="13"/>
        <v>108</v>
      </c>
    </row>
    <row r="257" spans="1:29" s="493" customFormat="1" hidden="1" x14ac:dyDescent="0.2">
      <c r="A257" s="475">
        <v>242</v>
      </c>
      <c r="B257" s="476" t="s">
        <v>1103</v>
      </c>
      <c r="C257" s="476" t="s">
        <v>486</v>
      </c>
      <c r="D257" s="476" t="s">
        <v>703</v>
      </c>
      <c r="E257" s="476" t="s">
        <v>744</v>
      </c>
      <c r="F257" s="477">
        <v>4090</v>
      </c>
      <c r="G257" s="477">
        <v>0</v>
      </c>
      <c r="H257" s="477">
        <v>0</v>
      </c>
      <c r="I257" s="478" t="s">
        <v>328</v>
      </c>
      <c r="J257" s="479">
        <v>111.2</v>
      </c>
      <c r="K257" s="480">
        <v>44064</v>
      </c>
      <c r="L257" s="480"/>
      <c r="M257" s="481">
        <v>455</v>
      </c>
      <c r="N257" s="482" t="s">
        <v>328</v>
      </c>
      <c r="O257" s="483">
        <v>1</v>
      </c>
      <c r="P257" s="484">
        <v>617</v>
      </c>
      <c r="Q257" s="485">
        <v>0</v>
      </c>
      <c r="R257" s="485">
        <v>0</v>
      </c>
      <c r="S257" s="485">
        <v>162</v>
      </c>
      <c r="T257" s="485">
        <v>0</v>
      </c>
      <c r="U257" s="484">
        <v>0</v>
      </c>
      <c r="V257" s="483"/>
      <c r="W257" s="486" t="s">
        <v>672</v>
      </c>
      <c r="X257" s="476" t="s">
        <v>627</v>
      </c>
      <c r="Y257" s="476" t="s">
        <v>627</v>
      </c>
      <c r="Z257" s="476">
        <v>0</v>
      </c>
      <c r="AA257" s="493">
        <f t="shared" si="12"/>
        <v>4090</v>
      </c>
      <c r="AC257" s="495">
        <f t="shared" si="13"/>
        <v>4090</v>
      </c>
    </row>
    <row r="258" spans="1:29" s="493" customFormat="1" hidden="1" x14ac:dyDescent="0.2">
      <c r="A258" s="475">
        <v>243</v>
      </c>
      <c r="B258" s="476" t="s">
        <v>1103</v>
      </c>
      <c r="C258" s="476" t="s">
        <v>486</v>
      </c>
      <c r="D258" s="476" t="s">
        <v>703</v>
      </c>
      <c r="E258" s="476" t="s">
        <v>744</v>
      </c>
      <c r="F258" s="477">
        <v>48167</v>
      </c>
      <c r="G258" s="477">
        <v>0</v>
      </c>
      <c r="H258" s="477">
        <v>0</v>
      </c>
      <c r="I258" s="478" t="s">
        <v>328</v>
      </c>
      <c r="J258" s="479">
        <v>115.35</v>
      </c>
      <c r="K258" s="480">
        <v>44071</v>
      </c>
      <c r="L258" s="480"/>
      <c r="M258" s="481">
        <v>5556</v>
      </c>
      <c r="N258" s="482" t="s">
        <v>328</v>
      </c>
      <c r="O258" s="483">
        <v>1</v>
      </c>
      <c r="P258" s="484">
        <v>7269</v>
      </c>
      <c r="Q258" s="485">
        <v>0</v>
      </c>
      <c r="R258" s="485">
        <v>0</v>
      </c>
      <c r="S258" s="485">
        <v>1713</v>
      </c>
      <c r="T258" s="485">
        <v>0</v>
      </c>
      <c r="U258" s="484">
        <v>0</v>
      </c>
      <c r="V258" s="483"/>
      <c r="W258" s="486" t="s">
        <v>672</v>
      </c>
      <c r="X258" s="476" t="s">
        <v>627</v>
      </c>
      <c r="Y258" s="476" t="s">
        <v>627</v>
      </c>
      <c r="Z258" s="476">
        <v>0</v>
      </c>
      <c r="AA258" s="493">
        <f t="shared" si="12"/>
        <v>48167</v>
      </c>
      <c r="AC258" s="495">
        <f t="shared" si="13"/>
        <v>48167</v>
      </c>
    </row>
    <row r="259" spans="1:29" s="493" customFormat="1" hidden="1" x14ac:dyDescent="0.2">
      <c r="A259" s="475">
        <v>244</v>
      </c>
      <c r="B259" s="476" t="s">
        <v>1103</v>
      </c>
      <c r="C259" s="476" t="s">
        <v>486</v>
      </c>
      <c r="D259" s="476" t="s">
        <v>703</v>
      </c>
      <c r="E259" s="476" t="s">
        <v>744</v>
      </c>
      <c r="F259" s="477">
        <v>3036</v>
      </c>
      <c r="G259" s="477">
        <v>0</v>
      </c>
      <c r="H259" s="477">
        <v>0</v>
      </c>
      <c r="I259" s="478" t="s">
        <v>328</v>
      </c>
      <c r="J259" s="479">
        <v>121</v>
      </c>
      <c r="K259" s="480">
        <v>44075</v>
      </c>
      <c r="L259" s="480"/>
      <c r="M259" s="481">
        <v>367</v>
      </c>
      <c r="N259" s="482" t="s">
        <v>328</v>
      </c>
      <c r="O259" s="483">
        <v>1</v>
      </c>
      <c r="P259" s="484">
        <v>458</v>
      </c>
      <c r="Q259" s="485">
        <v>0</v>
      </c>
      <c r="R259" s="485">
        <v>0</v>
      </c>
      <c r="S259" s="485">
        <v>91</v>
      </c>
      <c r="T259" s="485">
        <v>0</v>
      </c>
      <c r="U259" s="484">
        <v>0</v>
      </c>
      <c r="V259" s="483"/>
      <c r="W259" s="486" t="s">
        <v>672</v>
      </c>
      <c r="X259" s="476" t="s">
        <v>627</v>
      </c>
      <c r="Y259" s="476" t="s">
        <v>627</v>
      </c>
      <c r="Z259" s="476">
        <v>0</v>
      </c>
      <c r="AA259" s="493">
        <f t="shared" si="12"/>
        <v>3036</v>
      </c>
      <c r="AC259" s="495">
        <f t="shared" si="13"/>
        <v>3036</v>
      </c>
    </row>
    <row r="260" spans="1:29" s="493" customFormat="1" hidden="1" x14ac:dyDescent="0.2">
      <c r="A260" s="475">
        <v>245</v>
      </c>
      <c r="B260" s="476" t="s">
        <v>1103</v>
      </c>
      <c r="C260" s="476" t="s">
        <v>486</v>
      </c>
      <c r="D260" s="476" t="s">
        <v>703</v>
      </c>
      <c r="E260" s="476" t="s">
        <v>744</v>
      </c>
      <c r="F260" s="477">
        <v>44215</v>
      </c>
      <c r="G260" s="477">
        <v>0</v>
      </c>
      <c r="H260" s="477">
        <v>0</v>
      </c>
      <c r="I260" s="478" t="s">
        <v>328</v>
      </c>
      <c r="J260" s="479">
        <v>120</v>
      </c>
      <c r="K260" s="480">
        <v>44081</v>
      </c>
      <c r="L260" s="480"/>
      <c r="M260" s="481">
        <v>5306</v>
      </c>
      <c r="N260" s="482" t="s">
        <v>328</v>
      </c>
      <c r="O260" s="483">
        <v>1</v>
      </c>
      <c r="P260" s="484">
        <v>6673</v>
      </c>
      <c r="Q260" s="485">
        <v>0</v>
      </c>
      <c r="R260" s="485">
        <v>0</v>
      </c>
      <c r="S260" s="485">
        <v>1367</v>
      </c>
      <c r="T260" s="485">
        <v>0</v>
      </c>
      <c r="U260" s="484">
        <v>0</v>
      </c>
      <c r="V260" s="483"/>
      <c r="W260" s="486" t="s">
        <v>672</v>
      </c>
      <c r="X260" s="476" t="s">
        <v>627</v>
      </c>
      <c r="Y260" s="476" t="s">
        <v>627</v>
      </c>
      <c r="Z260" s="476">
        <v>0</v>
      </c>
      <c r="AA260" s="493">
        <f t="shared" si="12"/>
        <v>44215</v>
      </c>
      <c r="AC260" s="495">
        <f t="shared" si="13"/>
        <v>44215</v>
      </c>
    </row>
    <row r="261" spans="1:29" s="493" customFormat="1" hidden="1" x14ac:dyDescent="0.2">
      <c r="A261" s="475">
        <v>246</v>
      </c>
      <c r="B261" s="476" t="s">
        <v>1103</v>
      </c>
      <c r="C261" s="476" t="s">
        <v>486</v>
      </c>
      <c r="D261" s="476" t="s">
        <v>703</v>
      </c>
      <c r="E261" s="476" t="s">
        <v>744</v>
      </c>
      <c r="F261" s="477">
        <v>61</v>
      </c>
      <c r="G261" s="477">
        <v>0</v>
      </c>
      <c r="H261" s="477">
        <v>0</v>
      </c>
      <c r="I261" s="478" t="s">
        <v>328</v>
      </c>
      <c r="J261" s="479">
        <v>120</v>
      </c>
      <c r="K261" s="480">
        <v>44081</v>
      </c>
      <c r="L261" s="480"/>
      <c r="M261" s="481">
        <v>7</v>
      </c>
      <c r="N261" s="482" t="s">
        <v>328</v>
      </c>
      <c r="O261" s="483">
        <v>1</v>
      </c>
      <c r="P261" s="484">
        <v>9</v>
      </c>
      <c r="Q261" s="485">
        <v>0</v>
      </c>
      <c r="R261" s="485">
        <v>0</v>
      </c>
      <c r="S261" s="485">
        <v>2</v>
      </c>
      <c r="T261" s="485">
        <v>0</v>
      </c>
      <c r="U261" s="484">
        <v>0</v>
      </c>
      <c r="V261" s="483"/>
      <c r="W261" s="486" t="s">
        <v>672</v>
      </c>
      <c r="X261" s="476" t="s">
        <v>627</v>
      </c>
      <c r="Y261" s="476" t="s">
        <v>627</v>
      </c>
      <c r="Z261" s="476">
        <v>0</v>
      </c>
      <c r="AA261" s="493">
        <f t="shared" si="12"/>
        <v>61</v>
      </c>
      <c r="AC261" s="495">
        <f t="shared" si="13"/>
        <v>61</v>
      </c>
    </row>
    <row r="262" spans="1:29" s="493" customFormat="1" hidden="1" x14ac:dyDescent="0.2">
      <c r="A262" s="475">
        <v>247</v>
      </c>
      <c r="B262" s="476" t="s">
        <v>1103</v>
      </c>
      <c r="C262" s="476" t="s">
        <v>486</v>
      </c>
      <c r="D262" s="476" t="s">
        <v>703</v>
      </c>
      <c r="E262" s="476" t="s">
        <v>744</v>
      </c>
      <c r="F262" s="477">
        <v>2000</v>
      </c>
      <c r="G262" s="477">
        <v>0</v>
      </c>
      <c r="H262" s="477">
        <v>0</v>
      </c>
      <c r="I262" s="478" t="s">
        <v>328</v>
      </c>
      <c r="J262" s="479">
        <v>120</v>
      </c>
      <c r="K262" s="480">
        <v>44081</v>
      </c>
      <c r="L262" s="480"/>
      <c r="M262" s="481">
        <v>240</v>
      </c>
      <c r="N262" s="482" t="s">
        <v>328</v>
      </c>
      <c r="O262" s="483">
        <v>1</v>
      </c>
      <c r="P262" s="484">
        <v>302</v>
      </c>
      <c r="Q262" s="485">
        <v>0</v>
      </c>
      <c r="R262" s="485">
        <v>0</v>
      </c>
      <c r="S262" s="485">
        <v>62</v>
      </c>
      <c r="T262" s="485">
        <v>0</v>
      </c>
      <c r="U262" s="484">
        <v>0</v>
      </c>
      <c r="V262" s="483"/>
      <c r="W262" s="486" t="s">
        <v>672</v>
      </c>
      <c r="X262" s="476" t="s">
        <v>627</v>
      </c>
      <c r="Y262" s="476" t="s">
        <v>627</v>
      </c>
      <c r="Z262" s="476">
        <v>0</v>
      </c>
      <c r="AA262" s="493">
        <f t="shared" si="12"/>
        <v>2000</v>
      </c>
      <c r="AC262" s="495">
        <f t="shared" si="13"/>
        <v>2000</v>
      </c>
    </row>
    <row r="263" spans="1:29" s="493" customFormat="1" hidden="1" x14ac:dyDescent="0.2">
      <c r="A263" s="475">
        <v>248</v>
      </c>
      <c r="B263" s="476" t="s">
        <v>1103</v>
      </c>
      <c r="C263" s="476" t="s">
        <v>486</v>
      </c>
      <c r="D263" s="476" t="s">
        <v>703</v>
      </c>
      <c r="E263" s="476" t="s">
        <v>744</v>
      </c>
      <c r="F263" s="477">
        <v>24</v>
      </c>
      <c r="G263" s="477">
        <v>0</v>
      </c>
      <c r="H263" s="477">
        <v>0</v>
      </c>
      <c r="I263" s="478" t="s">
        <v>328</v>
      </c>
      <c r="J263" s="479">
        <v>120</v>
      </c>
      <c r="K263" s="480">
        <v>44081</v>
      </c>
      <c r="L263" s="480"/>
      <c r="M263" s="481">
        <v>3</v>
      </c>
      <c r="N263" s="482" t="s">
        <v>328</v>
      </c>
      <c r="O263" s="483">
        <v>1</v>
      </c>
      <c r="P263" s="484">
        <v>4</v>
      </c>
      <c r="Q263" s="485">
        <v>0</v>
      </c>
      <c r="R263" s="485">
        <v>0</v>
      </c>
      <c r="S263" s="485">
        <v>1</v>
      </c>
      <c r="T263" s="485">
        <v>0</v>
      </c>
      <c r="U263" s="484">
        <v>0</v>
      </c>
      <c r="V263" s="483"/>
      <c r="W263" s="486" t="s">
        <v>672</v>
      </c>
      <c r="X263" s="476" t="s">
        <v>627</v>
      </c>
      <c r="Y263" s="476" t="s">
        <v>627</v>
      </c>
      <c r="Z263" s="476">
        <v>0</v>
      </c>
      <c r="AA263" s="493">
        <f t="shared" si="12"/>
        <v>24</v>
      </c>
      <c r="AC263" s="495">
        <f t="shared" si="13"/>
        <v>24</v>
      </c>
    </row>
    <row r="264" spans="1:29" s="493" customFormat="1" hidden="1" x14ac:dyDescent="0.2">
      <c r="A264" s="475">
        <v>249</v>
      </c>
      <c r="B264" s="476" t="s">
        <v>1103</v>
      </c>
      <c r="C264" s="476" t="s">
        <v>486</v>
      </c>
      <c r="D264" s="476" t="s">
        <v>703</v>
      </c>
      <c r="E264" s="476" t="s">
        <v>744</v>
      </c>
      <c r="F264" s="477">
        <v>2325</v>
      </c>
      <c r="G264" s="477">
        <v>0</v>
      </c>
      <c r="H264" s="477">
        <v>0</v>
      </c>
      <c r="I264" s="478" t="s">
        <v>328</v>
      </c>
      <c r="J264" s="479">
        <v>117.48</v>
      </c>
      <c r="K264" s="480">
        <v>44082</v>
      </c>
      <c r="L264" s="480"/>
      <c r="M264" s="481">
        <v>273</v>
      </c>
      <c r="N264" s="482" t="s">
        <v>328</v>
      </c>
      <c r="O264" s="483">
        <v>1</v>
      </c>
      <c r="P264" s="484">
        <v>351</v>
      </c>
      <c r="Q264" s="485">
        <v>0</v>
      </c>
      <c r="R264" s="485">
        <v>0</v>
      </c>
      <c r="S264" s="485">
        <v>78</v>
      </c>
      <c r="T264" s="485">
        <v>0</v>
      </c>
      <c r="U264" s="484">
        <v>0</v>
      </c>
      <c r="V264" s="483"/>
      <c r="W264" s="486" t="s">
        <v>672</v>
      </c>
      <c r="X264" s="476" t="s">
        <v>627</v>
      </c>
      <c r="Y264" s="476" t="s">
        <v>627</v>
      </c>
      <c r="Z264" s="476">
        <v>0</v>
      </c>
      <c r="AA264" s="493">
        <f t="shared" si="12"/>
        <v>2325</v>
      </c>
      <c r="AC264" s="495">
        <f t="shared" si="13"/>
        <v>2325</v>
      </c>
    </row>
    <row r="265" spans="1:29" s="493" customFormat="1" hidden="1" x14ac:dyDescent="0.2">
      <c r="A265" s="475">
        <v>250</v>
      </c>
      <c r="B265" s="476" t="s">
        <v>1103</v>
      </c>
      <c r="C265" s="476" t="s">
        <v>486</v>
      </c>
      <c r="D265" s="476" t="s">
        <v>703</v>
      </c>
      <c r="E265" s="476" t="s">
        <v>744</v>
      </c>
      <c r="F265" s="477">
        <v>68</v>
      </c>
      <c r="G265" s="477">
        <v>0</v>
      </c>
      <c r="H265" s="477">
        <v>0</v>
      </c>
      <c r="I265" s="478" t="s">
        <v>328</v>
      </c>
      <c r="J265" s="479">
        <v>117</v>
      </c>
      <c r="K265" s="480">
        <v>44083</v>
      </c>
      <c r="L265" s="480"/>
      <c r="M265" s="481">
        <v>8</v>
      </c>
      <c r="N265" s="482" t="s">
        <v>328</v>
      </c>
      <c r="O265" s="483">
        <v>1</v>
      </c>
      <c r="P265" s="484">
        <v>10</v>
      </c>
      <c r="Q265" s="485">
        <v>0</v>
      </c>
      <c r="R265" s="485">
        <v>0</v>
      </c>
      <c r="S265" s="485">
        <v>2</v>
      </c>
      <c r="T265" s="485">
        <v>0</v>
      </c>
      <c r="U265" s="484">
        <v>0</v>
      </c>
      <c r="V265" s="483"/>
      <c r="W265" s="486" t="s">
        <v>672</v>
      </c>
      <c r="X265" s="476" t="s">
        <v>627</v>
      </c>
      <c r="Y265" s="476" t="s">
        <v>627</v>
      </c>
      <c r="Z265" s="476">
        <v>0</v>
      </c>
      <c r="AA265" s="493">
        <f t="shared" si="12"/>
        <v>68</v>
      </c>
      <c r="AC265" s="495">
        <f t="shared" si="13"/>
        <v>68</v>
      </c>
    </row>
    <row r="266" spans="1:29" s="493" customFormat="1" hidden="1" x14ac:dyDescent="0.2">
      <c r="A266" s="475">
        <v>251</v>
      </c>
      <c r="B266" s="476" t="s">
        <v>1103</v>
      </c>
      <c r="C266" s="476" t="s">
        <v>486</v>
      </c>
      <c r="D266" s="476" t="s">
        <v>703</v>
      </c>
      <c r="E266" s="476" t="s">
        <v>744</v>
      </c>
      <c r="F266" s="477">
        <v>207</v>
      </c>
      <c r="G266" s="477">
        <v>0</v>
      </c>
      <c r="H266" s="477">
        <v>0</v>
      </c>
      <c r="I266" s="478" t="s">
        <v>328</v>
      </c>
      <c r="J266" s="479">
        <v>117.48</v>
      </c>
      <c r="K266" s="480">
        <v>44083</v>
      </c>
      <c r="L266" s="480"/>
      <c r="M266" s="481">
        <v>24</v>
      </c>
      <c r="N266" s="482" t="s">
        <v>328</v>
      </c>
      <c r="O266" s="483">
        <v>1</v>
      </c>
      <c r="P266" s="484">
        <v>31</v>
      </c>
      <c r="Q266" s="485">
        <v>0</v>
      </c>
      <c r="R266" s="485">
        <v>0</v>
      </c>
      <c r="S266" s="485">
        <v>7</v>
      </c>
      <c r="T266" s="485">
        <v>0</v>
      </c>
      <c r="U266" s="484">
        <v>0</v>
      </c>
      <c r="V266" s="483"/>
      <c r="W266" s="486" t="s">
        <v>672</v>
      </c>
      <c r="X266" s="476" t="s">
        <v>627</v>
      </c>
      <c r="Y266" s="476" t="s">
        <v>627</v>
      </c>
      <c r="Z266" s="476">
        <v>0</v>
      </c>
      <c r="AA266" s="493">
        <f t="shared" si="12"/>
        <v>207</v>
      </c>
      <c r="AC266" s="495">
        <f t="shared" si="13"/>
        <v>207</v>
      </c>
    </row>
    <row r="267" spans="1:29" s="493" customFormat="1" hidden="1" x14ac:dyDescent="0.2">
      <c r="A267" s="475">
        <v>252</v>
      </c>
      <c r="B267" s="476" t="s">
        <v>1103</v>
      </c>
      <c r="C267" s="476" t="s">
        <v>486</v>
      </c>
      <c r="D267" s="476" t="s">
        <v>703</v>
      </c>
      <c r="E267" s="476" t="s">
        <v>744</v>
      </c>
      <c r="F267" s="477">
        <v>31</v>
      </c>
      <c r="G267" s="477">
        <v>0</v>
      </c>
      <c r="H267" s="477">
        <v>0</v>
      </c>
      <c r="I267" s="478" t="s">
        <v>328</v>
      </c>
      <c r="J267" s="479">
        <v>117.48</v>
      </c>
      <c r="K267" s="480">
        <v>44083</v>
      </c>
      <c r="L267" s="480"/>
      <c r="M267" s="481">
        <v>4</v>
      </c>
      <c r="N267" s="482" t="s">
        <v>328</v>
      </c>
      <c r="O267" s="483">
        <v>1</v>
      </c>
      <c r="P267" s="484">
        <v>5</v>
      </c>
      <c r="Q267" s="485">
        <v>0</v>
      </c>
      <c r="R267" s="485">
        <v>0</v>
      </c>
      <c r="S267" s="485">
        <v>1</v>
      </c>
      <c r="T267" s="485">
        <v>0</v>
      </c>
      <c r="U267" s="484">
        <v>0</v>
      </c>
      <c r="V267" s="483"/>
      <c r="W267" s="486" t="s">
        <v>672</v>
      </c>
      <c r="X267" s="476" t="s">
        <v>627</v>
      </c>
      <c r="Y267" s="476" t="s">
        <v>627</v>
      </c>
      <c r="Z267" s="476">
        <v>0</v>
      </c>
      <c r="AA267" s="493">
        <f t="shared" si="12"/>
        <v>31</v>
      </c>
      <c r="AC267" s="495">
        <f t="shared" si="13"/>
        <v>31</v>
      </c>
    </row>
    <row r="268" spans="1:29" s="493" customFormat="1" hidden="1" x14ac:dyDescent="0.2">
      <c r="A268" s="475">
        <v>253</v>
      </c>
      <c r="B268" s="476" t="s">
        <v>1103</v>
      </c>
      <c r="C268" s="476" t="s">
        <v>486</v>
      </c>
      <c r="D268" s="476" t="s">
        <v>703</v>
      </c>
      <c r="E268" s="476" t="s">
        <v>744</v>
      </c>
      <c r="F268" s="477">
        <v>199</v>
      </c>
      <c r="G268" s="477">
        <v>0</v>
      </c>
      <c r="H268" s="477">
        <v>0</v>
      </c>
      <c r="I268" s="478" t="s">
        <v>328</v>
      </c>
      <c r="J268" s="479">
        <v>117.48</v>
      </c>
      <c r="K268" s="480">
        <v>44083</v>
      </c>
      <c r="L268" s="480"/>
      <c r="M268" s="481">
        <v>23</v>
      </c>
      <c r="N268" s="482" t="s">
        <v>328</v>
      </c>
      <c r="O268" s="483">
        <v>1</v>
      </c>
      <c r="P268" s="484">
        <v>30</v>
      </c>
      <c r="Q268" s="485">
        <v>0</v>
      </c>
      <c r="R268" s="485">
        <v>0</v>
      </c>
      <c r="S268" s="485">
        <v>7</v>
      </c>
      <c r="T268" s="485">
        <v>0</v>
      </c>
      <c r="U268" s="484">
        <v>0</v>
      </c>
      <c r="V268" s="483"/>
      <c r="W268" s="486" t="s">
        <v>672</v>
      </c>
      <c r="X268" s="476" t="s">
        <v>627</v>
      </c>
      <c r="Y268" s="476" t="s">
        <v>627</v>
      </c>
      <c r="Z268" s="476">
        <v>0</v>
      </c>
      <c r="AA268" s="493">
        <f t="shared" si="12"/>
        <v>199</v>
      </c>
      <c r="AC268" s="495">
        <f t="shared" si="13"/>
        <v>199</v>
      </c>
    </row>
    <row r="269" spans="1:29" s="493" customFormat="1" hidden="1" x14ac:dyDescent="0.2">
      <c r="A269" s="475">
        <v>254</v>
      </c>
      <c r="B269" s="476" t="s">
        <v>1103</v>
      </c>
      <c r="C269" s="476" t="s">
        <v>486</v>
      </c>
      <c r="D269" s="476" t="s">
        <v>703</v>
      </c>
      <c r="E269" s="476" t="s">
        <v>744</v>
      </c>
      <c r="F269" s="477">
        <v>113</v>
      </c>
      <c r="G269" s="477">
        <v>0</v>
      </c>
      <c r="H269" s="477">
        <v>0</v>
      </c>
      <c r="I269" s="478" t="s">
        <v>328</v>
      </c>
      <c r="J269" s="479">
        <v>117.48</v>
      </c>
      <c r="K269" s="480">
        <v>44083</v>
      </c>
      <c r="L269" s="480"/>
      <c r="M269" s="481">
        <v>13</v>
      </c>
      <c r="N269" s="482" t="s">
        <v>328</v>
      </c>
      <c r="O269" s="483">
        <v>1</v>
      </c>
      <c r="P269" s="484">
        <v>17</v>
      </c>
      <c r="Q269" s="485">
        <v>0</v>
      </c>
      <c r="R269" s="485">
        <v>0</v>
      </c>
      <c r="S269" s="485">
        <v>4</v>
      </c>
      <c r="T269" s="485">
        <v>0</v>
      </c>
      <c r="U269" s="484">
        <v>0</v>
      </c>
      <c r="V269" s="483"/>
      <c r="W269" s="486" t="s">
        <v>672</v>
      </c>
      <c r="X269" s="476" t="s">
        <v>627</v>
      </c>
      <c r="Y269" s="476" t="s">
        <v>627</v>
      </c>
      <c r="Z269" s="476">
        <v>0</v>
      </c>
      <c r="AA269" s="493">
        <f t="shared" si="12"/>
        <v>113</v>
      </c>
      <c r="AC269" s="495">
        <f t="shared" si="13"/>
        <v>113</v>
      </c>
    </row>
    <row r="270" spans="1:29" s="493" customFormat="1" hidden="1" x14ac:dyDescent="0.2">
      <c r="A270" s="475">
        <v>255</v>
      </c>
      <c r="B270" s="476" t="s">
        <v>1103</v>
      </c>
      <c r="C270" s="476" t="s">
        <v>486</v>
      </c>
      <c r="D270" s="476" t="s">
        <v>703</v>
      </c>
      <c r="E270" s="476" t="s">
        <v>744</v>
      </c>
      <c r="F270" s="477">
        <v>2674</v>
      </c>
      <c r="G270" s="477">
        <v>0</v>
      </c>
      <c r="H270" s="477">
        <v>0</v>
      </c>
      <c r="I270" s="478" t="s">
        <v>328</v>
      </c>
      <c r="J270" s="479">
        <v>117</v>
      </c>
      <c r="K270" s="480">
        <v>44085</v>
      </c>
      <c r="L270" s="480"/>
      <c r="M270" s="481">
        <v>313</v>
      </c>
      <c r="N270" s="482" t="s">
        <v>328</v>
      </c>
      <c r="O270" s="483">
        <v>1</v>
      </c>
      <c r="P270" s="484">
        <v>404</v>
      </c>
      <c r="Q270" s="485">
        <v>0</v>
      </c>
      <c r="R270" s="485">
        <v>0</v>
      </c>
      <c r="S270" s="485">
        <v>91</v>
      </c>
      <c r="T270" s="485">
        <v>0</v>
      </c>
      <c r="U270" s="484">
        <v>0</v>
      </c>
      <c r="V270" s="483"/>
      <c r="W270" s="486" t="s">
        <v>672</v>
      </c>
      <c r="X270" s="476" t="s">
        <v>627</v>
      </c>
      <c r="Y270" s="476" t="s">
        <v>627</v>
      </c>
      <c r="Z270" s="476">
        <v>0</v>
      </c>
      <c r="AA270" s="493">
        <f t="shared" si="12"/>
        <v>2674</v>
      </c>
      <c r="AC270" s="495">
        <f t="shared" si="13"/>
        <v>2674</v>
      </c>
    </row>
    <row r="271" spans="1:29" s="493" customFormat="1" hidden="1" x14ac:dyDescent="0.2">
      <c r="A271" s="475">
        <v>256</v>
      </c>
      <c r="B271" s="476" t="s">
        <v>1103</v>
      </c>
      <c r="C271" s="476" t="s">
        <v>486</v>
      </c>
      <c r="D271" s="476" t="s">
        <v>703</v>
      </c>
      <c r="E271" s="476" t="s">
        <v>744</v>
      </c>
      <c r="F271" s="477">
        <v>15</v>
      </c>
      <c r="G271" s="477">
        <v>0</v>
      </c>
      <c r="H271" s="477">
        <v>0</v>
      </c>
      <c r="I271" s="478" t="s">
        <v>328</v>
      </c>
      <c r="J271" s="479">
        <v>119</v>
      </c>
      <c r="K271" s="480">
        <v>44090</v>
      </c>
      <c r="L271" s="480"/>
      <c r="M271" s="481">
        <v>2</v>
      </c>
      <c r="N271" s="482" t="s">
        <v>328</v>
      </c>
      <c r="O271" s="483">
        <v>1</v>
      </c>
      <c r="P271" s="484">
        <v>2</v>
      </c>
      <c r="Q271" s="485">
        <v>0</v>
      </c>
      <c r="R271" s="485">
        <v>0</v>
      </c>
      <c r="S271" s="485">
        <v>0</v>
      </c>
      <c r="T271" s="485">
        <v>0</v>
      </c>
      <c r="U271" s="484">
        <v>0</v>
      </c>
      <c r="V271" s="483"/>
      <c r="W271" s="486" t="s">
        <v>672</v>
      </c>
      <c r="X271" s="476" t="s">
        <v>627</v>
      </c>
      <c r="Y271" s="476" t="s">
        <v>627</v>
      </c>
      <c r="Z271" s="476">
        <v>0</v>
      </c>
      <c r="AA271" s="493">
        <f t="shared" si="12"/>
        <v>15</v>
      </c>
      <c r="AC271" s="495">
        <f t="shared" si="13"/>
        <v>15</v>
      </c>
    </row>
    <row r="272" spans="1:29" s="493" customFormat="1" hidden="1" x14ac:dyDescent="0.2">
      <c r="A272" s="475">
        <v>257</v>
      </c>
      <c r="B272" s="476" t="s">
        <v>1103</v>
      </c>
      <c r="C272" s="476" t="s">
        <v>486</v>
      </c>
      <c r="D272" s="476" t="s">
        <v>703</v>
      </c>
      <c r="E272" s="476" t="s">
        <v>744</v>
      </c>
      <c r="F272" s="477">
        <v>31</v>
      </c>
      <c r="G272" s="477">
        <v>0</v>
      </c>
      <c r="H272" s="477">
        <v>0</v>
      </c>
      <c r="I272" s="478" t="s">
        <v>328</v>
      </c>
      <c r="J272" s="479">
        <v>119</v>
      </c>
      <c r="K272" s="480">
        <v>44090</v>
      </c>
      <c r="L272" s="480"/>
      <c r="M272" s="481">
        <v>4</v>
      </c>
      <c r="N272" s="482" t="s">
        <v>328</v>
      </c>
      <c r="O272" s="483">
        <v>1</v>
      </c>
      <c r="P272" s="484">
        <v>5</v>
      </c>
      <c r="Q272" s="485">
        <v>0</v>
      </c>
      <c r="R272" s="485">
        <v>0</v>
      </c>
      <c r="S272" s="485">
        <v>1</v>
      </c>
      <c r="T272" s="485">
        <v>0</v>
      </c>
      <c r="U272" s="484">
        <v>0</v>
      </c>
      <c r="V272" s="483"/>
      <c r="W272" s="486" t="s">
        <v>672</v>
      </c>
      <c r="X272" s="476" t="s">
        <v>627</v>
      </c>
      <c r="Y272" s="476" t="s">
        <v>627</v>
      </c>
      <c r="Z272" s="476">
        <v>0</v>
      </c>
      <c r="AA272" s="493">
        <f t="shared" si="12"/>
        <v>31</v>
      </c>
      <c r="AC272" s="495">
        <f t="shared" si="13"/>
        <v>31</v>
      </c>
    </row>
    <row r="273" spans="1:29" s="493" customFormat="1" hidden="1" x14ac:dyDescent="0.2">
      <c r="A273" s="475">
        <v>258</v>
      </c>
      <c r="B273" s="476" t="s">
        <v>1103</v>
      </c>
      <c r="C273" s="476" t="s">
        <v>486</v>
      </c>
      <c r="D273" s="476" t="s">
        <v>703</v>
      </c>
      <c r="E273" s="476" t="s">
        <v>744</v>
      </c>
      <c r="F273" s="477">
        <v>8</v>
      </c>
      <c r="G273" s="477">
        <v>0</v>
      </c>
      <c r="H273" s="477">
        <v>0</v>
      </c>
      <c r="I273" s="478" t="s">
        <v>328</v>
      </c>
      <c r="J273" s="479">
        <v>119</v>
      </c>
      <c r="K273" s="480">
        <v>44090</v>
      </c>
      <c r="L273" s="480"/>
      <c r="M273" s="481">
        <v>1</v>
      </c>
      <c r="N273" s="482" t="s">
        <v>328</v>
      </c>
      <c r="O273" s="483">
        <v>1</v>
      </c>
      <c r="P273" s="484">
        <v>1</v>
      </c>
      <c r="Q273" s="485">
        <v>0</v>
      </c>
      <c r="R273" s="485">
        <v>0</v>
      </c>
      <c r="S273" s="485">
        <v>0</v>
      </c>
      <c r="T273" s="485">
        <v>0</v>
      </c>
      <c r="U273" s="484">
        <v>0</v>
      </c>
      <c r="V273" s="483"/>
      <c r="W273" s="486" t="s">
        <v>672</v>
      </c>
      <c r="X273" s="476" t="s">
        <v>627</v>
      </c>
      <c r="Y273" s="476" t="s">
        <v>627</v>
      </c>
      <c r="Z273" s="476">
        <v>0</v>
      </c>
      <c r="AA273" s="493">
        <f t="shared" si="12"/>
        <v>8</v>
      </c>
      <c r="AC273" s="495">
        <f t="shared" si="13"/>
        <v>8</v>
      </c>
    </row>
    <row r="274" spans="1:29" s="493" customFormat="1" hidden="1" x14ac:dyDescent="0.2">
      <c r="A274" s="475">
        <v>259</v>
      </c>
      <c r="B274" s="476" t="s">
        <v>1103</v>
      </c>
      <c r="C274" s="476" t="s">
        <v>486</v>
      </c>
      <c r="D274" s="476" t="s">
        <v>703</v>
      </c>
      <c r="E274" s="476" t="s">
        <v>744</v>
      </c>
      <c r="F274" s="477">
        <v>45918</v>
      </c>
      <c r="G274" s="477">
        <v>0</v>
      </c>
      <c r="H274" s="477">
        <v>0</v>
      </c>
      <c r="I274" s="478" t="s">
        <v>328</v>
      </c>
      <c r="J274" s="479">
        <v>121</v>
      </c>
      <c r="K274" s="480">
        <v>44092</v>
      </c>
      <c r="L274" s="480"/>
      <c r="M274" s="481">
        <v>5556</v>
      </c>
      <c r="N274" s="482" t="s">
        <v>328</v>
      </c>
      <c r="O274" s="483">
        <v>1</v>
      </c>
      <c r="P274" s="484">
        <v>6930</v>
      </c>
      <c r="Q274" s="485">
        <v>0</v>
      </c>
      <c r="R274" s="485">
        <v>0</v>
      </c>
      <c r="S274" s="485">
        <v>1374</v>
      </c>
      <c r="T274" s="485">
        <v>0</v>
      </c>
      <c r="U274" s="484">
        <v>0</v>
      </c>
      <c r="V274" s="483"/>
      <c r="W274" s="486" t="s">
        <v>672</v>
      </c>
      <c r="X274" s="476" t="s">
        <v>627</v>
      </c>
      <c r="Y274" s="476" t="s">
        <v>627</v>
      </c>
      <c r="Z274" s="476">
        <v>0</v>
      </c>
      <c r="AA274" s="493">
        <f t="shared" si="12"/>
        <v>45918</v>
      </c>
      <c r="AC274" s="495">
        <f t="shared" si="13"/>
        <v>45918</v>
      </c>
    </row>
    <row r="275" spans="1:29" s="493" customFormat="1" hidden="1" x14ac:dyDescent="0.2">
      <c r="A275" s="475">
        <v>260</v>
      </c>
      <c r="B275" s="476" t="s">
        <v>1103</v>
      </c>
      <c r="C275" s="476" t="s">
        <v>486</v>
      </c>
      <c r="D275" s="476" t="s">
        <v>703</v>
      </c>
      <c r="E275" s="476" t="s">
        <v>744</v>
      </c>
      <c r="F275" s="477">
        <v>5</v>
      </c>
      <c r="G275" s="477">
        <v>0</v>
      </c>
      <c r="H275" s="477">
        <v>0</v>
      </c>
      <c r="I275" s="478" t="s">
        <v>328</v>
      </c>
      <c r="J275" s="479">
        <v>120</v>
      </c>
      <c r="K275" s="480">
        <v>44092</v>
      </c>
      <c r="L275" s="480"/>
      <c r="M275" s="481">
        <v>1</v>
      </c>
      <c r="N275" s="482" t="s">
        <v>328</v>
      </c>
      <c r="O275" s="483">
        <v>1</v>
      </c>
      <c r="P275" s="484">
        <v>1</v>
      </c>
      <c r="Q275" s="485">
        <v>0</v>
      </c>
      <c r="R275" s="485">
        <v>0</v>
      </c>
      <c r="S275" s="485">
        <v>0</v>
      </c>
      <c r="T275" s="485">
        <v>0</v>
      </c>
      <c r="U275" s="484">
        <v>0</v>
      </c>
      <c r="V275" s="483"/>
      <c r="W275" s="486" t="s">
        <v>672</v>
      </c>
      <c r="X275" s="476" t="s">
        <v>627</v>
      </c>
      <c r="Y275" s="476" t="s">
        <v>627</v>
      </c>
      <c r="Z275" s="476">
        <v>0</v>
      </c>
      <c r="AA275" s="493">
        <f t="shared" si="12"/>
        <v>5</v>
      </c>
      <c r="AC275" s="495">
        <f t="shared" si="13"/>
        <v>5</v>
      </c>
    </row>
    <row r="276" spans="1:29" s="493" customFormat="1" hidden="1" x14ac:dyDescent="0.2">
      <c r="A276" s="475">
        <v>261</v>
      </c>
      <c r="B276" s="476" t="s">
        <v>1103</v>
      </c>
      <c r="C276" s="476" t="s">
        <v>486</v>
      </c>
      <c r="D276" s="476" t="s">
        <v>703</v>
      </c>
      <c r="E276" s="476" t="s">
        <v>744</v>
      </c>
      <c r="F276" s="477">
        <v>1</v>
      </c>
      <c r="G276" s="477">
        <v>0</v>
      </c>
      <c r="H276" s="477">
        <v>0</v>
      </c>
      <c r="I276" s="478" t="s">
        <v>328</v>
      </c>
      <c r="J276" s="479">
        <v>120</v>
      </c>
      <c r="K276" s="480">
        <v>44092</v>
      </c>
      <c r="L276" s="480"/>
      <c r="M276" s="481">
        <v>0</v>
      </c>
      <c r="N276" s="482" t="s">
        <v>328</v>
      </c>
      <c r="O276" s="483">
        <v>1</v>
      </c>
      <c r="P276" s="484">
        <v>0</v>
      </c>
      <c r="Q276" s="485">
        <v>0</v>
      </c>
      <c r="R276" s="485">
        <v>0</v>
      </c>
      <c r="S276" s="485">
        <v>0</v>
      </c>
      <c r="T276" s="485">
        <v>0</v>
      </c>
      <c r="U276" s="484">
        <v>0</v>
      </c>
      <c r="V276" s="483"/>
      <c r="W276" s="486" t="s">
        <v>672</v>
      </c>
      <c r="X276" s="476" t="s">
        <v>627</v>
      </c>
      <c r="Y276" s="476" t="s">
        <v>627</v>
      </c>
      <c r="Z276" s="476">
        <v>0</v>
      </c>
      <c r="AA276" s="493">
        <f t="shared" si="12"/>
        <v>1</v>
      </c>
      <c r="AC276" s="495">
        <f t="shared" si="13"/>
        <v>1</v>
      </c>
    </row>
    <row r="277" spans="1:29" s="493" customFormat="1" hidden="1" x14ac:dyDescent="0.2">
      <c r="A277" s="475">
        <v>262</v>
      </c>
      <c r="B277" s="476" t="s">
        <v>1103</v>
      </c>
      <c r="C277" s="476" t="s">
        <v>486</v>
      </c>
      <c r="D277" s="476" t="s">
        <v>703</v>
      </c>
      <c r="E277" s="476" t="s">
        <v>744</v>
      </c>
      <c r="F277" s="477">
        <v>9</v>
      </c>
      <c r="G277" s="477">
        <v>0</v>
      </c>
      <c r="H277" s="477">
        <v>0</v>
      </c>
      <c r="I277" s="478" t="s">
        <v>328</v>
      </c>
      <c r="J277" s="479">
        <v>120</v>
      </c>
      <c r="K277" s="480">
        <v>44092</v>
      </c>
      <c r="L277" s="480"/>
      <c r="M277" s="481">
        <v>1</v>
      </c>
      <c r="N277" s="482" t="s">
        <v>328</v>
      </c>
      <c r="O277" s="483">
        <v>1</v>
      </c>
      <c r="P277" s="484">
        <v>1</v>
      </c>
      <c r="Q277" s="485">
        <v>0</v>
      </c>
      <c r="R277" s="485">
        <v>0</v>
      </c>
      <c r="S277" s="485">
        <v>0</v>
      </c>
      <c r="T277" s="485">
        <v>0</v>
      </c>
      <c r="U277" s="484">
        <v>0</v>
      </c>
      <c r="V277" s="483"/>
      <c r="W277" s="486" t="s">
        <v>672</v>
      </c>
      <c r="X277" s="476" t="s">
        <v>627</v>
      </c>
      <c r="Y277" s="476" t="s">
        <v>627</v>
      </c>
      <c r="Z277" s="476">
        <v>0</v>
      </c>
      <c r="AA277" s="493">
        <f t="shared" si="12"/>
        <v>9</v>
      </c>
      <c r="AC277" s="495">
        <f t="shared" si="13"/>
        <v>9</v>
      </c>
    </row>
    <row r="278" spans="1:29" s="493" customFormat="1" hidden="1" x14ac:dyDescent="0.2">
      <c r="A278" s="475">
        <v>263</v>
      </c>
      <c r="B278" s="476" t="s">
        <v>1103</v>
      </c>
      <c r="C278" s="476" t="s">
        <v>486</v>
      </c>
      <c r="D278" s="476" t="s">
        <v>703</v>
      </c>
      <c r="E278" s="476" t="s">
        <v>744</v>
      </c>
      <c r="F278" s="477">
        <v>2529</v>
      </c>
      <c r="G278" s="477">
        <v>0</v>
      </c>
      <c r="H278" s="477">
        <v>0</v>
      </c>
      <c r="I278" s="478" t="s">
        <v>328</v>
      </c>
      <c r="J278" s="479">
        <v>120</v>
      </c>
      <c r="K278" s="480">
        <v>44092</v>
      </c>
      <c r="L278" s="480"/>
      <c r="M278" s="481">
        <v>303</v>
      </c>
      <c r="N278" s="482" t="s">
        <v>328</v>
      </c>
      <c r="O278" s="483">
        <v>1</v>
      </c>
      <c r="P278" s="484">
        <v>382</v>
      </c>
      <c r="Q278" s="485">
        <v>0</v>
      </c>
      <c r="R278" s="485">
        <v>0</v>
      </c>
      <c r="S278" s="485">
        <v>78</v>
      </c>
      <c r="T278" s="485">
        <v>0</v>
      </c>
      <c r="U278" s="484">
        <v>0</v>
      </c>
      <c r="V278" s="483"/>
      <c r="W278" s="486" t="s">
        <v>672</v>
      </c>
      <c r="X278" s="476" t="s">
        <v>627</v>
      </c>
      <c r="Y278" s="476" t="s">
        <v>627</v>
      </c>
      <c r="Z278" s="476">
        <v>0</v>
      </c>
      <c r="AA278" s="493">
        <f t="shared" si="12"/>
        <v>2529</v>
      </c>
      <c r="AC278" s="495">
        <f t="shared" si="13"/>
        <v>2529</v>
      </c>
    </row>
    <row r="279" spans="1:29" s="493" customFormat="1" hidden="1" x14ac:dyDescent="0.2">
      <c r="A279" s="475">
        <v>264</v>
      </c>
      <c r="B279" s="476" t="s">
        <v>1103</v>
      </c>
      <c r="C279" s="476" t="s">
        <v>486</v>
      </c>
      <c r="D279" s="476" t="s">
        <v>703</v>
      </c>
      <c r="E279" s="476" t="s">
        <v>744</v>
      </c>
      <c r="F279" s="477">
        <v>1021</v>
      </c>
      <c r="G279" s="477">
        <v>0</v>
      </c>
      <c r="H279" s="477">
        <v>0</v>
      </c>
      <c r="I279" s="478" t="s">
        <v>328</v>
      </c>
      <c r="J279" s="479">
        <v>120</v>
      </c>
      <c r="K279" s="480">
        <v>44095</v>
      </c>
      <c r="L279" s="480"/>
      <c r="M279" s="481">
        <v>123</v>
      </c>
      <c r="N279" s="482" t="s">
        <v>328</v>
      </c>
      <c r="O279" s="483">
        <v>1</v>
      </c>
      <c r="P279" s="484">
        <v>154</v>
      </c>
      <c r="Q279" s="485">
        <v>0</v>
      </c>
      <c r="R279" s="485">
        <v>0</v>
      </c>
      <c r="S279" s="485">
        <v>32</v>
      </c>
      <c r="T279" s="485">
        <v>0</v>
      </c>
      <c r="U279" s="484">
        <v>0</v>
      </c>
      <c r="V279" s="483"/>
      <c r="W279" s="486" t="s">
        <v>672</v>
      </c>
      <c r="X279" s="476" t="s">
        <v>627</v>
      </c>
      <c r="Y279" s="476" t="s">
        <v>627</v>
      </c>
      <c r="Z279" s="476">
        <v>0</v>
      </c>
      <c r="AA279" s="493">
        <f t="shared" si="12"/>
        <v>1021</v>
      </c>
      <c r="AC279" s="495">
        <f t="shared" si="13"/>
        <v>1021</v>
      </c>
    </row>
    <row r="280" spans="1:29" s="493" customFormat="1" hidden="1" x14ac:dyDescent="0.2">
      <c r="A280" s="475">
        <v>265</v>
      </c>
      <c r="B280" s="476" t="s">
        <v>1103</v>
      </c>
      <c r="C280" s="476" t="s">
        <v>486</v>
      </c>
      <c r="D280" s="476" t="s">
        <v>703</v>
      </c>
      <c r="E280" s="476" t="s">
        <v>744</v>
      </c>
      <c r="F280" s="477">
        <v>500</v>
      </c>
      <c r="G280" s="477">
        <v>0</v>
      </c>
      <c r="H280" s="477">
        <v>0</v>
      </c>
      <c r="I280" s="478" t="s">
        <v>328</v>
      </c>
      <c r="J280" s="479">
        <v>120</v>
      </c>
      <c r="K280" s="480">
        <v>44095</v>
      </c>
      <c r="L280" s="480"/>
      <c r="M280" s="481">
        <v>60</v>
      </c>
      <c r="N280" s="482" t="s">
        <v>328</v>
      </c>
      <c r="O280" s="483">
        <v>1</v>
      </c>
      <c r="P280" s="484">
        <v>75</v>
      </c>
      <c r="Q280" s="485">
        <v>0</v>
      </c>
      <c r="R280" s="485">
        <v>0</v>
      </c>
      <c r="S280" s="485">
        <v>15</v>
      </c>
      <c r="T280" s="485">
        <v>0</v>
      </c>
      <c r="U280" s="484">
        <v>0</v>
      </c>
      <c r="V280" s="483"/>
      <c r="W280" s="486" t="s">
        <v>672</v>
      </c>
      <c r="X280" s="476" t="s">
        <v>627</v>
      </c>
      <c r="Y280" s="476" t="s">
        <v>627</v>
      </c>
      <c r="Z280" s="476">
        <v>0</v>
      </c>
      <c r="AA280" s="493">
        <f t="shared" si="12"/>
        <v>500</v>
      </c>
      <c r="AC280" s="495">
        <f t="shared" si="13"/>
        <v>500</v>
      </c>
    </row>
    <row r="281" spans="1:29" s="493" customFormat="1" hidden="1" x14ac:dyDescent="0.2">
      <c r="A281" s="475">
        <v>266</v>
      </c>
      <c r="B281" s="476" t="s">
        <v>1103</v>
      </c>
      <c r="C281" s="476" t="s">
        <v>486</v>
      </c>
      <c r="D281" s="476" t="s">
        <v>703</v>
      </c>
      <c r="E281" s="476" t="s">
        <v>744</v>
      </c>
      <c r="F281" s="477">
        <v>220</v>
      </c>
      <c r="G281" s="477">
        <v>0</v>
      </c>
      <c r="H281" s="477">
        <v>0</v>
      </c>
      <c r="I281" s="478" t="s">
        <v>328</v>
      </c>
      <c r="J281" s="479">
        <v>120</v>
      </c>
      <c r="K281" s="480">
        <v>44095</v>
      </c>
      <c r="L281" s="480"/>
      <c r="M281" s="481">
        <v>26</v>
      </c>
      <c r="N281" s="482" t="s">
        <v>328</v>
      </c>
      <c r="O281" s="483">
        <v>1</v>
      </c>
      <c r="P281" s="484">
        <v>33</v>
      </c>
      <c r="Q281" s="485">
        <v>0</v>
      </c>
      <c r="R281" s="485">
        <v>0</v>
      </c>
      <c r="S281" s="485">
        <v>7</v>
      </c>
      <c r="T281" s="485">
        <v>0</v>
      </c>
      <c r="U281" s="484">
        <v>0</v>
      </c>
      <c r="V281" s="483"/>
      <c r="W281" s="486" t="s">
        <v>672</v>
      </c>
      <c r="X281" s="476" t="s">
        <v>627</v>
      </c>
      <c r="Y281" s="476" t="s">
        <v>627</v>
      </c>
      <c r="Z281" s="476">
        <v>0</v>
      </c>
      <c r="AA281" s="493">
        <f t="shared" si="12"/>
        <v>220</v>
      </c>
      <c r="AC281" s="495">
        <f t="shared" si="13"/>
        <v>220</v>
      </c>
    </row>
    <row r="282" spans="1:29" s="493" customFormat="1" hidden="1" x14ac:dyDescent="0.2">
      <c r="A282" s="475">
        <v>267</v>
      </c>
      <c r="B282" s="476" t="s">
        <v>1103</v>
      </c>
      <c r="C282" s="476" t="s">
        <v>486</v>
      </c>
      <c r="D282" s="476" t="s">
        <v>703</v>
      </c>
      <c r="E282" s="476" t="s">
        <v>744</v>
      </c>
      <c r="F282" s="477">
        <v>17</v>
      </c>
      <c r="G282" s="477">
        <v>0</v>
      </c>
      <c r="H282" s="477">
        <v>0</v>
      </c>
      <c r="I282" s="478" t="s">
        <v>328</v>
      </c>
      <c r="J282" s="479">
        <v>118.2</v>
      </c>
      <c r="K282" s="480">
        <v>44097</v>
      </c>
      <c r="L282" s="480"/>
      <c r="M282" s="481">
        <v>2</v>
      </c>
      <c r="N282" s="482" t="s">
        <v>328</v>
      </c>
      <c r="O282" s="483">
        <v>1</v>
      </c>
      <c r="P282" s="484">
        <v>3</v>
      </c>
      <c r="Q282" s="485">
        <v>0</v>
      </c>
      <c r="R282" s="485">
        <v>0</v>
      </c>
      <c r="S282" s="485">
        <v>1</v>
      </c>
      <c r="T282" s="485">
        <v>0</v>
      </c>
      <c r="U282" s="484">
        <v>0</v>
      </c>
      <c r="V282" s="483"/>
      <c r="W282" s="486" t="s">
        <v>672</v>
      </c>
      <c r="X282" s="476" t="s">
        <v>627</v>
      </c>
      <c r="Y282" s="476" t="s">
        <v>627</v>
      </c>
      <c r="Z282" s="476">
        <v>0</v>
      </c>
      <c r="AA282" s="493">
        <f t="shared" si="12"/>
        <v>17</v>
      </c>
      <c r="AC282" s="495">
        <f t="shared" si="13"/>
        <v>17</v>
      </c>
    </row>
    <row r="283" spans="1:29" s="493" customFormat="1" hidden="1" x14ac:dyDescent="0.2">
      <c r="A283" s="475">
        <v>268</v>
      </c>
      <c r="B283" s="476" t="s">
        <v>1103</v>
      </c>
      <c r="C283" s="476" t="s">
        <v>486</v>
      </c>
      <c r="D283" s="476" t="s">
        <v>703</v>
      </c>
      <c r="E283" s="476" t="s">
        <v>744</v>
      </c>
      <c r="F283" s="477">
        <v>163</v>
      </c>
      <c r="G283" s="477">
        <v>0</v>
      </c>
      <c r="H283" s="477">
        <v>0</v>
      </c>
      <c r="I283" s="478" t="s">
        <v>328</v>
      </c>
      <c r="J283" s="479">
        <v>117</v>
      </c>
      <c r="K283" s="480">
        <v>44102</v>
      </c>
      <c r="L283" s="480"/>
      <c r="M283" s="481">
        <v>19</v>
      </c>
      <c r="N283" s="482" t="s">
        <v>328</v>
      </c>
      <c r="O283" s="483">
        <v>1</v>
      </c>
      <c r="P283" s="484">
        <v>25</v>
      </c>
      <c r="Q283" s="485">
        <v>0</v>
      </c>
      <c r="R283" s="485">
        <v>0</v>
      </c>
      <c r="S283" s="485">
        <v>6</v>
      </c>
      <c r="T283" s="485">
        <v>0</v>
      </c>
      <c r="U283" s="484">
        <v>0</v>
      </c>
      <c r="V283" s="483"/>
      <c r="W283" s="486" t="s">
        <v>672</v>
      </c>
      <c r="X283" s="476" t="s">
        <v>627</v>
      </c>
      <c r="Y283" s="476" t="s">
        <v>627</v>
      </c>
      <c r="Z283" s="476">
        <v>0</v>
      </c>
      <c r="AA283" s="493">
        <f t="shared" si="12"/>
        <v>163</v>
      </c>
      <c r="AC283" s="495">
        <f t="shared" si="13"/>
        <v>163</v>
      </c>
    </row>
    <row r="284" spans="1:29" s="493" customFormat="1" hidden="1" x14ac:dyDescent="0.2">
      <c r="A284" s="475">
        <v>269</v>
      </c>
      <c r="B284" s="476" t="s">
        <v>1103</v>
      </c>
      <c r="C284" s="476" t="s">
        <v>486</v>
      </c>
      <c r="D284" s="476" t="s">
        <v>703</v>
      </c>
      <c r="E284" s="476" t="s">
        <v>744</v>
      </c>
      <c r="F284" s="477">
        <v>37</v>
      </c>
      <c r="G284" s="477">
        <v>0</v>
      </c>
      <c r="H284" s="477">
        <v>0</v>
      </c>
      <c r="I284" s="478" t="s">
        <v>328</v>
      </c>
      <c r="J284" s="479">
        <v>117</v>
      </c>
      <c r="K284" s="480">
        <v>44102</v>
      </c>
      <c r="L284" s="480"/>
      <c r="M284" s="481">
        <v>4</v>
      </c>
      <c r="N284" s="482" t="s">
        <v>328</v>
      </c>
      <c r="O284" s="483">
        <v>1</v>
      </c>
      <c r="P284" s="484">
        <v>6</v>
      </c>
      <c r="Q284" s="485">
        <v>0</v>
      </c>
      <c r="R284" s="485">
        <v>0</v>
      </c>
      <c r="S284" s="485">
        <v>1</v>
      </c>
      <c r="T284" s="485">
        <v>0</v>
      </c>
      <c r="U284" s="484">
        <v>0</v>
      </c>
      <c r="V284" s="483"/>
      <c r="W284" s="486" t="s">
        <v>672</v>
      </c>
      <c r="X284" s="476" t="s">
        <v>627</v>
      </c>
      <c r="Y284" s="476" t="s">
        <v>627</v>
      </c>
      <c r="Z284" s="476">
        <v>0</v>
      </c>
      <c r="AA284" s="493">
        <f t="shared" si="12"/>
        <v>37</v>
      </c>
      <c r="AC284" s="495">
        <f t="shared" si="13"/>
        <v>37</v>
      </c>
    </row>
    <row r="285" spans="1:29" s="493" customFormat="1" hidden="1" x14ac:dyDescent="0.2">
      <c r="A285" s="475">
        <v>270</v>
      </c>
      <c r="B285" s="476" t="s">
        <v>1103</v>
      </c>
      <c r="C285" s="476" t="s">
        <v>486</v>
      </c>
      <c r="D285" s="476" t="s">
        <v>703</v>
      </c>
      <c r="E285" s="476" t="s">
        <v>744</v>
      </c>
      <c r="F285" s="477">
        <v>35</v>
      </c>
      <c r="G285" s="477">
        <v>0</v>
      </c>
      <c r="H285" s="477">
        <v>0</v>
      </c>
      <c r="I285" s="478" t="s">
        <v>328</v>
      </c>
      <c r="J285" s="479">
        <v>117</v>
      </c>
      <c r="K285" s="480">
        <v>44102</v>
      </c>
      <c r="L285" s="480"/>
      <c r="M285" s="481">
        <v>4</v>
      </c>
      <c r="N285" s="482" t="s">
        <v>328</v>
      </c>
      <c r="O285" s="483">
        <v>1</v>
      </c>
      <c r="P285" s="484">
        <v>5</v>
      </c>
      <c r="Q285" s="485">
        <v>0</v>
      </c>
      <c r="R285" s="485">
        <v>0</v>
      </c>
      <c r="S285" s="485">
        <v>1</v>
      </c>
      <c r="T285" s="485">
        <v>0</v>
      </c>
      <c r="U285" s="484">
        <v>0</v>
      </c>
      <c r="V285" s="483"/>
      <c r="W285" s="486" t="s">
        <v>672</v>
      </c>
      <c r="X285" s="476" t="s">
        <v>627</v>
      </c>
      <c r="Y285" s="476" t="s">
        <v>627</v>
      </c>
      <c r="Z285" s="476">
        <v>0</v>
      </c>
      <c r="AA285" s="493">
        <f t="shared" si="12"/>
        <v>35</v>
      </c>
      <c r="AC285" s="495">
        <f t="shared" si="13"/>
        <v>35</v>
      </c>
    </row>
    <row r="286" spans="1:29" s="493" customFormat="1" hidden="1" x14ac:dyDescent="0.2">
      <c r="A286" s="475">
        <v>271</v>
      </c>
      <c r="B286" s="476" t="s">
        <v>1103</v>
      </c>
      <c r="C286" s="476" t="s">
        <v>486</v>
      </c>
      <c r="D286" s="476" t="s">
        <v>703</v>
      </c>
      <c r="E286" s="476" t="s">
        <v>744</v>
      </c>
      <c r="F286" s="477">
        <v>30</v>
      </c>
      <c r="G286" s="477">
        <v>0</v>
      </c>
      <c r="H286" s="477">
        <v>0</v>
      </c>
      <c r="I286" s="478" t="s">
        <v>328</v>
      </c>
      <c r="J286" s="479">
        <v>115.5</v>
      </c>
      <c r="K286" s="480">
        <v>44103</v>
      </c>
      <c r="L286" s="480"/>
      <c r="M286" s="481">
        <v>3</v>
      </c>
      <c r="N286" s="482" t="s">
        <v>328</v>
      </c>
      <c r="O286" s="483">
        <v>1</v>
      </c>
      <c r="P286" s="484">
        <v>5</v>
      </c>
      <c r="Q286" s="485">
        <v>0</v>
      </c>
      <c r="R286" s="485">
        <v>0</v>
      </c>
      <c r="S286" s="485">
        <v>1</v>
      </c>
      <c r="T286" s="485">
        <v>0</v>
      </c>
      <c r="U286" s="484">
        <v>0</v>
      </c>
      <c r="V286" s="483"/>
      <c r="W286" s="486" t="s">
        <v>672</v>
      </c>
      <c r="X286" s="476" t="s">
        <v>627</v>
      </c>
      <c r="Y286" s="476" t="s">
        <v>627</v>
      </c>
      <c r="Z286" s="476">
        <v>0</v>
      </c>
      <c r="AA286" s="493">
        <f t="shared" si="12"/>
        <v>30</v>
      </c>
      <c r="AC286" s="495">
        <f t="shared" si="13"/>
        <v>30</v>
      </c>
    </row>
    <row r="287" spans="1:29" s="493" customFormat="1" hidden="1" x14ac:dyDescent="0.2">
      <c r="A287" s="475">
        <v>272</v>
      </c>
      <c r="B287" s="476" t="s">
        <v>1103</v>
      </c>
      <c r="C287" s="476" t="s">
        <v>486</v>
      </c>
      <c r="D287" s="476" t="s">
        <v>703</v>
      </c>
      <c r="E287" s="476" t="s">
        <v>744</v>
      </c>
      <c r="F287" s="477">
        <v>50</v>
      </c>
      <c r="G287" s="477">
        <v>0</v>
      </c>
      <c r="H287" s="477">
        <v>0</v>
      </c>
      <c r="I287" s="478" t="s">
        <v>328</v>
      </c>
      <c r="J287" s="479">
        <v>115.5</v>
      </c>
      <c r="K287" s="480">
        <v>44103</v>
      </c>
      <c r="L287" s="480"/>
      <c r="M287" s="481">
        <v>6</v>
      </c>
      <c r="N287" s="482" t="s">
        <v>328</v>
      </c>
      <c r="O287" s="483">
        <v>1</v>
      </c>
      <c r="P287" s="484">
        <v>8</v>
      </c>
      <c r="Q287" s="485">
        <v>0</v>
      </c>
      <c r="R287" s="485">
        <v>0</v>
      </c>
      <c r="S287" s="485">
        <v>2</v>
      </c>
      <c r="T287" s="485">
        <v>0</v>
      </c>
      <c r="U287" s="484">
        <v>0</v>
      </c>
      <c r="V287" s="483"/>
      <c r="W287" s="486" t="s">
        <v>672</v>
      </c>
      <c r="X287" s="476" t="s">
        <v>627</v>
      </c>
      <c r="Y287" s="476" t="s">
        <v>627</v>
      </c>
      <c r="Z287" s="476">
        <v>0</v>
      </c>
      <c r="AA287" s="493">
        <f t="shared" si="12"/>
        <v>50</v>
      </c>
      <c r="AC287" s="495">
        <f t="shared" si="13"/>
        <v>50</v>
      </c>
    </row>
    <row r="288" spans="1:29" s="493" customFormat="1" hidden="1" x14ac:dyDescent="0.2">
      <c r="A288" s="475">
        <v>273</v>
      </c>
      <c r="B288" s="476" t="s">
        <v>1103</v>
      </c>
      <c r="C288" s="476" t="s">
        <v>486</v>
      </c>
      <c r="D288" s="476" t="s">
        <v>703</v>
      </c>
      <c r="E288" s="476" t="s">
        <v>744</v>
      </c>
      <c r="F288" s="477">
        <v>183</v>
      </c>
      <c r="G288" s="477">
        <v>0</v>
      </c>
      <c r="H288" s="477">
        <v>0</v>
      </c>
      <c r="I288" s="478" t="s">
        <v>328</v>
      </c>
      <c r="J288" s="479">
        <v>115.5</v>
      </c>
      <c r="K288" s="480">
        <v>44105</v>
      </c>
      <c r="L288" s="480"/>
      <c r="M288" s="481">
        <v>21</v>
      </c>
      <c r="N288" s="482" t="s">
        <v>328</v>
      </c>
      <c r="O288" s="483">
        <v>1</v>
      </c>
      <c r="P288" s="484">
        <v>28</v>
      </c>
      <c r="Q288" s="485">
        <v>0</v>
      </c>
      <c r="R288" s="485">
        <v>0</v>
      </c>
      <c r="S288" s="485">
        <v>6</v>
      </c>
      <c r="T288" s="485">
        <v>0</v>
      </c>
      <c r="U288" s="484">
        <v>0</v>
      </c>
      <c r="V288" s="483"/>
      <c r="W288" s="486" t="s">
        <v>672</v>
      </c>
      <c r="X288" s="476" t="s">
        <v>627</v>
      </c>
      <c r="Y288" s="476" t="s">
        <v>627</v>
      </c>
      <c r="Z288" s="476">
        <v>0</v>
      </c>
      <c r="AA288" s="493">
        <f t="shared" si="12"/>
        <v>183</v>
      </c>
      <c r="AC288" s="495">
        <f t="shared" si="13"/>
        <v>183</v>
      </c>
    </row>
    <row r="289" spans="1:29" s="493" customFormat="1" hidden="1" x14ac:dyDescent="0.2">
      <c r="A289" s="475">
        <v>274</v>
      </c>
      <c r="B289" s="476" t="s">
        <v>1103</v>
      </c>
      <c r="C289" s="476" t="s">
        <v>486</v>
      </c>
      <c r="D289" s="476" t="s">
        <v>703</v>
      </c>
      <c r="E289" s="476" t="s">
        <v>744</v>
      </c>
      <c r="F289" s="477">
        <v>2</v>
      </c>
      <c r="G289" s="477">
        <v>0</v>
      </c>
      <c r="H289" s="477">
        <v>0</v>
      </c>
      <c r="I289" s="478" t="s">
        <v>328</v>
      </c>
      <c r="J289" s="479">
        <v>114.5</v>
      </c>
      <c r="K289" s="480">
        <v>44106</v>
      </c>
      <c r="L289" s="480"/>
      <c r="M289" s="481">
        <v>0</v>
      </c>
      <c r="N289" s="482" t="s">
        <v>328</v>
      </c>
      <c r="O289" s="483">
        <v>1</v>
      </c>
      <c r="P289" s="484">
        <v>0</v>
      </c>
      <c r="Q289" s="485">
        <v>0</v>
      </c>
      <c r="R289" s="485">
        <v>0</v>
      </c>
      <c r="S289" s="485">
        <v>0</v>
      </c>
      <c r="T289" s="485">
        <v>0</v>
      </c>
      <c r="U289" s="484">
        <v>0</v>
      </c>
      <c r="V289" s="483"/>
      <c r="W289" s="486" t="s">
        <v>672</v>
      </c>
      <c r="X289" s="476" t="s">
        <v>627</v>
      </c>
      <c r="Y289" s="476" t="s">
        <v>627</v>
      </c>
      <c r="Z289" s="476">
        <v>0</v>
      </c>
      <c r="AA289" s="493">
        <f t="shared" ref="AA289:AA352" si="14">F289/O289</f>
        <v>2</v>
      </c>
      <c r="AC289" s="495">
        <f t="shared" ref="AC289:AC352" si="15">AA289-AB289</f>
        <v>2</v>
      </c>
    </row>
    <row r="290" spans="1:29" s="493" customFormat="1" hidden="1" x14ac:dyDescent="0.2">
      <c r="A290" s="475">
        <v>275</v>
      </c>
      <c r="B290" s="476" t="s">
        <v>1103</v>
      </c>
      <c r="C290" s="476" t="s">
        <v>486</v>
      </c>
      <c r="D290" s="476" t="s">
        <v>703</v>
      </c>
      <c r="E290" s="476" t="s">
        <v>744</v>
      </c>
      <c r="F290" s="477">
        <v>31</v>
      </c>
      <c r="G290" s="477">
        <v>0</v>
      </c>
      <c r="H290" s="477">
        <v>0</v>
      </c>
      <c r="I290" s="478" t="s">
        <v>328</v>
      </c>
      <c r="J290" s="479">
        <v>114.5</v>
      </c>
      <c r="K290" s="480">
        <v>44106</v>
      </c>
      <c r="L290" s="480"/>
      <c r="M290" s="481">
        <v>4</v>
      </c>
      <c r="N290" s="482" t="s">
        <v>328</v>
      </c>
      <c r="O290" s="483">
        <v>1</v>
      </c>
      <c r="P290" s="484">
        <v>5</v>
      </c>
      <c r="Q290" s="485">
        <v>0</v>
      </c>
      <c r="R290" s="485">
        <v>0</v>
      </c>
      <c r="S290" s="485">
        <v>1</v>
      </c>
      <c r="T290" s="485">
        <v>0</v>
      </c>
      <c r="U290" s="484">
        <v>0</v>
      </c>
      <c r="V290" s="483"/>
      <c r="W290" s="486" t="s">
        <v>672</v>
      </c>
      <c r="X290" s="476" t="s">
        <v>627</v>
      </c>
      <c r="Y290" s="476" t="s">
        <v>627</v>
      </c>
      <c r="Z290" s="476">
        <v>0</v>
      </c>
      <c r="AA290" s="493">
        <f t="shared" si="14"/>
        <v>31</v>
      </c>
      <c r="AC290" s="495">
        <f t="shared" si="15"/>
        <v>31</v>
      </c>
    </row>
    <row r="291" spans="1:29" s="493" customFormat="1" hidden="1" x14ac:dyDescent="0.2">
      <c r="A291" s="475">
        <v>276</v>
      </c>
      <c r="B291" s="476" t="s">
        <v>1103</v>
      </c>
      <c r="C291" s="476" t="s">
        <v>486</v>
      </c>
      <c r="D291" s="476" t="s">
        <v>703</v>
      </c>
      <c r="E291" s="476" t="s">
        <v>744</v>
      </c>
      <c r="F291" s="477">
        <v>22</v>
      </c>
      <c r="G291" s="477">
        <v>0</v>
      </c>
      <c r="H291" s="477">
        <v>0</v>
      </c>
      <c r="I291" s="478" t="s">
        <v>328</v>
      </c>
      <c r="J291" s="479">
        <v>114.5</v>
      </c>
      <c r="K291" s="480">
        <v>44106</v>
      </c>
      <c r="L291" s="480"/>
      <c r="M291" s="481">
        <v>3</v>
      </c>
      <c r="N291" s="482" t="s">
        <v>328</v>
      </c>
      <c r="O291" s="483">
        <v>1</v>
      </c>
      <c r="P291" s="484">
        <v>3</v>
      </c>
      <c r="Q291" s="485">
        <v>0</v>
      </c>
      <c r="R291" s="485">
        <v>0</v>
      </c>
      <c r="S291" s="485">
        <v>1</v>
      </c>
      <c r="T291" s="485">
        <v>0</v>
      </c>
      <c r="U291" s="484">
        <v>0</v>
      </c>
      <c r="V291" s="483"/>
      <c r="W291" s="486" t="s">
        <v>672</v>
      </c>
      <c r="X291" s="476" t="s">
        <v>627</v>
      </c>
      <c r="Y291" s="476" t="s">
        <v>627</v>
      </c>
      <c r="Z291" s="476">
        <v>0</v>
      </c>
      <c r="AA291" s="493">
        <f t="shared" si="14"/>
        <v>22</v>
      </c>
      <c r="AC291" s="495">
        <f t="shared" si="15"/>
        <v>22</v>
      </c>
    </row>
    <row r="292" spans="1:29" s="493" customFormat="1" hidden="1" x14ac:dyDescent="0.2">
      <c r="A292" s="475">
        <v>277</v>
      </c>
      <c r="B292" s="476" t="s">
        <v>1103</v>
      </c>
      <c r="C292" s="476" t="s">
        <v>486</v>
      </c>
      <c r="D292" s="476" t="s">
        <v>703</v>
      </c>
      <c r="E292" s="476" t="s">
        <v>744</v>
      </c>
      <c r="F292" s="477">
        <v>123</v>
      </c>
      <c r="G292" s="477">
        <v>0</v>
      </c>
      <c r="H292" s="477">
        <v>0</v>
      </c>
      <c r="I292" s="478" t="s">
        <v>328</v>
      </c>
      <c r="J292" s="479">
        <v>114.5</v>
      </c>
      <c r="K292" s="480">
        <v>44106</v>
      </c>
      <c r="L292" s="480"/>
      <c r="M292" s="481">
        <v>14</v>
      </c>
      <c r="N292" s="482" t="s">
        <v>328</v>
      </c>
      <c r="O292" s="483">
        <v>1</v>
      </c>
      <c r="P292" s="484">
        <v>19</v>
      </c>
      <c r="Q292" s="485">
        <v>0</v>
      </c>
      <c r="R292" s="485">
        <v>0</v>
      </c>
      <c r="S292" s="485">
        <v>4</v>
      </c>
      <c r="T292" s="485">
        <v>0</v>
      </c>
      <c r="U292" s="484">
        <v>0</v>
      </c>
      <c r="V292" s="483"/>
      <c r="W292" s="486" t="s">
        <v>672</v>
      </c>
      <c r="X292" s="476" t="s">
        <v>627</v>
      </c>
      <c r="Y292" s="476" t="s">
        <v>627</v>
      </c>
      <c r="Z292" s="476">
        <v>0</v>
      </c>
      <c r="AA292" s="493">
        <f t="shared" si="14"/>
        <v>123</v>
      </c>
      <c r="AC292" s="495">
        <f t="shared" si="15"/>
        <v>123</v>
      </c>
    </row>
    <row r="293" spans="1:29" s="493" customFormat="1" hidden="1" x14ac:dyDescent="0.2">
      <c r="A293" s="475">
        <v>278</v>
      </c>
      <c r="B293" s="476" t="s">
        <v>1103</v>
      </c>
      <c r="C293" s="476" t="s">
        <v>486</v>
      </c>
      <c r="D293" s="476" t="s">
        <v>703</v>
      </c>
      <c r="E293" s="476" t="s">
        <v>744</v>
      </c>
      <c r="F293" s="477">
        <v>1762</v>
      </c>
      <c r="G293" s="477">
        <v>0</v>
      </c>
      <c r="H293" s="477">
        <v>0</v>
      </c>
      <c r="I293" s="478" t="s">
        <v>328</v>
      </c>
      <c r="J293" s="479">
        <v>114.5</v>
      </c>
      <c r="K293" s="480">
        <v>44106</v>
      </c>
      <c r="L293" s="480"/>
      <c r="M293" s="481">
        <v>202</v>
      </c>
      <c r="N293" s="482" t="s">
        <v>328</v>
      </c>
      <c r="O293" s="483">
        <v>1</v>
      </c>
      <c r="P293" s="484">
        <v>266</v>
      </c>
      <c r="Q293" s="485">
        <v>0</v>
      </c>
      <c r="R293" s="485">
        <v>0</v>
      </c>
      <c r="S293" s="485">
        <v>64</v>
      </c>
      <c r="T293" s="485">
        <v>0</v>
      </c>
      <c r="U293" s="484">
        <v>0</v>
      </c>
      <c r="V293" s="483"/>
      <c r="W293" s="486" t="s">
        <v>672</v>
      </c>
      <c r="X293" s="476" t="s">
        <v>627</v>
      </c>
      <c r="Y293" s="476" t="s">
        <v>627</v>
      </c>
      <c r="Z293" s="476">
        <v>0</v>
      </c>
      <c r="AA293" s="493">
        <f t="shared" si="14"/>
        <v>1762</v>
      </c>
      <c r="AC293" s="495">
        <f t="shared" si="15"/>
        <v>1762</v>
      </c>
    </row>
    <row r="294" spans="1:29" s="493" customFormat="1" hidden="1" x14ac:dyDescent="0.2">
      <c r="A294" s="475">
        <v>279</v>
      </c>
      <c r="B294" s="476" t="s">
        <v>1103</v>
      </c>
      <c r="C294" s="476" t="s">
        <v>486</v>
      </c>
      <c r="D294" s="476" t="s">
        <v>703</v>
      </c>
      <c r="E294" s="476" t="s">
        <v>744</v>
      </c>
      <c r="F294" s="477">
        <v>1680</v>
      </c>
      <c r="G294" s="477">
        <v>0</v>
      </c>
      <c r="H294" s="477">
        <v>0</v>
      </c>
      <c r="I294" s="478" t="s">
        <v>328</v>
      </c>
      <c r="J294" s="479">
        <v>114.5</v>
      </c>
      <c r="K294" s="480">
        <v>44106</v>
      </c>
      <c r="L294" s="480"/>
      <c r="M294" s="481">
        <v>192</v>
      </c>
      <c r="N294" s="482" t="s">
        <v>328</v>
      </c>
      <c r="O294" s="483">
        <v>1</v>
      </c>
      <c r="P294" s="484">
        <v>254</v>
      </c>
      <c r="Q294" s="485">
        <v>0</v>
      </c>
      <c r="R294" s="485">
        <v>0</v>
      </c>
      <c r="S294" s="485">
        <v>61</v>
      </c>
      <c r="T294" s="485">
        <v>0</v>
      </c>
      <c r="U294" s="484">
        <v>0</v>
      </c>
      <c r="V294" s="483"/>
      <c r="W294" s="486" t="s">
        <v>672</v>
      </c>
      <c r="X294" s="476" t="s">
        <v>627</v>
      </c>
      <c r="Y294" s="476" t="s">
        <v>627</v>
      </c>
      <c r="Z294" s="476">
        <v>0</v>
      </c>
      <c r="AA294" s="493">
        <f t="shared" si="14"/>
        <v>1680</v>
      </c>
      <c r="AC294" s="495">
        <f t="shared" si="15"/>
        <v>1680</v>
      </c>
    </row>
    <row r="295" spans="1:29" s="493" customFormat="1" hidden="1" x14ac:dyDescent="0.2">
      <c r="A295" s="475">
        <v>280</v>
      </c>
      <c r="B295" s="476" t="s">
        <v>1103</v>
      </c>
      <c r="C295" s="476" t="s">
        <v>486</v>
      </c>
      <c r="D295" s="476" t="s">
        <v>703</v>
      </c>
      <c r="E295" s="476" t="s">
        <v>744</v>
      </c>
      <c r="F295" s="477">
        <v>10</v>
      </c>
      <c r="G295" s="477">
        <v>0</v>
      </c>
      <c r="H295" s="477">
        <v>0</v>
      </c>
      <c r="I295" s="478" t="s">
        <v>328</v>
      </c>
      <c r="J295" s="479">
        <v>112.63</v>
      </c>
      <c r="K295" s="480">
        <v>44111</v>
      </c>
      <c r="L295" s="480"/>
      <c r="M295" s="481">
        <v>1</v>
      </c>
      <c r="N295" s="482" t="s">
        <v>328</v>
      </c>
      <c r="O295" s="483">
        <v>1</v>
      </c>
      <c r="P295" s="484">
        <v>2</v>
      </c>
      <c r="Q295" s="485">
        <v>0</v>
      </c>
      <c r="R295" s="485">
        <v>0</v>
      </c>
      <c r="S295" s="485">
        <v>0</v>
      </c>
      <c r="T295" s="485">
        <v>0</v>
      </c>
      <c r="U295" s="484">
        <v>0</v>
      </c>
      <c r="V295" s="483"/>
      <c r="W295" s="486" t="s">
        <v>672</v>
      </c>
      <c r="X295" s="476" t="s">
        <v>627</v>
      </c>
      <c r="Y295" s="476" t="s">
        <v>627</v>
      </c>
      <c r="Z295" s="476">
        <v>0</v>
      </c>
      <c r="AA295" s="493">
        <f t="shared" si="14"/>
        <v>10</v>
      </c>
      <c r="AC295" s="495">
        <f t="shared" si="15"/>
        <v>10</v>
      </c>
    </row>
    <row r="296" spans="1:29" s="493" customFormat="1" hidden="1" x14ac:dyDescent="0.2">
      <c r="A296" s="475">
        <v>281</v>
      </c>
      <c r="B296" s="476" t="s">
        <v>1103</v>
      </c>
      <c r="C296" s="476" t="s">
        <v>486</v>
      </c>
      <c r="D296" s="476" t="s">
        <v>703</v>
      </c>
      <c r="E296" s="476" t="s">
        <v>744</v>
      </c>
      <c r="F296" s="477">
        <v>19</v>
      </c>
      <c r="G296" s="477">
        <v>0</v>
      </c>
      <c r="H296" s="477">
        <v>0</v>
      </c>
      <c r="I296" s="478" t="s">
        <v>328</v>
      </c>
      <c r="J296" s="479">
        <v>112.63</v>
      </c>
      <c r="K296" s="480">
        <v>44111</v>
      </c>
      <c r="L296" s="480"/>
      <c r="M296" s="481">
        <v>2</v>
      </c>
      <c r="N296" s="482" t="s">
        <v>328</v>
      </c>
      <c r="O296" s="483">
        <v>1</v>
      </c>
      <c r="P296" s="484">
        <v>3</v>
      </c>
      <c r="Q296" s="485">
        <v>0</v>
      </c>
      <c r="R296" s="485">
        <v>0</v>
      </c>
      <c r="S296" s="485">
        <v>1</v>
      </c>
      <c r="T296" s="485">
        <v>0</v>
      </c>
      <c r="U296" s="484">
        <v>0</v>
      </c>
      <c r="V296" s="483"/>
      <c r="W296" s="486" t="s">
        <v>672</v>
      </c>
      <c r="X296" s="476" t="s">
        <v>627</v>
      </c>
      <c r="Y296" s="476" t="s">
        <v>627</v>
      </c>
      <c r="Z296" s="476">
        <v>0</v>
      </c>
      <c r="AA296" s="493">
        <f t="shared" si="14"/>
        <v>19</v>
      </c>
      <c r="AC296" s="495">
        <f t="shared" si="15"/>
        <v>19</v>
      </c>
    </row>
    <row r="297" spans="1:29" s="493" customFormat="1" hidden="1" x14ac:dyDescent="0.2">
      <c r="A297" s="475">
        <v>282</v>
      </c>
      <c r="B297" s="476" t="s">
        <v>1103</v>
      </c>
      <c r="C297" s="476" t="s">
        <v>486</v>
      </c>
      <c r="D297" s="476" t="s">
        <v>703</v>
      </c>
      <c r="E297" s="476" t="s">
        <v>744</v>
      </c>
      <c r="F297" s="477">
        <v>4000</v>
      </c>
      <c r="G297" s="477">
        <v>0</v>
      </c>
      <c r="H297" s="477">
        <v>0</v>
      </c>
      <c r="I297" s="478" t="s">
        <v>328</v>
      </c>
      <c r="J297" s="479">
        <v>112.63</v>
      </c>
      <c r="K297" s="480">
        <v>44111</v>
      </c>
      <c r="L297" s="480"/>
      <c r="M297" s="481">
        <v>451</v>
      </c>
      <c r="N297" s="482" t="s">
        <v>328</v>
      </c>
      <c r="O297" s="483">
        <v>1</v>
      </c>
      <c r="P297" s="484">
        <v>604</v>
      </c>
      <c r="Q297" s="485">
        <v>0</v>
      </c>
      <c r="R297" s="485">
        <v>0</v>
      </c>
      <c r="S297" s="485">
        <v>153</v>
      </c>
      <c r="T297" s="485">
        <v>0</v>
      </c>
      <c r="U297" s="484">
        <v>0</v>
      </c>
      <c r="V297" s="483"/>
      <c r="W297" s="486" t="s">
        <v>672</v>
      </c>
      <c r="X297" s="476" t="s">
        <v>627</v>
      </c>
      <c r="Y297" s="476" t="s">
        <v>627</v>
      </c>
      <c r="Z297" s="476">
        <v>0</v>
      </c>
      <c r="AA297" s="493">
        <f t="shared" si="14"/>
        <v>4000</v>
      </c>
      <c r="AC297" s="495">
        <f t="shared" si="15"/>
        <v>4000</v>
      </c>
    </row>
    <row r="298" spans="1:29" s="493" customFormat="1" hidden="1" x14ac:dyDescent="0.2">
      <c r="A298" s="475">
        <v>283</v>
      </c>
      <c r="B298" s="476" t="s">
        <v>1103</v>
      </c>
      <c r="C298" s="476" t="s">
        <v>486</v>
      </c>
      <c r="D298" s="476" t="s">
        <v>703</v>
      </c>
      <c r="E298" s="476" t="s">
        <v>744</v>
      </c>
      <c r="F298" s="477">
        <v>50055</v>
      </c>
      <c r="G298" s="477">
        <v>0</v>
      </c>
      <c r="H298" s="477">
        <v>0</v>
      </c>
      <c r="I298" s="478" t="s">
        <v>328</v>
      </c>
      <c r="J298" s="479">
        <v>111</v>
      </c>
      <c r="K298" s="480">
        <v>44118</v>
      </c>
      <c r="L298" s="480"/>
      <c r="M298" s="481">
        <v>5556</v>
      </c>
      <c r="N298" s="482" t="s">
        <v>328</v>
      </c>
      <c r="O298" s="483">
        <v>1</v>
      </c>
      <c r="P298" s="484">
        <v>7554</v>
      </c>
      <c r="Q298" s="485">
        <v>0</v>
      </c>
      <c r="R298" s="485">
        <v>0</v>
      </c>
      <c r="S298" s="485">
        <v>1998</v>
      </c>
      <c r="T298" s="485">
        <v>0</v>
      </c>
      <c r="U298" s="484">
        <v>0</v>
      </c>
      <c r="V298" s="483"/>
      <c r="W298" s="486" t="s">
        <v>672</v>
      </c>
      <c r="X298" s="476" t="s">
        <v>627</v>
      </c>
      <c r="Y298" s="476" t="s">
        <v>627</v>
      </c>
      <c r="Z298" s="476">
        <v>0</v>
      </c>
      <c r="AA298" s="493">
        <f t="shared" si="14"/>
        <v>50055</v>
      </c>
      <c r="AC298" s="495">
        <f t="shared" si="15"/>
        <v>50055</v>
      </c>
    </row>
    <row r="299" spans="1:29" s="493" customFormat="1" hidden="1" x14ac:dyDescent="0.2">
      <c r="A299" s="475">
        <v>284</v>
      </c>
      <c r="B299" s="476" t="s">
        <v>1103</v>
      </c>
      <c r="C299" s="476" t="s">
        <v>486</v>
      </c>
      <c r="D299" s="476" t="s">
        <v>703</v>
      </c>
      <c r="E299" s="476" t="s">
        <v>744</v>
      </c>
      <c r="F299" s="477">
        <v>50010</v>
      </c>
      <c r="G299" s="477">
        <v>0</v>
      </c>
      <c r="H299" s="477">
        <v>0</v>
      </c>
      <c r="I299" s="478" t="s">
        <v>328</v>
      </c>
      <c r="J299" s="479">
        <v>111.1</v>
      </c>
      <c r="K299" s="480">
        <v>44119</v>
      </c>
      <c r="L299" s="480"/>
      <c r="M299" s="481">
        <v>5556</v>
      </c>
      <c r="N299" s="482" t="s">
        <v>328</v>
      </c>
      <c r="O299" s="483">
        <v>1</v>
      </c>
      <c r="P299" s="484">
        <v>7547</v>
      </c>
      <c r="Q299" s="485">
        <v>0</v>
      </c>
      <c r="R299" s="485">
        <v>0</v>
      </c>
      <c r="S299" s="485">
        <v>1991</v>
      </c>
      <c r="T299" s="485">
        <v>0</v>
      </c>
      <c r="U299" s="484">
        <v>0</v>
      </c>
      <c r="V299" s="483"/>
      <c r="W299" s="486" t="s">
        <v>672</v>
      </c>
      <c r="X299" s="476" t="s">
        <v>627</v>
      </c>
      <c r="Y299" s="476" t="s">
        <v>627</v>
      </c>
      <c r="Z299" s="476">
        <v>0</v>
      </c>
      <c r="AA299" s="493">
        <f t="shared" si="14"/>
        <v>50010</v>
      </c>
      <c r="AC299" s="495">
        <f t="shared" si="15"/>
        <v>50010</v>
      </c>
    </row>
    <row r="300" spans="1:29" s="493" customFormat="1" hidden="1" x14ac:dyDescent="0.2">
      <c r="A300" s="475">
        <v>285</v>
      </c>
      <c r="B300" s="476" t="s">
        <v>1103</v>
      </c>
      <c r="C300" s="476" t="s">
        <v>486</v>
      </c>
      <c r="D300" s="476" t="s">
        <v>703</v>
      </c>
      <c r="E300" s="476" t="s">
        <v>744</v>
      </c>
      <c r="F300" s="477">
        <v>51445</v>
      </c>
      <c r="G300" s="477">
        <v>0</v>
      </c>
      <c r="H300" s="477">
        <v>0</v>
      </c>
      <c r="I300" s="478" t="s">
        <v>328</v>
      </c>
      <c r="J300" s="479">
        <v>108</v>
      </c>
      <c r="K300" s="480">
        <v>44120</v>
      </c>
      <c r="L300" s="480"/>
      <c r="M300" s="481">
        <v>5556</v>
      </c>
      <c r="N300" s="482" t="s">
        <v>328</v>
      </c>
      <c r="O300" s="483">
        <v>1</v>
      </c>
      <c r="P300" s="484">
        <v>7764</v>
      </c>
      <c r="Q300" s="485">
        <v>0</v>
      </c>
      <c r="R300" s="485">
        <v>0</v>
      </c>
      <c r="S300" s="485">
        <v>2208</v>
      </c>
      <c r="T300" s="485">
        <v>0</v>
      </c>
      <c r="U300" s="484">
        <v>0</v>
      </c>
      <c r="V300" s="483"/>
      <c r="W300" s="486" t="s">
        <v>672</v>
      </c>
      <c r="X300" s="476" t="s">
        <v>627</v>
      </c>
      <c r="Y300" s="476" t="s">
        <v>627</v>
      </c>
      <c r="Z300" s="476">
        <v>0</v>
      </c>
      <c r="AA300" s="493">
        <f t="shared" si="14"/>
        <v>51445</v>
      </c>
      <c r="AC300" s="495">
        <f t="shared" si="15"/>
        <v>51445</v>
      </c>
    </row>
    <row r="301" spans="1:29" s="493" customFormat="1" hidden="1" x14ac:dyDescent="0.2">
      <c r="A301" s="475">
        <v>286</v>
      </c>
      <c r="B301" s="476" t="s">
        <v>1103</v>
      </c>
      <c r="C301" s="476" t="s">
        <v>486</v>
      </c>
      <c r="D301" s="476" t="s">
        <v>703</v>
      </c>
      <c r="E301" s="476" t="s">
        <v>744</v>
      </c>
      <c r="F301" s="477">
        <v>1</v>
      </c>
      <c r="G301" s="477">
        <v>0</v>
      </c>
      <c r="H301" s="477">
        <v>0</v>
      </c>
      <c r="I301" s="478" t="s">
        <v>328</v>
      </c>
      <c r="J301" s="479">
        <v>108</v>
      </c>
      <c r="K301" s="480">
        <v>44133</v>
      </c>
      <c r="L301" s="480"/>
      <c r="M301" s="481">
        <v>0</v>
      </c>
      <c r="N301" s="482" t="s">
        <v>328</v>
      </c>
      <c r="O301" s="483">
        <v>1</v>
      </c>
      <c r="P301" s="484">
        <v>0</v>
      </c>
      <c r="Q301" s="485">
        <v>0</v>
      </c>
      <c r="R301" s="485">
        <v>0</v>
      </c>
      <c r="S301" s="485">
        <v>0</v>
      </c>
      <c r="T301" s="485">
        <v>0</v>
      </c>
      <c r="U301" s="484">
        <v>0</v>
      </c>
      <c r="V301" s="483"/>
      <c r="W301" s="486" t="s">
        <v>672</v>
      </c>
      <c r="X301" s="476" t="s">
        <v>627</v>
      </c>
      <c r="Y301" s="476" t="s">
        <v>627</v>
      </c>
      <c r="Z301" s="476">
        <v>0</v>
      </c>
      <c r="AA301" s="493">
        <f t="shared" si="14"/>
        <v>1</v>
      </c>
      <c r="AC301" s="495">
        <f t="shared" si="15"/>
        <v>1</v>
      </c>
    </row>
    <row r="302" spans="1:29" s="493" customFormat="1" hidden="1" x14ac:dyDescent="0.2">
      <c r="A302" s="475">
        <v>287</v>
      </c>
      <c r="B302" s="476" t="s">
        <v>1103</v>
      </c>
      <c r="C302" s="476" t="s">
        <v>486</v>
      </c>
      <c r="D302" s="476" t="s">
        <v>703</v>
      </c>
      <c r="E302" s="476" t="s">
        <v>744</v>
      </c>
      <c r="F302" s="477">
        <v>25</v>
      </c>
      <c r="G302" s="477">
        <v>0</v>
      </c>
      <c r="H302" s="477">
        <v>0</v>
      </c>
      <c r="I302" s="478" t="s">
        <v>328</v>
      </c>
      <c r="J302" s="479">
        <v>110</v>
      </c>
      <c r="K302" s="480">
        <v>44140</v>
      </c>
      <c r="L302" s="480"/>
      <c r="M302" s="481">
        <v>3</v>
      </c>
      <c r="N302" s="482" t="s">
        <v>328</v>
      </c>
      <c r="O302" s="483">
        <v>1</v>
      </c>
      <c r="P302" s="484">
        <v>4</v>
      </c>
      <c r="Q302" s="485">
        <v>0</v>
      </c>
      <c r="R302" s="485">
        <v>0</v>
      </c>
      <c r="S302" s="485">
        <v>1</v>
      </c>
      <c r="T302" s="485">
        <v>0</v>
      </c>
      <c r="U302" s="484">
        <v>0</v>
      </c>
      <c r="V302" s="483"/>
      <c r="W302" s="486" t="s">
        <v>672</v>
      </c>
      <c r="X302" s="476" t="s">
        <v>627</v>
      </c>
      <c r="Y302" s="476" t="s">
        <v>627</v>
      </c>
      <c r="Z302" s="476">
        <v>0</v>
      </c>
      <c r="AA302" s="493">
        <f t="shared" si="14"/>
        <v>25</v>
      </c>
      <c r="AC302" s="495">
        <f t="shared" si="15"/>
        <v>25</v>
      </c>
    </row>
    <row r="303" spans="1:29" s="493" customFormat="1" hidden="1" x14ac:dyDescent="0.2">
      <c r="A303" s="475">
        <v>288</v>
      </c>
      <c r="B303" s="476" t="s">
        <v>1103</v>
      </c>
      <c r="C303" s="476" t="s">
        <v>486</v>
      </c>
      <c r="D303" s="476" t="s">
        <v>703</v>
      </c>
      <c r="E303" s="476" t="s">
        <v>744</v>
      </c>
      <c r="F303" s="477">
        <v>1200</v>
      </c>
      <c r="G303" s="477">
        <v>0</v>
      </c>
      <c r="H303" s="477">
        <v>0</v>
      </c>
      <c r="I303" s="478" t="s">
        <v>328</v>
      </c>
      <c r="J303" s="479">
        <v>110</v>
      </c>
      <c r="K303" s="480">
        <v>44140</v>
      </c>
      <c r="L303" s="480"/>
      <c r="M303" s="481">
        <v>132</v>
      </c>
      <c r="N303" s="482" t="s">
        <v>328</v>
      </c>
      <c r="O303" s="483">
        <v>1</v>
      </c>
      <c r="P303" s="484">
        <v>181</v>
      </c>
      <c r="Q303" s="485">
        <v>0</v>
      </c>
      <c r="R303" s="485">
        <v>0</v>
      </c>
      <c r="S303" s="485">
        <v>49</v>
      </c>
      <c r="T303" s="485">
        <v>0</v>
      </c>
      <c r="U303" s="484">
        <v>0</v>
      </c>
      <c r="V303" s="483"/>
      <c r="W303" s="486" t="s">
        <v>672</v>
      </c>
      <c r="X303" s="476" t="s">
        <v>627</v>
      </c>
      <c r="Y303" s="476" t="s">
        <v>627</v>
      </c>
      <c r="Z303" s="476">
        <v>0</v>
      </c>
      <c r="AA303" s="493">
        <f t="shared" si="14"/>
        <v>1200</v>
      </c>
      <c r="AC303" s="495">
        <f t="shared" si="15"/>
        <v>1200</v>
      </c>
    </row>
    <row r="304" spans="1:29" s="493" customFormat="1" hidden="1" x14ac:dyDescent="0.2">
      <c r="A304" s="475">
        <v>289</v>
      </c>
      <c r="B304" s="476" t="s">
        <v>1103</v>
      </c>
      <c r="C304" s="476" t="s">
        <v>486</v>
      </c>
      <c r="D304" s="476" t="s">
        <v>703</v>
      </c>
      <c r="E304" s="476" t="s">
        <v>744</v>
      </c>
      <c r="F304" s="477">
        <v>6911</v>
      </c>
      <c r="G304" s="477">
        <v>0</v>
      </c>
      <c r="H304" s="477">
        <v>0</v>
      </c>
      <c r="I304" s="478" t="s">
        <v>328</v>
      </c>
      <c r="J304" s="479">
        <v>116.2</v>
      </c>
      <c r="K304" s="480">
        <v>44147</v>
      </c>
      <c r="L304" s="480"/>
      <c r="M304" s="481">
        <v>803</v>
      </c>
      <c r="N304" s="482" t="s">
        <v>328</v>
      </c>
      <c r="O304" s="483">
        <v>1</v>
      </c>
      <c r="P304" s="484">
        <v>1043</v>
      </c>
      <c r="Q304" s="485">
        <v>0</v>
      </c>
      <c r="R304" s="485">
        <v>0</v>
      </c>
      <c r="S304" s="485">
        <v>240</v>
      </c>
      <c r="T304" s="485">
        <v>0</v>
      </c>
      <c r="U304" s="484">
        <v>0</v>
      </c>
      <c r="V304" s="483"/>
      <c r="W304" s="486" t="s">
        <v>672</v>
      </c>
      <c r="X304" s="476" t="s">
        <v>627</v>
      </c>
      <c r="Y304" s="476" t="s">
        <v>627</v>
      </c>
      <c r="Z304" s="476">
        <v>0</v>
      </c>
      <c r="AA304" s="493">
        <f t="shared" si="14"/>
        <v>6911</v>
      </c>
      <c r="AC304" s="495">
        <f t="shared" si="15"/>
        <v>6911</v>
      </c>
    </row>
    <row r="305" spans="1:29" s="493" customFormat="1" hidden="1" x14ac:dyDescent="0.2">
      <c r="A305" s="475">
        <v>290</v>
      </c>
      <c r="B305" s="476" t="s">
        <v>1103</v>
      </c>
      <c r="C305" s="476" t="s">
        <v>486</v>
      </c>
      <c r="D305" s="476" t="s">
        <v>703</v>
      </c>
      <c r="E305" s="476" t="s">
        <v>744</v>
      </c>
      <c r="F305" s="477">
        <v>9</v>
      </c>
      <c r="G305" s="477">
        <v>0</v>
      </c>
      <c r="H305" s="477">
        <v>0</v>
      </c>
      <c r="I305" s="478" t="s">
        <v>328</v>
      </c>
      <c r="J305" s="479">
        <v>116.19</v>
      </c>
      <c r="K305" s="480">
        <v>44147</v>
      </c>
      <c r="L305" s="480"/>
      <c r="M305" s="481">
        <v>1</v>
      </c>
      <c r="N305" s="482" t="s">
        <v>328</v>
      </c>
      <c r="O305" s="483">
        <v>1</v>
      </c>
      <c r="P305" s="484">
        <v>1</v>
      </c>
      <c r="Q305" s="485">
        <v>0</v>
      </c>
      <c r="R305" s="485">
        <v>0</v>
      </c>
      <c r="S305" s="485">
        <v>0</v>
      </c>
      <c r="T305" s="485">
        <v>0</v>
      </c>
      <c r="U305" s="484">
        <v>0</v>
      </c>
      <c r="V305" s="483"/>
      <c r="W305" s="486" t="s">
        <v>672</v>
      </c>
      <c r="X305" s="476" t="s">
        <v>627</v>
      </c>
      <c r="Y305" s="476" t="s">
        <v>627</v>
      </c>
      <c r="Z305" s="476">
        <v>0</v>
      </c>
      <c r="AA305" s="493">
        <f t="shared" si="14"/>
        <v>9</v>
      </c>
      <c r="AC305" s="495">
        <f t="shared" si="15"/>
        <v>9</v>
      </c>
    </row>
    <row r="306" spans="1:29" s="493" customFormat="1" hidden="1" x14ac:dyDescent="0.2">
      <c r="A306" s="475">
        <v>291</v>
      </c>
      <c r="B306" s="476" t="s">
        <v>1103</v>
      </c>
      <c r="C306" s="476" t="s">
        <v>486</v>
      </c>
      <c r="D306" s="476" t="s">
        <v>703</v>
      </c>
      <c r="E306" s="476" t="s">
        <v>744</v>
      </c>
      <c r="F306" s="477">
        <v>258</v>
      </c>
      <c r="G306" s="477">
        <v>0</v>
      </c>
      <c r="H306" s="477">
        <v>0</v>
      </c>
      <c r="I306" s="478" t="s">
        <v>328</v>
      </c>
      <c r="J306" s="479">
        <v>116.19</v>
      </c>
      <c r="K306" s="480">
        <v>44147</v>
      </c>
      <c r="L306" s="480"/>
      <c r="M306" s="481">
        <v>30</v>
      </c>
      <c r="N306" s="482" t="s">
        <v>328</v>
      </c>
      <c r="O306" s="483">
        <v>1</v>
      </c>
      <c r="P306" s="484">
        <v>39</v>
      </c>
      <c r="Q306" s="485">
        <v>0</v>
      </c>
      <c r="R306" s="485">
        <v>0</v>
      </c>
      <c r="S306" s="485">
        <v>9</v>
      </c>
      <c r="T306" s="485">
        <v>0</v>
      </c>
      <c r="U306" s="484">
        <v>0</v>
      </c>
      <c r="V306" s="483"/>
      <c r="W306" s="486" t="s">
        <v>672</v>
      </c>
      <c r="X306" s="476" t="s">
        <v>627</v>
      </c>
      <c r="Y306" s="476" t="s">
        <v>627</v>
      </c>
      <c r="Z306" s="476">
        <v>0</v>
      </c>
      <c r="AA306" s="493">
        <f t="shared" si="14"/>
        <v>258</v>
      </c>
      <c r="AC306" s="495">
        <f t="shared" si="15"/>
        <v>258</v>
      </c>
    </row>
    <row r="307" spans="1:29" s="493" customFormat="1" hidden="1" x14ac:dyDescent="0.2">
      <c r="A307" s="475">
        <v>292</v>
      </c>
      <c r="B307" s="476" t="s">
        <v>1103</v>
      </c>
      <c r="C307" s="476" t="s">
        <v>486</v>
      </c>
      <c r="D307" s="476" t="s">
        <v>703</v>
      </c>
      <c r="E307" s="476" t="s">
        <v>744</v>
      </c>
      <c r="F307" s="477">
        <v>1751</v>
      </c>
      <c r="G307" s="477">
        <v>0</v>
      </c>
      <c r="H307" s="477">
        <v>0</v>
      </c>
      <c r="I307" s="478" t="s">
        <v>328</v>
      </c>
      <c r="J307" s="479">
        <v>116.19</v>
      </c>
      <c r="K307" s="480">
        <v>44148</v>
      </c>
      <c r="L307" s="480"/>
      <c r="M307" s="481">
        <v>203</v>
      </c>
      <c r="N307" s="482" t="s">
        <v>328</v>
      </c>
      <c r="O307" s="483">
        <v>1</v>
      </c>
      <c r="P307" s="484">
        <v>264</v>
      </c>
      <c r="Q307" s="485">
        <v>0</v>
      </c>
      <c r="R307" s="485">
        <v>0</v>
      </c>
      <c r="S307" s="485">
        <v>61</v>
      </c>
      <c r="T307" s="485">
        <v>0</v>
      </c>
      <c r="U307" s="484">
        <v>0</v>
      </c>
      <c r="V307" s="483"/>
      <c r="W307" s="486" t="s">
        <v>672</v>
      </c>
      <c r="X307" s="476" t="s">
        <v>627</v>
      </c>
      <c r="Y307" s="476" t="s">
        <v>627</v>
      </c>
      <c r="Z307" s="476">
        <v>0</v>
      </c>
      <c r="AA307" s="493">
        <f t="shared" si="14"/>
        <v>1751</v>
      </c>
      <c r="AC307" s="495">
        <f t="shared" si="15"/>
        <v>1751</v>
      </c>
    </row>
    <row r="308" spans="1:29" s="493" customFormat="1" hidden="1" x14ac:dyDescent="0.2">
      <c r="A308" s="475">
        <v>293</v>
      </c>
      <c r="B308" s="476" t="s">
        <v>1103</v>
      </c>
      <c r="C308" s="476" t="s">
        <v>486</v>
      </c>
      <c r="D308" s="476" t="s">
        <v>703</v>
      </c>
      <c r="E308" s="476" t="s">
        <v>744</v>
      </c>
      <c r="F308" s="477">
        <v>6450</v>
      </c>
      <c r="G308" s="477">
        <v>0</v>
      </c>
      <c r="H308" s="477">
        <v>0</v>
      </c>
      <c r="I308" s="478" t="s">
        <v>328</v>
      </c>
      <c r="J308" s="479">
        <v>116.19</v>
      </c>
      <c r="K308" s="480">
        <v>44148</v>
      </c>
      <c r="L308" s="480"/>
      <c r="M308" s="481">
        <v>749</v>
      </c>
      <c r="N308" s="482" t="s">
        <v>328</v>
      </c>
      <c r="O308" s="483">
        <v>1</v>
      </c>
      <c r="P308" s="484">
        <v>973</v>
      </c>
      <c r="Q308" s="485">
        <v>0</v>
      </c>
      <c r="R308" s="485">
        <v>0</v>
      </c>
      <c r="S308" s="485">
        <v>224</v>
      </c>
      <c r="T308" s="485">
        <v>0</v>
      </c>
      <c r="U308" s="484">
        <v>0</v>
      </c>
      <c r="V308" s="483"/>
      <c r="W308" s="486" t="s">
        <v>672</v>
      </c>
      <c r="X308" s="476" t="s">
        <v>627</v>
      </c>
      <c r="Y308" s="476" t="s">
        <v>627</v>
      </c>
      <c r="Z308" s="476">
        <v>0</v>
      </c>
      <c r="AA308" s="493">
        <f t="shared" si="14"/>
        <v>6450</v>
      </c>
      <c r="AC308" s="495">
        <f t="shared" si="15"/>
        <v>6450</v>
      </c>
    </row>
    <row r="309" spans="1:29" s="493" customFormat="1" hidden="1" x14ac:dyDescent="0.2">
      <c r="A309" s="475">
        <v>294</v>
      </c>
      <c r="B309" s="476" t="s">
        <v>1103</v>
      </c>
      <c r="C309" s="476" t="s">
        <v>486</v>
      </c>
      <c r="D309" s="476" t="s">
        <v>703</v>
      </c>
      <c r="E309" s="476" t="s">
        <v>744</v>
      </c>
      <c r="F309" s="477">
        <v>3100</v>
      </c>
      <c r="G309" s="477">
        <v>0</v>
      </c>
      <c r="H309" s="477">
        <v>0</v>
      </c>
      <c r="I309" s="478" t="s">
        <v>328</v>
      </c>
      <c r="J309" s="479">
        <v>116.19</v>
      </c>
      <c r="K309" s="480">
        <v>44148</v>
      </c>
      <c r="L309" s="480"/>
      <c r="M309" s="481">
        <v>360</v>
      </c>
      <c r="N309" s="482" t="s">
        <v>328</v>
      </c>
      <c r="O309" s="483">
        <v>1</v>
      </c>
      <c r="P309" s="484">
        <v>468</v>
      </c>
      <c r="Q309" s="485">
        <v>0</v>
      </c>
      <c r="R309" s="485">
        <v>0</v>
      </c>
      <c r="S309" s="485">
        <v>108</v>
      </c>
      <c r="T309" s="485">
        <v>0</v>
      </c>
      <c r="U309" s="484">
        <v>0</v>
      </c>
      <c r="V309" s="483"/>
      <c r="W309" s="486" t="s">
        <v>672</v>
      </c>
      <c r="X309" s="476" t="s">
        <v>627</v>
      </c>
      <c r="Y309" s="476" t="s">
        <v>627</v>
      </c>
      <c r="Z309" s="476">
        <v>0</v>
      </c>
      <c r="AA309" s="493">
        <f t="shared" si="14"/>
        <v>3100</v>
      </c>
      <c r="AC309" s="495">
        <f t="shared" si="15"/>
        <v>3100</v>
      </c>
    </row>
    <row r="310" spans="1:29" s="493" customFormat="1" hidden="1" x14ac:dyDescent="0.2">
      <c r="A310" s="475">
        <v>295</v>
      </c>
      <c r="B310" s="476" t="s">
        <v>1103</v>
      </c>
      <c r="C310" s="476" t="s">
        <v>486</v>
      </c>
      <c r="D310" s="476" t="s">
        <v>703</v>
      </c>
      <c r="E310" s="476" t="s">
        <v>744</v>
      </c>
      <c r="F310" s="477">
        <v>9081</v>
      </c>
      <c r="G310" s="477">
        <v>0</v>
      </c>
      <c r="H310" s="477">
        <v>0</v>
      </c>
      <c r="I310" s="478" t="s">
        <v>328</v>
      </c>
      <c r="J310" s="479">
        <v>116</v>
      </c>
      <c r="K310" s="480">
        <v>44152</v>
      </c>
      <c r="L310" s="480"/>
      <c r="M310" s="481">
        <v>1053</v>
      </c>
      <c r="N310" s="482" t="s">
        <v>328</v>
      </c>
      <c r="O310" s="483">
        <v>1</v>
      </c>
      <c r="P310" s="484">
        <v>1370</v>
      </c>
      <c r="Q310" s="485">
        <v>0</v>
      </c>
      <c r="R310" s="485">
        <v>0</v>
      </c>
      <c r="S310" s="485">
        <v>317</v>
      </c>
      <c r="T310" s="485">
        <v>0</v>
      </c>
      <c r="U310" s="484">
        <v>0</v>
      </c>
      <c r="V310" s="483"/>
      <c r="W310" s="486" t="s">
        <v>672</v>
      </c>
      <c r="X310" s="476" t="s">
        <v>627</v>
      </c>
      <c r="Y310" s="476" t="s">
        <v>627</v>
      </c>
      <c r="Z310" s="476">
        <v>0</v>
      </c>
      <c r="AA310" s="493">
        <f t="shared" si="14"/>
        <v>9081</v>
      </c>
      <c r="AC310" s="495">
        <f t="shared" si="15"/>
        <v>9081</v>
      </c>
    </row>
    <row r="311" spans="1:29" s="493" customFormat="1" hidden="1" x14ac:dyDescent="0.2">
      <c r="A311" s="475">
        <v>296</v>
      </c>
      <c r="B311" s="476" t="s">
        <v>1103</v>
      </c>
      <c r="C311" s="476" t="s">
        <v>486</v>
      </c>
      <c r="D311" s="476" t="s">
        <v>703</v>
      </c>
      <c r="E311" s="476" t="s">
        <v>744</v>
      </c>
      <c r="F311" s="477">
        <v>3500</v>
      </c>
      <c r="G311" s="477">
        <v>0</v>
      </c>
      <c r="H311" s="477">
        <v>0</v>
      </c>
      <c r="I311" s="478" t="s">
        <v>328</v>
      </c>
      <c r="J311" s="479">
        <v>116</v>
      </c>
      <c r="K311" s="480">
        <v>44152</v>
      </c>
      <c r="L311" s="480"/>
      <c r="M311" s="481">
        <v>406</v>
      </c>
      <c r="N311" s="482" t="s">
        <v>328</v>
      </c>
      <c r="O311" s="483">
        <v>1</v>
      </c>
      <c r="P311" s="484">
        <v>528</v>
      </c>
      <c r="Q311" s="485">
        <v>0</v>
      </c>
      <c r="R311" s="485">
        <v>0</v>
      </c>
      <c r="S311" s="485">
        <v>122</v>
      </c>
      <c r="T311" s="485">
        <v>0</v>
      </c>
      <c r="U311" s="484">
        <v>0</v>
      </c>
      <c r="V311" s="483"/>
      <c r="W311" s="486" t="s">
        <v>672</v>
      </c>
      <c r="X311" s="476" t="s">
        <v>627</v>
      </c>
      <c r="Y311" s="476" t="s">
        <v>627</v>
      </c>
      <c r="Z311" s="476">
        <v>0</v>
      </c>
      <c r="AA311" s="493">
        <f t="shared" si="14"/>
        <v>3500</v>
      </c>
      <c r="AC311" s="495">
        <f t="shared" si="15"/>
        <v>3500</v>
      </c>
    </row>
    <row r="312" spans="1:29" s="493" customFormat="1" hidden="1" x14ac:dyDescent="0.2">
      <c r="A312" s="475">
        <v>297</v>
      </c>
      <c r="B312" s="476" t="s">
        <v>1103</v>
      </c>
      <c r="C312" s="476" t="s">
        <v>486</v>
      </c>
      <c r="D312" s="476" t="s">
        <v>703</v>
      </c>
      <c r="E312" s="476" t="s">
        <v>744</v>
      </c>
      <c r="F312" s="477">
        <v>211</v>
      </c>
      <c r="G312" s="477">
        <v>0</v>
      </c>
      <c r="H312" s="477">
        <v>0</v>
      </c>
      <c r="I312" s="478" t="s">
        <v>328</v>
      </c>
      <c r="J312" s="479">
        <v>116</v>
      </c>
      <c r="K312" s="480">
        <v>44152</v>
      </c>
      <c r="L312" s="480"/>
      <c r="M312" s="481">
        <v>24</v>
      </c>
      <c r="N312" s="482" t="s">
        <v>328</v>
      </c>
      <c r="O312" s="483">
        <v>1</v>
      </c>
      <c r="P312" s="484">
        <v>32</v>
      </c>
      <c r="Q312" s="485">
        <v>0</v>
      </c>
      <c r="R312" s="485">
        <v>0</v>
      </c>
      <c r="S312" s="485">
        <v>7</v>
      </c>
      <c r="T312" s="485">
        <v>0</v>
      </c>
      <c r="U312" s="484">
        <v>0</v>
      </c>
      <c r="V312" s="483"/>
      <c r="W312" s="486" t="s">
        <v>672</v>
      </c>
      <c r="X312" s="476" t="s">
        <v>627</v>
      </c>
      <c r="Y312" s="476" t="s">
        <v>627</v>
      </c>
      <c r="Z312" s="476">
        <v>0</v>
      </c>
      <c r="AA312" s="493">
        <f t="shared" si="14"/>
        <v>211</v>
      </c>
      <c r="AC312" s="495">
        <f t="shared" si="15"/>
        <v>211</v>
      </c>
    </row>
    <row r="313" spans="1:29" s="493" customFormat="1" hidden="1" x14ac:dyDescent="0.2">
      <c r="A313" s="475">
        <v>298</v>
      </c>
      <c r="B313" s="476" t="s">
        <v>1103</v>
      </c>
      <c r="C313" s="476" t="s">
        <v>486</v>
      </c>
      <c r="D313" s="476" t="s">
        <v>703</v>
      </c>
      <c r="E313" s="476" t="s">
        <v>744</v>
      </c>
      <c r="F313" s="477">
        <v>13954</v>
      </c>
      <c r="G313" s="477">
        <v>0</v>
      </c>
      <c r="H313" s="477">
        <v>0</v>
      </c>
      <c r="I313" s="478" t="s">
        <v>328</v>
      </c>
      <c r="J313" s="479">
        <v>115.5</v>
      </c>
      <c r="K313" s="480">
        <v>44152</v>
      </c>
      <c r="L313" s="480"/>
      <c r="M313" s="481">
        <v>1612</v>
      </c>
      <c r="N313" s="482" t="s">
        <v>328</v>
      </c>
      <c r="O313" s="483">
        <v>1</v>
      </c>
      <c r="P313" s="484">
        <v>2106</v>
      </c>
      <c r="Q313" s="485">
        <v>0</v>
      </c>
      <c r="R313" s="485">
        <v>0</v>
      </c>
      <c r="S313" s="485">
        <v>494</v>
      </c>
      <c r="T313" s="485">
        <v>0</v>
      </c>
      <c r="U313" s="484">
        <v>0</v>
      </c>
      <c r="V313" s="483"/>
      <c r="W313" s="486" t="s">
        <v>672</v>
      </c>
      <c r="X313" s="476" t="s">
        <v>627</v>
      </c>
      <c r="Y313" s="476" t="s">
        <v>627</v>
      </c>
      <c r="Z313" s="476">
        <v>0</v>
      </c>
      <c r="AA313" s="493">
        <f t="shared" si="14"/>
        <v>13954</v>
      </c>
      <c r="AC313" s="495">
        <f t="shared" si="15"/>
        <v>13954</v>
      </c>
    </row>
    <row r="314" spans="1:29" s="493" customFormat="1" hidden="1" x14ac:dyDescent="0.2">
      <c r="A314" s="475">
        <v>299</v>
      </c>
      <c r="B314" s="476" t="s">
        <v>1103</v>
      </c>
      <c r="C314" s="476" t="s">
        <v>486</v>
      </c>
      <c r="D314" s="476" t="s">
        <v>703</v>
      </c>
      <c r="E314" s="476" t="s">
        <v>744</v>
      </c>
      <c r="F314" s="477">
        <v>9931</v>
      </c>
      <c r="G314" s="477">
        <v>0</v>
      </c>
      <c r="H314" s="477">
        <v>0</v>
      </c>
      <c r="I314" s="478" t="s">
        <v>328</v>
      </c>
      <c r="J314" s="479">
        <v>117.5</v>
      </c>
      <c r="K314" s="480">
        <v>44158</v>
      </c>
      <c r="L314" s="480"/>
      <c r="M314" s="481">
        <v>1167</v>
      </c>
      <c r="N314" s="482" t="s">
        <v>328</v>
      </c>
      <c r="O314" s="483">
        <v>1</v>
      </c>
      <c r="P314" s="484">
        <v>1499</v>
      </c>
      <c r="Q314" s="485">
        <v>0</v>
      </c>
      <c r="R314" s="485">
        <v>0</v>
      </c>
      <c r="S314" s="485">
        <v>332</v>
      </c>
      <c r="T314" s="485">
        <v>0</v>
      </c>
      <c r="U314" s="484">
        <v>0</v>
      </c>
      <c r="V314" s="483"/>
      <c r="W314" s="486" t="s">
        <v>672</v>
      </c>
      <c r="X314" s="476" t="s">
        <v>627</v>
      </c>
      <c r="Y314" s="476" t="s">
        <v>627</v>
      </c>
      <c r="Z314" s="476">
        <v>0</v>
      </c>
      <c r="AA314" s="493">
        <f t="shared" si="14"/>
        <v>9931</v>
      </c>
      <c r="AC314" s="495">
        <f t="shared" si="15"/>
        <v>9931</v>
      </c>
    </row>
    <row r="315" spans="1:29" s="493" customFormat="1" hidden="1" x14ac:dyDescent="0.2">
      <c r="A315" s="475">
        <v>300</v>
      </c>
      <c r="B315" s="476" t="s">
        <v>1103</v>
      </c>
      <c r="C315" s="476" t="s">
        <v>486</v>
      </c>
      <c r="D315" s="476" t="s">
        <v>703</v>
      </c>
      <c r="E315" s="476" t="s">
        <v>744</v>
      </c>
      <c r="F315" s="477">
        <v>71000</v>
      </c>
      <c r="G315" s="477">
        <v>0</v>
      </c>
      <c r="H315" s="477">
        <v>0</v>
      </c>
      <c r="I315" s="478" t="s">
        <v>328</v>
      </c>
      <c r="J315" s="479">
        <v>118.81</v>
      </c>
      <c r="K315" s="480">
        <v>44159</v>
      </c>
      <c r="L315" s="480"/>
      <c r="M315" s="481">
        <v>8436</v>
      </c>
      <c r="N315" s="482" t="s">
        <v>328</v>
      </c>
      <c r="O315" s="483">
        <v>1</v>
      </c>
      <c r="P315" s="484">
        <v>10715</v>
      </c>
      <c r="Q315" s="485">
        <v>0</v>
      </c>
      <c r="R315" s="485">
        <v>0</v>
      </c>
      <c r="S315" s="485">
        <v>2280</v>
      </c>
      <c r="T315" s="485">
        <v>0</v>
      </c>
      <c r="U315" s="484">
        <v>0</v>
      </c>
      <c r="V315" s="483"/>
      <c r="W315" s="486" t="s">
        <v>672</v>
      </c>
      <c r="X315" s="476" t="s">
        <v>627</v>
      </c>
      <c r="Y315" s="476" t="s">
        <v>627</v>
      </c>
      <c r="Z315" s="476">
        <v>0</v>
      </c>
      <c r="AA315" s="493">
        <f t="shared" si="14"/>
        <v>71000</v>
      </c>
      <c r="AC315" s="495">
        <f t="shared" si="15"/>
        <v>71000</v>
      </c>
    </row>
    <row r="316" spans="1:29" s="493" customFormat="1" hidden="1" x14ac:dyDescent="0.2">
      <c r="A316" s="475">
        <v>301</v>
      </c>
      <c r="B316" s="476" t="s">
        <v>1103</v>
      </c>
      <c r="C316" s="476" t="s">
        <v>486</v>
      </c>
      <c r="D316" s="476" t="s">
        <v>703</v>
      </c>
      <c r="E316" s="476" t="s">
        <v>744</v>
      </c>
      <c r="F316" s="477">
        <v>10</v>
      </c>
      <c r="G316" s="477">
        <v>0</v>
      </c>
      <c r="H316" s="477">
        <v>0</v>
      </c>
      <c r="I316" s="478" t="s">
        <v>328</v>
      </c>
      <c r="J316" s="479">
        <v>121.09</v>
      </c>
      <c r="K316" s="480">
        <v>44160</v>
      </c>
      <c r="L316" s="480"/>
      <c r="M316" s="481">
        <v>1</v>
      </c>
      <c r="N316" s="482" t="s">
        <v>328</v>
      </c>
      <c r="O316" s="483">
        <v>1</v>
      </c>
      <c r="P316" s="484">
        <v>2</v>
      </c>
      <c r="Q316" s="485">
        <v>0</v>
      </c>
      <c r="R316" s="485">
        <v>0</v>
      </c>
      <c r="S316" s="485">
        <v>0</v>
      </c>
      <c r="T316" s="485">
        <v>0</v>
      </c>
      <c r="U316" s="484">
        <v>0</v>
      </c>
      <c r="V316" s="483"/>
      <c r="W316" s="486" t="s">
        <v>672</v>
      </c>
      <c r="X316" s="476" t="s">
        <v>627</v>
      </c>
      <c r="Y316" s="476" t="s">
        <v>627</v>
      </c>
      <c r="Z316" s="476">
        <v>0</v>
      </c>
      <c r="AA316" s="493">
        <f t="shared" si="14"/>
        <v>10</v>
      </c>
      <c r="AC316" s="495">
        <f t="shared" si="15"/>
        <v>10</v>
      </c>
    </row>
    <row r="317" spans="1:29" s="493" customFormat="1" hidden="1" x14ac:dyDescent="0.2">
      <c r="A317" s="475">
        <v>302</v>
      </c>
      <c r="B317" s="476" t="s">
        <v>1103</v>
      </c>
      <c r="C317" s="476" t="s">
        <v>486</v>
      </c>
      <c r="D317" s="476" t="s">
        <v>703</v>
      </c>
      <c r="E317" s="476" t="s">
        <v>744</v>
      </c>
      <c r="F317" s="477">
        <v>5</v>
      </c>
      <c r="G317" s="477">
        <v>0</v>
      </c>
      <c r="H317" s="477">
        <v>0</v>
      </c>
      <c r="I317" s="478" t="s">
        <v>328</v>
      </c>
      <c r="J317" s="479">
        <v>121.09</v>
      </c>
      <c r="K317" s="480">
        <v>44161</v>
      </c>
      <c r="L317" s="480"/>
      <c r="M317" s="481">
        <v>1</v>
      </c>
      <c r="N317" s="482" t="s">
        <v>328</v>
      </c>
      <c r="O317" s="483">
        <v>1</v>
      </c>
      <c r="P317" s="484">
        <v>1</v>
      </c>
      <c r="Q317" s="485">
        <v>0</v>
      </c>
      <c r="R317" s="485">
        <v>0</v>
      </c>
      <c r="S317" s="485">
        <v>0</v>
      </c>
      <c r="T317" s="485">
        <v>0</v>
      </c>
      <c r="U317" s="484">
        <v>0</v>
      </c>
      <c r="V317" s="483"/>
      <c r="W317" s="486" t="s">
        <v>672</v>
      </c>
      <c r="X317" s="476" t="s">
        <v>627</v>
      </c>
      <c r="Y317" s="476" t="s">
        <v>627</v>
      </c>
      <c r="Z317" s="476">
        <v>0</v>
      </c>
      <c r="AA317" s="493">
        <f t="shared" si="14"/>
        <v>5</v>
      </c>
      <c r="AC317" s="495">
        <f t="shared" si="15"/>
        <v>5</v>
      </c>
    </row>
    <row r="318" spans="1:29" s="493" customFormat="1" hidden="1" x14ac:dyDescent="0.2">
      <c r="A318" s="475">
        <v>303</v>
      </c>
      <c r="B318" s="476" t="s">
        <v>1103</v>
      </c>
      <c r="C318" s="476" t="s">
        <v>486</v>
      </c>
      <c r="D318" s="476" t="s">
        <v>703</v>
      </c>
      <c r="E318" s="476" t="s">
        <v>744</v>
      </c>
      <c r="F318" s="477">
        <v>13</v>
      </c>
      <c r="G318" s="477">
        <v>0</v>
      </c>
      <c r="H318" s="477">
        <v>0</v>
      </c>
      <c r="I318" s="478" t="s">
        <v>328</v>
      </c>
      <c r="J318" s="479">
        <v>121.13</v>
      </c>
      <c r="K318" s="480">
        <v>44162</v>
      </c>
      <c r="L318" s="480"/>
      <c r="M318" s="481">
        <v>2</v>
      </c>
      <c r="N318" s="482" t="s">
        <v>328</v>
      </c>
      <c r="O318" s="483">
        <v>1</v>
      </c>
      <c r="P318" s="484">
        <v>2</v>
      </c>
      <c r="Q318" s="485">
        <v>0</v>
      </c>
      <c r="R318" s="485">
        <v>0</v>
      </c>
      <c r="S318" s="485">
        <v>0</v>
      </c>
      <c r="T318" s="485">
        <v>0</v>
      </c>
      <c r="U318" s="484">
        <v>0</v>
      </c>
      <c r="V318" s="483"/>
      <c r="W318" s="486" t="s">
        <v>672</v>
      </c>
      <c r="X318" s="476" t="s">
        <v>627</v>
      </c>
      <c r="Y318" s="476" t="s">
        <v>627</v>
      </c>
      <c r="Z318" s="476">
        <v>0</v>
      </c>
      <c r="AA318" s="493">
        <f t="shared" si="14"/>
        <v>13</v>
      </c>
      <c r="AC318" s="495">
        <f t="shared" si="15"/>
        <v>13</v>
      </c>
    </row>
    <row r="319" spans="1:29" s="493" customFormat="1" hidden="1" x14ac:dyDescent="0.2">
      <c r="A319" s="475">
        <v>304</v>
      </c>
      <c r="B319" s="476" t="s">
        <v>1103</v>
      </c>
      <c r="C319" s="476" t="s">
        <v>486</v>
      </c>
      <c r="D319" s="476" t="s">
        <v>703</v>
      </c>
      <c r="E319" s="476" t="s">
        <v>744</v>
      </c>
      <c r="F319" s="477">
        <v>999</v>
      </c>
      <c r="G319" s="477">
        <v>0</v>
      </c>
      <c r="H319" s="477">
        <v>0</v>
      </c>
      <c r="I319" s="478" t="s">
        <v>328</v>
      </c>
      <c r="J319" s="479">
        <v>122.57</v>
      </c>
      <c r="K319" s="480">
        <v>44167</v>
      </c>
      <c r="L319" s="480"/>
      <c r="M319" s="481">
        <v>122</v>
      </c>
      <c r="N319" s="482" t="s">
        <v>328</v>
      </c>
      <c r="O319" s="483">
        <v>1</v>
      </c>
      <c r="P319" s="484">
        <v>151</v>
      </c>
      <c r="Q319" s="485">
        <v>0</v>
      </c>
      <c r="R319" s="485">
        <v>0</v>
      </c>
      <c r="S319" s="485">
        <v>28</v>
      </c>
      <c r="T319" s="485">
        <v>0</v>
      </c>
      <c r="U319" s="484">
        <v>0</v>
      </c>
      <c r="V319" s="483"/>
      <c r="W319" s="486" t="s">
        <v>672</v>
      </c>
      <c r="X319" s="476" t="s">
        <v>627</v>
      </c>
      <c r="Y319" s="476" t="s">
        <v>627</v>
      </c>
      <c r="Z319" s="476">
        <v>0</v>
      </c>
      <c r="AA319" s="493">
        <f t="shared" si="14"/>
        <v>999</v>
      </c>
      <c r="AC319" s="495">
        <f t="shared" si="15"/>
        <v>999</v>
      </c>
    </row>
    <row r="320" spans="1:29" s="493" customFormat="1" hidden="1" x14ac:dyDescent="0.2">
      <c r="A320" s="475">
        <v>305</v>
      </c>
      <c r="B320" s="476" t="s">
        <v>1103</v>
      </c>
      <c r="C320" s="476" t="s">
        <v>486</v>
      </c>
      <c r="D320" s="476" t="s">
        <v>703</v>
      </c>
      <c r="E320" s="476" t="s">
        <v>744</v>
      </c>
      <c r="F320" s="477">
        <v>4</v>
      </c>
      <c r="G320" s="477">
        <v>0</v>
      </c>
      <c r="H320" s="477">
        <v>0</v>
      </c>
      <c r="I320" s="478" t="s">
        <v>328</v>
      </c>
      <c r="J320" s="479">
        <v>122.5</v>
      </c>
      <c r="K320" s="480">
        <v>44168</v>
      </c>
      <c r="L320" s="480"/>
      <c r="M320" s="481">
        <v>0</v>
      </c>
      <c r="N320" s="482" t="s">
        <v>328</v>
      </c>
      <c r="O320" s="483">
        <v>1</v>
      </c>
      <c r="P320" s="484">
        <v>1</v>
      </c>
      <c r="Q320" s="485">
        <v>0</v>
      </c>
      <c r="R320" s="485">
        <v>0</v>
      </c>
      <c r="S320" s="485">
        <v>0</v>
      </c>
      <c r="T320" s="485">
        <v>0</v>
      </c>
      <c r="U320" s="484">
        <v>0</v>
      </c>
      <c r="V320" s="483"/>
      <c r="W320" s="486" t="s">
        <v>672</v>
      </c>
      <c r="X320" s="476" t="s">
        <v>627</v>
      </c>
      <c r="Y320" s="476" t="s">
        <v>627</v>
      </c>
      <c r="Z320" s="476">
        <v>0</v>
      </c>
      <c r="AA320" s="493">
        <f t="shared" si="14"/>
        <v>4</v>
      </c>
      <c r="AC320" s="495">
        <f t="shared" si="15"/>
        <v>4</v>
      </c>
    </row>
    <row r="321" spans="1:29" s="493" customFormat="1" hidden="1" x14ac:dyDescent="0.2">
      <c r="A321" s="475">
        <v>306</v>
      </c>
      <c r="B321" s="476" t="s">
        <v>1103</v>
      </c>
      <c r="C321" s="476" t="s">
        <v>486</v>
      </c>
      <c r="D321" s="476" t="s">
        <v>703</v>
      </c>
      <c r="E321" s="476" t="s">
        <v>744</v>
      </c>
      <c r="F321" s="477">
        <v>11620</v>
      </c>
      <c r="G321" s="477">
        <v>0</v>
      </c>
      <c r="H321" s="477">
        <v>0</v>
      </c>
      <c r="I321" s="478" t="s">
        <v>328</v>
      </c>
      <c r="J321" s="479">
        <v>122.5</v>
      </c>
      <c r="K321" s="480">
        <v>44169</v>
      </c>
      <c r="L321" s="480"/>
      <c r="M321" s="481">
        <v>1423</v>
      </c>
      <c r="N321" s="482" t="s">
        <v>328</v>
      </c>
      <c r="O321" s="483">
        <v>1</v>
      </c>
      <c r="P321" s="484">
        <v>1754</v>
      </c>
      <c r="Q321" s="485">
        <v>0</v>
      </c>
      <c r="R321" s="485">
        <v>0</v>
      </c>
      <c r="S321" s="485">
        <v>330</v>
      </c>
      <c r="T321" s="485">
        <v>0</v>
      </c>
      <c r="U321" s="484">
        <v>0</v>
      </c>
      <c r="V321" s="483"/>
      <c r="W321" s="486" t="s">
        <v>672</v>
      </c>
      <c r="X321" s="476" t="s">
        <v>627</v>
      </c>
      <c r="Y321" s="476" t="s">
        <v>627</v>
      </c>
      <c r="Z321" s="476">
        <v>0</v>
      </c>
      <c r="AA321" s="493">
        <f t="shared" si="14"/>
        <v>11620</v>
      </c>
      <c r="AC321" s="495">
        <f t="shared" si="15"/>
        <v>11620</v>
      </c>
    </row>
    <row r="322" spans="1:29" s="493" customFormat="1" hidden="1" x14ac:dyDescent="0.2">
      <c r="A322" s="475">
        <v>307</v>
      </c>
      <c r="B322" s="476" t="s">
        <v>1103</v>
      </c>
      <c r="C322" s="476" t="s">
        <v>486</v>
      </c>
      <c r="D322" s="476" t="s">
        <v>703</v>
      </c>
      <c r="E322" s="476" t="s">
        <v>744</v>
      </c>
      <c r="F322" s="477">
        <v>250</v>
      </c>
      <c r="G322" s="477">
        <v>0</v>
      </c>
      <c r="H322" s="477">
        <v>0</v>
      </c>
      <c r="I322" s="478" t="s">
        <v>328</v>
      </c>
      <c r="J322" s="479">
        <v>122.5</v>
      </c>
      <c r="K322" s="480">
        <v>44169</v>
      </c>
      <c r="L322" s="480"/>
      <c r="M322" s="481">
        <v>31</v>
      </c>
      <c r="N322" s="482" t="s">
        <v>328</v>
      </c>
      <c r="O322" s="483">
        <v>1</v>
      </c>
      <c r="P322" s="484">
        <v>38</v>
      </c>
      <c r="Q322" s="485">
        <v>0</v>
      </c>
      <c r="R322" s="485">
        <v>0</v>
      </c>
      <c r="S322" s="485">
        <v>7</v>
      </c>
      <c r="T322" s="485">
        <v>0</v>
      </c>
      <c r="U322" s="484">
        <v>0</v>
      </c>
      <c r="V322" s="483"/>
      <c r="W322" s="486" t="s">
        <v>672</v>
      </c>
      <c r="X322" s="476" t="s">
        <v>627</v>
      </c>
      <c r="Y322" s="476" t="s">
        <v>627</v>
      </c>
      <c r="Z322" s="476">
        <v>0</v>
      </c>
      <c r="AA322" s="493">
        <f t="shared" si="14"/>
        <v>250</v>
      </c>
      <c r="AC322" s="495">
        <f t="shared" si="15"/>
        <v>250</v>
      </c>
    </row>
    <row r="323" spans="1:29" s="493" customFormat="1" hidden="1" x14ac:dyDescent="0.2">
      <c r="A323" s="475">
        <v>308</v>
      </c>
      <c r="B323" s="476" t="s">
        <v>1103</v>
      </c>
      <c r="C323" s="476" t="s">
        <v>486</v>
      </c>
      <c r="D323" s="476" t="s">
        <v>703</v>
      </c>
      <c r="E323" s="476" t="s">
        <v>744</v>
      </c>
      <c r="F323" s="477">
        <v>1500</v>
      </c>
      <c r="G323" s="477">
        <v>0</v>
      </c>
      <c r="H323" s="477">
        <v>0</v>
      </c>
      <c r="I323" s="478" t="s">
        <v>328</v>
      </c>
      <c r="J323" s="479">
        <v>122.5</v>
      </c>
      <c r="K323" s="480">
        <v>44169</v>
      </c>
      <c r="L323" s="480"/>
      <c r="M323" s="481">
        <v>184</v>
      </c>
      <c r="N323" s="482" t="s">
        <v>328</v>
      </c>
      <c r="O323" s="483">
        <v>1</v>
      </c>
      <c r="P323" s="484">
        <v>226</v>
      </c>
      <c r="Q323" s="485">
        <v>0</v>
      </c>
      <c r="R323" s="485">
        <v>0</v>
      </c>
      <c r="S323" s="485">
        <v>43</v>
      </c>
      <c r="T323" s="485">
        <v>0</v>
      </c>
      <c r="U323" s="484">
        <v>0</v>
      </c>
      <c r="V323" s="483"/>
      <c r="W323" s="486" t="s">
        <v>672</v>
      </c>
      <c r="X323" s="476" t="s">
        <v>627</v>
      </c>
      <c r="Y323" s="476" t="s">
        <v>627</v>
      </c>
      <c r="Z323" s="476">
        <v>0</v>
      </c>
      <c r="AA323" s="493">
        <f t="shared" si="14"/>
        <v>1500</v>
      </c>
      <c r="AC323" s="495">
        <f t="shared" si="15"/>
        <v>1500</v>
      </c>
    </row>
    <row r="324" spans="1:29" s="493" customFormat="1" hidden="1" x14ac:dyDescent="0.2">
      <c r="A324" s="475">
        <v>309</v>
      </c>
      <c r="B324" s="476" t="s">
        <v>1103</v>
      </c>
      <c r="C324" s="476" t="s">
        <v>486</v>
      </c>
      <c r="D324" s="476" t="s">
        <v>703</v>
      </c>
      <c r="E324" s="476" t="s">
        <v>744</v>
      </c>
      <c r="F324" s="477">
        <v>250</v>
      </c>
      <c r="G324" s="477">
        <v>0</v>
      </c>
      <c r="H324" s="477">
        <v>0</v>
      </c>
      <c r="I324" s="478" t="s">
        <v>328</v>
      </c>
      <c r="J324" s="479">
        <v>122.5</v>
      </c>
      <c r="K324" s="480">
        <v>44169</v>
      </c>
      <c r="L324" s="480"/>
      <c r="M324" s="481">
        <v>31</v>
      </c>
      <c r="N324" s="482" t="s">
        <v>328</v>
      </c>
      <c r="O324" s="483">
        <v>1</v>
      </c>
      <c r="P324" s="484">
        <v>38</v>
      </c>
      <c r="Q324" s="485">
        <v>0</v>
      </c>
      <c r="R324" s="485">
        <v>0</v>
      </c>
      <c r="S324" s="485">
        <v>7</v>
      </c>
      <c r="T324" s="485">
        <v>0</v>
      </c>
      <c r="U324" s="484">
        <v>0</v>
      </c>
      <c r="V324" s="483"/>
      <c r="W324" s="486" t="s">
        <v>672</v>
      </c>
      <c r="X324" s="476" t="s">
        <v>627</v>
      </c>
      <c r="Y324" s="476" t="s">
        <v>627</v>
      </c>
      <c r="Z324" s="476">
        <v>0</v>
      </c>
      <c r="AA324" s="493">
        <f t="shared" si="14"/>
        <v>250</v>
      </c>
      <c r="AC324" s="495">
        <f t="shared" si="15"/>
        <v>250</v>
      </c>
    </row>
    <row r="325" spans="1:29" s="493" customFormat="1" hidden="1" x14ac:dyDescent="0.2">
      <c r="A325" s="475">
        <v>310</v>
      </c>
      <c r="B325" s="476" t="s">
        <v>1103</v>
      </c>
      <c r="C325" s="476" t="s">
        <v>486</v>
      </c>
      <c r="D325" s="476" t="s">
        <v>703</v>
      </c>
      <c r="E325" s="476" t="s">
        <v>744</v>
      </c>
      <c r="F325" s="477">
        <v>742</v>
      </c>
      <c r="G325" s="477">
        <v>0</v>
      </c>
      <c r="H325" s="477">
        <v>0</v>
      </c>
      <c r="I325" s="478" t="s">
        <v>328</v>
      </c>
      <c r="J325" s="479">
        <v>122.5</v>
      </c>
      <c r="K325" s="480">
        <v>44169</v>
      </c>
      <c r="L325" s="480"/>
      <c r="M325" s="481">
        <v>91</v>
      </c>
      <c r="N325" s="482" t="s">
        <v>328</v>
      </c>
      <c r="O325" s="483">
        <v>1</v>
      </c>
      <c r="P325" s="484">
        <v>112</v>
      </c>
      <c r="Q325" s="485">
        <v>0</v>
      </c>
      <c r="R325" s="485">
        <v>0</v>
      </c>
      <c r="S325" s="485">
        <v>21</v>
      </c>
      <c r="T325" s="485">
        <v>0</v>
      </c>
      <c r="U325" s="484">
        <v>0</v>
      </c>
      <c r="V325" s="483"/>
      <c r="W325" s="486" t="s">
        <v>672</v>
      </c>
      <c r="X325" s="476" t="s">
        <v>627</v>
      </c>
      <c r="Y325" s="476" t="s">
        <v>627</v>
      </c>
      <c r="Z325" s="476">
        <v>0</v>
      </c>
      <c r="AA325" s="493">
        <f t="shared" si="14"/>
        <v>742</v>
      </c>
      <c r="AC325" s="495">
        <f t="shared" si="15"/>
        <v>742</v>
      </c>
    </row>
    <row r="326" spans="1:29" s="493" customFormat="1" hidden="1" x14ac:dyDescent="0.2">
      <c r="A326" s="475">
        <v>311</v>
      </c>
      <c r="B326" s="476" t="s">
        <v>1103</v>
      </c>
      <c r="C326" s="476" t="s">
        <v>486</v>
      </c>
      <c r="D326" s="476" t="s">
        <v>703</v>
      </c>
      <c r="E326" s="476" t="s">
        <v>744</v>
      </c>
      <c r="F326" s="477">
        <v>30</v>
      </c>
      <c r="G326" s="477">
        <v>0</v>
      </c>
      <c r="H326" s="477">
        <v>0</v>
      </c>
      <c r="I326" s="478" t="s">
        <v>328</v>
      </c>
      <c r="J326" s="479">
        <v>122.5</v>
      </c>
      <c r="K326" s="480">
        <v>44169</v>
      </c>
      <c r="L326" s="480"/>
      <c r="M326" s="481">
        <v>4</v>
      </c>
      <c r="N326" s="482" t="s">
        <v>328</v>
      </c>
      <c r="O326" s="483">
        <v>1</v>
      </c>
      <c r="P326" s="484">
        <v>5</v>
      </c>
      <c r="Q326" s="485">
        <v>0</v>
      </c>
      <c r="R326" s="485">
        <v>0</v>
      </c>
      <c r="S326" s="485">
        <v>1</v>
      </c>
      <c r="T326" s="485">
        <v>0</v>
      </c>
      <c r="U326" s="484">
        <v>0</v>
      </c>
      <c r="V326" s="483"/>
      <c r="W326" s="486" t="s">
        <v>672</v>
      </c>
      <c r="X326" s="476" t="s">
        <v>627</v>
      </c>
      <c r="Y326" s="476" t="s">
        <v>627</v>
      </c>
      <c r="Z326" s="476">
        <v>0</v>
      </c>
      <c r="AA326" s="493">
        <f t="shared" si="14"/>
        <v>30</v>
      </c>
      <c r="AC326" s="495">
        <f t="shared" si="15"/>
        <v>30</v>
      </c>
    </row>
    <row r="327" spans="1:29" s="493" customFormat="1" hidden="1" x14ac:dyDescent="0.2">
      <c r="A327" s="475">
        <v>312</v>
      </c>
      <c r="B327" s="476" t="s">
        <v>1103</v>
      </c>
      <c r="C327" s="476" t="s">
        <v>486</v>
      </c>
      <c r="D327" s="476" t="s">
        <v>703</v>
      </c>
      <c r="E327" s="476" t="s">
        <v>744</v>
      </c>
      <c r="F327" s="477">
        <v>163</v>
      </c>
      <c r="G327" s="477">
        <v>0</v>
      </c>
      <c r="H327" s="477">
        <v>0</v>
      </c>
      <c r="I327" s="478" t="s">
        <v>328</v>
      </c>
      <c r="J327" s="479">
        <v>122.5</v>
      </c>
      <c r="K327" s="480">
        <v>44169</v>
      </c>
      <c r="L327" s="480"/>
      <c r="M327" s="481">
        <v>20</v>
      </c>
      <c r="N327" s="482" t="s">
        <v>328</v>
      </c>
      <c r="O327" s="483">
        <v>1</v>
      </c>
      <c r="P327" s="484">
        <v>25</v>
      </c>
      <c r="Q327" s="485">
        <v>0</v>
      </c>
      <c r="R327" s="485">
        <v>0</v>
      </c>
      <c r="S327" s="485">
        <v>5</v>
      </c>
      <c r="T327" s="485">
        <v>0</v>
      </c>
      <c r="U327" s="484">
        <v>0</v>
      </c>
      <c r="V327" s="483"/>
      <c r="W327" s="486" t="s">
        <v>672</v>
      </c>
      <c r="X327" s="476" t="s">
        <v>627</v>
      </c>
      <c r="Y327" s="476" t="s">
        <v>627</v>
      </c>
      <c r="Z327" s="476">
        <v>0</v>
      </c>
      <c r="AA327" s="493">
        <f t="shared" si="14"/>
        <v>163</v>
      </c>
      <c r="AC327" s="495">
        <f t="shared" si="15"/>
        <v>163</v>
      </c>
    </row>
    <row r="328" spans="1:29" s="493" customFormat="1" hidden="1" x14ac:dyDescent="0.2">
      <c r="A328" s="475">
        <v>313</v>
      </c>
      <c r="B328" s="476" t="s">
        <v>1103</v>
      </c>
      <c r="C328" s="476" t="s">
        <v>486</v>
      </c>
      <c r="D328" s="476" t="s">
        <v>703</v>
      </c>
      <c r="E328" s="476" t="s">
        <v>744</v>
      </c>
      <c r="F328" s="477">
        <v>68924</v>
      </c>
      <c r="G328" s="477">
        <v>0</v>
      </c>
      <c r="H328" s="477">
        <v>0</v>
      </c>
      <c r="I328" s="478" t="s">
        <v>328</v>
      </c>
      <c r="J328" s="479">
        <v>125</v>
      </c>
      <c r="K328" s="480">
        <v>44173</v>
      </c>
      <c r="L328" s="480"/>
      <c r="M328" s="481">
        <v>8616</v>
      </c>
      <c r="N328" s="482" t="s">
        <v>328</v>
      </c>
      <c r="O328" s="483">
        <v>1</v>
      </c>
      <c r="P328" s="484">
        <v>10402</v>
      </c>
      <c r="Q328" s="485">
        <v>0</v>
      </c>
      <c r="R328" s="485">
        <v>0</v>
      </c>
      <c r="S328" s="485">
        <v>1786</v>
      </c>
      <c r="T328" s="485">
        <v>0</v>
      </c>
      <c r="U328" s="484">
        <v>0</v>
      </c>
      <c r="V328" s="483"/>
      <c r="W328" s="486" t="s">
        <v>672</v>
      </c>
      <c r="X328" s="476" t="s">
        <v>627</v>
      </c>
      <c r="Y328" s="476" t="s">
        <v>627</v>
      </c>
      <c r="Z328" s="476">
        <v>0</v>
      </c>
      <c r="AA328" s="493">
        <f t="shared" si="14"/>
        <v>68924</v>
      </c>
      <c r="AC328" s="495">
        <f t="shared" si="15"/>
        <v>68924</v>
      </c>
    </row>
    <row r="329" spans="1:29" s="493" customFormat="1" hidden="1" x14ac:dyDescent="0.2">
      <c r="A329" s="475">
        <v>314</v>
      </c>
      <c r="B329" s="476" t="s">
        <v>1103</v>
      </c>
      <c r="C329" s="476" t="s">
        <v>486</v>
      </c>
      <c r="D329" s="476" t="s">
        <v>703</v>
      </c>
      <c r="E329" s="476" t="s">
        <v>744</v>
      </c>
      <c r="F329" s="477">
        <v>23403</v>
      </c>
      <c r="G329" s="477">
        <v>0</v>
      </c>
      <c r="H329" s="477">
        <v>0</v>
      </c>
      <c r="I329" s="478" t="s">
        <v>328</v>
      </c>
      <c r="J329" s="479">
        <v>123</v>
      </c>
      <c r="K329" s="480">
        <v>44175</v>
      </c>
      <c r="L329" s="480"/>
      <c r="M329" s="481">
        <v>2879</v>
      </c>
      <c r="N329" s="482" t="s">
        <v>328</v>
      </c>
      <c r="O329" s="483">
        <v>1</v>
      </c>
      <c r="P329" s="484">
        <v>3532</v>
      </c>
      <c r="Q329" s="485">
        <v>0</v>
      </c>
      <c r="R329" s="485">
        <v>0</v>
      </c>
      <c r="S329" s="485">
        <v>653</v>
      </c>
      <c r="T329" s="485">
        <v>0</v>
      </c>
      <c r="U329" s="484">
        <v>0</v>
      </c>
      <c r="V329" s="483"/>
      <c r="W329" s="486" t="s">
        <v>672</v>
      </c>
      <c r="X329" s="476" t="s">
        <v>627</v>
      </c>
      <c r="Y329" s="476" t="s">
        <v>627</v>
      </c>
      <c r="Z329" s="476">
        <v>0</v>
      </c>
      <c r="AA329" s="493">
        <f t="shared" si="14"/>
        <v>23403</v>
      </c>
      <c r="AC329" s="495">
        <f t="shared" si="15"/>
        <v>23403</v>
      </c>
    </row>
    <row r="330" spans="1:29" s="493" customFormat="1" hidden="1" x14ac:dyDescent="0.2">
      <c r="A330" s="475">
        <v>315</v>
      </c>
      <c r="B330" s="476" t="s">
        <v>1103</v>
      </c>
      <c r="C330" s="476" t="s">
        <v>486</v>
      </c>
      <c r="D330" s="476" t="s">
        <v>703</v>
      </c>
      <c r="E330" s="476" t="s">
        <v>744</v>
      </c>
      <c r="F330" s="477">
        <v>67676</v>
      </c>
      <c r="G330" s="477">
        <v>0</v>
      </c>
      <c r="H330" s="477">
        <v>0</v>
      </c>
      <c r="I330" s="478" t="s">
        <v>328</v>
      </c>
      <c r="J330" s="479">
        <v>123</v>
      </c>
      <c r="K330" s="480">
        <v>44175</v>
      </c>
      <c r="L330" s="480"/>
      <c r="M330" s="481">
        <v>8324</v>
      </c>
      <c r="N330" s="482" t="s">
        <v>328</v>
      </c>
      <c r="O330" s="483">
        <v>1</v>
      </c>
      <c r="P330" s="484">
        <v>10213</v>
      </c>
      <c r="Q330" s="485">
        <v>0</v>
      </c>
      <c r="R330" s="485">
        <v>0</v>
      </c>
      <c r="S330" s="485">
        <v>1889</v>
      </c>
      <c r="T330" s="485">
        <v>0</v>
      </c>
      <c r="U330" s="484">
        <v>0</v>
      </c>
      <c r="V330" s="483"/>
      <c r="W330" s="486" t="s">
        <v>672</v>
      </c>
      <c r="X330" s="476" t="s">
        <v>627</v>
      </c>
      <c r="Y330" s="476" t="s">
        <v>627</v>
      </c>
      <c r="Z330" s="476">
        <v>0</v>
      </c>
      <c r="AA330" s="493">
        <f t="shared" si="14"/>
        <v>67676</v>
      </c>
      <c r="AC330" s="495">
        <f t="shared" si="15"/>
        <v>67676</v>
      </c>
    </row>
    <row r="331" spans="1:29" s="493" customFormat="1" hidden="1" x14ac:dyDescent="0.2">
      <c r="A331" s="475">
        <v>316</v>
      </c>
      <c r="B331" s="476" t="s">
        <v>1103</v>
      </c>
      <c r="C331" s="476" t="s">
        <v>486</v>
      </c>
      <c r="D331" s="476" t="s">
        <v>703</v>
      </c>
      <c r="E331" s="476" t="s">
        <v>744</v>
      </c>
      <c r="F331" s="477">
        <v>67676</v>
      </c>
      <c r="G331" s="477">
        <v>0</v>
      </c>
      <c r="H331" s="477">
        <v>0</v>
      </c>
      <c r="I331" s="478" t="s">
        <v>328</v>
      </c>
      <c r="J331" s="479">
        <v>121.79</v>
      </c>
      <c r="K331" s="480">
        <v>44176</v>
      </c>
      <c r="L331" s="480"/>
      <c r="M331" s="481">
        <v>8242</v>
      </c>
      <c r="N331" s="482" t="s">
        <v>328</v>
      </c>
      <c r="O331" s="483">
        <v>1</v>
      </c>
      <c r="P331" s="484">
        <v>10213</v>
      </c>
      <c r="Q331" s="485">
        <v>0</v>
      </c>
      <c r="R331" s="485">
        <v>0</v>
      </c>
      <c r="S331" s="485">
        <v>1971</v>
      </c>
      <c r="T331" s="485">
        <v>0</v>
      </c>
      <c r="U331" s="484">
        <v>0</v>
      </c>
      <c r="V331" s="483"/>
      <c r="W331" s="486" t="s">
        <v>672</v>
      </c>
      <c r="X331" s="476" t="s">
        <v>627</v>
      </c>
      <c r="Y331" s="476" t="s">
        <v>627</v>
      </c>
      <c r="Z331" s="476">
        <v>0</v>
      </c>
      <c r="AA331" s="493">
        <f t="shared" si="14"/>
        <v>67676</v>
      </c>
      <c r="AC331" s="495">
        <f t="shared" si="15"/>
        <v>67676</v>
      </c>
    </row>
    <row r="332" spans="1:29" s="493" customFormat="1" hidden="1" x14ac:dyDescent="0.2">
      <c r="A332" s="475">
        <v>317</v>
      </c>
      <c r="B332" s="476" t="s">
        <v>1103</v>
      </c>
      <c r="C332" s="476" t="s">
        <v>486</v>
      </c>
      <c r="D332" s="476" t="s">
        <v>703</v>
      </c>
      <c r="E332" s="476" t="s">
        <v>744</v>
      </c>
      <c r="F332" s="477">
        <v>67676</v>
      </c>
      <c r="G332" s="477">
        <v>0</v>
      </c>
      <c r="H332" s="477">
        <v>0</v>
      </c>
      <c r="I332" s="478" t="s">
        <v>328</v>
      </c>
      <c r="J332" s="479">
        <v>122.41</v>
      </c>
      <c r="K332" s="480">
        <v>44179</v>
      </c>
      <c r="L332" s="480"/>
      <c r="M332" s="481">
        <v>8284</v>
      </c>
      <c r="N332" s="482" t="s">
        <v>328</v>
      </c>
      <c r="O332" s="483">
        <v>1</v>
      </c>
      <c r="P332" s="484">
        <v>10213</v>
      </c>
      <c r="Q332" s="485">
        <v>0</v>
      </c>
      <c r="R332" s="485">
        <v>0</v>
      </c>
      <c r="S332" s="485">
        <v>1929</v>
      </c>
      <c r="T332" s="485">
        <v>0</v>
      </c>
      <c r="U332" s="484">
        <v>0</v>
      </c>
      <c r="V332" s="483"/>
      <c r="W332" s="486" t="s">
        <v>672</v>
      </c>
      <c r="X332" s="476" t="s">
        <v>627</v>
      </c>
      <c r="Y332" s="476" t="s">
        <v>627</v>
      </c>
      <c r="Z332" s="476">
        <v>0</v>
      </c>
      <c r="AA332" s="493">
        <f t="shared" si="14"/>
        <v>67676</v>
      </c>
      <c r="AC332" s="495">
        <f t="shared" si="15"/>
        <v>67676</v>
      </c>
    </row>
    <row r="333" spans="1:29" s="493" customFormat="1" hidden="1" x14ac:dyDescent="0.2">
      <c r="A333" s="475">
        <v>318</v>
      </c>
      <c r="B333" s="476" t="s">
        <v>1103</v>
      </c>
      <c r="C333" s="476" t="s">
        <v>486</v>
      </c>
      <c r="D333" s="476" t="s">
        <v>703</v>
      </c>
      <c r="E333" s="476" t="s">
        <v>744</v>
      </c>
      <c r="F333" s="477">
        <v>67676</v>
      </c>
      <c r="G333" s="477">
        <v>0</v>
      </c>
      <c r="H333" s="477">
        <v>0</v>
      </c>
      <c r="I333" s="478" t="s">
        <v>328</v>
      </c>
      <c r="J333" s="479">
        <v>121.2</v>
      </c>
      <c r="K333" s="480">
        <v>44179</v>
      </c>
      <c r="L333" s="480"/>
      <c r="M333" s="481">
        <v>8202</v>
      </c>
      <c r="N333" s="482" t="s">
        <v>328</v>
      </c>
      <c r="O333" s="483">
        <v>1</v>
      </c>
      <c r="P333" s="484">
        <v>10213</v>
      </c>
      <c r="Q333" s="485">
        <v>0</v>
      </c>
      <c r="R333" s="485">
        <v>0</v>
      </c>
      <c r="S333" s="485">
        <v>2011</v>
      </c>
      <c r="T333" s="485">
        <v>0</v>
      </c>
      <c r="U333" s="484">
        <v>0</v>
      </c>
      <c r="V333" s="483"/>
      <c r="W333" s="486" t="s">
        <v>672</v>
      </c>
      <c r="X333" s="476" t="s">
        <v>627</v>
      </c>
      <c r="Y333" s="476" t="s">
        <v>627</v>
      </c>
      <c r="Z333" s="476">
        <v>0</v>
      </c>
      <c r="AA333" s="493">
        <f t="shared" si="14"/>
        <v>67676</v>
      </c>
      <c r="AC333" s="495">
        <f t="shared" si="15"/>
        <v>67676</v>
      </c>
    </row>
    <row r="334" spans="1:29" s="493" customFormat="1" hidden="1" x14ac:dyDescent="0.2">
      <c r="A334" s="475">
        <v>319</v>
      </c>
      <c r="B334" s="476" t="s">
        <v>1103</v>
      </c>
      <c r="C334" s="476" t="s">
        <v>486</v>
      </c>
      <c r="D334" s="476" t="s">
        <v>703</v>
      </c>
      <c r="E334" s="476" t="s">
        <v>744</v>
      </c>
      <c r="F334" s="477">
        <v>10</v>
      </c>
      <c r="G334" s="477">
        <v>0</v>
      </c>
      <c r="H334" s="477">
        <v>0</v>
      </c>
      <c r="I334" s="478" t="s">
        <v>328</v>
      </c>
      <c r="J334" s="479">
        <v>122.41</v>
      </c>
      <c r="K334" s="480">
        <v>44179</v>
      </c>
      <c r="L334" s="480"/>
      <c r="M334" s="481">
        <v>1</v>
      </c>
      <c r="N334" s="482" t="s">
        <v>328</v>
      </c>
      <c r="O334" s="483">
        <v>1</v>
      </c>
      <c r="P334" s="484">
        <v>2</v>
      </c>
      <c r="Q334" s="485">
        <v>0</v>
      </c>
      <c r="R334" s="485">
        <v>0</v>
      </c>
      <c r="S334" s="485">
        <v>0</v>
      </c>
      <c r="T334" s="485">
        <v>0</v>
      </c>
      <c r="U334" s="484">
        <v>0</v>
      </c>
      <c r="V334" s="483"/>
      <c r="W334" s="486" t="s">
        <v>672</v>
      </c>
      <c r="X334" s="476" t="s">
        <v>627</v>
      </c>
      <c r="Y334" s="476" t="s">
        <v>627</v>
      </c>
      <c r="Z334" s="476">
        <v>0</v>
      </c>
      <c r="AA334" s="493">
        <f t="shared" si="14"/>
        <v>10</v>
      </c>
      <c r="AC334" s="495">
        <f t="shared" si="15"/>
        <v>10</v>
      </c>
    </row>
    <row r="335" spans="1:29" s="493" customFormat="1" hidden="1" x14ac:dyDescent="0.2">
      <c r="A335" s="475">
        <v>320</v>
      </c>
      <c r="B335" s="476" t="s">
        <v>1103</v>
      </c>
      <c r="C335" s="476" t="s">
        <v>486</v>
      </c>
      <c r="D335" s="476" t="s">
        <v>703</v>
      </c>
      <c r="E335" s="476" t="s">
        <v>744</v>
      </c>
      <c r="F335" s="477">
        <v>67676</v>
      </c>
      <c r="G335" s="477">
        <v>0</v>
      </c>
      <c r="H335" s="477">
        <v>0</v>
      </c>
      <c r="I335" s="478" t="s">
        <v>328</v>
      </c>
      <c r="J335" s="479">
        <v>121.78</v>
      </c>
      <c r="K335" s="480">
        <v>44180</v>
      </c>
      <c r="L335" s="480"/>
      <c r="M335" s="481">
        <v>8242</v>
      </c>
      <c r="N335" s="482" t="s">
        <v>328</v>
      </c>
      <c r="O335" s="483">
        <v>1</v>
      </c>
      <c r="P335" s="484">
        <v>10213</v>
      </c>
      <c r="Q335" s="485">
        <v>0</v>
      </c>
      <c r="R335" s="485">
        <v>0</v>
      </c>
      <c r="S335" s="485">
        <v>1972</v>
      </c>
      <c r="T335" s="485">
        <v>0</v>
      </c>
      <c r="U335" s="484">
        <v>0</v>
      </c>
      <c r="V335" s="483"/>
      <c r="W335" s="486" t="s">
        <v>672</v>
      </c>
      <c r="X335" s="476" t="s">
        <v>627</v>
      </c>
      <c r="Y335" s="476" t="s">
        <v>627</v>
      </c>
      <c r="Z335" s="476">
        <v>0</v>
      </c>
      <c r="AA335" s="493">
        <f t="shared" si="14"/>
        <v>67676</v>
      </c>
      <c r="AC335" s="495">
        <f t="shared" si="15"/>
        <v>67676</v>
      </c>
    </row>
    <row r="336" spans="1:29" s="493" customFormat="1" hidden="1" x14ac:dyDescent="0.2">
      <c r="A336" s="475">
        <v>321</v>
      </c>
      <c r="B336" s="476" t="s">
        <v>1103</v>
      </c>
      <c r="C336" s="476" t="s">
        <v>486</v>
      </c>
      <c r="D336" s="476" t="s">
        <v>703</v>
      </c>
      <c r="E336" s="476" t="s">
        <v>744</v>
      </c>
      <c r="F336" s="477">
        <v>69310</v>
      </c>
      <c r="G336" s="477">
        <v>0</v>
      </c>
      <c r="H336" s="477">
        <v>0</v>
      </c>
      <c r="I336" s="478" t="s">
        <v>328</v>
      </c>
      <c r="J336" s="479">
        <v>118.3</v>
      </c>
      <c r="K336" s="480">
        <v>44188</v>
      </c>
      <c r="L336" s="480"/>
      <c r="M336" s="481">
        <v>8199</v>
      </c>
      <c r="N336" s="482" t="s">
        <v>328</v>
      </c>
      <c r="O336" s="483">
        <v>1</v>
      </c>
      <c r="P336" s="484">
        <v>10460</v>
      </c>
      <c r="Q336" s="485">
        <v>0</v>
      </c>
      <c r="R336" s="485">
        <v>0</v>
      </c>
      <c r="S336" s="485">
        <v>2261</v>
      </c>
      <c r="T336" s="485">
        <v>0</v>
      </c>
      <c r="U336" s="484">
        <v>0</v>
      </c>
      <c r="V336" s="483"/>
      <c r="W336" s="486" t="s">
        <v>672</v>
      </c>
      <c r="X336" s="476" t="s">
        <v>627</v>
      </c>
      <c r="Y336" s="476" t="s">
        <v>627</v>
      </c>
      <c r="Z336" s="476">
        <v>0</v>
      </c>
      <c r="AA336" s="493">
        <f t="shared" si="14"/>
        <v>69310</v>
      </c>
      <c r="AC336" s="495">
        <f t="shared" si="15"/>
        <v>69310</v>
      </c>
    </row>
    <row r="337" spans="1:29" s="493" customFormat="1" hidden="1" x14ac:dyDescent="0.2">
      <c r="A337" s="475">
        <v>322</v>
      </c>
      <c r="B337" s="476" t="s">
        <v>1103</v>
      </c>
      <c r="C337" s="476" t="s">
        <v>486</v>
      </c>
      <c r="D337" s="476" t="s">
        <v>703</v>
      </c>
      <c r="E337" s="476" t="s">
        <v>744</v>
      </c>
      <c r="F337" s="477">
        <v>36069</v>
      </c>
      <c r="G337" s="477">
        <v>0</v>
      </c>
      <c r="H337" s="477">
        <v>0</v>
      </c>
      <c r="I337" s="478" t="s">
        <v>328</v>
      </c>
      <c r="J337" s="479">
        <v>119.5</v>
      </c>
      <c r="K337" s="480">
        <v>44188</v>
      </c>
      <c r="L337" s="480"/>
      <c r="M337" s="481">
        <v>4310</v>
      </c>
      <c r="N337" s="482" t="s">
        <v>328</v>
      </c>
      <c r="O337" s="483">
        <v>1</v>
      </c>
      <c r="P337" s="484">
        <v>5443</v>
      </c>
      <c r="Q337" s="485">
        <v>0</v>
      </c>
      <c r="R337" s="485">
        <v>0</v>
      </c>
      <c r="S337" s="485">
        <v>1133</v>
      </c>
      <c r="T337" s="485">
        <v>0</v>
      </c>
      <c r="U337" s="484">
        <v>0</v>
      </c>
      <c r="V337" s="483"/>
      <c r="W337" s="486" t="s">
        <v>672</v>
      </c>
      <c r="X337" s="476" t="s">
        <v>627</v>
      </c>
      <c r="Y337" s="476" t="s">
        <v>627</v>
      </c>
      <c r="Z337" s="476">
        <v>0</v>
      </c>
      <c r="AA337" s="493">
        <f t="shared" si="14"/>
        <v>36069</v>
      </c>
      <c r="AC337" s="495">
        <f t="shared" si="15"/>
        <v>36069</v>
      </c>
    </row>
    <row r="338" spans="1:29" s="493" customFormat="1" hidden="1" x14ac:dyDescent="0.2">
      <c r="A338" s="475">
        <v>323</v>
      </c>
      <c r="B338" s="476" t="s">
        <v>1103</v>
      </c>
      <c r="C338" s="476" t="s">
        <v>486</v>
      </c>
      <c r="D338" s="476" t="s">
        <v>703</v>
      </c>
      <c r="E338" s="476" t="s">
        <v>744</v>
      </c>
      <c r="F338" s="477">
        <v>60</v>
      </c>
      <c r="G338" s="477">
        <v>0</v>
      </c>
      <c r="H338" s="477">
        <v>0</v>
      </c>
      <c r="I338" s="478" t="s">
        <v>328</v>
      </c>
      <c r="J338" s="479">
        <v>119.5</v>
      </c>
      <c r="K338" s="480">
        <v>44188</v>
      </c>
      <c r="L338" s="480"/>
      <c r="M338" s="481">
        <v>7</v>
      </c>
      <c r="N338" s="482" t="s">
        <v>328</v>
      </c>
      <c r="O338" s="483">
        <v>1</v>
      </c>
      <c r="P338" s="484">
        <v>9</v>
      </c>
      <c r="Q338" s="485">
        <v>0</v>
      </c>
      <c r="R338" s="485">
        <v>0</v>
      </c>
      <c r="S338" s="485">
        <v>2</v>
      </c>
      <c r="T338" s="485">
        <v>0</v>
      </c>
      <c r="U338" s="484">
        <v>0</v>
      </c>
      <c r="V338" s="483"/>
      <c r="W338" s="486" t="s">
        <v>672</v>
      </c>
      <c r="X338" s="476" t="s">
        <v>627</v>
      </c>
      <c r="Y338" s="476" t="s">
        <v>627</v>
      </c>
      <c r="Z338" s="476">
        <v>0</v>
      </c>
      <c r="AA338" s="493">
        <f t="shared" si="14"/>
        <v>60</v>
      </c>
      <c r="AC338" s="495">
        <f t="shared" si="15"/>
        <v>60</v>
      </c>
    </row>
    <row r="339" spans="1:29" s="493" customFormat="1" hidden="1" x14ac:dyDescent="0.2">
      <c r="A339" s="475">
        <v>324</v>
      </c>
      <c r="B339" s="476" t="s">
        <v>1103</v>
      </c>
      <c r="C339" s="476" t="s">
        <v>486</v>
      </c>
      <c r="D339" s="476" t="s">
        <v>703</v>
      </c>
      <c r="E339" s="476" t="s">
        <v>744</v>
      </c>
      <c r="F339" s="477">
        <v>10350</v>
      </c>
      <c r="G339" s="477">
        <v>0</v>
      </c>
      <c r="H339" s="477">
        <v>0</v>
      </c>
      <c r="I339" s="478" t="s">
        <v>328</v>
      </c>
      <c r="J339" s="479">
        <v>119.5</v>
      </c>
      <c r="K339" s="480">
        <v>44188</v>
      </c>
      <c r="L339" s="480"/>
      <c r="M339" s="481">
        <v>1237</v>
      </c>
      <c r="N339" s="482" t="s">
        <v>328</v>
      </c>
      <c r="O339" s="483">
        <v>1</v>
      </c>
      <c r="P339" s="484">
        <v>1562</v>
      </c>
      <c r="Q339" s="485">
        <v>0</v>
      </c>
      <c r="R339" s="485">
        <v>0</v>
      </c>
      <c r="S339" s="485">
        <v>325</v>
      </c>
      <c r="T339" s="485">
        <v>0</v>
      </c>
      <c r="U339" s="484">
        <v>0</v>
      </c>
      <c r="V339" s="483"/>
      <c r="W339" s="486" t="s">
        <v>672</v>
      </c>
      <c r="X339" s="476" t="s">
        <v>627</v>
      </c>
      <c r="Y339" s="476" t="s">
        <v>627</v>
      </c>
      <c r="Z339" s="476">
        <v>0</v>
      </c>
      <c r="AA339" s="493">
        <f t="shared" si="14"/>
        <v>10350</v>
      </c>
      <c r="AC339" s="495">
        <f t="shared" si="15"/>
        <v>10350</v>
      </c>
    </row>
    <row r="340" spans="1:29" s="493" customFormat="1" hidden="1" x14ac:dyDescent="0.2">
      <c r="A340" s="475">
        <v>325</v>
      </c>
      <c r="B340" s="476" t="s">
        <v>1103</v>
      </c>
      <c r="C340" s="476" t="s">
        <v>486</v>
      </c>
      <c r="D340" s="476" t="s">
        <v>703</v>
      </c>
      <c r="E340" s="476" t="s">
        <v>744</v>
      </c>
      <c r="F340" s="477">
        <v>28469</v>
      </c>
      <c r="G340" s="477">
        <v>0</v>
      </c>
      <c r="H340" s="477">
        <v>0</v>
      </c>
      <c r="I340" s="478" t="s">
        <v>328</v>
      </c>
      <c r="J340" s="479">
        <v>118.65</v>
      </c>
      <c r="K340" s="480">
        <v>44188</v>
      </c>
      <c r="L340" s="480"/>
      <c r="M340" s="481">
        <v>3378</v>
      </c>
      <c r="N340" s="482" t="s">
        <v>328</v>
      </c>
      <c r="O340" s="483">
        <v>1</v>
      </c>
      <c r="P340" s="484">
        <v>4296</v>
      </c>
      <c r="Q340" s="485">
        <v>0</v>
      </c>
      <c r="R340" s="485">
        <v>0</v>
      </c>
      <c r="S340" s="485">
        <v>919</v>
      </c>
      <c r="T340" s="485">
        <v>0</v>
      </c>
      <c r="U340" s="484">
        <v>0</v>
      </c>
      <c r="V340" s="483"/>
      <c r="W340" s="486" t="s">
        <v>672</v>
      </c>
      <c r="X340" s="476" t="s">
        <v>627</v>
      </c>
      <c r="Y340" s="476" t="s">
        <v>627</v>
      </c>
      <c r="Z340" s="476">
        <v>0</v>
      </c>
      <c r="AA340" s="493">
        <f t="shared" si="14"/>
        <v>28469</v>
      </c>
      <c r="AC340" s="495">
        <f t="shared" si="15"/>
        <v>28469</v>
      </c>
    </row>
    <row r="341" spans="1:29" s="493" customFormat="1" hidden="1" x14ac:dyDescent="0.2">
      <c r="A341" s="475">
        <v>326</v>
      </c>
      <c r="B341" s="476" t="s">
        <v>1103</v>
      </c>
      <c r="C341" s="476" t="s">
        <v>486</v>
      </c>
      <c r="D341" s="476" t="s">
        <v>703</v>
      </c>
      <c r="E341" s="476" t="s">
        <v>744</v>
      </c>
      <c r="F341" s="477">
        <v>500</v>
      </c>
      <c r="G341" s="477">
        <v>0</v>
      </c>
      <c r="H341" s="477">
        <v>0</v>
      </c>
      <c r="I341" s="478" t="s">
        <v>328</v>
      </c>
      <c r="J341" s="479">
        <v>118.65</v>
      </c>
      <c r="K341" s="480">
        <v>44188</v>
      </c>
      <c r="L341" s="480"/>
      <c r="M341" s="481">
        <v>59</v>
      </c>
      <c r="N341" s="482" t="s">
        <v>328</v>
      </c>
      <c r="O341" s="483">
        <v>1</v>
      </c>
      <c r="P341" s="484">
        <v>75</v>
      </c>
      <c r="Q341" s="485">
        <v>0</v>
      </c>
      <c r="R341" s="485">
        <v>0</v>
      </c>
      <c r="S341" s="485">
        <v>16</v>
      </c>
      <c r="T341" s="485">
        <v>0</v>
      </c>
      <c r="U341" s="484">
        <v>0</v>
      </c>
      <c r="V341" s="483"/>
      <c r="W341" s="486" t="s">
        <v>672</v>
      </c>
      <c r="X341" s="476" t="s">
        <v>627</v>
      </c>
      <c r="Y341" s="476" t="s">
        <v>627</v>
      </c>
      <c r="Z341" s="476">
        <v>0</v>
      </c>
      <c r="AA341" s="493">
        <f t="shared" si="14"/>
        <v>500</v>
      </c>
      <c r="AC341" s="495">
        <f t="shared" si="15"/>
        <v>500</v>
      </c>
    </row>
    <row r="342" spans="1:29" s="493" customFormat="1" hidden="1" x14ac:dyDescent="0.2">
      <c r="A342" s="475">
        <v>327</v>
      </c>
      <c r="B342" s="476" t="s">
        <v>1103</v>
      </c>
      <c r="C342" s="476" t="s">
        <v>486</v>
      </c>
      <c r="D342" s="476" t="s">
        <v>703</v>
      </c>
      <c r="E342" s="476" t="s">
        <v>744</v>
      </c>
      <c r="F342" s="477">
        <v>280</v>
      </c>
      <c r="G342" s="477">
        <v>0</v>
      </c>
      <c r="H342" s="477">
        <v>0</v>
      </c>
      <c r="I342" s="478" t="s">
        <v>328</v>
      </c>
      <c r="J342" s="479">
        <v>118.65</v>
      </c>
      <c r="K342" s="480">
        <v>44188</v>
      </c>
      <c r="L342" s="480"/>
      <c r="M342" s="481">
        <v>33</v>
      </c>
      <c r="N342" s="482" t="s">
        <v>328</v>
      </c>
      <c r="O342" s="483">
        <v>1</v>
      </c>
      <c r="P342" s="484">
        <v>42</v>
      </c>
      <c r="Q342" s="485">
        <v>0</v>
      </c>
      <c r="R342" s="485">
        <v>0</v>
      </c>
      <c r="S342" s="485">
        <v>9</v>
      </c>
      <c r="T342" s="485">
        <v>0</v>
      </c>
      <c r="U342" s="484">
        <v>0</v>
      </c>
      <c r="V342" s="483"/>
      <c r="W342" s="486" t="s">
        <v>672</v>
      </c>
      <c r="X342" s="476" t="s">
        <v>627</v>
      </c>
      <c r="Y342" s="476" t="s">
        <v>627</v>
      </c>
      <c r="Z342" s="476">
        <v>0</v>
      </c>
      <c r="AA342" s="493">
        <f t="shared" si="14"/>
        <v>280</v>
      </c>
      <c r="AC342" s="495">
        <f t="shared" si="15"/>
        <v>280</v>
      </c>
    </row>
    <row r="343" spans="1:29" s="493" customFormat="1" hidden="1" x14ac:dyDescent="0.2">
      <c r="A343" s="475">
        <v>328</v>
      </c>
      <c r="B343" s="476" t="s">
        <v>1103</v>
      </c>
      <c r="C343" s="476" t="s">
        <v>486</v>
      </c>
      <c r="D343" s="476" t="s">
        <v>703</v>
      </c>
      <c r="E343" s="476" t="s">
        <v>744</v>
      </c>
      <c r="F343" s="477">
        <v>7880</v>
      </c>
      <c r="G343" s="477">
        <v>0</v>
      </c>
      <c r="H343" s="477">
        <v>0</v>
      </c>
      <c r="I343" s="478" t="s">
        <v>328</v>
      </c>
      <c r="J343" s="479">
        <v>122</v>
      </c>
      <c r="K343" s="480">
        <v>44204</v>
      </c>
      <c r="L343" s="480"/>
      <c r="M343" s="481">
        <v>961</v>
      </c>
      <c r="N343" s="482" t="s">
        <v>328</v>
      </c>
      <c r="O343" s="483">
        <v>1</v>
      </c>
      <c r="P343" s="484">
        <v>1189</v>
      </c>
      <c r="Q343" s="485">
        <v>0</v>
      </c>
      <c r="R343" s="485">
        <v>0</v>
      </c>
      <c r="S343" s="485">
        <v>228</v>
      </c>
      <c r="T343" s="485">
        <v>0</v>
      </c>
      <c r="U343" s="484">
        <v>0</v>
      </c>
      <c r="V343" s="483"/>
      <c r="W343" s="486" t="s">
        <v>672</v>
      </c>
      <c r="X343" s="476" t="s">
        <v>627</v>
      </c>
      <c r="Y343" s="476" t="s">
        <v>627</v>
      </c>
      <c r="Z343" s="476">
        <v>0</v>
      </c>
      <c r="AA343" s="493">
        <f t="shared" si="14"/>
        <v>7880</v>
      </c>
      <c r="AC343" s="495">
        <f t="shared" si="15"/>
        <v>7880</v>
      </c>
    </row>
    <row r="344" spans="1:29" s="493" customFormat="1" hidden="1" x14ac:dyDescent="0.2">
      <c r="A344" s="475">
        <v>329</v>
      </c>
      <c r="B344" s="476" t="s">
        <v>1103</v>
      </c>
      <c r="C344" s="476" t="s">
        <v>486</v>
      </c>
      <c r="D344" s="476" t="s">
        <v>703</v>
      </c>
      <c r="E344" s="476" t="s">
        <v>744</v>
      </c>
      <c r="F344" s="477">
        <v>69</v>
      </c>
      <c r="G344" s="477">
        <v>0</v>
      </c>
      <c r="H344" s="477">
        <v>0</v>
      </c>
      <c r="I344" s="478" t="s">
        <v>328</v>
      </c>
      <c r="J344" s="479">
        <v>122</v>
      </c>
      <c r="K344" s="480">
        <v>44204</v>
      </c>
      <c r="L344" s="480"/>
      <c r="M344" s="481">
        <v>8</v>
      </c>
      <c r="N344" s="482" t="s">
        <v>328</v>
      </c>
      <c r="O344" s="483">
        <v>1</v>
      </c>
      <c r="P344" s="484">
        <v>10</v>
      </c>
      <c r="Q344" s="485">
        <v>0</v>
      </c>
      <c r="R344" s="485">
        <v>0</v>
      </c>
      <c r="S344" s="485">
        <v>2</v>
      </c>
      <c r="T344" s="485">
        <v>0</v>
      </c>
      <c r="U344" s="484">
        <v>0</v>
      </c>
      <c r="V344" s="483"/>
      <c r="W344" s="486" t="s">
        <v>672</v>
      </c>
      <c r="X344" s="476" t="s">
        <v>627</v>
      </c>
      <c r="Y344" s="476" t="s">
        <v>627</v>
      </c>
      <c r="Z344" s="476">
        <v>0</v>
      </c>
      <c r="AA344" s="493">
        <f t="shared" si="14"/>
        <v>69</v>
      </c>
      <c r="AC344" s="495">
        <f t="shared" si="15"/>
        <v>69</v>
      </c>
    </row>
    <row r="345" spans="1:29" s="493" customFormat="1" hidden="1" x14ac:dyDescent="0.2">
      <c r="A345" s="475">
        <v>330</v>
      </c>
      <c r="B345" s="476" t="s">
        <v>1103</v>
      </c>
      <c r="C345" s="476" t="s">
        <v>486</v>
      </c>
      <c r="D345" s="476" t="s">
        <v>703</v>
      </c>
      <c r="E345" s="476" t="s">
        <v>744</v>
      </c>
      <c r="F345" s="477">
        <v>19000</v>
      </c>
      <c r="G345" s="477">
        <v>0</v>
      </c>
      <c r="H345" s="477">
        <v>0</v>
      </c>
      <c r="I345" s="478" t="s">
        <v>328</v>
      </c>
      <c r="J345" s="479">
        <v>122</v>
      </c>
      <c r="K345" s="480">
        <v>44204</v>
      </c>
      <c r="L345" s="480"/>
      <c r="M345" s="481">
        <v>2318</v>
      </c>
      <c r="N345" s="482" t="s">
        <v>328</v>
      </c>
      <c r="O345" s="483">
        <v>1</v>
      </c>
      <c r="P345" s="484">
        <v>2867</v>
      </c>
      <c r="Q345" s="485">
        <v>0</v>
      </c>
      <c r="R345" s="485">
        <v>0</v>
      </c>
      <c r="S345" s="485">
        <v>549</v>
      </c>
      <c r="T345" s="485">
        <v>0</v>
      </c>
      <c r="U345" s="484">
        <v>0</v>
      </c>
      <c r="V345" s="483"/>
      <c r="W345" s="486" t="s">
        <v>672</v>
      </c>
      <c r="X345" s="476" t="s">
        <v>627</v>
      </c>
      <c r="Y345" s="476" t="s">
        <v>627</v>
      </c>
      <c r="Z345" s="476">
        <v>0</v>
      </c>
      <c r="AA345" s="493">
        <f t="shared" si="14"/>
        <v>19000</v>
      </c>
      <c r="AC345" s="495">
        <f t="shared" si="15"/>
        <v>19000</v>
      </c>
    </row>
    <row r="346" spans="1:29" s="493" customFormat="1" hidden="1" x14ac:dyDescent="0.2">
      <c r="A346" s="475">
        <v>331</v>
      </c>
      <c r="B346" s="476" t="s">
        <v>1103</v>
      </c>
      <c r="C346" s="476" t="s">
        <v>486</v>
      </c>
      <c r="D346" s="476" t="s">
        <v>703</v>
      </c>
      <c r="E346" s="476" t="s">
        <v>744</v>
      </c>
      <c r="F346" s="477">
        <v>2365</v>
      </c>
      <c r="G346" s="477">
        <v>0</v>
      </c>
      <c r="H346" s="477">
        <v>0</v>
      </c>
      <c r="I346" s="478" t="s">
        <v>328</v>
      </c>
      <c r="J346" s="479">
        <v>121</v>
      </c>
      <c r="K346" s="480">
        <v>44207</v>
      </c>
      <c r="L346" s="480"/>
      <c r="M346" s="481">
        <v>286</v>
      </c>
      <c r="N346" s="482" t="s">
        <v>328</v>
      </c>
      <c r="O346" s="483">
        <v>1</v>
      </c>
      <c r="P346" s="484">
        <v>357</v>
      </c>
      <c r="Q346" s="485">
        <v>0</v>
      </c>
      <c r="R346" s="485">
        <v>0</v>
      </c>
      <c r="S346" s="485">
        <v>71</v>
      </c>
      <c r="T346" s="485">
        <v>0</v>
      </c>
      <c r="U346" s="484">
        <v>0</v>
      </c>
      <c r="V346" s="483"/>
      <c r="W346" s="486" t="s">
        <v>672</v>
      </c>
      <c r="X346" s="476" t="s">
        <v>627</v>
      </c>
      <c r="Y346" s="476" t="s">
        <v>627</v>
      </c>
      <c r="Z346" s="476">
        <v>0</v>
      </c>
      <c r="AA346" s="493">
        <f t="shared" si="14"/>
        <v>2365</v>
      </c>
      <c r="AC346" s="495">
        <f t="shared" si="15"/>
        <v>2365</v>
      </c>
    </row>
    <row r="347" spans="1:29" s="493" customFormat="1" hidden="1" x14ac:dyDescent="0.2">
      <c r="A347" s="475">
        <v>332</v>
      </c>
      <c r="B347" s="476" t="s">
        <v>1103</v>
      </c>
      <c r="C347" s="476" t="s">
        <v>486</v>
      </c>
      <c r="D347" s="476" t="s">
        <v>703</v>
      </c>
      <c r="E347" s="476" t="s">
        <v>744</v>
      </c>
      <c r="F347" s="477">
        <v>69419</v>
      </c>
      <c r="G347" s="477">
        <v>0</v>
      </c>
      <c r="H347" s="477">
        <v>0</v>
      </c>
      <c r="I347" s="478" t="s">
        <v>328</v>
      </c>
      <c r="J347" s="479">
        <v>121.78</v>
      </c>
      <c r="K347" s="480">
        <v>44208</v>
      </c>
      <c r="L347" s="480"/>
      <c r="M347" s="481">
        <v>8454</v>
      </c>
      <c r="N347" s="482" t="s">
        <v>328</v>
      </c>
      <c r="O347" s="483">
        <v>1</v>
      </c>
      <c r="P347" s="484">
        <v>10476</v>
      </c>
      <c r="Q347" s="485">
        <v>0</v>
      </c>
      <c r="R347" s="485">
        <v>0</v>
      </c>
      <c r="S347" s="485">
        <v>2023</v>
      </c>
      <c r="T347" s="485">
        <v>0</v>
      </c>
      <c r="U347" s="484">
        <v>0</v>
      </c>
      <c r="V347" s="483"/>
      <c r="W347" s="486" t="s">
        <v>672</v>
      </c>
      <c r="X347" s="476" t="s">
        <v>627</v>
      </c>
      <c r="Y347" s="476" t="s">
        <v>627</v>
      </c>
      <c r="Z347" s="476">
        <v>0</v>
      </c>
      <c r="AA347" s="493">
        <f t="shared" si="14"/>
        <v>69419</v>
      </c>
      <c r="AC347" s="495">
        <f t="shared" si="15"/>
        <v>69419</v>
      </c>
    </row>
    <row r="348" spans="1:29" s="493" customFormat="1" hidden="1" x14ac:dyDescent="0.2">
      <c r="A348" s="475">
        <v>333</v>
      </c>
      <c r="B348" s="476" t="s">
        <v>1103</v>
      </c>
      <c r="C348" s="476" t="s">
        <v>486</v>
      </c>
      <c r="D348" s="476" t="s">
        <v>703</v>
      </c>
      <c r="E348" s="476" t="s">
        <v>744</v>
      </c>
      <c r="F348" s="477">
        <v>8895</v>
      </c>
      <c r="G348" s="477">
        <v>0</v>
      </c>
      <c r="H348" s="477">
        <v>0</v>
      </c>
      <c r="I348" s="478" t="s">
        <v>328</v>
      </c>
      <c r="J348" s="479">
        <v>123</v>
      </c>
      <c r="K348" s="480">
        <v>44208</v>
      </c>
      <c r="L348" s="480"/>
      <c r="M348" s="481">
        <v>1094</v>
      </c>
      <c r="N348" s="482" t="s">
        <v>328</v>
      </c>
      <c r="O348" s="483">
        <v>1</v>
      </c>
      <c r="P348" s="484">
        <v>1342</v>
      </c>
      <c r="Q348" s="485">
        <v>0</v>
      </c>
      <c r="R348" s="485">
        <v>0</v>
      </c>
      <c r="S348" s="485">
        <v>248</v>
      </c>
      <c r="T348" s="485">
        <v>0</v>
      </c>
      <c r="U348" s="484">
        <v>0</v>
      </c>
      <c r="V348" s="483"/>
      <c r="W348" s="486" t="s">
        <v>672</v>
      </c>
      <c r="X348" s="476" t="s">
        <v>627</v>
      </c>
      <c r="Y348" s="476" t="s">
        <v>627</v>
      </c>
      <c r="Z348" s="476">
        <v>0</v>
      </c>
      <c r="AA348" s="493">
        <f t="shared" si="14"/>
        <v>8895</v>
      </c>
      <c r="AC348" s="495">
        <f t="shared" si="15"/>
        <v>8895</v>
      </c>
    </row>
    <row r="349" spans="1:29" s="493" customFormat="1" hidden="1" x14ac:dyDescent="0.2">
      <c r="A349" s="475">
        <v>334</v>
      </c>
      <c r="B349" s="476" t="s">
        <v>1103</v>
      </c>
      <c r="C349" s="476" t="s">
        <v>486</v>
      </c>
      <c r="D349" s="476" t="s">
        <v>703</v>
      </c>
      <c r="E349" s="476" t="s">
        <v>744</v>
      </c>
      <c r="F349" s="477">
        <v>15</v>
      </c>
      <c r="G349" s="477">
        <v>0</v>
      </c>
      <c r="H349" s="477">
        <v>0</v>
      </c>
      <c r="I349" s="478" t="s">
        <v>328</v>
      </c>
      <c r="J349" s="479">
        <v>123</v>
      </c>
      <c r="K349" s="480">
        <v>44208</v>
      </c>
      <c r="L349" s="480"/>
      <c r="M349" s="481">
        <v>2</v>
      </c>
      <c r="N349" s="482" t="s">
        <v>328</v>
      </c>
      <c r="O349" s="483">
        <v>1</v>
      </c>
      <c r="P349" s="484">
        <v>2</v>
      </c>
      <c r="Q349" s="485">
        <v>0</v>
      </c>
      <c r="R349" s="485">
        <v>0</v>
      </c>
      <c r="S349" s="485">
        <v>0</v>
      </c>
      <c r="T349" s="485">
        <v>0</v>
      </c>
      <c r="U349" s="484">
        <v>0</v>
      </c>
      <c r="V349" s="483"/>
      <c r="W349" s="486" t="s">
        <v>672</v>
      </c>
      <c r="X349" s="476" t="s">
        <v>627</v>
      </c>
      <c r="Y349" s="476" t="s">
        <v>627</v>
      </c>
      <c r="Z349" s="476">
        <v>0</v>
      </c>
      <c r="AA349" s="493">
        <f t="shared" si="14"/>
        <v>15</v>
      </c>
      <c r="AC349" s="495">
        <f t="shared" si="15"/>
        <v>15</v>
      </c>
    </row>
    <row r="350" spans="1:29" s="493" customFormat="1" hidden="1" x14ac:dyDescent="0.2">
      <c r="A350" s="475">
        <v>335</v>
      </c>
      <c r="B350" s="476" t="s">
        <v>1103</v>
      </c>
      <c r="C350" s="476" t="s">
        <v>486</v>
      </c>
      <c r="D350" s="476" t="s">
        <v>703</v>
      </c>
      <c r="E350" s="476" t="s">
        <v>744</v>
      </c>
      <c r="F350" s="477">
        <v>67446</v>
      </c>
      <c r="G350" s="477">
        <v>0</v>
      </c>
      <c r="H350" s="477">
        <v>0</v>
      </c>
      <c r="I350" s="478" t="s">
        <v>328</v>
      </c>
      <c r="J350" s="479">
        <v>128.71</v>
      </c>
      <c r="K350" s="480">
        <v>44209</v>
      </c>
      <c r="L350" s="480"/>
      <c r="M350" s="481">
        <v>8681</v>
      </c>
      <c r="N350" s="482" t="s">
        <v>328</v>
      </c>
      <c r="O350" s="483">
        <v>1</v>
      </c>
      <c r="P350" s="484">
        <v>10179</v>
      </c>
      <c r="Q350" s="485">
        <v>0</v>
      </c>
      <c r="R350" s="485">
        <v>0</v>
      </c>
      <c r="S350" s="485">
        <v>1498</v>
      </c>
      <c r="T350" s="485">
        <v>0</v>
      </c>
      <c r="U350" s="484">
        <v>0</v>
      </c>
      <c r="V350" s="483"/>
      <c r="W350" s="486" t="s">
        <v>672</v>
      </c>
      <c r="X350" s="476" t="s">
        <v>627</v>
      </c>
      <c r="Y350" s="476" t="s">
        <v>627</v>
      </c>
      <c r="Z350" s="476">
        <v>0</v>
      </c>
      <c r="AA350" s="493">
        <f t="shared" si="14"/>
        <v>67446</v>
      </c>
      <c r="AC350" s="495">
        <f t="shared" si="15"/>
        <v>67446</v>
      </c>
    </row>
    <row r="351" spans="1:29" s="493" customFormat="1" hidden="1" x14ac:dyDescent="0.2">
      <c r="A351" s="475">
        <v>336</v>
      </c>
      <c r="B351" s="476" t="s">
        <v>1103</v>
      </c>
      <c r="C351" s="476" t="s">
        <v>486</v>
      </c>
      <c r="D351" s="476" t="s">
        <v>703</v>
      </c>
      <c r="E351" s="476" t="s">
        <v>744</v>
      </c>
      <c r="F351" s="477">
        <v>62170</v>
      </c>
      <c r="G351" s="477">
        <v>0</v>
      </c>
      <c r="H351" s="477">
        <v>0</v>
      </c>
      <c r="I351" s="478" t="s">
        <v>328</v>
      </c>
      <c r="J351" s="479">
        <v>126.83</v>
      </c>
      <c r="K351" s="480">
        <v>44210</v>
      </c>
      <c r="L351" s="480"/>
      <c r="M351" s="481">
        <v>7885</v>
      </c>
      <c r="N351" s="482" t="s">
        <v>328</v>
      </c>
      <c r="O351" s="483">
        <v>1</v>
      </c>
      <c r="P351" s="484">
        <v>9382</v>
      </c>
      <c r="Q351" s="485">
        <v>0</v>
      </c>
      <c r="R351" s="485">
        <v>0</v>
      </c>
      <c r="S351" s="485">
        <v>1497</v>
      </c>
      <c r="T351" s="485">
        <v>0</v>
      </c>
      <c r="U351" s="484">
        <v>0</v>
      </c>
      <c r="V351" s="483"/>
      <c r="W351" s="486" t="s">
        <v>672</v>
      </c>
      <c r="X351" s="476" t="s">
        <v>627</v>
      </c>
      <c r="Y351" s="476" t="s">
        <v>627</v>
      </c>
      <c r="Z351" s="476">
        <v>0</v>
      </c>
      <c r="AA351" s="493">
        <f t="shared" si="14"/>
        <v>62170</v>
      </c>
      <c r="AC351" s="495">
        <f t="shared" si="15"/>
        <v>62170</v>
      </c>
    </row>
    <row r="352" spans="1:29" s="493" customFormat="1" hidden="1" x14ac:dyDescent="0.2">
      <c r="A352" s="475">
        <v>337</v>
      </c>
      <c r="B352" s="476" t="s">
        <v>1103</v>
      </c>
      <c r="C352" s="476" t="s">
        <v>486</v>
      </c>
      <c r="D352" s="476" t="s">
        <v>703</v>
      </c>
      <c r="E352" s="476" t="s">
        <v>744</v>
      </c>
      <c r="F352" s="477">
        <v>8804</v>
      </c>
      <c r="G352" s="477">
        <v>0</v>
      </c>
      <c r="H352" s="477">
        <v>0</v>
      </c>
      <c r="I352" s="478" t="s">
        <v>328</v>
      </c>
      <c r="J352" s="479">
        <v>126.22</v>
      </c>
      <c r="K352" s="480">
        <v>44211</v>
      </c>
      <c r="L352" s="480"/>
      <c r="M352" s="481">
        <v>1111</v>
      </c>
      <c r="N352" s="482" t="s">
        <v>328</v>
      </c>
      <c r="O352" s="483">
        <v>1</v>
      </c>
      <c r="P352" s="484">
        <v>1329</v>
      </c>
      <c r="Q352" s="485">
        <v>0</v>
      </c>
      <c r="R352" s="485">
        <v>0</v>
      </c>
      <c r="S352" s="485">
        <v>217</v>
      </c>
      <c r="T352" s="485">
        <v>0</v>
      </c>
      <c r="U352" s="484">
        <v>0</v>
      </c>
      <c r="V352" s="483"/>
      <c r="W352" s="486" t="s">
        <v>672</v>
      </c>
      <c r="X352" s="476" t="s">
        <v>627</v>
      </c>
      <c r="Y352" s="476" t="s">
        <v>627</v>
      </c>
      <c r="Z352" s="476">
        <v>0</v>
      </c>
      <c r="AA352" s="493">
        <f t="shared" si="14"/>
        <v>8804</v>
      </c>
      <c r="AC352" s="495">
        <f t="shared" si="15"/>
        <v>8804</v>
      </c>
    </row>
    <row r="353" spans="1:29" s="493" customFormat="1" hidden="1" x14ac:dyDescent="0.2">
      <c r="A353" s="475">
        <v>338</v>
      </c>
      <c r="B353" s="476" t="s">
        <v>1103</v>
      </c>
      <c r="C353" s="476" t="s">
        <v>486</v>
      </c>
      <c r="D353" s="476" t="s">
        <v>703</v>
      </c>
      <c r="E353" s="476" t="s">
        <v>744</v>
      </c>
      <c r="F353" s="477">
        <v>631</v>
      </c>
      <c r="G353" s="477">
        <v>0</v>
      </c>
      <c r="H353" s="477">
        <v>0</v>
      </c>
      <c r="I353" s="478" t="s">
        <v>328</v>
      </c>
      <c r="J353" s="479">
        <v>126.22</v>
      </c>
      <c r="K353" s="480">
        <v>44211</v>
      </c>
      <c r="L353" s="480"/>
      <c r="M353" s="481">
        <v>80</v>
      </c>
      <c r="N353" s="482" t="s">
        <v>328</v>
      </c>
      <c r="O353" s="483">
        <v>1</v>
      </c>
      <c r="P353" s="484">
        <v>95</v>
      </c>
      <c r="Q353" s="485">
        <v>0</v>
      </c>
      <c r="R353" s="485">
        <v>0</v>
      </c>
      <c r="S353" s="485">
        <v>16</v>
      </c>
      <c r="T353" s="485">
        <v>0</v>
      </c>
      <c r="U353" s="484">
        <v>0</v>
      </c>
      <c r="V353" s="483"/>
      <c r="W353" s="486" t="s">
        <v>672</v>
      </c>
      <c r="X353" s="476" t="s">
        <v>627</v>
      </c>
      <c r="Y353" s="476" t="s">
        <v>627</v>
      </c>
      <c r="Z353" s="476">
        <v>0</v>
      </c>
      <c r="AA353" s="493">
        <f t="shared" ref="AA353:AA416" si="16">F353/O353</f>
        <v>631</v>
      </c>
      <c r="AC353" s="495">
        <f t="shared" ref="AC353:AC416" si="17">AA353-AB353</f>
        <v>631</v>
      </c>
    </row>
    <row r="354" spans="1:29" s="493" customFormat="1" hidden="1" x14ac:dyDescent="0.2">
      <c r="A354" s="475">
        <v>339</v>
      </c>
      <c r="B354" s="476" t="s">
        <v>1103</v>
      </c>
      <c r="C354" s="476" t="s">
        <v>486</v>
      </c>
      <c r="D354" s="476" t="s">
        <v>703</v>
      </c>
      <c r="E354" s="476" t="s">
        <v>744</v>
      </c>
      <c r="F354" s="477">
        <v>1843</v>
      </c>
      <c r="G354" s="477">
        <v>0</v>
      </c>
      <c r="H354" s="477">
        <v>0</v>
      </c>
      <c r="I354" s="478" t="s">
        <v>328</v>
      </c>
      <c r="J354" s="479">
        <v>126.22</v>
      </c>
      <c r="K354" s="480">
        <v>44211</v>
      </c>
      <c r="L354" s="480"/>
      <c r="M354" s="481">
        <v>233</v>
      </c>
      <c r="N354" s="482" t="s">
        <v>328</v>
      </c>
      <c r="O354" s="483">
        <v>1</v>
      </c>
      <c r="P354" s="484">
        <v>278</v>
      </c>
      <c r="Q354" s="485">
        <v>0</v>
      </c>
      <c r="R354" s="485">
        <v>0</v>
      </c>
      <c r="S354" s="485">
        <v>46</v>
      </c>
      <c r="T354" s="485">
        <v>0</v>
      </c>
      <c r="U354" s="484">
        <v>0</v>
      </c>
      <c r="V354" s="483"/>
      <c r="W354" s="486" t="s">
        <v>672</v>
      </c>
      <c r="X354" s="476" t="s">
        <v>627</v>
      </c>
      <c r="Y354" s="476" t="s">
        <v>627</v>
      </c>
      <c r="Z354" s="476">
        <v>0</v>
      </c>
      <c r="AA354" s="493">
        <f t="shared" si="16"/>
        <v>1843</v>
      </c>
      <c r="AC354" s="495">
        <f t="shared" si="17"/>
        <v>1843</v>
      </c>
    </row>
    <row r="355" spans="1:29" s="493" customFormat="1" hidden="1" x14ac:dyDescent="0.2">
      <c r="A355" s="475">
        <v>340</v>
      </c>
      <c r="B355" s="476" t="s">
        <v>1103</v>
      </c>
      <c r="C355" s="476" t="s">
        <v>486</v>
      </c>
      <c r="D355" s="476" t="s">
        <v>703</v>
      </c>
      <c r="E355" s="476" t="s">
        <v>744</v>
      </c>
      <c r="F355" s="477">
        <v>1</v>
      </c>
      <c r="G355" s="477">
        <v>0</v>
      </c>
      <c r="H355" s="477">
        <v>0</v>
      </c>
      <c r="I355" s="478" t="s">
        <v>328</v>
      </c>
      <c r="J355" s="479">
        <v>128.19999999999999</v>
      </c>
      <c r="K355" s="480">
        <v>44211</v>
      </c>
      <c r="L355" s="480"/>
      <c r="M355" s="481">
        <v>0</v>
      </c>
      <c r="N355" s="482" t="s">
        <v>328</v>
      </c>
      <c r="O355" s="483">
        <v>1</v>
      </c>
      <c r="P355" s="484">
        <v>0</v>
      </c>
      <c r="Q355" s="485">
        <v>0</v>
      </c>
      <c r="R355" s="485">
        <v>0</v>
      </c>
      <c r="S355" s="485">
        <v>0</v>
      </c>
      <c r="T355" s="485">
        <v>0</v>
      </c>
      <c r="U355" s="484">
        <v>0</v>
      </c>
      <c r="V355" s="483"/>
      <c r="W355" s="486" t="s">
        <v>672</v>
      </c>
      <c r="X355" s="476" t="s">
        <v>627</v>
      </c>
      <c r="Y355" s="476" t="s">
        <v>627</v>
      </c>
      <c r="Z355" s="476">
        <v>0</v>
      </c>
      <c r="AA355" s="493">
        <f t="shared" si="16"/>
        <v>1</v>
      </c>
      <c r="AC355" s="495">
        <f t="shared" si="17"/>
        <v>1</v>
      </c>
    </row>
    <row r="356" spans="1:29" s="493" customFormat="1" hidden="1" x14ac:dyDescent="0.2">
      <c r="A356" s="475">
        <v>341</v>
      </c>
      <c r="B356" s="476" t="s">
        <v>1103</v>
      </c>
      <c r="C356" s="476" t="s">
        <v>486</v>
      </c>
      <c r="D356" s="476" t="s">
        <v>703</v>
      </c>
      <c r="E356" s="476" t="s">
        <v>744</v>
      </c>
      <c r="F356" s="477">
        <v>67446</v>
      </c>
      <c r="G356" s="477">
        <v>0</v>
      </c>
      <c r="H356" s="477">
        <v>0</v>
      </c>
      <c r="I356" s="478" t="s">
        <v>328</v>
      </c>
      <c r="J356" s="479">
        <v>134</v>
      </c>
      <c r="K356" s="480">
        <v>44214</v>
      </c>
      <c r="L356" s="480"/>
      <c r="M356" s="481">
        <v>9038</v>
      </c>
      <c r="N356" s="482" t="s">
        <v>328</v>
      </c>
      <c r="O356" s="483">
        <v>1</v>
      </c>
      <c r="P356" s="484">
        <v>10179</v>
      </c>
      <c r="Q356" s="485">
        <v>0</v>
      </c>
      <c r="R356" s="485">
        <v>0</v>
      </c>
      <c r="S356" s="485">
        <v>1141</v>
      </c>
      <c r="T356" s="485">
        <v>0</v>
      </c>
      <c r="U356" s="484">
        <v>0</v>
      </c>
      <c r="V356" s="483"/>
      <c r="W356" s="486" t="s">
        <v>672</v>
      </c>
      <c r="X356" s="476" t="s">
        <v>627</v>
      </c>
      <c r="Y356" s="476" t="s">
        <v>627</v>
      </c>
      <c r="Z356" s="476">
        <v>0</v>
      </c>
      <c r="AA356" s="493">
        <f t="shared" si="16"/>
        <v>67446</v>
      </c>
      <c r="AC356" s="495">
        <f t="shared" si="17"/>
        <v>67446</v>
      </c>
    </row>
    <row r="357" spans="1:29" s="493" customFormat="1" hidden="1" x14ac:dyDescent="0.2">
      <c r="A357" s="475">
        <v>342</v>
      </c>
      <c r="B357" s="476" t="s">
        <v>1103</v>
      </c>
      <c r="C357" s="476" t="s">
        <v>486</v>
      </c>
      <c r="D357" s="476" t="s">
        <v>703</v>
      </c>
      <c r="E357" s="476" t="s">
        <v>744</v>
      </c>
      <c r="F357" s="477">
        <v>67446</v>
      </c>
      <c r="G357" s="477">
        <v>0</v>
      </c>
      <c r="H357" s="477">
        <v>0</v>
      </c>
      <c r="I357" s="478" t="s">
        <v>328</v>
      </c>
      <c r="J357" s="479">
        <v>134.5</v>
      </c>
      <c r="K357" s="480">
        <v>44214</v>
      </c>
      <c r="L357" s="480"/>
      <c r="M357" s="481">
        <v>9071</v>
      </c>
      <c r="N357" s="482" t="s">
        <v>328</v>
      </c>
      <c r="O357" s="483">
        <v>1</v>
      </c>
      <c r="P357" s="484">
        <v>10179</v>
      </c>
      <c r="Q357" s="485">
        <v>0</v>
      </c>
      <c r="R357" s="485">
        <v>0</v>
      </c>
      <c r="S357" s="485">
        <v>1107</v>
      </c>
      <c r="T357" s="485">
        <v>0</v>
      </c>
      <c r="U357" s="484">
        <v>0</v>
      </c>
      <c r="V357" s="483"/>
      <c r="W357" s="486" t="s">
        <v>672</v>
      </c>
      <c r="X357" s="476" t="s">
        <v>627</v>
      </c>
      <c r="Y357" s="476" t="s">
        <v>627</v>
      </c>
      <c r="Z357" s="476">
        <v>0</v>
      </c>
      <c r="AA357" s="493">
        <f t="shared" si="16"/>
        <v>67446</v>
      </c>
      <c r="AC357" s="495">
        <f t="shared" si="17"/>
        <v>67446</v>
      </c>
    </row>
    <row r="358" spans="1:29" s="493" customFormat="1" hidden="1" x14ac:dyDescent="0.2">
      <c r="A358" s="475">
        <v>343</v>
      </c>
      <c r="B358" s="476" t="s">
        <v>1103</v>
      </c>
      <c r="C358" s="476" t="s">
        <v>486</v>
      </c>
      <c r="D358" s="476" t="s">
        <v>703</v>
      </c>
      <c r="E358" s="476" t="s">
        <v>744</v>
      </c>
      <c r="F358" s="477">
        <v>46765</v>
      </c>
      <c r="G358" s="477">
        <v>0</v>
      </c>
      <c r="H358" s="477">
        <v>0</v>
      </c>
      <c r="I358" s="478" t="s">
        <v>328</v>
      </c>
      <c r="J358" s="479">
        <v>133.66</v>
      </c>
      <c r="K358" s="480">
        <v>44214</v>
      </c>
      <c r="L358" s="480"/>
      <c r="M358" s="481">
        <v>6251</v>
      </c>
      <c r="N358" s="482" t="s">
        <v>328</v>
      </c>
      <c r="O358" s="483">
        <v>1</v>
      </c>
      <c r="P358" s="484">
        <v>7058</v>
      </c>
      <c r="Q358" s="485">
        <v>0</v>
      </c>
      <c r="R358" s="485">
        <v>0</v>
      </c>
      <c r="S358" s="485">
        <v>807</v>
      </c>
      <c r="T358" s="485">
        <v>0</v>
      </c>
      <c r="U358" s="484">
        <v>0</v>
      </c>
      <c r="V358" s="483"/>
      <c r="W358" s="486" t="s">
        <v>672</v>
      </c>
      <c r="X358" s="476" t="s">
        <v>627</v>
      </c>
      <c r="Y358" s="476" t="s">
        <v>627</v>
      </c>
      <c r="Z358" s="476">
        <v>0</v>
      </c>
      <c r="AA358" s="493">
        <f t="shared" si="16"/>
        <v>46765</v>
      </c>
      <c r="AC358" s="495">
        <f t="shared" si="17"/>
        <v>46765</v>
      </c>
    </row>
    <row r="359" spans="1:29" s="493" customFormat="1" hidden="1" x14ac:dyDescent="0.2">
      <c r="A359" s="475">
        <v>344</v>
      </c>
      <c r="B359" s="476" t="s">
        <v>1103</v>
      </c>
      <c r="C359" s="476" t="s">
        <v>486</v>
      </c>
      <c r="D359" s="476" t="s">
        <v>703</v>
      </c>
      <c r="E359" s="476" t="s">
        <v>744</v>
      </c>
      <c r="F359" s="477">
        <v>67446</v>
      </c>
      <c r="G359" s="477">
        <v>0</v>
      </c>
      <c r="H359" s="477">
        <v>0</v>
      </c>
      <c r="I359" s="478" t="s">
        <v>328</v>
      </c>
      <c r="J359" s="479">
        <v>142.08000000000001</v>
      </c>
      <c r="K359" s="480">
        <v>44215</v>
      </c>
      <c r="L359" s="480"/>
      <c r="M359" s="481">
        <v>9583</v>
      </c>
      <c r="N359" s="482" t="s">
        <v>328</v>
      </c>
      <c r="O359" s="483">
        <v>1</v>
      </c>
      <c r="P359" s="484">
        <v>10179</v>
      </c>
      <c r="Q359" s="485">
        <v>0</v>
      </c>
      <c r="R359" s="485">
        <v>0</v>
      </c>
      <c r="S359" s="485">
        <v>596</v>
      </c>
      <c r="T359" s="485">
        <v>0</v>
      </c>
      <c r="U359" s="484">
        <v>0</v>
      </c>
      <c r="V359" s="483"/>
      <c r="W359" s="486" t="s">
        <v>672</v>
      </c>
      <c r="X359" s="476" t="s">
        <v>627</v>
      </c>
      <c r="Y359" s="476" t="s">
        <v>627</v>
      </c>
      <c r="Z359" s="476">
        <v>0</v>
      </c>
      <c r="AA359" s="493">
        <f t="shared" si="16"/>
        <v>67446</v>
      </c>
      <c r="AC359" s="495">
        <f t="shared" si="17"/>
        <v>67446</v>
      </c>
    </row>
    <row r="360" spans="1:29" s="493" customFormat="1" hidden="1" x14ac:dyDescent="0.2">
      <c r="A360" s="475">
        <v>345</v>
      </c>
      <c r="B360" s="476" t="s">
        <v>1103</v>
      </c>
      <c r="C360" s="476" t="s">
        <v>486</v>
      </c>
      <c r="D360" s="476" t="s">
        <v>703</v>
      </c>
      <c r="E360" s="476" t="s">
        <v>744</v>
      </c>
      <c r="F360" s="477">
        <v>67446</v>
      </c>
      <c r="G360" s="477">
        <v>0</v>
      </c>
      <c r="H360" s="477">
        <v>0</v>
      </c>
      <c r="I360" s="478" t="s">
        <v>328</v>
      </c>
      <c r="J360" s="479">
        <v>140.88999999999999</v>
      </c>
      <c r="K360" s="480">
        <v>44215</v>
      </c>
      <c r="L360" s="480"/>
      <c r="M360" s="481">
        <v>9502</v>
      </c>
      <c r="N360" s="482" t="s">
        <v>328</v>
      </c>
      <c r="O360" s="483">
        <v>1</v>
      </c>
      <c r="P360" s="484">
        <v>10179</v>
      </c>
      <c r="Q360" s="485">
        <v>0</v>
      </c>
      <c r="R360" s="485">
        <v>0</v>
      </c>
      <c r="S360" s="485">
        <v>676</v>
      </c>
      <c r="T360" s="485">
        <v>0</v>
      </c>
      <c r="U360" s="484">
        <v>0</v>
      </c>
      <c r="V360" s="483"/>
      <c r="W360" s="486" t="s">
        <v>672</v>
      </c>
      <c r="X360" s="476" t="s">
        <v>627</v>
      </c>
      <c r="Y360" s="476" t="s">
        <v>627</v>
      </c>
      <c r="Z360" s="476">
        <v>0</v>
      </c>
      <c r="AA360" s="493">
        <f t="shared" si="16"/>
        <v>67446</v>
      </c>
      <c r="AC360" s="495">
        <f t="shared" si="17"/>
        <v>67446</v>
      </c>
    </row>
    <row r="361" spans="1:29" s="493" customFormat="1" hidden="1" x14ac:dyDescent="0.2">
      <c r="A361" s="475">
        <v>346</v>
      </c>
      <c r="B361" s="476" t="s">
        <v>1103</v>
      </c>
      <c r="C361" s="476" t="s">
        <v>486</v>
      </c>
      <c r="D361" s="476" t="s">
        <v>703</v>
      </c>
      <c r="E361" s="476" t="s">
        <v>744</v>
      </c>
      <c r="F361" s="477">
        <v>18</v>
      </c>
      <c r="G361" s="477">
        <v>0</v>
      </c>
      <c r="H361" s="477">
        <v>0</v>
      </c>
      <c r="I361" s="478" t="s">
        <v>328</v>
      </c>
      <c r="J361" s="479">
        <v>140.88999999999999</v>
      </c>
      <c r="K361" s="480">
        <v>44215</v>
      </c>
      <c r="L361" s="480"/>
      <c r="M361" s="481">
        <v>3</v>
      </c>
      <c r="N361" s="482" t="s">
        <v>328</v>
      </c>
      <c r="O361" s="483">
        <v>1</v>
      </c>
      <c r="P361" s="484">
        <v>3</v>
      </c>
      <c r="Q361" s="485">
        <v>0</v>
      </c>
      <c r="R361" s="485">
        <v>0</v>
      </c>
      <c r="S361" s="485">
        <v>0</v>
      </c>
      <c r="T361" s="485">
        <v>0</v>
      </c>
      <c r="U361" s="484">
        <v>0</v>
      </c>
      <c r="V361" s="483"/>
      <c r="W361" s="486" t="s">
        <v>672</v>
      </c>
      <c r="X361" s="476" t="s">
        <v>627</v>
      </c>
      <c r="Y361" s="476" t="s">
        <v>627</v>
      </c>
      <c r="Z361" s="476">
        <v>0</v>
      </c>
      <c r="AA361" s="493">
        <f t="shared" si="16"/>
        <v>18</v>
      </c>
      <c r="AC361" s="495">
        <f t="shared" si="17"/>
        <v>18</v>
      </c>
    </row>
    <row r="362" spans="1:29" s="493" customFormat="1" hidden="1" x14ac:dyDescent="0.2">
      <c r="A362" s="475">
        <v>347</v>
      </c>
      <c r="B362" s="476" t="s">
        <v>1103</v>
      </c>
      <c r="C362" s="476" t="s">
        <v>486</v>
      </c>
      <c r="D362" s="476" t="s">
        <v>703</v>
      </c>
      <c r="E362" s="476" t="s">
        <v>744</v>
      </c>
      <c r="F362" s="477">
        <v>67428</v>
      </c>
      <c r="G362" s="477">
        <v>0</v>
      </c>
      <c r="H362" s="477">
        <v>0</v>
      </c>
      <c r="I362" s="478" t="s">
        <v>328</v>
      </c>
      <c r="J362" s="479">
        <v>140.88999999999999</v>
      </c>
      <c r="K362" s="480">
        <v>44215</v>
      </c>
      <c r="L362" s="480"/>
      <c r="M362" s="481">
        <v>9500</v>
      </c>
      <c r="N362" s="482" t="s">
        <v>328</v>
      </c>
      <c r="O362" s="483">
        <v>1</v>
      </c>
      <c r="P362" s="484">
        <v>10176</v>
      </c>
      <c r="Q362" s="485">
        <v>0</v>
      </c>
      <c r="R362" s="485">
        <v>0</v>
      </c>
      <c r="S362" s="485">
        <v>676</v>
      </c>
      <c r="T362" s="485">
        <v>0</v>
      </c>
      <c r="U362" s="484">
        <v>0</v>
      </c>
      <c r="V362" s="483"/>
      <c r="W362" s="486" t="s">
        <v>672</v>
      </c>
      <c r="X362" s="476" t="s">
        <v>627</v>
      </c>
      <c r="Y362" s="476" t="s">
        <v>627</v>
      </c>
      <c r="Z362" s="476">
        <v>0</v>
      </c>
      <c r="AA362" s="493">
        <f t="shared" si="16"/>
        <v>67428</v>
      </c>
      <c r="AC362" s="495">
        <f t="shared" si="17"/>
        <v>67428</v>
      </c>
    </row>
    <row r="363" spans="1:29" s="493" customFormat="1" hidden="1" x14ac:dyDescent="0.2">
      <c r="A363" s="475">
        <v>348</v>
      </c>
      <c r="B363" s="476" t="s">
        <v>1103</v>
      </c>
      <c r="C363" s="476" t="s">
        <v>486</v>
      </c>
      <c r="D363" s="476" t="s">
        <v>703</v>
      </c>
      <c r="E363" s="476" t="s">
        <v>744</v>
      </c>
      <c r="F363" s="477">
        <v>18</v>
      </c>
      <c r="G363" s="477">
        <v>0</v>
      </c>
      <c r="H363" s="477">
        <v>0</v>
      </c>
      <c r="I363" s="478" t="s">
        <v>328</v>
      </c>
      <c r="J363" s="479">
        <v>140.88999999999999</v>
      </c>
      <c r="K363" s="480">
        <v>44215</v>
      </c>
      <c r="L363" s="480"/>
      <c r="M363" s="481">
        <v>3</v>
      </c>
      <c r="N363" s="482" t="s">
        <v>328</v>
      </c>
      <c r="O363" s="483">
        <v>1</v>
      </c>
      <c r="P363" s="484">
        <v>3</v>
      </c>
      <c r="Q363" s="485">
        <v>0</v>
      </c>
      <c r="R363" s="485">
        <v>0</v>
      </c>
      <c r="S363" s="485">
        <v>0</v>
      </c>
      <c r="T363" s="485">
        <v>0</v>
      </c>
      <c r="U363" s="484">
        <v>0</v>
      </c>
      <c r="V363" s="483"/>
      <c r="W363" s="486" t="s">
        <v>672</v>
      </c>
      <c r="X363" s="476" t="s">
        <v>627</v>
      </c>
      <c r="Y363" s="476" t="s">
        <v>627</v>
      </c>
      <c r="Z363" s="476">
        <v>0</v>
      </c>
      <c r="AA363" s="493">
        <f t="shared" si="16"/>
        <v>18</v>
      </c>
      <c r="AC363" s="495">
        <f t="shared" si="17"/>
        <v>18</v>
      </c>
    </row>
    <row r="364" spans="1:29" s="493" customFormat="1" hidden="1" x14ac:dyDescent="0.2">
      <c r="A364" s="475">
        <v>349</v>
      </c>
      <c r="B364" s="476" t="s">
        <v>1103</v>
      </c>
      <c r="C364" s="476" t="s">
        <v>486</v>
      </c>
      <c r="D364" s="476" t="s">
        <v>703</v>
      </c>
      <c r="E364" s="476" t="s">
        <v>744</v>
      </c>
      <c r="F364" s="477">
        <v>10</v>
      </c>
      <c r="G364" s="477">
        <v>0</v>
      </c>
      <c r="H364" s="477">
        <v>0</v>
      </c>
      <c r="I364" s="478" t="s">
        <v>328</v>
      </c>
      <c r="J364" s="479">
        <v>139.49</v>
      </c>
      <c r="K364" s="480">
        <v>44215</v>
      </c>
      <c r="L364" s="480"/>
      <c r="M364" s="481">
        <v>1</v>
      </c>
      <c r="N364" s="482" t="s">
        <v>328</v>
      </c>
      <c r="O364" s="483">
        <v>1</v>
      </c>
      <c r="P364" s="484">
        <v>2</v>
      </c>
      <c r="Q364" s="485">
        <v>0</v>
      </c>
      <c r="R364" s="485">
        <v>0</v>
      </c>
      <c r="S364" s="485">
        <v>0</v>
      </c>
      <c r="T364" s="485">
        <v>0</v>
      </c>
      <c r="U364" s="484">
        <v>0</v>
      </c>
      <c r="V364" s="483"/>
      <c r="W364" s="486" t="s">
        <v>672</v>
      </c>
      <c r="X364" s="476" t="s">
        <v>627</v>
      </c>
      <c r="Y364" s="476" t="s">
        <v>627</v>
      </c>
      <c r="Z364" s="476">
        <v>0</v>
      </c>
      <c r="AA364" s="493">
        <f t="shared" si="16"/>
        <v>10</v>
      </c>
      <c r="AC364" s="495">
        <f t="shared" si="17"/>
        <v>10</v>
      </c>
    </row>
    <row r="365" spans="1:29" s="493" customFormat="1" hidden="1" x14ac:dyDescent="0.2">
      <c r="A365" s="475">
        <v>350</v>
      </c>
      <c r="B365" s="476" t="s">
        <v>1103</v>
      </c>
      <c r="C365" s="476" t="s">
        <v>486</v>
      </c>
      <c r="D365" s="476" t="s">
        <v>703</v>
      </c>
      <c r="E365" s="476" t="s">
        <v>744</v>
      </c>
      <c r="F365" s="477">
        <v>67446</v>
      </c>
      <c r="G365" s="477">
        <v>0</v>
      </c>
      <c r="H365" s="477">
        <v>0</v>
      </c>
      <c r="I365" s="478" t="s">
        <v>328</v>
      </c>
      <c r="J365" s="479">
        <v>139.5</v>
      </c>
      <c r="K365" s="480">
        <v>44215</v>
      </c>
      <c r="L365" s="480"/>
      <c r="M365" s="481">
        <v>9409</v>
      </c>
      <c r="N365" s="482" t="s">
        <v>328</v>
      </c>
      <c r="O365" s="483">
        <v>1</v>
      </c>
      <c r="P365" s="484">
        <v>10179</v>
      </c>
      <c r="Q365" s="485">
        <v>0</v>
      </c>
      <c r="R365" s="485">
        <v>0</v>
      </c>
      <c r="S365" s="485">
        <v>770</v>
      </c>
      <c r="T365" s="485">
        <v>0</v>
      </c>
      <c r="U365" s="484">
        <v>0</v>
      </c>
      <c r="V365" s="483"/>
      <c r="W365" s="486" t="s">
        <v>672</v>
      </c>
      <c r="X365" s="476" t="s">
        <v>627</v>
      </c>
      <c r="Y365" s="476" t="s">
        <v>627</v>
      </c>
      <c r="Z365" s="476">
        <v>0</v>
      </c>
      <c r="AA365" s="493">
        <f t="shared" si="16"/>
        <v>67446</v>
      </c>
      <c r="AC365" s="495">
        <f t="shared" si="17"/>
        <v>67446</v>
      </c>
    </row>
    <row r="366" spans="1:29" s="493" customFormat="1" hidden="1" x14ac:dyDescent="0.2">
      <c r="A366" s="475">
        <v>351</v>
      </c>
      <c r="B366" s="476" t="s">
        <v>1103</v>
      </c>
      <c r="C366" s="476" t="s">
        <v>486</v>
      </c>
      <c r="D366" s="476" t="s">
        <v>703</v>
      </c>
      <c r="E366" s="476" t="s">
        <v>744</v>
      </c>
      <c r="F366" s="477">
        <v>52793</v>
      </c>
      <c r="G366" s="477">
        <v>0</v>
      </c>
      <c r="H366" s="477">
        <v>0</v>
      </c>
      <c r="I366" s="478" t="s">
        <v>328</v>
      </c>
      <c r="J366" s="479">
        <v>138</v>
      </c>
      <c r="K366" s="480">
        <v>44216</v>
      </c>
      <c r="L366" s="480"/>
      <c r="M366" s="481">
        <v>7285</v>
      </c>
      <c r="N366" s="482" t="s">
        <v>328</v>
      </c>
      <c r="O366" s="483">
        <v>1</v>
      </c>
      <c r="P366" s="484">
        <v>7967</v>
      </c>
      <c r="Q366" s="485">
        <v>0</v>
      </c>
      <c r="R366" s="485">
        <v>0</v>
      </c>
      <c r="S366" s="485">
        <v>682</v>
      </c>
      <c r="T366" s="485">
        <v>0</v>
      </c>
      <c r="U366" s="484">
        <v>0</v>
      </c>
      <c r="V366" s="483"/>
      <c r="W366" s="486" t="s">
        <v>672</v>
      </c>
      <c r="X366" s="476" t="s">
        <v>627</v>
      </c>
      <c r="Y366" s="476" t="s">
        <v>627</v>
      </c>
      <c r="Z366" s="476">
        <v>0</v>
      </c>
      <c r="AA366" s="493">
        <f t="shared" si="16"/>
        <v>52793</v>
      </c>
      <c r="AC366" s="495">
        <f t="shared" si="17"/>
        <v>52793</v>
      </c>
    </row>
    <row r="367" spans="1:29" s="493" customFormat="1" hidden="1" x14ac:dyDescent="0.2">
      <c r="A367" s="475">
        <v>352</v>
      </c>
      <c r="B367" s="476" t="s">
        <v>1103</v>
      </c>
      <c r="C367" s="476" t="s">
        <v>486</v>
      </c>
      <c r="D367" s="476" t="s">
        <v>703</v>
      </c>
      <c r="E367" s="476" t="s">
        <v>744</v>
      </c>
      <c r="F367" s="477">
        <v>63</v>
      </c>
      <c r="G367" s="477">
        <v>0</v>
      </c>
      <c r="H367" s="477">
        <v>0</v>
      </c>
      <c r="I367" s="478" t="s">
        <v>328</v>
      </c>
      <c r="J367" s="479">
        <v>137</v>
      </c>
      <c r="K367" s="480">
        <v>44216</v>
      </c>
      <c r="L367" s="480"/>
      <c r="M367" s="481">
        <v>9</v>
      </c>
      <c r="N367" s="482" t="s">
        <v>328</v>
      </c>
      <c r="O367" s="483">
        <v>1</v>
      </c>
      <c r="P367" s="484">
        <v>10</v>
      </c>
      <c r="Q367" s="485">
        <v>0</v>
      </c>
      <c r="R367" s="485">
        <v>0</v>
      </c>
      <c r="S367" s="485">
        <v>1</v>
      </c>
      <c r="T367" s="485">
        <v>0</v>
      </c>
      <c r="U367" s="484">
        <v>0</v>
      </c>
      <c r="V367" s="483"/>
      <c r="W367" s="486" t="s">
        <v>672</v>
      </c>
      <c r="X367" s="476" t="s">
        <v>627</v>
      </c>
      <c r="Y367" s="476" t="s">
        <v>627</v>
      </c>
      <c r="Z367" s="476">
        <v>0</v>
      </c>
      <c r="AA367" s="493">
        <f t="shared" si="16"/>
        <v>63</v>
      </c>
      <c r="AC367" s="495">
        <f t="shared" si="17"/>
        <v>63</v>
      </c>
    </row>
    <row r="368" spans="1:29" s="493" customFormat="1" hidden="1" x14ac:dyDescent="0.2">
      <c r="A368" s="475">
        <v>353</v>
      </c>
      <c r="B368" s="476" t="s">
        <v>1103</v>
      </c>
      <c r="C368" s="476" t="s">
        <v>486</v>
      </c>
      <c r="D368" s="476" t="s">
        <v>703</v>
      </c>
      <c r="E368" s="476" t="s">
        <v>744</v>
      </c>
      <c r="F368" s="477">
        <v>7</v>
      </c>
      <c r="G368" s="477">
        <v>0</v>
      </c>
      <c r="H368" s="477">
        <v>0</v>
      </c>
      <c r="I368" s="478" t="s">
        <v>328</v>
      </c>
      <c r="J368" s="479">
        <v>137</v>
      </c>
      <c r="K368" s="480">
        <v>44216</v>
      </c>
      <c r="L368" s="480"/>
      <c r="M368" s="481">
        <v>1</v>
      </c>
      <c r="N368" s="482" t="s">
        <v>328</v>
      </c>
      <c r="O368" s="483">
        <v>1</v>
      </c>
      <c r="P368" s="484">
        <v>1</v>
      </c>
      <c r="Q368" s="485">
        <v>0</v>
      </c>
      <c r="R368" s="485">
        <v>0</v>
      </c>
      <c r="S368" s="485">
        <v>0</v>
      </c>
      <c r="T368" s="485">
        <v>0</v>
      </c>
      <c r="U368" s="484">
        <v>0</v>
      </c>
      <c r="V368" s="483"/>
      <c r="W368" s="486" t="s">
        <v>672</v>
      </c>
      <c r="X368" s="476" t="s">
        <v>627</v>
      </c>
      <c r="Y368" s="476" t="s">
        <v>627</v>
      </c>
      <c r="Z368" s="476">
        <v>0</v>
      </c>
      <c r="AA368" s="493">
        <f t="shared" si="16"/>
        <v>7</v>
      </c>
      <c r="AC368" s="495">
        <f t="shared" si="17"/>
        <v>7</v>
      </c>
    </row>
    <row r="369" spans="1:29" s="493" customFormat="1" hidden="1" x14ac:dyDescent="0.2">
      <c r="A369" s="475">
        <v>354</v>
      </c>
      <c r="B369" s="476" t="s">
        <v>1103</v>
      </c>
      <c r="C369" s="476" t="s">
        <v>486</v>
      </c>
      <c r="D369" s="476" t="s">
        <v>703</v>
      </c>
      <c r="E369" s="476" t="s">
        <v>744</v>
      </c>
      <c r="F369" s="477">
        <v>100</v>
      </c>
      <c r="G369" s="477">
        <v>0</v>
      </c>
      <c r="H369" s="477">
        <v>0</v>
      </c>
      <c r="I369" s="478" t="s">
        <v>328</v>
      </c>
      <c r="J369" s="479">
        <v>137</v>
      </c>
      <c r="K369" s="480">
        <v>44216</v>
      </c>
      <c r="L369" s="480"/>
      <c r="M369" s="481">
        <v>14</v>
      </c>
      <c r="N369" s="482" t="s">
        <v>328</v>
      </c>
      <c r="O369" s="483">
        <v>1</v>
      </c>
      <c r="P369" s="484">
        <v>15</v>
      </c>
      <c r="Q369" s="485">
        <v>0</v>
      </c>
      <c r="R369" s="485">
        <v>0</v>
      </c>
      <c r="S369" s="485">
        <v>1</v>
      </c>
      <c r="T369" s="485">
        <v>0</v>
      </c>
      <c r="U369" s="484">
        <v>0</v>
      </c>
      <c r="V369" s="483"/>
      <c r="W369" s="486" t="s">
        <v>672</v>
      </c>
      <c r="X369" s="476" t="s">
        <v>627</v>
      </c>
      <c r="Y369" s="476" t="s">
        <v>627</v>
      </c>
      <c r="Z369" s="476">
        <v>0</v>
      </c>
      <c r="AA369" s="493">
        <f t="shared" si="16"/>
        <v>100</v>
      </c>
      <c r="AC369" s="495">
        <f t="shared" si="17"/>
        <v>100</v>
      </c>
    </row>
    <row r="370" spans="1:29" s="493" customFormat="1" hidden="1" x14ac:dyDescent="0.2">
      <c r="A370" s="475">
        <v>355</v>
      </c>
      <c r="B370" s="476" t="s">
        <v>1103</v>
      </c>
      <c r="C370" s="476" t="s">
        <v>486</v>
      </c>
      <c r="D370" s="476" t="s">
        <v>703</v>
      </c>
      <c r="E370" s="476" t="s">
        <v>744</v>
      </c>
      <c r="F370" s="477">
        <v>2300</v>
      </c>
      <c r="G370" s="477">
        <v>0</v>
      </c>
      <c r="H370" s="477">
        <v>0</v>
      </c>
      <c r="I370" s="478" t="s">
        <v>328</v>
      </c>
      <c r="J370" s="479">
        <v>137</v>
      </c>
      <c r="K370" s="480">
        <v>44216</v>
      </c>
      <c r="L370" s="480"/>
      <c r="M370" s="481">
        <v>315</v>
      </c>
      <c r="N370" s="482" t="s">
        <v>328</v>
      </c>
      <c r="O370" s="483">
        <v>1</v>
      </c>
      <c r="P370" s="484">
        <v>347</v>
      </c>
      <c r="Q370" s="485">
        <v>0</v>
      </c>
      <c r="R370" s="485">
        <v>0</v>
      </c>
      <c r="S370" s="485">
        <v>32</v>
      </c>
      <c r="T370" s="485">
        <v>0</v>
      </c>
      <c r="U370" s="484">
        <v>0</v>
      </c>
      <c r="V370" s="483"/>
      <c r="W370" s="486" t="s">
        <v>672</v>
      </c>
      <c r="X370" s="476" t="s">
        <v>627</v>
      </c>
      <c r="Y370" s="476" t="s">
        <v>627</v>
      </c>
      <c r="Z370" s="476">
        <v>0</v>
      </c>
      <c r="AA370" s="493">
        <f t="shared" si="16"/>
        <v>2300</v>
      </c>
      <c r="AC370" s="495">
        <f t="shared" si="17"/>
        <v>2300</v>
      </c>
    </row>
    <row r="371" spans="1:29" s="493" customFormat="1" hidden="1" x14ac:dyDescent="0.2">
      <c r="A371" s="475">
        <v>356</v>
      </c>
      <c r="B371" s="476" t="s">
        <v>1103</v>
      </c>
      <c r="C371" s="476" t="s">
        <v>486</v>
      </c>
      <c r="D371" s="476" t="s">
        <v>703</v>
      </c>
      <c r="E371" s="476" t="s">
        <v>744</v>
      </c>
      <c r="F371" s="477">
        <v>15967</v>
      </c>
      <c r="G371" s="477">
        <v>0</v>
      </c>
      <c r="H371" s="477">
        <v>0</v>
      </c>
      <c r="I371" s="478" t="s">
        <v>328</v>
      </c>
      <c r="J371" s="479">
        <v>137</v>
      </c>
      <c r="K371" s="480">
        <v>44216</v>
      </c>
      <c r="L371" s="480"/>
      <c r="M371" s="481">
        <v>2187</v>
      </c>
      <c r="N371" s="482" t="s">
        <v>328</v>
      </c>
      <c r="O371" s="483">
        <v>1</v>
      </c>
      <c r="P371" s="484">
        <v>2410</v>
      </c>
      <c r="Q371" s="485">
        <v>0</v>
      </c>
      <c r="R371" s="485">
        <v>0</v>
      </c>
      <c r="S371" s="485">
        <v>222</v>
      </c>
      <c r="T371" s="485">
        <v>0</v>
      </c>
      <c r="U371" s="484">
        <v>0</v>
      </c>
      <c r="V371" s="483"/>
      <c r="W371" s="486" t="s">
        <v>672</v>
      </c>
      <c r="X371" s="476" t="s">
        <v>627</v>
      </c>
      <c r="Y371" s="476" t="s">
        <v>627</v>
      </c>
      <c r="Z371" s="476">
        <v>0</v>
      </c>
      <c r="AA371" s="493">
        <f t="shared" si="16"/>
        <v>15967</v>
      </c>
      <c r="AC371" s="495">
        <f t="shared" si="17"/>
        <v>15967</v>
      </c>
    </row>
    <row r="372" spans="1:29" s="493" customFormat="1" hidden="1" x14ac:dyDescent="0.2">
      <c r="A372" s="475">
        <v>357</v>
      </c>
      <c r="B372" s="476" t="s">
        <v>1103</v>
      </c>
      <c r="C372" s="476" t="s">
        <v>486</v>
      </c>
      <c r="D372" s="476" t="s">
        <v>703</v>
      </c>
      <c r="E372" s="476" t="s">
        <v>744</v>
      </c>
      <c r="F372" s="477">
        <v>24147</v>
      </c>
      <c r="G372" s="477">
        <v>0</v>
      </c>
      <c r="H372" s="477">
        <v>0</v>
      </c>
      <c r="I372" s="478" t="s">
        <v>328</v>
      </c>
      <c r="J372" s="479">
        <v>137</v>
      </c>
      <c r="K372" s="480">
        <v>44216</v>
      </c>
      <c r="L372" s="480"/>
      <c r="M372" s="481">
        <v>3308</v>
      </c>
      <c r="N372" s="482" t="s">
        <v>328</v>
      </c>
      <c r="O372" s="483">
        <v>1</v>
      </c>
      <c r="P372" s="484">
        <v>3644</v>
      </c>
      <c r="Q372" s="485">
        <v>0</v>
      </c>
      <c r="R372" s="485">
        <v>0</v>
      </c>
      <c r="S372" s="485">
        <v>336</v>
      </c>
      <c r="T372" s="485">
        <v>0</v>
      </c>
      <c r="U372" s="484">
        <v>0</v>
      </c>
      <c r="V372" s="483"/>
      <c r="W372" s="486" t="s">
        <v>672</v>
      </c>
      <c r="X372" s="476" t="s">
        <v>627</v>
      </c>
      <c r="Y372" s="476" t="s">
        <v>627</v>
      </c>
      <c r="Z372" s="476">
        <v>0</v>
      </c>
      <c r="AA372" s="493">
        <f t="shared" si="16"/>
        <v>24147</v>
      </c>
      <c r="AC372" s="495">
        <f t="shared" si="17"/>
        <v>24147</v>
      </c>
    </row>
    <row r="373" spans="1:29" s="493" customFormat="1" hidden="1" x14ac:dyDescent="0.2">
      <c r="A373" s="475">
        <v>358</v>
      </c>
      <c r="B373" s="476" t="s">
        <v>1103</v>
      </c>
      <c r="C373" s="476" t="s">
        <v>486</v>
      </c>
      <c r="D373" s="476" t="s">
        <v>703</v>
      </c>
      <c r="E373" s="476" t="s">
        <v>744</v>
      </c>
      <c r="F373" s="477">
        <v>170</v>
      </c>
      <c r="G373" s="477">
        <v>0</v>
      </c>
      <c r="H373" s="477">
        <v>0</v>
      </c>
      <c r="I373" s="478" t="s">
        <v>328</v>
      </c>
      <c r="J373" s="479">
        <v>137</v>
      </c>
      <c r="K373" s="480">
        <v>44216</v>
      </c>
      <c r="L373" s="480"/>
      <c r="M373" s="481">
        <v>23</v>
      </c>
      <c r="N373" s="482" t="s">
        <v>328</v>
      </c>
      <c r="O373" s="483">
        <v>1</v>
      </c>
      <c r="P373" s="484">
        <v>26</v>
      </c>
      <c r="Q373" s="485">
        <v>0</v>
      </c>
      <c r="R373" s="485">
        <v>0</v>
      </c>
      <c r="S373" s="485">
        <v>2</v>
      </c>
      <c r="T373" s="485">
        <v>0</v>
      </c>
      <c r="U373" s="484">
        <v>0</v>
      </c>
      <c r="V373" s="483"/>
      <c r="W373" s="486" t="s">
        <v>672</v>
      </c>
      <c r="X373" s="476" t="s">
        <v>627</v>
      </c>
      <c r="Y373" s="476" t="s">
        <v>627</v>
      </c>
      <c r="Z373" s="476">
        <v>0</v>
      </c>
      <c r="AA373" s="493">
        <f t="shared" si="16"/>
        <v>170</v>
      </c>
      <c r="AC373" s="495">
        <f t="shared" si="17"/>
        <v>170</v>
      </c>
    </row>
    <row r="374" spans="1:29" s="493" customFormat="1" hidden="1" x14ac:dyDescent="0.2">
      <c r="A374" s="475">
        <v>359</v>
      </c>
      <c r="B374" s="476" t="s">
        <v>1103</v>
      </c>
      <c r="C374" s="476" t="s">
        <v>486</v>
      </c>
      <c r="D374" s="476" t="s">
        <v>703</v>
      </c>
      <c r="E374" s="476" t="s">
        <v>744</v>
      </c>
      <c r="F374" s="477">
        <v>2300</v>
      </c>
      <c r="G374" s="477">
        <v>0</v>
      </c>
      <c r="H374" s="477">
        <v>0</v>
      </c>
      <c r="I374" s="478" t="s">
        <v>328</v>
      </c>
      <c r="J374" s="479">
        <v>137</v>
      </c>
      <c r="K374" s="480">
        <v>44216</v>
      </c>
      <c r="L374" s="480"/>
      <c r="M374" s="481">
        <v>315</v>
      </c>
      <c r="N374" s="482" t="s">
        <v>328</v>
      </c>
      <c r="O374" s="483">
        <v>1</v>
      </c>
      <c r="P374" s="484">
        <v>347</v>
      </c>
      <c r="Q374" s="485">
        <v>0</v>
      </c>
      <c r="R374" s="485">
        <v>0</v>
      </c>
      <c r="S374" s="485">
        <v>32</v>
      </c>
      <c r="T374" s="485">
        <v>0</v>
      </c>
      <c r="U374" s="484">
        <v>0</v>
      </c>
      <c r="V374" s="483"/>
      <c r="W374" s="486" t="s">
        <v>672</v>
      </c>
      <c r="X374" s="476" t="s">
        <v>627</v>
      </c>
      <c r="Y374" s="476" t="s">
        <v>627</v>
      </c>
      <c r="Z374" s="476">
        <v>0</v>
      </c>
      <c r="AA374" s="493">
        <f t="shared" si="16"/>
        <v>2300</v>
      </c>
      <c r="AC374" s="495">
        <f t="shared" si="17"/>
        <v>2300</v>
      </c>
    </row>
    <row r="375" spans="1:29" s="493" customFormat="1" hidden="1" x14ac:dyDescent="0.2">
      <c r="A375" s="475">
        <v>360</v>
      </c>
      <c r="B375" s="476" t="s">
        <v>1103</v>
      </c>
      <c r="C375" s="476" t="s">
        <v>486</v>
      </c>
      <c r="D375" s="476" t="s">
        <v>703</v>
      </c>
      <c r="E375" s="476" t="s">
        <v>744</v>
      </c>
      <c r="F375" s="477">
        <v>1</v>
      </c>
      <c r="G375" s="477">
        <v>0</v>
      </c>
      <c r="H375" s="477">
        <v>0</v>
      </c>
      <c r="I375" s="478" t="s">
        <v>328</v>
      </c>
      <c r="J375" s="479">
        <v>136.63999999999999</v>
      </c>
      <c r="K375" s="480">
        <v>44216</v>
      </c>
      <c r="L375" s="480"/>
      <c r="M375" s="481">
        <v>0</v>
      </c>
      <c r="N375" s="482" t="s">
        <v>328</v>
      </c>
      <c r="O375" s="483">
        <v>1</v>
      </c>
      <c r="P375" s="484">
        <v>0</v>
      </c>
      <c r="Q375" s="485">
        <v>0</v>
      </c>
      <c r="R375" s="485">
        <v>0</v>
      </c>
      <c r="S375" s="485">
        <v>0</v>
      </c>
      <c r="T375" s="485">
        <v>0</v>
      </c>
      <c r="U375" s="484">
        <v>0</v>
      </c>
      <c r="V375" s="483"/>
      <c r="W375" s="486" t="s">
        <v>672</v>
      </c>
      <c r="X375" s="476" t="s">
        <v>627</v>
      </c>
      <c r="Y375" s="476" t="s">
        <v>627</v>
      </c>
      <c r="Z375" s="476">
        <v>0</v>
      </c>
      <c r="AA375" s="493">
        <f t="shared" si="16"/>
        <v>1</v>
      </c>
      <c r="AC375" s="495">
        <f t="shared" si="17"/>
        <v>1</v>
      </c>
    </row>
    <row r="376" spans="1:29" s="493" customFormat="1" hidden="1" x14ac:dyDescent="0.2">
      <c r="A376" s="475">
        <v>361</v>
      </c>
      <c r="B376" s="476" t="s">
        <v>1103</v>
      </c>
      <c r="C376" s="476" t="s">
        <v>486</v>
      </c>
      <c r="D376" s="476" t="s">
        <v>703</v>
      </c>
      <c r="E376" s="476" t="s">
        <v>744</v>
      </c>
      <c r="F376" s="477">
        <v>60209</v>
      </c>
      <c r="G376" s="477">
        <v>0</v>
      </c>
      <c r="H376" s="477">
        <v>0</v>
      </c>
      <c r="I376" s="478" t="s">
        <v>328</v>
      </c>
      <c r="J376" s="479">
        <v>136.63999999999999</v>
      </c>
      <c r="K376" s="480">
        <v>44216</v>
      </c>
      <c r="L376" s="480"/>
      <c r="M376" s="481">
        <v>8227</v>
      </c>
      <c r="N376" s="482" t="s">
        <v>328</v>
      </c>
      <c r="O376" s="483">
        <v>1</v>
      </c>
      <c r="P376" s="484">
        <v>9087</v>
      </c>
      <c r="Q376" s="485">
        <v>0</v>
      </c>
      <c r="R376" s="485">
        <v>0</v>
      </c>
      <c r="S376" s="485">
        <v>860</v>
      </c>
      <c r="T376" s="485">
        <v>0</v>
      </c>
      <c r="U376" s="484">
        <v>0</v>
      </c>
      <c r="V376" s="483"/>
      <c r="W376" s="486" t="s">
        <v>672</v>
      </c>
      <c r="X376" s="476" t="s">
        <v>627</v>
      </c>
      <c r="Y376" s="476" t="s">
        <v>627</v>
      </c>
      <c r="Z376" s="476">
        <v>0</v>
      </c>
      <c r="AA376" s="493">
        <f t="shared" si="16"/>
        <v>60209</v>
      </c>
      <c r="AC376" s="495">
        <f t="shared" si="17"/>
        <v>60209</v>
      </c>
    </row>
    <row r="377" spans="1:29" s="493" customFormat="1" hidden="1" x14ac:dyDescent="0.2">
      <c r="A377" s="475">
        <v>362</v>
      </c>
      <c r="B377" s="476" t="s">
        <v>1103</v>
      </c>
      <c r="C377" s="476" t="s">
        <v>486</v>
      </c>
      <c r="D377" s="476" t="s">
        <v>703</v>
      </c>
      <c r="E377" s="476" t="s">
        <v>744</v>
      </c>
      <c r="F377" s="477">
        <v>1</v>
      </c>
      <c r="G377" s="477">
        <v>0</v>
      </c>
      <c r="H377" s="477">
        <v>0</v>
      </c>
      <c r="I377" s="478" t="s">
        <v>328</v>
      </c>
      <c r="J377" s="479">
        <v>136.63999999999999</v>
      </c>
      <c r="K377" s="480">
        <v>44216</v>
      </c>
      <c r="L377" s="480"/>
      <c r="M377" s="481">
        <v>0</v>
      </c>
      <c r="N377" s="482" t="s">
        <v>328</v>
      </c>
      <c r="O377" s="483">
        <v>1</v>
      </c>
      <c r="P377" s="484">
        <v>0</v>
      </c>
      <c r="Q377" s="485">
        <v>0</v>
      </c>
      <c r="R377" s="485">
        <v>0</v>
      </c>
      <c r="S377" s="485">
        <v>0</v>
      </c>
      <c r="T377" s="485">
        <v>0</v>
      </c>
      <c r="U377" s="484">
        <v>0</v>
      </c>
      <c r="V377" s="483"/>
      <c r="W377" s="486" t="s">
        <v>672</v>
      </c>
      <c r="X377" s="476" t="s">
        <v>627</v>
      </c>
      <c r="Y377" s="476" t="s">
        <v>627</v>
      </c>
      <c r="Z377" s="476">
        <v>0</v>
      </c>
      <c r="AA377" s="493">
        <f t="shared" si="16"/>
        <v>1</v>
      </c>
      <c r="AC377" s="495">
        <f t="shared" si="17"/>
        <v>1</v>
      </c>
    </row>
    <row r="378" spans="1:29" s="493" customFormat="1" hidden="1" x14ac:dyDescent="0.2">
      <c r="A378" s="475">
        <v>363</v>
      </c>
      <c r="B378" s="476" t="s">
        <v>1103</v>
      </c>
      <c r="C378" s="476" t="s">
        <v>486</v>
      </c>
      <c r="D378" s="476" t="s">
        <v>703</v>
      </c>
      <c r="E378" s="476" t="s">
        <v>744</v>
      </c>
      <c r="F378" s="477">
        <v>60210</v>
      </c>
      <c r="G378" s="477">
        <v>0</v>
      </c>
      <c r="H378" s="477">
        <v>0</v>
      </c>
      <c r="I378" s="478" t="s">
        <v>328</v>
      </c>
      <c r="J378" s="479">
        <v>136.63999999999999</v>
      </c>
      <c r="K378" s="480">
        <v>44216</v>
      </c>
      <c r="L378" s="480"/>
      <c r="M378" s="481">
        <v>8227</v>
      </c>
      <c r="N378" s="482" t="s">
        <v>328</v>
      </c>
      <c r="O378" s="483">
        <v>1</v>
      </c>
      <c r="P378" s="484">
        <v>9087</v>
      </c>
      <c r="Q378" s="485">
        <v>0</v>
      </c>
      <c r="R378" s="485">
        <v>0</v>
      </c>
      <c r="S378" s="485">
        <v>860</v>
      </c>
      <c r="T378" s="485">
        <v>0</v>
      </c>
      <c r="U378" s="484">
        <v>0</v>
      </c>
      <c r="V378" s="483"/>
      <c r="W378" s="486" t="s">
        <v>672</v>
      </c>
      <c r="X378" s="476" t="s">
        <v>627</v>
      </c>
      <c r="Y378" s="476" t="s">
        <v>627</v>
      </c>
      <c r="Z378" s="476">
        <v>0</v>
      </c>
      <c r="AA378" s="493">
        <f t="shared" si="16"/>
        <v>60210</v>
      </c>
      <c r="AC378" s="495">
        <f t="shared" si="17"/>
        <v>60210</v>
      </c>
    </row>
    <row r="379" spans="1:29" s="493" customFormat="1" hidden="1" x14ac:dyDescent="0.2">
      <c r="A379" s="475">
        <v>364</v>
      </c>
      <c r="B379" s="476" t="s">
        <v>1103</v>
      </c>
      <c r="C379" s="476" t="s">
        <v>486</v>
      </c>
      <c r="D379" s="476" t="s">
        <v>703</v>
      </c>
      <c r="E379" s="476" t="s">
        <v>744</v>
      </c>
      <c r="F379" s="477">
        <v>43796</v>
      </c>
      <c r="G379" s="477">
        <v>0</v>
      </c>
      <c r="H379" s="477">
        <v>0</v>
      </c>
      <c r="I379" s="478" t="s">
        <v>328</v>
      </c>
      <c r="J379" s="479">
        <v>133.21</v>
      </c>
      <c r="K379" s="480">
        <v>44217</v>
      </c>
      <c r="L379" s="480"/>
      <c r="M379" s="481">
        <v>5834</v>
      </c>
      <c r="N379" s="482" t="s">
        <v>328</v>
      </c>
      <c r="O379" s="483">
        <v>1</v>
      </c>
      <c r="P379" s="484">
        <v>6610</v>
      </c>
      <c r="Q379" s="485">
        <v>0</v>
      </c>
      <c r="R379" s="485">
        <v>0</v>
      </c>
      <c r="S379" s="485">
        <v>775</v>
      </c>
      <c r="T379" s="485">
        <v>0</v>
      </c>
      <c r="U379" s="484">
        <v>0</v>
      </c>
      <c r="V379" s="483"/>
      <c r="W379" s="486" t="s">
        <v>672</v>
      </c>
      <c r="X379" s="476" t="s">
        <v>627</v>
      </c>
      <c r="Y379" s="476" t="s">
        <v>627</v>
      </c>
      <c r="Z379" s="476">
        <v>0</v>
      </c>
      <c r="AA379" s="493">
        <f t="shared" si="16"/>
        <v>43796</v>
      </c>
      <c r="AC379" s="495">
        <f t="shared" si="17"/>
        <v>43796</v>
      </c>
    </row>
    <row r="380" spans="1:29" s="493" customFormat="1" hidden="1" x14ac:dyDescent="0.2">
      <c r="A380" s="475">
        <v>365</v>
      </c>
      <c r="B380" s="476" t="s">
        <v>1103</v>
      </c>
      <c r="C380" s="476" t="s">
        <v>486</v>
      </c>
      <c r="D380" s="476" t="s">
        <v>703</v>
      </c>
      <c r="E380" s="476" t="s">
        <v>744</v>
      </c>
      <c r="F380" s="477">
        <v>6</v>
      </c>
      <c r="G380" s="477">
        <v>0</v>
      </c>
      <c r="H380" s="477">
        <v>0</v>
      </c>
      <c r="I380" s="478" t="s">
        <v>328</v>
      </c>
      <c r="J380" s="479">
        <v>139.44</v>
      </c>
      <c r="K380" s="480">
        <v>44217</v>
      </c>
      <c r="L380" s="480"/>
      <c r="M380" s="481">
        <v>1</v>
      </c>
      <c r="N380" s="482" t="s">
        <v>328</v>
      </c>
      <c r="O380" s="483">
        <v>1</v>
      </c>
      <c r="P380" s="484">
        <v>1</v>
      </c>
      <c r="Q380" s="485">
        <v>0</v>
      </c>
      <c r="R380" s="485">
        <v>0</v>
      </c>
      <c r="S380" s="485">
        <v>0</v>
      </c>
      <c r="T380" s="485">
        <v>0</v>
      </c>
      <c r="U380" s="484">
        <v>0</v>
      </c>
      <c r="V380" s="483"/>
      <c r="W380" s="486" t="s">
        <v>672</v>
      </c>
      <c r="X380" s="476" t="s">
        <v>627</v>
      </c>
      <c r="Y380" s="476" t="s">
        <v>627</v>
      </c>
      <c r="Z380" s="476">
        <v>0</v>
      </c>
      <c r="AA380" s="493">
        <f t="shared" si="16"/>
        <v>6</v>
      </c>
      <c r="AC380" s="495">
        <f t="shared" si="17"/>
        <v>6</v>
      </c>
    </row>
    <row r="381" spans="1:29" s="493" customFormat="1" hidden="1" x14ac:dyDescent="0.2">
      <c r="A381" s="475">
        <v>366</v>
      </c>
      <c r="B381" s="476" t="s">
        <v>1103</v>
      </c>
      <c r="C381" s="476" t="s">
        <v>486</v>
      </c>
      <c r="D381" s="476" t="s">
        <v>703</v>
      </c>
      <c r="E381" s="476" t="s">
        <v>744</v>
      </c>
      <c r="F381" s="477">
        <v>60000</v>
      </c>
      <c r="G381" s="477">
        <v>0</v>
      </c>
      <c r="H381" s="477">
        <v>0</v>
      </c>
      <c r="I381" s="478" t="s">
        <v>328</v>
      </c>
      <c r="J381" s="479">
        <v>142.1</v>
      </c>
      <c r="K381" s="480">
        <v>44217</v>
      </c>
      <c r="L381" s="480"/>
      <c r="M381" s="481">
        <v>8526</v>
      </c>
      <c r="N381" s="482" t="s">
        <v>328</v>
      </c>
      <c r="O381" s="483">
        <v>1</v>
      </c>
      <c r="P381" s="484">
        <v>9055</v>
      </c>
      <c r="Q381" s="485">
        <v>0</v>
      </c>
      <c r="R381" s="485">
        <v>0</v>
      </c>
      <c r="S381" s="485">
        <v>529</v>
      </c>
      <c r="T381" s="485">
        <v>0</v>
      </c>
      <c r="U381" s="484">
        <v>0</v>
      </c>
      <c r="V381" s="483"/>
      <c r="W381" s="486" t="s">
        <v>672</v>
      </c>
      <c r="X381" s="476" t="s">
        <v>627</v>
      </c>
      <c r="Y381" s="476" t="s">
        <v>627</v>
      </c>
      <c r="Z381" s="476">
        <v>0</v>
      </c>
      <c r="AA381" s="493">
        <f t="shared" si="16"/>
        <v>60000</v>
      </c>
      <c r="AC381" s="495">
        <f t="shared" si="17"/>
        <v>60000</v>
      </c>
    </row>
    <row r="382" spans="1:29" s="493" customFormat="1" hidden="1" x14ac:dyDescent="0.2">
      <c r="A382" s="475">
        <v>367</v>
      </c>
      <c r="B382" s="476" t="s">
        <v>1103</v>
      </c>
      <c r="C382" s="476" t="s">
        <v>486</v>
      </c>
      <c r="D382" s="476" t="s">
        <v>703</v>
      </c>
      <c r="E382" s="476" t="s">
        <v>744</v>
      </c>
      <c r="F382" s="477">
        <v>60000</v>
      </c>
      <c r="G382" s="477">
        <v>0</v>
      </c>
      <c r="H382" s="477">
        <v>0</v>
      </c>
      <c r="I382" s="478" t="s">
        <v>328</v>
      </c>
      <c r="J382" s="479">
        <v>140.69</v>
      </c>
      <c r="K382" s="480">
        <v>44217</v>
      </c>
      <c r="L382" s="480"/>
      <c r="M382" s="481">
        <v>8441</v>
      </c>
      <c r="N382" s="482" t="s">
        <v>328</v>
      </c>
      <c r="O382" s="483">
        <v>1</v>
      </c>
      <c r="P382" s="484">
        <v>9055</v>
      </c>
      <c r="Q382" s="485">
        <v>0</v>
      </c>
      <c r="R382" s="485">
        <v>0</v>
      </c>
      <c r="S382" s="485">
        <v>614</v>
      </c>
      <c r="T382" s="485">
        <v>0</v>
      </c>
      <c r="U382" s="484">
        <v>0</v>
      </c>
      <c r="V382" s="483"/>
      <c r="W382" s="486" t="s">
        <v>672</v>
      </c>
      <c r="X382" s="476" t="s">
        <v>627</v>
      </c>
      <c r="Y382" s="476" t="s">
        <v>627</v>
      </c>
      <c r="Z382" s="476">
        <v>0</v>
      </c>
      <c r="AA382" s="493">
        <f t="shared" si="16"/>
        <v>60000</v>
      </c>
      <c r="AC382" s="495">
        <f t="shared" si="17"/>
        <v>60000</v>
      </c>
    </row>
    <row r="383" spans="1:29" s="493" customFormat="1" hidden="1" x14ac:dyDescent="0.2">
      <c r="A383" s="475">
        <v>368</v>
      </c>
      <c r="B383" s="476" t="s">
        <v>1103</v>
      </c>
      <c r="C383" s="476" t="s">
        <v>486</v>
      </c>
      <c r="D383" s="476" t="s">
        <v>703</v>
      </c>
      <c r="E383" s="476" t="s">
        <v>744</v>
      </c>
      <c r="F383" s="477">
        <v>60000</v>
      </c>
      <c r="G383" s="477">
        <v>0</v>
      </c>
      <c r="H383" s="477">
        <v>0</v>
      </c>
      <c r="I383" s="478" t="s">
        <v>328</v>
      </c>
      <c r="J383" s="479">
        <v>139.30000000000001</v>
      </c>
      <c r="K383" s="480">
        <v>44217</v>
      </c>
      <c r="L383" s="480"/>
      <c r="M383" s="481">
        <v>8358</v>
      </c>
      <c r="N383" s="482" t="s">
        <v>328</v>
      </c>
      <c r="O383" s="483">
        <v>1</v>
      </c>
      <c r="P383" s="484">
        <v>9055</v>
      </c>
      <c r="Q383" s="485">
        <v>0</v>
      </c>
      <c r="R383" s="485">
        <v>0</v>
      </c>
      <c r="S383" s="485">
        <v>697</v>
      </c>
      <c r="T383" s="485">
        <v>0</v>
      </c>
      <c r="U383" s="484">
        <v>0</v>
      </c>
      <c r="V383" s="483"/>
      <c r="W383" s="486" t="s">
        <v>672</v>
      </c>
      <c r="X383" s="476" t="s">
        <v>627</v>
      </c>
      <c r="Y383" s="476" t="s">
        <v>627</v>
      </c>
      <c r="Z383" s="476">
        <v>0</v>
      </c>
      <c r="AA383" s="493">
        <f t="shared" si="16"/>
        <v>60000</v>
      </c>
      <c r="AC383" s="495">
        <f t="shared" si="17"/>
        <v>60000</v>
      </c>
    </row>
    <row r="384" spans="1:29" s="493" customFormat="1" hidden="1" x14ac:dyDescent="0.2">
      <c r="A384" s="475">
        <v>369</v>
      </c>
      <c r="B384" s="476" t="s">
        <v>1103</v>
      </c>
      <c r="C384" s="476" t="s">
        <v>486</v>
      </c>
      <c r="D384" s="476" t="s">
        <v>703</v>
      </c>
      <c r="E384" s="476" t="s">
        <v>744</v>
      </c>
      <c r="F384" s="477">
        <v>42596</v>
      </c>
      <c r="G384" s="477">
        <v>0</v>
      </c>
      <c r="H384" s="477">
        <v>0</v>
      </c>
      <c r="I384" s="478" t="s">
        <v>328</v>
      </c>
      <c r="J384" s="479">
        <v>137.91</v>
      </c>
      <c r="K384" s="480">
        <v>44217</v>
      </c>
      <c r="L384" s="480"/>
      <c r="M384" s="481">
        <v>5874</v>
      </c>
      <c r="N384" s="482" t="s">
        <v>328</v>
      </c>
      <c r="O384" s="483">
        <v>1</v>
      </c>
      <c r="P384" s="484">
        <v>6428</v>
      </c>
      <c r="Q384" s="485">
        <v>0</v>
      </c>
      <c r="R384" s="485">
        <v>0</v>
      </c>
      <c r="S384" s="485">
        <v>554</v>
      </c>
      <c r="T384" s="485">
        <v>0</v>
      </c>
      <c r="U384" s="484">
        <v>0</v>
      </c>
      <c r="V384" s="483"/>
      <c r="W384" s="486" t="s">
        <v>672</v>
      </c>
      <c r="X384" s="476" t="s">
        <v>627</v>
      </c>
      <c r="Y384" s="476" t="s">
        <v>627</v>
      </c>
      <c r="Z384" s="476">
        <v>0</v>
      </c>
      <c r="AA384" s="493">
        <f t="shared" si="16"/>
        <v>42596</v>
      </c>
      <c r="AC384" s="495">
        <f t="shared" si="17"/>
        <v>42596</v>
      </c>
    </row>
    <row r="385" spans="1:29" s="493" customFormat="1" hidden="1" x14ac:dyDescent="0.2">
      <c r="A385" s="475">
        <v>370</v>
      </c>
      <c r="B385" s="476" t="s">
        <v>1103</v>
      </c>
      <c r="C385" s="476" t="s">
        <v>486</v>
      </c>
      <c r="D385" s="476" t="s">
        <v>703</v>
      </c>
      <c r="E385" s="476" t="s">
        <v>744</v>
      </c>
      <c r="F385" s="477">
        <v>21779</v>
      </c>
      <c r="G385" s="477">
        <v>0</v>
      </c>
      <c r="H385" s="477">
        <v>0</v>
      </c>
      <c r="I385" s="478" t="s">
        <v>328</v>
      </c>
      <c r="J385" s="479">
        <v>136.54</v>
      </c>
      <c r="K385" s="480">
        <v>44217</v>
      </c>
      <c r="L385" s="480"/>
      <c r="M385" s="481">
        <v>2974</v>
      </c>
      <c r="N385" s="482" t="s">
        <v>328</v>
      </c>
      <c r="O385" s="483">
        <v>1</v>
      </c>
      <c r="P385" s="484">
        <v>3287</v>
      </c>
      <c r="Q385" s="485">
        <v>0</v>
      </c>
      <c r="R385" s="485">
        <v>0</v>
      </c>
      <c r="S385" s="485">
        <v>313</v>
      </c>
      <c r="T385" s="485">
        <v>0</v>
      </c>
      <c r="U385" s="484">
        <v>0</v>
      </c>
      <c r="V385" s="483"/>
      <c r="W385" s="486" t="s">
        <v>672</v>
      </c>
      <c r="X385" s="476" t="s">
        <v>627</v>
      </c>
      <c r="Y385" s="476" t="s">
        <v>627</v>
      </c>
      <c r="Z385" s="476">
        <v>0</v>
      </c>
      <c r="AA385" s="493">
        <f t="shared" si="16"/>
        <v>21779</v>
      </c>
      <c r="AC385" s="495">
        <f t="shared" si="17"/>
        <v>21779</v>
      </c>
    </row>
    <row r="386" spans="1:29" s="493" customFormat="1" hidden="1" x14ac:dyDescent="0.2">
      <c r="A386" s="475">
        <v>371</v>
      </c>
      <c r="B386" s="476" t="s">
        <v>1103</v>
      </c>
      <c r="C386" s="476" t="s">
        <v>486</v>
      </c>
      <c r="D386" s="476" t="s">
        <v>703</v>
      </c>
      <c r="E386" s="476" t="s">
        <v>744</v>
      </c>
      <c r="F386" s="477">
        <v>9543</v>
      </c>
      <c r="G386" s="477">
        <v>0</v>
      </c>
      <c r="H386" s="477">
        <v>0</v>
      </c>
      <c r="I386" s="478" t="s">
        <v>328</v>
      </c>
      <c r="J386" s="479">
        <v>138.11000000000001</v>
      </c>
      <c r="K386" s="480">
        <v>44218</v>
      </c>
      <c r="L386" s="480"/>
      <c r="M386" s="481">
        <v>1318</v>
      </c>
      <c r="N386" s="482" t="s">
        <v>328</v>
      </c>
      <c r="O386" s="483">
        <v>1</v>
      </c>
      <c r="P386" s="484">
        <v>1440</v>
      </c>
      <c r="Q386" s="485">
        <v>0</v>
      </c>
      <c r="R386" s="485">
        <v>0</v>
      </c>
      <c r="S386" s="485">
        <v>122</v>
      </c>
      <c r="T386" s="485">
        <v>0</v>
      </c>
      <c r="U386" s="484">
        <v>0</v>
      </c>
      <c r="V386" s="483"/>
      <c r="W386" s="486" t="s">
        <v>672</v>
      </c>
      <c r="X386" s="476" t="s">
        <v>627</v>
      </c>
      <c r="Y386" s="476" t="s">
        <v>627</v>
      </c>
      <c r="Z386" s="476">
        <v>0</v>
      </c>
      <c r="AA386" s="493">
        <f t="shared" si="16"/>
        <v>9543</v>
      </c>
      <c r="AC386" s="495">
        <f t="shared" si="17"/>
        <v>9543</v>
      </c>
    </row>
    <row r="387" spans="1:29" s="493" customFormat="1" hidden="1" x14ac:dyDescent="0.2">
      <c r="A387" s="475">
        <v>372</v>
      </c>
      <c r="B387" s="476" t="s">
        <v>1103</v>
      </c>
      <c r="C387" s="476" t="s">
        <v>486</v>
      </c>
      <c r="D387" s="476" t="s">
        <v>703</v>
      </c>
      <c r="E387" s="476" t="s">
        <v>744</v>
      </c>
      <c r="F387" s="477">
        <v>11</v>
      </c>
      <c r="G387" s="477">
        <v>0</v>
      </c>
      <c r="H387" s="477">
        <v>0</v>
      </c>
      <c r="I387" s="478" t="s">
        <v>328</v>
      </c>
      <c r="J387" s="479">
        <v>136.75</v>
      </c>
      <c r="K387" s="480">
        <v>44218</v>
      </c>
      <c r="L387" s="480"/>
      <c r="M387" s="481">
        <v>2</v>
      </c>
      <c r="N387" s="482" t="s">
        <v>328</v>
      </c>
      <c r="O387" s="483">
        <v>1</v>
      </c>
      <c r="P387" s="484">
        <v>2</v>
      </c>
      <c r="Q387" s="485">
        <v>0</v>
      </c>
      <c r="R387" s="485">
        <v>0</v>
      </c>
      <c r="S387" s="485">
        <v>0</v>
      </c>
      <c r="T387" s="485">
        <v>0</v>
      </c>
      <c r="U387" s="484">
        <v>0</v>
      </c>
      <c r="V387" s="483"/>
      <c r="W387" s="486" t="s">
        <v>672</v>
      </c>
      <c r="X387" s="476" t="s">
        <v>627</v>
      </c>
      <c r="Y387" s="476" t="s">
        <v>627</v>
      </c>
      <c r="Z387" s="476">
        <v>0</v>
      </c>
      <c r="AA387" s="493">
        <f t="shared" si="16"/>
        <v>11</v>
      </c>
      <c r="AC387" s="495">
        <f t="shared" si="17"/>
        <v>11</v>
      </c>
    </row>
    <row r="388" spans="1:29" s="493" customFormat="1" hidden="1" x14ac:dyDescent="0.2">
      <c r="A388" s="475">
        <v>373</v>
      </c>
      <c r="B388" s="476" t="s">
        <v>1103</v>
      </c>
      <c r="C388" s="476" t="s">
        <v>486</v>
      </c>
      <c r="D388" s="476" t="s">
        <v>703</v>
      </c>
      <c r="E388" s="476" t="s">
        <v>744</v>
      </c>
      <c r="F388" s="477">
        <v>1119</v>
      </c>
      <c r="G388" s="477">
        <v>0</v>
      </c>
      <c r="H388" s="477">
        <v>0</v>
      </c>
      <c r="I388" s="478" t="s">
        <v>328</v>
      </c>
      <c r="J388" s="479">
        <v>135</v>
      </c>
      <c r="K388" s="480">
        <v>44218</v>
      </c>
      <c r="L388" s="480"/>
      <c r="M388" s="481">
        <v>151</v>
      </c>
      <c r="N388" s="482" t="s">
        <v>328</v>
      </c>
      <c r="O388" s="483">
        <v>1</v>
      </c>
      <c r="P388" s="484">
        <v>169</v>
      </c>
      <c r="Q388" s="485">
        <v>0</v>
      </c>
      <c r="R388" s="485">
        <v>0</v>
      </c>
      <c r="S388" s="485">
        <v>18</v>
      </c>
      <c r="T388" s="485">
        <v>0</v>
      </c>
      <c r="U388" s="484">
        <v>0</v>
      </c>
      <c r="V388" s="483"/>
      <c r="W388" s="486" t="s">
        <v>672</v>
      </c>
      <c r="X388" s="476" t="s">
        <v>627</v>
      </c>
      <c r="Y388" s="476" t="s">
        <v>627</v>
      </c>
      <c r="Z388" s="476">
        <v>0</v>
      </c>
      <c r="AA388" s="493">
        <f t="shared" si="16"/>
        <v>1119</v>
      </c>
      <c r="AC388" s="495">
        <f t="shared" si="17"/>
        <v>1119</v>
      </c>
    </row>
    <row r="389" spans="1:29" s="493" customFormat="1" hidden="1" x14ac:dyDescent="0.2">
      <c r="A389" s="475">
        <v>374</v>
      </c>
      <c r="B389" s="476" t="s">
        <v>1103</v>
      </c>
      <c r="C389" s="476" t="s">
        <v>486</v>
      </c>
      <c r="D389" s="476" t="s">
        <v>703</v>
      </c>
      <c r="E389" s="476" t="s">
        <v>744</v>
      </c>
      <c r="F389" s="477">
        <v>21550</v>
      </c>
      <c r="G389" s="477">
        <v>0</v>
      </c>
      <c r="H389" s="477">
        <v>0</v>
      </c>
      <c r="I389" s="478" t="s">
        <v>328</v>
      </c>
      <c r="J389" s="479">
        <v>135</v>
      </c>
      <c r="K389" s="480">
        <v>44218</v>
      </c>
      <c r="L389" s="480"/>
      <c r="M389" s="481">
        <v>2909</v>
      </c>
      <c r="N389" s="482" t="s">
        <v>328</v>
      </c>
      <c r="O389" s="483">
        <v>1</v>
      </c>
      <c r="P389" s="484">
        <v>3252</v>
      </c>
      <c r="Q389" s="485">
        <v>0</v>
      </c>
      <c r="R389" s="485">
        <v>0</v>
      </c>
      <c r="S389" s="485">
        <v>343</v>
      </c>
      <c r="T389" s="485">
        <v>0</v>
      </c>
      <c r="U389" s="484">
        <v>0</v>
      </c>
      <c r="V389" s="483"/>
      <c r="W389" s="486" t="s">
        <v>672</v>
      </c>
      <c r="X389" s="476" t="s">
        <v>627</v>
      </c>
      <c r="Y389" s="476" t="s">
        <v>627</v>
      </c>
      <c r="Z389" s="476">
        <v>0</v>
      </c>
      <c r="AA389" s="493">
        <f t="shared" si="16"/>
        <v>21550</v>
      </c>
      <c r="AC389" s="495">
        <f t="shared" si="17"/>
        <v>21550</v>
      </c>
    </row>
    <row r="390" spans="1:29" s="493" customFormat="1" hidden="1" x14ac:dyDescent="0.2">
      <c r="A390" s="475">
        <v>375</v>
      </c>
      <c r="B390" s="476" t="s">
        <v>1103</v>
      </c>
      <c r="C390" s="476" t="s">
        <v>486</v>
      </c>
      <c r="D390" s="476" t="s">
        <v>703</v>
      </c>
      <c r="E390" s="476" t="s">
        <v>744</v>
      </c>
      <c r="F390" s="477">
        <v>20546</v>
      </c>
      <c r="G390" s="477">
        <v>0</v>
      </c>
      <c r="H390" s="477">
        <v>0</v>
      </c>
      <c r="I390" s="478" t="s">
        <v>328</v>
      </c>
      <c r="J390" s="479">
        <v>135</v>
      </c>
      <c r="K390" s="480">
        <v>44218</v>
      </c>
      <c r="L390" s="480"/>
      <c r="M390" s="481">
        <v>2774</v>
      </c>
      <c r="N390" s="482" t="s">
        <v>328</v>
      </c>
      <c r="O390" s="483">
        <v>1</v>
      </c>
      <c r="P390" s="484">
        <v>3101</v>
      </c>
      <c r="Q390" s="485">
        <v>0</v>
      </c>
      <c r="R390" s="485">
        <v>0</v>
      </c>
      <c r="S390" s="485">
        <v>327</v>
      </c>
      <c r="T390" s="485">
        <v>0</v>
      </c>
      <c r="U390" s="484">
        <v>0</v>
      </c>
      <c r="V390" s="483"/>
      <c r="W390" s="486" t="s">
        <v>672</v>
      </c>
      <c r="X390" s="476" t="s">
        <v>627</v>
      </c>
      <c r="Y390" s="476" t="s">
        <v>627</v>
      </c>
      <c r="Z390" s="476">
        <v>0</v>
      </c>
      <c r="AA390" s="493">
        <f t="shared" si="16"/>
        <v>20546</v>
      </c>
      <c r="AC390" s="495">
        <f t="shared" si="17"/>
        <v>20546</v>
      </c>
    </row>
    <row r="391" spans="1:29" s="493" customFormat="1" hidden="1" x14ac:dyDescent="0.2">
      <c r="A391" s="475">
        <v>376</v>
      </c>
      <c r="B391" s="476" t="s">
        <v>1103</v>
      </c>
      <c r="C391" s="476" t="s">
        <v>486</v>
      </c>
      <c r="D391" s="476" t="s">
        <v>703</v>
      </c>
      <c r="E391" s="476" t="s">
        <v>744</v>
      </c>
      <c r="F391" s="477">
        <v>1119</v>
      </c>
      <c r="G391" s="477">
        <v>0</v>
      </c>
      <c r="H391" s="477">
        <v>0</v>
      </c>
      <c r="I391" s="478" t="s">
        <v>328</v>
      </c>
      <c r="J391" s="479">
        <v>135</v>
      </c>
      <c r="K391" s="480">
        <v>44218</v>
      </c>
      <c r="L391" s="480"/>
      <c r="M391" s="481">
        <v>151</v>
      </c>
      <c r="N391" s="482" t="s">
        <v>328</v>
      </c>
      <c r="O391" s="483">
        <v>1</v>
      </c>
      <c r="P391" s="484">
        <v>169</v>
      </c>
      <c r="Q391" s="485">
        <v>0</v>
      </c>
      <c r="R391" s="485">
        <v>0</v>
      </c>
      <c r="S391" s="485">
        <v>18</v>
      </c>
      <c r="T391" s="485">
        <v>0</v>
      </c>
      <c r="U391" s="484">
        <v>0</v>
      </c>
      <c r="V391" s="483"/>
      <c r="W391" s="486" t="s">
        <v>672</v>
      </c>
      <c r="X391" s="476" t="s">
        <v>627</v>
      </c>
      <c r="Y391" s="476" t="s">
        <v>627</v>
      </c>
      <c r="Z391" s="476">
        <v>0</v>
      </c>
      <c r="AA391" s="493">
        <f t="shared" si="16"/>
        <v>1119</v>
      </c>
      <c r="AC391" s="495">
        <f t="shared" si="17"/>
        <v>1119</v>
      </c>
    </row>
    <row r="392" spans="1:29" s="493" customFormat="1" hidden="1" x14ac:dyDescent="0.2">
      <c r="A392" s="475">
        <v>377</v>
      </c>
      <c r="B392" s="476" t="s">
        <v>1103</v>
      </c>
      <c r="C392" s="476" t="s">
        <v>486</v>
      </c>
      <c r="D392" s="476" t="s">
        <v>703</v>
      </c>
      <c r="E392" s="476" t="s">
        <v>744</v>
      </c>
      <c r="F392" s="477">
        <v>60199</v>
      </c>
      <c r="G392" s="477">
        <v>0</v>
      </c>
      <c r="H392" s="477">
        <v>0</v>
      </c>
      <c r="I392" s="478" t="s">
        <v>328</v>
      </c>
      <c r="J392" s="479">
        <v>136.75</v>
      </c>
      <c r="K392" s="480">
        <v>44218</v>
      </c>
      <c r="L392" s="480"/>
      <c r="M392" s="481">
        <v>8232</v>
      </c>
      <c r="N392" s="482" t="s">
        <v>328</v>
      </c>
      <c r="O392" s="483">
        <v>1</v>
      </c>
      <c r="P392" s="484">
        <v>9085</v>
      </c>
      <c r="Q392" s="485">
        <v>0</v>
      </c>
      <c r="R392" s="485">
        <v>0</v>
      </c>
      <c r="S392" s="485">
        <v>853</v>
      </c>
      <c r="T392" s="485">
        <v>0</v>
      </c>
      <c r="U392" s="484">
        <v>0</v>
      </c>
      <c r="V392" s="483"/>
      <c r="W392" s="486" t="s">
        <v>672</v>
      </c>
      <c r="X392" s="476" t="s">
        <v>627</v>
      </c>
      <c r="Y392" s="476" t="s">
        <v>627</v>
      </c>
      <c r="Z392" s="476">
        <v>0</v>
      </c>
      <c r="AA392" s="493">
        <f t="shared" si="16"/>
        <v>60199</v>
      </c>
      <c r="AC392" s="495">
        <f t="shared" si="17"/>
        <v>60199</v>
      </c>
    </row>
    <row r="393" spans="1:29" s="493" customFormat="1" hidden="1" x14ac:dyDescent="0.2">
      <c r="A393" s="475">
        <v>378</v>
      </c>
      <c r="B393" s="476" t="s">
        <v>1103</v>
      </c>
      <c r="C393" s="476" t="s">
        <v>486</v>
      </c>
      <c r="D393" s="476" t="s">
        <v>703</v>
      </c>
      <c r="E393" s="476" t="s">
        <v>744</v>
      </c>
      <c r="F393" s="477">
        <v>1</v>
      </c>
      <c r="G393" s="477">
        <v>0</v>
      </c>
      <c r="H393" s="477">
        <v>0</v>
      </c>
      <c r="I393" s="478" t="s">
        <v>328</v>
      </c>
      <c r="J393" s="479">
        <v>136.75</v>
      </c>
      <c r="K393" s="480">
        <v>44218</v>
      </c>
      <c r="L393" s="480"/>
      <c r="M393" s="481">
        <v>0</v>
      </c>
      <c r="N393" s="482" t="s">
        <v>328</v>
      </c>
      <c r="O393" s="483">
        <v>1</v>
      </c>
      <c r="P393" s="484">
        <v>0</v>
      </c>
      <c r="Q393" s="485">
        <v>0</v>
      </c>
      <c r="R393" s="485">
        <v>0</v>
      </c>
      <c r="S393" s="485">
        <v>0</v>
      </c>
      <c r="T393" s="485">
        <v>0</v>
      </c>
      <c r="U393" s="484">
        <v>0</v>
      </c>
      <c r="V393" s="483"/>
      <c r="W393" s="486" t="s">
        <v>672</v>
      </c>
      <c r="X393" s="476" t="s">
        <v>627</v>
      </c>
      <c r="Y393" s="476" t="s">
        <v>627</v>
      </c>
      <c r="Z393" s="476">
        <v>0</v>
      </c>
      <c r="AA393" s="493">
        <f t="shared" si="16"/>
        <v>1</v>
      </c>
      <c r="AC393" s="495">
        <f t="shared" si="17"/>
        <v>1</v>
      </c>
    </row>
    <row r="394" spans="1:29" s="493" customFormat="1" hidden="1" x14ac:dyDescent="0.2">
      <c r="A394" s="475">
        <v>379</v>
      </c>
      <c r="B394" s="476" t="s">
        <v>1103</v>
      </c>
      <c r="C394" s="476" t="s">
        <v>486</v>
      </c>
      <c r="D394" s="476" t="s">
        <v>703</v>
      </c>
      <c r="E394" s="476" t="s">
        <v>744</v>
      </c>
      <c r="F394" s="477">
        <v>21562</v>
      </c>
      <c r="G394" s="477">
        <v>0</v>
      </c>
      <c r="H394" s="477">
        <v>0</v>
      </c>
      <c r="I394" s="478" t="s">
        <v>328</v>
      </c>
      <c r="J394" s="479">
        <v>134.5</v>
      </c>
      <c r="K394" s="480">
        <v>44221</v>
      </c>
      <c r="L394" s="480"/>
      <c r="M394" s="481">
        <v>2900</v>
      </c>
      <c r="N394" s="482" t="s">
        <v>328</v>
      </c>
      <c r="O394" s="483">
        <v>1</v>
      </c>
      <c r="P394" s="484">
        <v>3254</v>
      </c>
      <c r="Q394" s="485">
        <v>0</v>
      </c>
      <c r="R394" s="485">
        <v>0</v>
      </c>
      <c r="S394" s="485">
        <v>354</v>
      </c>
      <c r="T394" s="485">
        <v>0</v>
      </c>
      <c r="U394" s="484">
        <v>0</v>
      </c>
      <c r="V394" s="483"/>
      <c r="W394" s="486" t="s">
        <v>672</v>
      </c>
      <c r="X394" s="476" t="s">
        <v>627</v>
      </c>
      <c r="Y394" s="476" t="s">
        <v>627</v>
      </c>
      <c r="Z394" s="476">
        <v>0</v>
      </c>
      <c r="AA394" s="493">
        <f t="shared" si="16"/>
        <v>21562</v>
      </c>
      <c r="AC394" s="495">
        <f t="shared" si="17"/>
        <v>21562</v>
      </c>
    </row>
    <row r="395" spans="1:29" s="493" customFormat="1" hidden="1" x14ac:dyDescent="0.2">
      <c r="A395" s="475">
        <v>380</v>
      </c>
      <c r="B395" s="476" t="s">
        <v>1103</v>
      </c>
      <c r="C395" s="476" t="s">
        <v>486</v>
      </c>
      <c r="D395" s="476" t="s">
        <v>703</v>
      </c>
      <c r="E395" s="476" t="s">
        <v>744</v>
      </c>
      <c r="F395" s="477">
        <v>137</v>
      </c>
      <c r="G395" s="477">
        <v>0</v>
      </c>
      <c r="H395" s="477">
        <v>0</v>
      </c>
      <c r="I395" s="478" t="s">
        <v>328</v>
      </c>
      <c r="J395" s="479">
        <v>134.5</v>
      </c>
      <c r="K395" s="480">
        <v>44221</v>
      </c>
      <c r="L395" s="480"/>
      <c r="M395" s="481">
        <v>18</v>
      </c>
      <c r="N395" s="482" t="s">
        <v>328</v>
      </c>
      <c r="O395" s="483">
        <v>1</v>
      </c>
      <c r="P395" s="484">
        <v>21</v>
      </c>
      <c r="Q395" s="485">
        <v>0</v>
      </c>
      <c r="R395" s="485">
        <v>0</v>
      </c>
      <c r="S395" s="485">
        <v>2</v>
      </c>
      <c r="T395" s="485">
        <v>0</v>
      </c>
      <c r="U395" s="484">
        <v>0</v>
      </c>
      <c r="V395" s="483"/>
      <c r="W395" s="486" t="s">
        <v>672</v>
      </c>
      <c r="X395" s="476" t="s">
        <v>627</v>
      </c>
      <c r="Y395" s="476" t="s">
        <v>627</v>
      </c>
      <c r="Z395" s="476">
        <v>0</v>
      </c>
      <c r="AA395" s="493">
        <f t="shared" si="16"/>
        <v>137</v>
      </c>
      <c r="AC395" s="495">
        <f t="shared" si="17"/>
        <v>137</v>
      </c>
    </row>
    <row r="396" spans="1:29" s="493" customFormat="1" hidden="1" x14ac:dyDescent="0.2">
      <c r="A396" s="475">
        <v>381</v>
      </c>
      <c r="B396" s="476" t="s">
        <v>1103</v>
      </c>
      <c r="C396" s="476" t="s">
        <v>486</v>
      </c>
      <c r="D396" s="476" t="s">
        <v>703</v>
      </c>
      <c r="E396" s="476" t="s">
        <v>744</v>
      </c>
      <c r="F396" s="477">
        <v>20000</v>
      </c>
      <c r="G396" s="477">
        <v>0</v>
      </c>
      <c r="H396" s="477">
        <v>0</v>
      </c>
      <c r="I396" s="478" t="s">
        <v>328</v>
      </c>
      <c r="J396" s="479">
        <v>134.5</v>
      </c>
      <c r="K396" s="480">
        <v>44221</v>
      </c>
      <c r="L396" s="480"/>
      <c r="M396" s="481">
        <v>2690</v>
      </c>
      <c r="N396" s="482" t="s">
        <v>328</v>
      </c>
      <c r="O396" s="483">
        <v>1</v>
      </c>
      <c r="P396" s="484">
        <v>3018</v>
      </c>
      <c r="Q396" s="485">
        <v>0</v>
      </c>
      <c r="R396" s="485">
        <v>0</v>
      </c>
      <c r="S396" s="485">
        <v>328</v>
      </c>
      <c r="T396" s="485">
        <v>0</v>
      </c>
      <c r="U396" s="484">
        <v>0</v>
      </c>
      <c r="V396" s="483"/>
      <c r="W396" s="486" t="s">
        <v>672</v>
      </c>
      <c r="X396" s="476" t="s">
        <v>627</v>
      </c>
      <c r="Y396" s="476" t="s">
        <v>627</v>
      </c>
      <c r="Z396" s="476">
        <v>0</v>
      </c>
      <c r="AA396" s="493">
        <f t="shared" si="16"/>
        <v>20000</v>
      </c>
      <c r="AC396" s="495">
        <f t="shared" si="17"/>
        <v>20000</v>
      </c>
    </row>
    <row r="397" spans="1:29" s="493" customFormat="1" hidden="1" x14ac:dyDescent="0.2">
      <c r="A397" s="475">
        <v>382</v>
      </c>
      <c r="B397" s="476" t="s">
        <v>1103</v>
      </c>
      <c r="C397" s="476" t="s">
        <v>486</v>
      </c>
      <c r="D397" s="476" t="s">
        <v>703</v>
      </c>
      <c r="E397" s="476" t="s">
        <v>744</v>
      </c>
      <c r="F397" s="477">
        <v>9858</v>
      </c>
      <c r="G397" s="477">
        <v>0</v>
      </c>
      <c r="H397" s="477">
        <v>0</v>
      </c>
      <c r="I397" s="478" t="s">
        <v>328</v>
      </c>
      <c r="J397" s="479">
        <v>132.84</v>
      </c>
      <c r="K397" s="480">
        <v>44222</v>
      </c>
      <c r="L397" s="480"/>
      <c r="M397" s="481">
        <v>1310</v>
      </c>
      <c r="N397" s="482" t="s">
        <v>328</v>
      </c>
      <c r="O397" s="483">
        <v>1</v>
      </c>
      <c r="P397" s="484">
        <v>1488</v>
      </c>
      <c r="Q397" s="485">
        <v>0</v>
      </c>
      <c r="R397" s="485">
        <v>0</v>
      </c>
      <c r="S397" s="485">
        <v>178</v>
      </c>
      <c r="T397" s="485">
        <v>0</v>
      </c>
      <c r="U397" s="484">
        <v>0</v>
      </c>
      <c r="V397" s="483"/>
      <c r="W397" s="486" t="s">
        <v>672</v>
      </c>
      <c r="X397" s="476" t="s">
        <v>627</v>
      </c>
      <c r="Y397" s="476" t="s">
        <v>627</v>
      </c>
      <c r="Z397" s="476">
        <v>0</v>
      </c>
      <c r="AA397" s="493">
        <f t="shared" si="16"/>
        <v>9858</v>
      </c>
      <c r="AC397" s="495">
        <f t="shared" si="17"/>
        <v>9858</v>
      </c>
    </row>
    <row r="398" spans="1:29" s="493" customFormat="1" hidden="1" x14ac:dyDescent="0.2">
      <c r="A398" s="475">
        <v>383</v>
      </c>
      <c r="B398" s="476" t="s">
        <v>1103</v>
      </c>
      <c r="C398" s="476" t="s">
        <v>486</v>
      </c>
      <c r="D398" s="476" t="s">
        <v>703</v>
      </c>
      <c r="E398" s="476" t="s">
        <v>744</v>
      </c>
      <c r="F398" s="477">
        <v>37008</v>
      </c>
      <c r="G398" s="477">
        <v>0</v>
      </c>
      <c r="H398" s="477">
        <v>0</v>
      </c>
      <c r="I398" s="478" t="s">
        <v>328</v>
      </c>
      <c r="J398" s="479">
        <v>132</v>
      </c>
      <c r="K398" s="480">
        <v>44222</v>
      </c>
      <c r="L398" s="480"/>
      <c r="M398" s="481">
        <v>4885</v>
      </c>
      <c r="N398" s="482" t="s">
        <v>328</v>
      </c>
      <c r="O398" s="483">
        <v>1</v>
      </c>
      <c r="P398" s="484">
        <v>5585</v>
      </c>
      <c r="Q398" s="485">
        <v>0</v>
      </c>
      <c r="R398" s="485">
        <v>0</v>
      </c>
      <c r="S398" s="485">
        <v>700</v>
      </c>
      <c r="T398" s="485">
        <v>0</v>
      </c>
      <c r="U398" s="484">
        <v>0</v>
      </c>
      <c r="V398" s="483"/>
      <c r="W398" s="486" t="s">
        <v>672</v>
      </c>
      <c r="X398" s="476" t="s">
        <v>627</v>
      </c>
      <c r="Y398" s="476" t="s">
        <v>627</v>
      </c>
      <c r="Z398" s="476">
        <v>0</v>
      </c>
      <c r="AA398" s="493">
        <f t="shared" si="16"/>
        <v>37008</v>
      </c>
      <c r="AC398" s="495">
        <f t="shared" si="17"/>
        <v>37008</v>
      </c>
    </row>
    <row r="399" spans="1:29" s="493" customFormat="1" hidden="1" x14ac:dyDescent="0.2">
      <c r="A399" s="475">
        <v>384</v>
      </c>
      <c r="B399" s="476" t="s">
        <v>1103</v>
      </c>
      <c r="C399" s="476" t="s">
        <v>486</v>
      </c>
      <c r="D399" s="476" t="s">
        <v>703</v>
      </c>
      <c r="E399" s="476" t="s">
        <v>744</v>
      </c>
      <c r="F399" s="477">
        <v>7189</v>
      </c>
      <c r="G399" s="477">
        <v>0</v>
      </c>
      <c r="H399" s="477">
        <v>0</v>
      </c>
      <c r="I399" s="478" t="s">
        <v>328</v>
      </c>
      <c r="J399" s="479">
        <v>132</v>
      </c>
      <c r="K399" s="480">
        <v>44222</v>
      </c>
      <c r="L399" s="480"/>
      <c r="M399" s="481">
        <v>949</v>
      </c>
      <c r="N399" s="482" t="s">
        <v>328</v>
      </c>
      <c r="O399" s="483">
        <v>1</v>
      </c>
      <c r="P399" s="484">
        <v>1085</v>
      </c>
      <c r="Q399" s="485">
        <v>0</v>
      </c>
      <c r="R399" s="485">
        <v>0</v>
      </c>
      <c r="S399" s="485">
        <v>136</v>
      </c>
      <c r="T399" s="485">
        <v>0</v>
      </c>
      <c r="U399" s="484">
        <v>0</v>
      </c>
      <c r="V399" s="483"/>
      <c r="W399" s="486" t="s">
        <v>672</v>
      </c>
      <c r="X399" s="476" t="s">
        <v>627</v>
      </c>
      <c r="Y399" s="476" t="s">
        <v>627</v>
      </c>
      <c r="Z399" s="476">
        <v>0</v>
      </c>
      <c r="AA399" s="493">
        <f t="shared" si="16"/>
        <v>7189</v>
      </c>
      <c r="AC399" s="495">
        <f t="shared" si="17"/>
        <v>7189</v>
      </c>
    </row>
    <row r="400" spans="1:29" s="493" customFormat="1" hidden="1" x14ac:dyDescent="0.2">
      <c r="A400" s="475">
        <v>385</v>
      </c>
      <c r="B400" s="476" t="s">
        <v>1103</v>
      </c>
      <c r="C400" s="476" t="s">
        <v>486</v>
      </c>
      <c r="D400" s="476" t="s">
        <v>703</v>
      </c>
      <c r="E400" s="476" t="s">
        <v>744</v>
      </c>
      <c r="F400" s="477">
        <v>23734</v>
      </c>
      <c r="G400" s="477">
        <v>0</v>
      </c>
      <c r="H400" s="477">
        <v>0</v>
      </c>
      <c r="I400" s="478" t="s">
        <v>328</v>
      </c>
      <c r="J400" s="479">
        <v>132.19999999999999</v>
      </c>
      <c r="K400" s="480">
        <v>44222</v>
      </c>
      <c r="L400" s="480"/>
      <c r="M400" s="481">
        <v>3138</v>
      </c>
      <c r="N400" s="482" t="s">
        <v>328</v>
      </c>
      <c r="O400" s="483">
        <v>1</v>
      </c>
      <c r="P400" s="484">
        <v>3582</v>
      </c>
      <c r="Q400" s="485">
        <v>0</v>
      </c>
      <c r="R400" s="485">
        <v>0</v>
      </c>
      <c r="S400" s="485">
        <v>444</v>
      </c>
      <c r="T400" s="485">
        <v>0</v>
      </c>
      <c r="U400" s="484">
        <v>0</v>
      </c>
      <c r="V400" s="483"/>
      <c r="W400" s="486" t="s">
        <v>672</v>
      </c>
      <c r="X400" s="476" t="s">
        <v>627</v>
      </c>
      <c r="Y400" s="476" t="s">
        <v>627</v>
      </c>
      <c r="Z400" s="476">
        <v>0</v>
      </c>
      <c r="AA400" s="493">
        <f t="shared" si="16"/>
        <v>23734</v>
      </c>
      <c r="AC400" s="495">
        <f t="shared" si="17"/>
        <v>23734</v>
      </c>
    </row>
    <row r="401" spans="1:29" s="493" customFormat="1" hidden="1" x14ac:dyDescent="0.2">
      <c r="A401" s="475">
        <v>386</v>
      </c>
      <c r="B401" s="476" t="s">
        <v>1103</v>
      </c>
      <c r="C401" s="476" t="s">
        <v>486</v>
      </c>
      <c r="D401" s="476" t="s">
        <v>703</v>
      </c>
      <c r="E401" s="476" t="s">
        <v>744</v>
      </c>
      <c r="F401" s="477">
        <v>43865</v>
      </c>
      <c r="G401" s="477">
        <v>0</v>
      </c>
      <c r="H401" s="477">
        <v>0</v>
      </c>
      <c r="I401" s="478" t="s">
        <v>328</v>
      </c>
      <c r="J401" s="479">
        <v>133</v>
      </c>
      <c r="K401" s="480">
        <v>44224</v>
      </c>
      <c r="L401" s="480"/>
      <c r="M401" s="481">
        <v>5834</v>
      </c>
      <c r="N401" s="482" t="s">
        <v>328</v>
      </c>
      <c r="O401" s="483">
        <v>1</v>
      </c>
      <c r="P401" s="484">
        <v>6620</v>
      </c>
      <c r="Q401" s="485">
        <v>0</v>
      </c>
      <c r="R401" s="485">
        <v>0</v>
      </c>
      <c r="S401" s="485">
        <v>786</v>
      </c>
      <c r="T401" s="485">
        <v>0</v>
      </c>
      <c r="U401" s="484">
        <v>0</v>
      </c>
      <c r="V401" s="483"/>
      <c r="W401" s="486" t="s">
        <v>672</v>
      </c>
      <c r="X401" s="476" t="s">
        <v>627</v>
      </c>
      <c r="Y401" s="476" t="s">
        <v>627</v>
      </c>
      <c r="Z401" s="476">
        <v>0</v>
      </c>
      <c r="AA401" s="493">
        <f t="shared" si="16"/>
        <v>43865</v>
      </c>
      <c r="AC401" s="495">
        <f t="shared" si="17"/>
        <v>43865</v>
      </c>
    </row>
    <row r="402" spans="1:29" s="493" customFormat="1" hidden="1" x14ac:dyDescent="0.2">
      <c r="A402" s="475">
        <v>387</v>
      </c>
      <c r="B402" s="476" t="s">
        <v>1103</v>
      </c>
      <c r="C402" s="476" t="s">
        <v>486</v>
      </c>
      <c r="D402" s="476" t="s">
        <v>703</v>
      </c>
      <c r="E402" s="476" t="s">
        <v>744</v>
      </c>
      <c r="F402" s="477">
        <v>63300</v>
      </c>
      <c r="G402" s="477">
        <v>0</v>
      </c>
      <c r="H402" s="477">
        <v>0</v>
      </c>
      <c r="I402" s="478" t="s">
        <v>328</v>
      </c>
      <c r="J402" s="479">
        <v>135.1</v>
      </c>
      <c r="K402" s="480">
        <v>44224</v>
      </c>
      <c r="L402" s="480"/>
      <c r="M402" s="481">
        <v>8552</v>
      </c>
      <c r="N402" s="482" t="s">
        <v>328</v>
      </c>
      <c r="O402" s="483">
        <v>1</v>
      </c>
      <c r="P402" s="484">
        <v>9553</v>
      </c>
      <c r="Q402" s="485">
        <v>0</v>
      </c>
      <c r="R402" s="485">
        <v>0</v>
      </c>
      <c r="S402" s="485">
        <v>1001</v>
      </c>
      <c r="T402" s="485">
        <v>0</v>
      </c>
      <c r="U402" s="484">
        <v>0</v>
      </c>
      <c r="V402" s="483"/>
      <c r="W402" s="486" t="s">
        <v>672</v>
      </c>
      <c r="X402" s="476" t="s">
        <v>627</v>
      </c>
      <c r="Y402" s="476" t="s">
        <v>627</v>
      </c>
      <c r="Z402" s="476">
        <v>0</v>
      </c>
      <c r="AA402" s="493">
        <f t="shared" si="16"/>
        <v>63300</v>
      </c>
      <c r="AC402" s="495">
        <f t="shared" si="17"/>
        <v>63300</v>
      </c>
    </row>
    <row r="403" spans="1:29" s="493" customFormat="1" hidden="1" x14ac:dyDescent="0.2">
      <c r="A403" s="475">
        <v>388</v>
      </c>
      <c r="B403" s="476" t="s">
        <v>1103</v>
      </c>
      <c r="C403" s="476" t="s">
        <v>486</v>
      </c>
      <c r="D403" s="476" t="s">
        <v>703</v>
      </c>
      <c r="E403" s="476" t="s">
        <v>744</v>
      </c>
      <c r="F403" s="477">
        <v>63300</v>
      </c>
      <c r="G403" s="477">
        <v>0</v>
      </c>
      <c r="H403" s="477">
        <v>0</v>
      </c>
      <c r="I403" s="478" t="s">
        <v>328</v>
      </c>
      <c r="J403" s="479">
        <v>135.1</v>
      </c>
      <c r="K403" s="480">
        <v>44225</v>
      </c>
      <c r="L403" s="480"/>
      <c r="M403" s="481">
        <v>8552</v>
      </c>
      <c r="N403" s="482" t="s">
        <v>328</v>
      </c>
      <c r="O403" s="483">
        <v>1</v>
      </c>
      <c r="P403" s="484">
        <v>9553</v>
      </c>
      <c r="Q403" s="485">
        <v>0</v>
      </c>
      <c r="R403" s="485">
        <v>0</v>
      </c>
      <c r="S403" s="485">
        <v>1001</v>
      </c>
      <c r="T403" s="485">
        <v>0</v>
      </c>
      <c r="U403" s="484">
        <v>0</v>
      </c>
      <c r="V403" s="483"/>
      <c r="W403" s="486" t="s">
        <v>672</v>
      </c>
      <c r="X403" s="476" t="s">
        <v>627</v>
      </c>
      <c r="Y403" s="476" t="s">
        <v>627</v>
      </c>
      <c r="Z403" s="476">
        <v>0</v>
      </c>
      <c r="AA403" s="493">
        <f t="shared" si="16"/>
        <v>63300</v>
      </c>
      <c r="AC403" s="495">
        <f t="shared" si="17"/>
        <v>63300</v>
      </c>
    </row>
    <row r="404" spans="1:29" s="493" customFormat="1" hidden="1" x14ac:dyDescent="0.2">
      <c r="A404" s="475">
        <v>389</v>
      </c>
      <c r="B404" s="476" t="s">
        <v>1103</v>
      </c>
      <c r="C404" s="476" t="s">
        <v>486</v>
      </c>
      <c r="D404" s="476" t="s">
        <v>703</v>
      </c>
      <c r="E404" s="476" t="s">
        <v>744</v>
      </c>
      <c r="F404" s="477">
        <v>127</v>
      </c>
      <c r="G404" s="477">
        <v>0</v>
      </c>
      <c r="H404" s="477">
        <v>0</v>
      </c>
      <c r="I404" s="478" t="s">
        <v>328</v>
      </c>
      <c r="J404" s="479">
        <v>132.19999999999999</v>
      </c>
      <c r="K404" s="480">
        <v>44225</v>
      </c>
      <c r="L404" s="480"/>
      <c r="M404" s="481">
        <v>17</v>
      </c>
      <c r="N404" s="482" t="s">
        <v>328</v>
      </c>
      <c r="O404" s="483">
        <v>1</v>
      </c>
      <c r="P404" s="484">
        <v>19</v>
      </c>
      <c r="Q404" s="485">
        <v>0</v>
      </c>
      <c r="R404" s="485">
        <v>0</v>
      </c>
      <c r="S404" s="485">
        <v>2</v>
      </c>
      <c r="T404" s="485">
        <v>0</v>
      </c>
      <c r="U404" s="484">
        <v>0</v>
      </c>
      <c r="V404" s="483"/>
      <c r="W404" s="486" t="s">
        <v>672</v>
      </c>
      <c r="X404" s="476" t="s">
        <v>627</v>
      </c>
      <c r="Y404" s="476" t="s">
        <v>627</v>
      </c>
      <c r="Z404" s="476">
        <v>0</v>
      </c>
      <c r="AA404" s="493">
        <f t="shared" si="16"/>
        <v>127</v>
      </c>
      <c r="AC404" s="495">
        <f t="shared" si="17"/>
        <v>127</v>
      </c>
    </row>
    <row r="405" spans="1:29" s="493" customFormat="1" hidden="1" x14ac:dyDescent="0.2">
      <c r="A405" s="475">
        <v>390</v>
      </c>
      <c r="B405" s="476" t="s">
        <v>1103</v>
      </c>
      <c r="C405" s="476" t="s">
        <v>486</v>
      </c>
      <c r="D405" s="476" t="s">
        <v>703</v>
      </c>
      <c r="E405" s="476" t="s">
        <v>744</v>
      </c>
      <c r="F405" s="477">
        <v>10</v>
      </c>
      <c r="G405" s="477">
        <v>0</v>
      </c>
      <c r="H405" s="477">
        <v>0</v>
      </c>
      <c r="I405" s="478" t="s">
        <v>328</v>
      </c>
      <c r="J405" s="479">
        <v>132.19999999999999</v>
      </c>
      <c r="K405" s="480">
        <v>44225</v>
      </c>
      <c r="L405" s="480"/>
      <c r="M405" s="481">
        <v>1</v>
      </c>
      <c r="N405" s="482" t="s">
        <v>328</v>
      </c>
      <c r="O405" s="483">
        <v>1</v>
      </c>
      <c r="P405" s="484">
        <v>2</v>
      </c>
      <c r="Q405" s="485">
        <v>0</v>
      </c>
      <c r="R405" s="485">
        <v>0</v>
      </c>
      <c r="S405" s="485">
        <v>0</v>
      </c>
      <c r="T405" s="485">
        <v>0</v>
      </c>
      <c r="U405" s="484">
        <v>0</v>
      </c>
      <c r="V405" s="483"/>
      <c r="W405" s="486" t="s">
        <v>672</v>
      </c>
      <c r="X405" s="476" t="s">
        <v>627</v>
      </c>
      <c r="Y405" s="476" t="s">
        <v>627</v>
      </c>
      <c r="Z405" s="476">
        <v>0</v>
      </c>
      <c r="AA405" s="493">
        <f t="shared" si="16"/>
        <v>10</v>
      </c>
      <c r="AC405" s="495">
        <f t="shared" si="17"/>
        <v>10</v>
      </c>
    </row>
    <row r="406" spans="1:29" s="493" customFormat="1" hidden="1" x14ac:dyDescent="0.2">
      <c r="A406" s="475">
        <v>391</v>
      </c>
      <c r="B406" s="476" t="s">
        <v>1103</v>
      </c>
      <c r="C406" s="476" t="s">
        <v>486</v>
      </c>
      <c r="D406" s="476" t="s">
        <v>703</v>
      </c>
      <c r="E406" s="476" t="s">
        <v>744</v>
      </c>
      <c r="F406" s="477">
        <v>41</v>
      </c>
      <c r="G406" s="477">
        <v>0</v>
      </c>
      <c r="H406" s="477">
        <v>0</v>
      </c>
      <c r="I406" s="478" t="s">
        <v>328</v>
      </c>
      <c r="J406" s="479">
        <v>132.19999999999999</v>
      </c>
      <c r="K406" s="480">
        <v>44225</v>
      </c>
      <c r="L406" s="480"/>
      <c r="M406" s="481">
        <v>5</v>
      </c>
      <c r="N406" s="482" t="s">
        <v>328</v>
      </c>
      <c r="O406" s="483">
        <v>1</v>
      </c>
      <c r="P406" s="484">
        <v>6</v>
      </c>
      <c r="Q406" s="485">
        <v>0</v>
      </c>
      <c r="R406" s="485">
        <v>0</v>
      </c>
      <c r="S406" s="485">
        <v>1</v>
      </c>
      <c r="T406" s="485">
        <v>0</v>
      </c>
      <c r="U406" s="484">
        <v>0</v>
      </c>
      <c r="V406" s="483"/>
      <c r="W406" s="486" t="s">
        <v>672</v>
      </c>
      <c r="X406" s="476" t="s">
        <v>627</v>
      </c>
      <c r="Y406" s="476" t="s">
        <v>627</v>
      </c>
      <c r="Z406" s="476">
        <v>0</v>
      </c>
      <c r="AA406" s="493">
        <f t="shared" si="16"/>
        <v>41</v>
      </c>
      <c r="AC406" s="495">
        <f t="shared" si="17"/>
        <v>41</v>
      </c>
    </row>
    <row r="407" spans="1:29" s="493" customFormat="1" hidden="1" x14ac:dyDescent="0.2">
      <c r="A407" s="475">
        <v>392</v>
      </c>
      <c r="B407" s="476" t="s">
        <v>1103</v>
      </c>
      <c r="C407" s="476" t="s">
        <v>486</v>
      </c>
      <c r="D407" s="476" t="s">
        <v>703</v>
      </c>
      <c r="E407" s="476" t="s">
        <v>744</v>
      </c>
      <c r="F407" s="477">
        <v>44</v>
      </c>
      <c r="G407" s="477">
        <v>0</v>
      </c>
      <c r="H407" s="477">
        <v>0</v>
      </c>
      <c r="I407" s="478" t="s">
        <v>328</v>
      </c>
      <c r="J407" s="479">
        <v>132.19999999999999</v>
      </c>
      <c r="K407" s="480">
        <v>44225</v>
      </c>
      <c r="L407" s="480"/>
      <c r="M407" s="481">
        <v>6</v>
      </c>
      <c r="N407" s="482" t="s">
        <v>328</v>
      </c>
      <c r="O407" s="483">
        <v>1</v>
      </c>
      <c r="P407" s="484">
        <v>7</v>
      </c>
      <c r="Q407" s="485">
        <v>0</v>
      </c>
      <c r="R407" s="485">
        <v>0</v>
      </c>
      <c r="S407" s="485">
        <v>1</v>
      </c>
      <c r="T407" s="485">
        <v>0</v>
      </c>
      <c r="U407" s="484">
        <v>0</v>
      </c>
      <c r="V407" s="483"/>
      <c r="W407" s="486" t="s">
        <v>672</v>
      </c>
      <c r="X407" s="476" t="s">
        <v>627</v>
      </c>
      <c r="Y407" s="476" t="s">
        <v>627</v>
      </c>
      <c r="Z407" s="476">
        <v>0</v>
      </c>
      <c r="AA407" s="493">
        <f t="shared" si="16"/>
        <v>44</v>
      </c>
      <c r="AC407" s="495">
        <f t="shared" si="17"/>
        <v>44</v>
      </c>
    </row>
    <row r="408" spans="1:29" s="493" customFormat="1" hidden="1" x14ac:dyDescent="0.2">
      <c r="A408" s="475">
        <v>393</v>
      </c>
      <c r="B408" s="476" t="s">
        <v>1103</v>
      </c>
      <c r="C408" s="476" t="s">
        <v>486</v>
      </c>
      <c r="D408" s="476" t="s">
        <v>703</v>
      </c>
      <c r="E408" s="476" t="s">
        <v>744</v>
      </c>
      <c r="F408" s="477">
        <v>62</v>
      </c>
      <c r="G408" s="477">
        <v>0</v>
      </c>
      <c r="H408" s="477">
        <v>0</v>
      </c>
      <c r="I408" s="478" t="s">
        <v>328</v>
      </c>
      <c r="J408" s="479">
        <v>132.19999999999999</v>
      </c>
      <c r="K408" s="480">
        <v>44225</v>
      </c>
      <c r="L408" s="480"/>
      <c r="M408" s="481">
        <v>8</v>
      </c>
      <c r="N408" s="482" t="s">
        <v>328</v>
      </c>
      <c r="O408" s="483">
        <v>1</v>
      </c>
      <c r="P408" s="484">
        <v>9</v>
      </c>
      <c r="Q408" s="485">
        <v>0</v>
      </c>
      <c r="R408" s="485">
        <v>0</v>
      </c>
      <c r="S408" s="485">
        <v>1</v>
      </c>
      <c r="T408" s="485">
        <v>0</v>
      </c>
      <c r="U408" s="484">
        <v>0</v>
      </c>
      <c r="V408" s="483"/>
      <c r="W408" s="486" t="s">
        <v>672</v>
      </c>
      <c r="X408" s="476" t="s">
        <v>627</v>
      </c>
      <c r="Y408" s="476" t="s">
        <v>627</v>
      </c>
      <c r="Z408" s="476">
        <v>0</v>
      </c>
      <c r="AA408" s="493">
        <f t="shared" si="16"/>
        <v>62</v>
      </c>
      <c r="AC408" s="495">
        <f t="shared" si="17"/>
        <v>62</v>
      </c>
    </row>
    <row r="409" spans="1:29" s="493" customFormat="1" hidden="1" x14ac:dyDescent="0.2">
      <c r="A409" s="475">
        <v>394</v>
      </c>
      <c r="B409" s="476" t="s">
        <v>1103</v>
      </c>
      <c r="C409" s="476" t="s">
        <v>486</v>
      </c>
      <c r="D409" s="476" t="s">
        <v>703</v>
      </c>
      <c r="E409" s="476" t="s">
        <v>744</v>
      </c>
      <c r="F409" s="477">
        <v>37</v>
      </c>
      <c r="G409" s="477">
        <v>0</v>
      </c>
      <c r="H409" s="477">
        <v>0</v>
      </c>
      <c r="I409" s="478" t="s">
        <v>328</v>
      </c>
      <c r="J409" s="479">
        <v>132.19999999999999</v>
      </c>
      <c r="K409" s="480">
        <v>44225</v>
      </c>
      <c r="L409" s="480"/>
      <c r="M409" s="481">
        <v>5</v>
      </c>
      <c r="N409" s="482" t="s">
        <v>328</v>
      </c>
      <c r="O409" s="483">
        <v>1</v>
      </c>
      <c r="P409" s="484">
        <v>6</v>
      </c>
      <c r="Q409" s="485">
        <v>0</v>
      </c>
      <c r="R409" s="485">
        <v>0</v>
      </c>
      <c r="S409" s="485">
        <v>1</v>
      </c>
      <c r="T409" s="485">
        <v>0</v>
      </c>
      <c r="U409" s="484">
        <v>0</v>
      </c>
      <c r="V409" s="483"/>
      <c r="W409" s="486" t="s">
        <v>672</v>
      </c>
      <c r="X409" s="476" t="s">
        <v>627</v>
      </c>
      <c r="Y409" s="476" t="s">
        <v>627</v>
      </c>
      <c r="Z409" s="476">
        <v>0</v>
      </c>
      <c r="AA409" s="493">
        <f t="shared" si="16"/>
        <v>37</v>
      </c>
      <c r="AC409" s="495">
        <f t="shared" si="17"/>
        <v>37</v>
      </c>
    </row>
    <row r="410" spans="1:29" s="493" customFormat="1" hidden="1" x14ac:dyDescent="0.2">
      <c r="A410" s="475">
        <v>395</v>
      </c>
      <c r="B410" s="476" t="s">
        <v>1103</v>
      </c>
      <c r="C410" s="476" t="s">
        <v>486</v>
      </c>
      <c r="D410" s="476" t="s">
        <v>703</v>
      </c>
      <c r="E410" s="476" t="s">
        <v>744</v>
      </c>
      <c r="F410" s="477">
        <v>5</v>
      </c>
      <c r="G410" s="477">
        <v>0</v>
      </c>
      <c r="H410" s="477">
        <v>0</v>
      </c>
      <c r="I410" s="478" t="s">
        <v>328</v>
      </c>
      <c r="J410" s="479">
        <v>132.19999999999999</v>
      </c>
      <c r="K410" s="480">
        <v>44225</v>
      </c>
      <c r="L410" s="480"/>
      <c r="M410" s="481">
        <v>1</v>
      </c>
      <c r="N410" s="482" t="s">
        <v>328</v>
      </c>
      <c r="O410" s="483">
        <v>1</v>
      </c>
      <c r="P410" s="484">
        <v>1</v>
      </c>
      <c r="Q410" s="485">
        <v>0</v>
      </c>
      <c r="R410" s="485">
        <v>0</v>
      </c>
      <c r="S410" s="485">
        <v>0</v>
      </c>
      <c r="T410" s="485">
        <v>0</v>
      </c>
      <c r="U410" s="484">
        <v>0</v>
      </c>
      <c r="V410" s="483"/>
      <c r="W410" s="486" t="s">
        <v>672</v>
      </c>
      <c r="X410" s="476" t="s">
        <v>627</v>
      </c>
      <c r="Y410" s="476" t="s">
        <v>627</v>
      </c>
      <c r="Z410" s="476">
        <v>0</v>
      </c>
      <c r="AA410" s="493">
        <f t="shared" si="16"/>
        <v>5</v>
      </c>
      <c r="AC410" s="495">
        <f t="shared" si="17"/>
        <v>5</v>
      </c>
    </row>
    <row r="411" spans="1:29" s="493" customFormat="1" hidden="1" x14ac:dyDescent="0.2">
      <c r="A411" s="475">
        <v>396</v>
      </c>
      <c r="B411" s="476" t="s">
        <v>1103</v>
      </c>
      <c r="C411" s="476" t="s">
        <v>486</v>
      </c>
      <c r="D411" s="476" t="s">
        <v>703</v>
      </c>
      <c r="E411" s="476" t="s">
        <v>744</v>
      </c>
      <c r="F411" s="477">
        <v>1478</v>
      </c>
      <c r="G411" s="477">
        <v>0</v>
      </c>
      <c r="H411" s="477">
        <v>0</v>
      </c>
      <c r="I411" s="478" t="s">
        <v>328</v>
      </c>
      <c r="J411" s="479">
        <v>132.19999999999999</v>
      </c>
      <c r="K411" s="480">
        <v>44225</v>
      </c>
      <c r="L411" s="480"/>
      <c r="M411" s="481">
        <v>195</v>
      </c>
      <c r="N411" s="482" t="s">
        <v>328</v>
      </c>
      <c r="O411" s="483">
        <v>1</v>
      </c>
      <c r="P411" s="484">
        <v>223</v>
      </c>
      <c r="Q411" s="485">
        <v>0</v>
      </c>
      <c r="R411" s="485">
        <v>0</v>
      </c>
      <c r="S411" s="485">
        <v>28</v>
      </c>
      <c r="T411" s="485">
        <v>0</v>
      </c>
      <c r="U411" s="484">
        <v>0</v>
      </c>
      <c r="V411" s="483"/>
      <c r="W411" s="486" t="s">
        <v>672</v>
      </c>
      <c r="X411" s="476" t="s">
        <v>627</v>
      </c>
      <c r="Y411" s="476" t="s">
        <v>627</v>
      </c>
      <c r="Z411" s="476">
        <v>0</v>
      </c>
      <c r="AA411" s="493">
        <f t="shared" si="16"/>
        <v>1478</v>
      </c>
      <c r="AC411" s="495">
        <f t="shared" si="17"/>
        <v>1478</v>
      </c>
    </row>
    <row r="412" spans="1:29" s="493" customFormat="1" hidden="1" x14ac:dyDescent="0.2">
      <c r="A412" s="475">
        <v>397</v>
      </c>
      <c r="B412" s="476" t="s">
        <v>1103</v>
      </c>
      <c r="C412" s="476" t="s">
        <v>486</v>
      </c>
      <c r="D412" s="476" t="s">
        <v>703</v>
      </c>
      <c r="E412" s="476" t="s">
        <v>744</v>
      </c>
      <c r="F412" s="477">
        <v>63300</v>
      </c>
      <c r="G412" s="477">
        <v>0</v>
      </c>
      <c r="H412" s="477">
        <v>0</v>
      </c>
      <c r="I412" s="478" t="s">
        <v>328</v>
      </c>
      <c r="J412" s="479">
        <v>133.66</v>
      </c>
      <c r="K412" s="480">
        <v>44228</v>
      </c>
      <c r="L412" s="480"/>
      <c r="M412" s="481">
        <v>8461</v>
      </c>
      <c r="N412" s="482" t="s">
        <v>328</v>
      </c>
      <c r="O412" s="483">
        <v>1</v>
      </c>
      <c r="P412" s="484">
        <v>9553</v>
      </c>
      <c r="Q412" s="485">
        <v>0</v>
      </c>
      <c r="R412" s="485">
        <v>0</v>
      </c>
      <c r="S412" s="485">
        <v>1092</v>
      </c>
      <c r="T412" s="485">
        <v>0</v>
      </c>
      <c r="U412" s="484">
        <v>0</v>
      </c>
      <c r="V412" s="483"/>
      <c r="W412" s="486" t="s">
        <v>672</v>
      </c>
      <c r="X412" s="476" t="s">
        <v>627</v>
      </c>
      <c r="Y412" s="476" t="s">
        <v>627</v>
      </c>
      <c r="Z412" s="476">
        <v>0</v>
      </c>
      <c r="AA412" s="493">
        <f t="shared" si="16"/>
        <v>63300</v>
      </c>
      <c r="AC412" s="495">
        <f t="shared" si="17"/>
        <v>63300</v>
      </c>
    </row>
    <row r="413" spans="1:29" s="493" customFormat="1" hidden="1" x14ac:dyDescent="0.2">
      <c r="A413" s="475">
        <v>398</v>
      </c>
      <c r="B413" s="476" t="s">
        <v>1103</v>
      </c>
      <c r="C413" s="476" t="s">
        <v>486</v>
      </c>
      <c r="D413" s="476" t="s">
        <v>703</v>
      </c>
      <c r="E413" s="476" t="s">
        <v>744</v>
      </c>
      <c r="F413" s="477">
        <v>64155</v>
      </c>
      <c r="G413" s="477">
        <v>0</v>
      </c>
      <c r="H413" s="477">
        <v>0</v>
      </c>
      <c r="I413" s="478" t="s">
        <v>328</v>
      </c>
      <c r="J413" s="479">
        <v>135.72999999999999</v>
      </c>
      <c r="K413" s="480">
        <v>44236</v>
      </c>
      <c r="L413" s="480"/>
      <c r="M413" s="481">
        <v>8708</v>
      </c>
      <c r="N413" s="482" t="s">
        <v>328</v>
      </c>
      <c r="O413" s="483">
        <v>1</v>
      </c>
      <c r="P413" s="484">
        <v>9682</v>
      </c>
      <c r="Q413" s="485">
        <v>0</v>
      </c>
      <c r="R413" s="485">
        <v>0</v>
      </c>
      <c r="S413" s="485">
        <v>974</v>
      </c>
      <c r="T413" s="485">
        <v>0</v>
      </c>
      <c r="U413" s="484">
        <v>0</v>
      </c>
      <c r="V413" s="483"/>
      <c r="W413" s="486" t="s">
        <v>672</v>
      </c>
      <c r="X413" s="476" t="s">
        <v>627</v>
      </c>
      <c r="Y413" s="476" t="s">
        <v>627</v>
      </c>
      <c r="Z413" s="476">
        <v>0</v>
      </c>
      <c r="AA413" s="493">
        <f t="shared" si="16"/>
        <v>64155</v>
      </c>
      <c r="AC413" s="495">
        <f t="shared" si="17"/>
        <v>64155</v>
      </c>
    </row>
    <row r="414" spans="1:29" s="493" customFormat="1" hidden="1" x14ac:dyDescent="0.2">
      <c r="A414" s="475">
        <v>399</v>
      </c>
      <c r="B414" s="476" t="s">
        <v>1103</v>
      </c>
      <c r="C414" s="476" t="s">
        <v>486</v>
      </c>
      <c r="D414" s="476" t="s">
        <v>703</v>
      </c>
      <c r="E414" s="476" t="s">
        <v>744</v>
      </c>
      <c r="F414" s="477">
        <v>64155</v>
      </c>
      <c r="G414" s="477">
        <v>0</v>
      </c>
      <c r="H414" s="477">
        <v>0</v>
      </c>
      <c r="I414" s="478" t="s">
        <v>328</v>
      </c>
      <c r="J414" s="479">
        <v>140.59</v>
      </c>
      <c r="K414" s="480">
        <v>44236</v>
      </c>
      <c r="L414" s="480"/>
      <c r="M414" s="481">
        <v>9020</v>
      </c>
      <c r="N414" s="482" t="s">
        <v>328</v>
      </c>
      <c r="O414" s="483">
        <v>1</v>
      </c>
      <c r="P414" s="484">
        <v>9682</v>
      </c>
      <c r="Q414" s="485">
        <v>0</v>
      </c>
      <c r="R414" s="485">
        <v>0</v>
      </c>
      <c r="S414" s="485">
        <v>663</v>
      </c>
      <c r="T414" s="485">
        <v>0</v>
      </c>
      <c r="U414" s="484">
        <v>0</v>
      </c>
      <c r="V414" s="483"/>
      <c r="W414" s="486" t="s">
        <v>672</v>
      </c>
      <c r="X414" s="476" t="s">
        <v>627</v>
      </c>
      <c r="Y414" s="476" t="s">
        <v>627</v>
      </c>
      <c r="Z414" s="476">
        <v>0</v>
      </c>
      <c r="AA414" s="493">
        <f t="shared" si="16"/>
        <v>64155</v>
      </c>
      <c r="AC414" s="495">
        <f t="shared" si="17"/>
        <v>64155</v>
      </c>
    </row>
    <row r="415" spans="1:29" s="493" customFormat="1" hidden="1" x14ac:dyDescent="0.2">
      <c r="A415" s="475">
        <v>400</v>
      </c>
      <c r="B415" s="476" t="s">
        <v>1103</v>
      </c>
      <c r="C415" s="476" t="s">
        <v>486</v>
      </c>
      <c r="D415" s="476" t="s">
        <v>703</v>
      </c>
      <c r="E415" s="476" t="s">
        <v>744</v>
      </c>
      <c r="F415" s="477">
        <v>64155</v>
      </c>
      <c r="G415" s="477">
        <v>0</v>
      </c>
      <c r="H415" s="477">
        <v>0</v>
      </c>
      <c r="I415" s="478" t="s">
        <v>328</v>
      </c>
      <c r="J415" s="479">
        <v>142.08000000000001</v>
      </c>
      <c r="K415" s="480">
        <v>44236</v>
      </c>
      <c r="L415" s="480"/>
      <c r="M415" s="481">
        <v>9115</v>
      </c>
      <c r="N415" s="482" t="s">
        <v>328</v>
      </c>
      <c r="O415" s="483">
        <v>1</v>
      </c>
      <c r="P415" s="484">
        <v>9682</v>
      </c>
      <c r="Q415" s="485">
        <v>0</v>
      </c>
      <c r="R415" s="485">
        <v>0</v>
      </c>
      <c r="S415" s="485">
        <v>567</v>
      </c>
      <c r="T415" s="485">
        <v>0</v>
      </c>
      <c r="U415" s="484">
        <v>0</v>
      </c>
      <c r="V415" s="483"/>
      <c r="W415" s="486" t="s">
        <v>672</v>
      </c>
      <c r="X415" s="476" t="s">
        <v>627</v>
      </c>
      <c r="Y415" s="476" t="s">
        <v>627</v>
      </c>
      <c r="Z415" s="476">
        <v>0</v>
      </c>
      <c r="AA415" s="493">
        <f t="shared" si="16"/>
        <v>64155</v>
      </c>
      <c r="AC415" s="495">
        <f t="shared" si="17"/>
        <v>64155</v>
      </c>
    </row>
    <row r="416" spans="1:29" s="493" customFormat="1" hidden="1" x14ac:dyDescent="0.2">
      <c r="A416" s="475">
        <v>401</v>
      </c>
      <c r="B416" s="476" t="s">
        <v>1103</v>
      </c>
      <c r="C416" s="476" t="s">
        <v>486</v>
      </c>
      <c r="D416" s="476" t="s">
        <v>703</v>
      </c>
      <c r="E416" s="476" t="s">
        <v>744</v>
      </c>
      <c r="F416" s="477">
        <v>64155</v>
      </c>
      <c r="G416" s="477">
        <v>0</v>
      </c>
      <c r="H416" s="477">
        <v>0</v>
      </c>
      <c r="I416" s="478" t="s">
        <v>328</v>
      </c>
      <c r="J416" s="479">
        <v>140.69</v>
      </c>
      <c r="K416" s="480">
        <v>44236</v>
      </c>
      <c r="L416" s="480"/>
      <c r="M416" s="481">
        <v>9026</v>
      </c>
      <c r="N416" s="482" t="s">
        <v>328</v>
      </c>
      <c r="O416" s="483">
        <v>1</v>
      </c>
      <c r="P416" s="484">
        <v>9682</v>
      </c>
      <c r="Q416" s="485">
        <v>0</v>
      </c>
      <c r="R416" s="485">
        <v>0</v>
      </c>
      <c r="S416" s="485">
        <v>656</v>
      </c>
      <c r="T416" s="485">
        <v>0</v>
      </c>
      <c r="U416" s="484">
        <v>0</v>
      </c>
      <c r="V416" s="483"/>
      <c r="W416" s="486" t="s">
        <v>672</v>
      </c>
      <c r="X416" s="476" t="s">
        <v>627</v>
      </c>
      <c r="Y416" s="476" t="s">
        <v>627</v>
      </c>
      <c r="Z416" s="476">
        <v>0</v>
      </c>
      <c r="AA416" s="493">
        <f t="shared" si="16"/>
        <v>64155</v>
      </c>
      <c r="AC416" s="495">
        <f t="shared" si="17"/>
        <v>64155</v>
      </c>
    </row>
    <row r="417" spans="1:29" s="493" customFormat="1" hidden="1" x14ac:dyDescent="0.2">
      <c r="A417" s="475">
        <v>402</v>
      </c>
      <c r="B417" s="476" t="s">
        <v>1103</v>
      </c>
      <c r="C417" s="476" t="s">
        <v>486</v>
      </c>
      <c r="D417" s="476" t="s">
        <v>703</v>
      </c>
      <c r="E417" s="476" t="s">
        <v>744</v>
      </c>
      <c r="F417" s="477">
        <v>60</v>
      </c>
      <c r="G417" s="477">
        <v>0</v>
      </c>
      <c r="H417" s="477">
        <v>0</v>
      </c>
      <c r="I417" s="478" t="s">
        <v>328</v>
      </c>
      <c r="J417" s="479">
        <v>137</v>
      </c>
      <c r="K417" s="480">
        <v>44236</v>
      </c>
      <c r="L417" s="480"/>
      <c r="M417" s="481">
        <v>8</v>
      </c>
      <c r="N417" s="482" t="s">
        <v>328</v>
      </c>
      <c r="O417" s="483">
        <v>1</v>
      </c>
      <c r="P417" s="484">
        <v>9</v>
      </c>
      <c r="Q417" s="485">
        <v>0</v>
      </c>
      <c r="R417" s="485">
        <v>0</v>
      </c>
      <c r="S417" s="485">
        <v>1</v>
      </c>
      <c r="T417" s="485">
        <v>0</v>
      </c>
      <c r="U417" s="484">
        <v>0</v>
      </c>
      <c r="V417" s="483"/>
      <c r="W417" s="486" t="s">
        <v>672</v>
      </c>
      <c r="X417" s="476" t="s">
        <v>627</v>
      </c>
      <c r="Y417" s="476" t="s">
        <v>627</v>
      </c>
      <c r="Z417" s="476">
        <v>0</v>
      </c>
      <c r="AA417" s="493">
        <f t="shared" ref="AA417:AA480" si="18">F417/O417</f>
        <v>60</v>
      </c>
      <c r="AC417" s="495">
        <f t="shared" ref="AC417:AC480" si="19">AA417-AB417</f>
        <v>60</v>
      </c>
    </row>
    <row r="418" spans="1:29" s="493" customFormat="1" hidden="1" x14ac:dyDescent="0.2">
      <c r="A418" s="475">
        <v>403</v>
      </c>
      <c r="B418" s="476" t="s">
        <v>1103</v>
      </c>
      <c r="C418" s="476" t="s">
        <v>486</v>
      </c>
      <c r="D418" s="476" t="s">
        <v>703</v>
      </c>
      <c r="E418" s="476" t="s">
        <v>744</v>
      </c>
      <c r="F418" s="477">
        <v>11769</v>
      </c>
      <c r="G418" s="477">
        <v>0</v>
      </c>
      <c r="H418" s="477">
        <v>0</v>
      </c>
      <c r="I418" s="478" t="s">
        <v>328</v>
      </c>
      <c r="J418" s="479">
        <v>137</v>
      </c>
      <c r="K418" s="480">
        <v>44236</v>
      </c>
      <c r="L418" s="480"/>
      <c r="M418" s="481">
        <v>1612</v>
      </c>
      <c r="N418" s="482" t="s">
        <v>328</v>
      </c>
      <c r="O418" s="483">
        <v>1</v>
      </c>
      <c r="P418" s="484">
        <v>1776</v>
      </c>
      <c r="Q418" s="485">
        <v>0</v>
      </c>
      <c r="R418" s="485">
        <v>0</v>
      </c>
      <c r="S418" s="485">
        <v>164</v>
      </c>
      <c r="T418" s="485">
        <v>0</v>
      </c>
      <c r="U418" s="484">
        <v>0</v>
      </c>
      <c r="V418" s="483"/>
      <c r="W418" s="486" t="s">
        <v>672</v>
      </c>
      <c r="X418" s="476" t="s">
        <v>627</v>
      </c>
      <c r="Y418" s="476" t="s">
        <v>627</v>
      </c>
      <c r="Z418" s="476">
        <v>0</v>
      </c>
      <c r="AA418" s="493">
        <f t="shared" si="18"/>
        <v>11769</v>
      </c>
      <c r="AC418" s="495">
        <f t="shared" si="19"/>
        <v>11769</v>
      </c>
    </row>
    <row r="419" spans="1:29" s="493" customFormat="1" hidden="1" x14ac:dyDescent="0.2">
      <c r="A419" s="475">
        <v>404</v>
      </c>
      <c r="B419" s="476" t="s">
        <v>1103</v>
      </c>
      <c r="C419" s="476" t="s">
        <v>486</v>
      </c>
      <c r="D419" s="476" t="s">
        <v>703</v>
      </c>
      <c r="E419" s="476" t="s">
        <v>744</v>
      </c>
      <c r="F419" s="477">
        <v>1</v>
      </c>
      <c r="G419" s="477">
        <v>0</v>
      </c>
      <c r="H419" s="477">
        <v>0</v>
      </c>
      <c r="I419" s="478" t="s">
        <v>328</v>
      </c>
      <c r="J419" s="479">
        <v>137</v>
      </c>
      <c r="K419" s="480">
        <v>44236</v>
      </c>
      <c r="L419" s="480"/>
      <c r="M419" s="481">
        <v>0</v>
      </c>
      <c r="N419" s="482" t="s">
        <v>328</v>
      </c>
      <c r="O419" s="483">
        <v>1</v>
      </c>
      <c r="P419" s="484">
        <v>0</v>
      </c>
      <c r="Q419" s="485">
        <v>0</v>
      </c>
      <c r="R419" s="485">
        <v>0</v>
      </c>
      <c r="S419" s="485">
        <v>0</v>
      </c>
      <c r="T419" s="485">
        <v>0</v>
      </c>
      <c r="U419" s="484">
        <v>0</v>
      </c>
      <c r="V419" s="483"/>
      <c r="W419" s="486" t="s">
        <v>672</v>
      </c>
      <c r="X419" s="476" t="s">
        <v>627</v>
      </c>
      <c r="Y419" s="476" t="s">
        <v>627</v>
      </c>
      <c r="Z419" s="476">
        <v>0</v>
      </c>
      <c r="AA419" s="493">
        <f t="shared" si="18"/>
        <v>1</v>
      </c>
      <c r="AC419" s="495">
        <f t="shared" si="19"/>
        <v>1</v>
      </c>
    </row>
    <row r="420" spans="1:29" s="493" customFormat="1" hidden="1" x14ac:dyDescent="0.2">
      <c r="A420" s="475">
        <v>405</v>
      </c>
      <c r="B420" s="476" t="s">
        <v>1103</v>
      </c>
      <c r="C420" s="476" t="s">
        <v>486</v>
      </c>
      <c r="D420" s="476" t="s">
        <v>703</v>
      </c>
      <c r="E420" s="476" t="s">
        <v>744</v>
      </c>
      <c r="F420" s="477">
        <v>20</v>
      </c>
      <c r="G420" s="477">
        <v>0</v>
      </c>
      <c r="H420" s="477">
        <v>0</v>
      </c>
      <c r="I420" s="478" t="s">
        <v>328</v>
      </c>
      <c r="J420" s="479">
        <v>137</v>
      </c>
      <c r="K420" s="480">
        <v>44236</v>
      </c>
      <c r="L420" s="480"/>
      <c r="M420" s="481">
        <v>3</v>
      </c>
      <c r="N420" s="482" t="s">
        <v>328</v>
      </c>
      <c r="O420" s="483">
        <v>1</v>
      </c>
      <c r="P420" s="484">
        <v>3</v>
      </c>
      <c r="Q420" s="485">
        <v>0</v>
      </c>
      <c r="R420" s="485">
        <v>0</v>
      </c>
      <c r="S420" s="485">
        <v>0</v>
      </c>
      <c r="T420" s="485">
        <v>0</v>
      </c>
      <c r="U420" s="484">
        <v>0</v>
      </c>
      <c r="V420" s="483"/>
      <c r="W420" s="486" t="s">
        <v>672</v>
      </c>
      <c r="X420" s="476" t="s">
        <v>627</v>
      </c>
      <c r="Y420" s="476" t="s">
        <v>627</v>
      </c>
      <c r="Z420" s="476">
        <v>0</v>
      </c>
      <c r="AA420" s="493">
        <f t="shared" si="18"/>
        <v>20</v>
      </c>
      <c r="AC420" s="495">
        <f t="shared" si="19"/>
        <v>20</v>
      </c>
    </row>
    <row r="421" spans="1:29" s="493" customFormat="1" hidden="1" x14ac:dyDescent="0.2">
      <c r="A421" s="475">
        <v>406</v>
      </c>
      <c r="B421" s="476" t="s">
        <v>1103</v>
      </c>
      <c r="C421" s="476" t="s">
        <v>486</v>
      </c>
      <c r="D421" s="476" t="s">
        <v>703</v>
      </c>
      <c r="E421" s="476" t="s">
        <v>744</v>
      </c>
      <c r="F421" s="477">
        <v>100</v>
      </c>
      <c r="G421" s="477">
        <v>0</v>
      </c>
      <c r="H421" s="477">
        <v>0</v>
      </c>
      <c r="I421" s="478" t="s">
        <v>328</v>
      </c>
      <c r="J421" s="479">
        <v>136</v>
      </c>
      <c r="K421" s="480">
        <v>44237</v>
      </c>
      <c r="L421" s="480"/>
      <c r="M421" s="481">
        <v>14</v>
      </c>
      <c r="N421" s="482" t="s">
        <v>328</v>
      </c>
      <c r="O421" s="483">
        <v>1</v>
      </c>
      <c r="P421" s="484">
        <v>15</v>
      </c>
      <c r="Q421" s="485">
        <v>0</v>
      </c>
      <c r="R421" s="485">
        <v>0</v>
      </c>
      <c r="S421" s="485">
        <v>1</v>
      </c>
      <c r="T421" s="485">
        <v>0</v>
      </c>
      <c r="U421" s="484">
        <v>0</v>
      </c>
      <c r="V421" s="483"/>
      <c r="W421" s="486" t="s">
        <v>672</v>
      </c>
      <c r="X421" s="476" t="s">
        <v>627</v>
      </c>
      <c r="Y421" s="476" t="s">
        <v>627</v>
      </c>
      <c r="Z421" s="476">
        <v>0</v>
      </c>
      <c r="AA421" s="493">
        <f t="shared" si="18"/>
        <v>100</v>
      </c>
      <c r="AC421" s="495">
        <f t="shared" si="19"/>
        <v>100</v>
      </c>
    </row>
    <row r="422" spans="1:29" s="493" customFormat="1" hidden="1" x14ac:dyDescent="0.2">
      <c r="A422" s="475">
        <v>407</v>
      </c>
      <c r="B422" s="476" t="s">
        <v>1103</v>
      </c>
      <c r="C422" s="476" t="s">
        <v>486</v>
      </c>
      <c r="D422" s="476" t="s">
        <v>703</v>
      </c>
      <c r="E422" s="476" t="s">
        <v>744</v>
      </c>
      <c r="F422" s="477">
        <v>334</v>
      </c>
      <c r="G422" s="477">
        <v>0</v>
      </c>
      <c r="H422" s="477">
        <v>0</v>
      </c>
      <c r="I422" s="478" t="s">
        <v>328</v>
      </c>
      <c r="J422" s="479">
        <v>136</v>
      </c>
      <c r="K422" s="480">
        <v>44237</v>
      </c>
      <c r="L422" s="480"/>
      <c r="M422" s="481">
        <v>45</v>
      </c>
      <c r="N422" s="482" t="s">
        <v>328</v>
      </c>
      <c r="O422" s="483">
        <v>1</v>
      </c>
      <c r="P422" s="484">
        <v>50</v>
      </c>
      <c r="Q422" s="485">
        <v>0</v>
      </c>
      <c r="R422" s="485">
        <v>0</v>
      </c>
      <c r="S422" s="485">
        <v>5</v>
      </c>
      <c r="T422" s="485">
        <v>0</v>
      </c>
      <c r="U422" s="484">
        <v>0</v>
      </c>
      <c r="V422" s="483"/>
      <c r="W422" s="486" t="s">
        <v>672</v>
      </c>
      <c r="X422" s="476" t="s">
        <v>627</v>
      </c>
      <c r="Y422" s="476" t="s">
        <v>627</v>
      </c>
      <c r="Z422" s="476">
        <v>0</v>
      </c>
      <c r="AA422" s="493">
        <f t="shared" si="18"/>
        <v>334</v>
      </c>
      <c r="AC422" s="495">
        <f t="shared" si="19"/>
        <v>334</v>
      </c>
    </row>
    <row r="423" spans="1:29" s="493" customFormat="1" hidden="1" x14ac:dyDescent="0.2">
      <c r="A423" s="475">
        <v>408</v>
      </c>
      <c r="B423" s="476" t="s">
        <v>1103</v>
      </c>
      <c r="C423" s="476" t="s">
        <v>486</v>
      </c>
      <c r="D423" s="476" t="s">
        <v>703</v>
      </c>
      <c r="E423" s="476" t="s">
        <v>744</v>
      </c>
      <c r="F423" s="477">
        <v>7000</v>
      </c>
      <c r="G423" s="477">
        <v>0</v>
      </c>
      <c r="H423" s="477">
        <v>0</v>
      </c>
      <c r="I423" s="478" t="s">
        <v>328</v>
      </c>
      <c r="J423" s="479">
        <v>136</v>
      </c>
      <c r="K423" s="480">
        <v>44237</v>
      </c>
      <c r="L423" s="480"/>
      <c r="M423" s="481">
        <v>952</v>
      </c>
      <c r="N423" s="482" t="s">
        <v>328</v>
      </c>
      <c r="O423" s="483">
        <v>1</v>
      </c>
      <c r="P423" s="484">
        <v>1056</v>
      </c>
      <c r="Q423" s="485">
        <v>0</v>
      </c>
      <c r="R423" s="485">
        <v>0</v>
      </c>
      <c r="S423" s="485">
        <v>104</v>
      </c>
      <c r="T423" s="485">
        <v>0</v>
      </c>
      <c r="U423" s="484">
        <v>0</v>
      </c>
      <c r="V423" s="483"/>
      <c r="W423" s="486" t="s">
        <v>672</v>
      </c>
      <c r="X423" s="476" t="s">
        <v>627</v>
      </c>
      <c r="Y423" s="476" t="s">
        <v>627</v>
      </c>
      <c r="Z423" s="476">
        <v>0</v>
      </c>
      <c r="AA423" s="493">
        <f t="shared" si="18"/>
        <v>7000</v>
      </c>
      <c r="AC423" s="495">
        <f t="shared" si="19"/>
        <v>7000</v>
      </c>
    </row>
    <row r="424" spans="1:29" s="493" customFormat="1" hidden="1" x14ac:dyDescent="0.2">
      <c r="A424" s="475">
        <v>409</v>
      </c>
      <c r="B424" s="476" t="s">
        <v>1103</v>
      </c>
      <c r="C424" s="476" t="s">
        <v>486</v>
      </c>
      <c r="D424" s="476" t="s">
        <v>703</v>
      </c>
      <c r="E424" s="476" t="s">
        <v>744</v>
      </c>
      <c r="F424" s="477">
        <v>3</v>
      </c>
      <c r="G424" s="477">
        <v>0</v>
      </c>
      <c r="H424" s="477">
        <v>0</v>
      </c>
      <c r="I424" s="478" t="s">
        <v>328</v>
      </c>
      <c r="J424" s="479">
        <v>136</v>
      </c>
      <c r="K424" s="480">
        <v>44237</v>
      </c>
      <c r="L424" s="480"/>
      <c r="M424" s="481">
        <v>0</v>
      </c>
      <c r="N424" s="482" t="s">
        <v>328</v>
      </c>
      <c r="O424" s="483">
        <v>1</v>
      </c>
      <c r="P424" s="484">
        <v>0</v>
      </c>
      <c r="Q424" s="485">
        <v>0</v>
      </c>
      <c r="R424" s="485">
        <v>0</v>
      </c>
      <c r="S424" s="485">
        <v>0</v>
      </c>
      <c r="T424" s="485">
        <v>0</v>
      </c>
      <c r="U424" s="484">
        <v>0</v>
      </c>
      <c r="V424" s="483"/>
      <c r="W424" s="486" t="s">
        <v>672</v>
      </c>
      <c r="X424" s="476" t="s">
        <v>627</v>
      </c>
      <c r="Y424" s="476" t="s">
        <v>627</v>
      </c>
      <c r="Z424" s="476">
        <v>0</v>
      </c>
      <c r="AA424" s="493">
        <f t="shared" si="18"/>
        <v>3</v>
      </c>
      <c r="AC424" s="495">
        <f t="shared" si="19"/>
        <v>3</v>
      </c>
    </row>
    <row r="425" spans="1:29" s="493" customFormat="1" hidden="1" x14ac:dyDescent="0.2">
      <c r="A425" s="475">
        <v>410</v>
      </c>
      <c r="B425" s="476" t="s">
        <v>1103</v>
      </c>
      <c r="C425" s="476" t="s">
        <v>486</v>
      </c>
      <c r="D425" s="476" t="s">
        <v>703</v>
      </c>
      <c r="E425" s="476" t="s">
        <v>744</v>
      </c>
      <c r="F425" s="477">
        <v>1</v>
      </c>
      <c r="G425" s="477">
        <v>0</v>
      </c>
      <c r="H425" s="477">
        <v>0</v>
      </c>
      <c r="I425" s="478" t="s">
        <v>328</v>
      </c>
      <c r="J425" s="479">
        <v>136</v>
      </c>
      <c r="K425" s="480">
        <v>44237</v>
      </c>
      <c r="L425" s="480"/>
      <c r="M425" s="481">
        <v>0</v>
      </c>
      <c r="N425" s="482" t="s">
        <v>328</v>
      </c>
      <c r="O425" s="483">
        <v>1</v>
      </c>
      <c r="P425" s="484">
        <v>0</v>
      </c>
      <c r="Q425" s="485">
        <v>0</v>
      </c>
      <c r="R425" s="485">
        <v>0</v>
      </c>
      <c r="S425" s="485">
        <v>0</v>
      </c>
      <c r="T425" s="485">
        <v>0</v>
      </c>
      <c r="U425" s="484">
        <v>0</v>
      </c>
      <c r="V425" s="483"/>
      <c r="W425" s="486" t="s">
        <v>672</v>
      </c>
      <c r="X425" s="476" t="s">
        <v>627</v>
      </c>
      <c r="Y425" s="476" t="s">
        <v>627</v>
      </c>
      <c r="Z425" s="476">
        <v>0</v>
      </c>
      <c r="AA425" s="493">
        <f t="shared" si="18"/>
        <v>1</v>
      </c>
      <c r="AC425" s="495">
        <f t="shared" si="19"/>
        <v>1</v>
      </c>
    </row>
    <row r="426" spans="1:29" s="493" customFormat="1" hidden="1" x14ac:dyDescent="0.2">
      <c r="A426" s="475">
        <v>411</v>
      </c>
      <c r="B426" s="476" t="s">
        <v>1103</v>
      </c>
      <c r="C426" s="476" t="s">
        <v>486</v>
      </c>
      <c r="D426" s="476" t="s">
        <v>703</v>
      </c>
      <c r="E426" s="476" t="s">
        <v>744</v>
      </c>
      <c r="F426" s="477">
        <v>31</v>
      </c>
      <c r="G426" s="477">
        <v>0</v>
      </c>
      <c r="H426" s="477">
        <v>0</v>
      </c>
      <c r="I426" s="478" t="s">
        <v>328</v>
      </c>
      <c r="J426" s="479">
        <v>136</v>
      </c>
      <c r="K426" s="480">
        <v>44237</v>
      </c>
      <c r="L426" s="480"/>
      <c r="M426" s="481">
        <v>4</v>
      </c>
      <c r="N426" s="482" t="s">
        <v>328</v>
      </c>
      <c r="O426" s="483">
        <v>1</v>
      </c>
      <c r="P426" s="484">
        <v>5</v>
      </c>
      <c r="Q426" s="485">
        <v>0</v>
      </c>
      <c r="R426" s="485">
        <v>0</v>
      </c>
      <c r="S426" s="485">
        <v>0</v>
      </c>
      <c r="T426" s="485">
        <v>0</v>
      </c>
      <c r="U426" s="484">
        <v>0</v>
      </c>
      <c r="V426" s="483"/>
      <c r="W426" s="486" t="s">
        <v>672</v>
      </c>
      <c r="X426" s="476" t="s">
        <v>627</v>
      </c>
      <c r="Y426" s="476" t="s">
        <v>627</v>
      </c>
      <c r="Z426" s="476">
        <v>0</v>
      </c>
      <c r="AA426" s="493">
        <f t="shared" si="18"/>
        <v>31</v>
      </c>
      <c r="AC426" s="495">
        <f t="shared" si="19"/>
        <v>31</v>
      </c>
    </row>
    <row r="427" spans="1:29" s="493" customFormat="1" hidden="1" x14ac:dyDescent="0.2">
      <c r="A427" s="475">
        <v>412</v>
      </c>
      <c r="B427" s="476" t="s">
        <v>1103</v>
      </c>
      <c r="C427" s="476" t="s">
        <v>486</v>
      </c>
      <c r="D427" s="476" t="s">
        <v>703</v>
      </c>
      <c r="E427" s="476" t="s">
        <v>744</v>
      </c>
      <c r="F427" s="477">
        <v>6</v>
      </c>
      <c r="G427" s="477">
        <v>0</v>
      </c>
      <c r="H427" s="477">
        <v>0</v>
      </c>
      <c r="I427" s="478" t="s">
        <v>328</v>
      </c>
      <c r="J427" s="479">
        <v>136</v>
      </c>
      <c r="K427" s="480">
        <v>44237</v>
      </c>
      <c r="L427" s="480"/>
      <c r="M427" s="481">
        <v>1</v>
      </c>
      <c r="N427" s="482" t="s">
        <v>328</v>
      </c>
      <c r="O427" s="483">
        <v>1</v>
      </c>
      <c r="P427" s="484">
        <v>1</v>
      </c>
      <c r="Q427" s="485">
        <v>0</v>
      </c>
      <c r="R427" s="485">
        <v>0</v>
      </c>
      <c r="S427" s="485">
        <v>0</v>
      </c>
      <c r="T427" s="485">
        <v>0</v>
      </c>
      <c r="U427" s="484">
        <v>0</v>
      </c>
      <c r="V427" s="483"/>
      <c r="W427" s="486" t="s">
        <v>672</v>
      </c>
      <c r="X427" s="476" t="s">
        <v>627</v>
      </c>
      <c r="Y427" s="476" t="s">
        <v>627</v>
      </c>
      <c r="Z427" s="476">
        <v>0</v>
      </c>
      <c r="AA427" s="493">
        <f t="shared" si="18"/>
        <v>6</v>
      </c>
      <c r="AC427" s="495">
        <f t="shared" si="19"/>
        <v>6</v>
      </c>
    </row>
    <row r="428" spans="1:29" s="493" customFormat="1" hidden="1" x14ac:dyDescent="0.2">
      <c r="A428" s="475">
        <v>413</v>
      </c>
      <c r="B428" s="476" t="s">
        <v>1103</v>
      </c>
      <c r="C428" s="476" t="s">
        <v>486</v>
      </c>
      <c r="D428" s="476" t="s">
        <v>703</v>
      </c>
      <c r="E428" s="476" t="s">
        <v>744</v>
      </c>
      <c r="F428" s="477">
        <v>7</v>
      </c>
      <c r="G428" s="477">
        <v>0</v>
      </c>
      <c r="H428" s="477">
        <v>0</v>
      </c>
      <c r="I428" s="478" t="s">
        <v>328</v>
      </c>
      <c r="J428" s="479">
        <v>136</v>
      </c>
      <c r="K428" s="480">
        <v>44237</v>
      </c>
      <c r="L428" s="480"/>
      <c r="M428" s="481">
        <v>1</v>
      </c>
      <c r="N428" s="482" t="s">
        <v>328</v>
      </c>
      <c r="O428" s="483">
        <v>1</v>
      </c>
      <c r="P428" s="484">
        <v>1</v>
      </c>
      <c r="Q428" s="485">
        <v>0</v>
      </c>
      <c r="R428" s="485">
        <v>0</v>
      </c>
      <c r="S428" s="485">
        <v>0</v>
      </c>
      <c r="T428" s="485">
        <v>0</v>
      </c>
      <c r="U428" s="484">
        <v>0</v>
      </c>
      <c r="V428" s="483"/>
      <c r="W428" s="486" t="s">
        <v>672</v>
      </c>
      <c r="X428" s="476" t="s">
        <v>627</v>
      </c>
      <c r="Y428" s="476" t="s">
        <v>627</v>
      </c>
      <c r="Z428" s="476">
        <v>0</v>
      </c>
      <c r="AA428" s="493">
        <f t="shared" si="18"/>
        <v>7</v>
      </c>
      <c r="AC428" s="495">
        <f t="shared" si="19"/>
        <v>7</v>
      </c>
    </row>
    <row r="429" spans="1:29" s="493" customFormat="1" hidden="1" x14ac:dyDescent="0.2">
      <c r="A429" s="475">
        <v>414</v>
      </c>
      <c r="B429" s="476" t="s">
        <v>1103</v>
      </c>
      <c r="C429" s="476" t="s">
        <v>486</v>
      </c>
      <c r="D429" s="476" t="s">
        <v>703</v>
      </c>
      <c r="E429" s="476" t="s">
        <v>744</v>
      </c>
      <c r="F429" s="477">
        <v>10</v>
      </c>
      <c r="G429" s="477">
        <v>0</v>
      </c>
      <c r="H429" s="477">
        <v>0</v>
      </c>
      <c r="I429" s="478" t="s">
        <v>328</v>
      </c>
      <c r="J429" s="479">
        <v>136</v>
      </c>
      <c r="K429" s="480">
        <v>44237</v>
      </c>
      <c r="L429" s="480"/>
      <c r="M429" s="481">
        <v>1</v>
      </c>
      <c r="N429" s="482" t="s">
        <v>328</v>
      </c>
      <c r="O429" s="483">
        <v>1</v>
      </c>
      <c r="P429" s="484">
        <v>2</v>
      </c>
      <c r="Q429" s="485">
        <v>0</v>
      </c>
      <c r="R429" s="485">
        <v>0</v>
      </c>
      <c r="S429" s="485">
        <v>0</v>
      </c>
      <c r="T429" s="485">
        <v>0</v>
      </c>
      <c r="U429" s="484">
        <v>0</v>
      </c>
      <c r="V429" s="483"/>
      <c r="W429" s="486" t="s">
        <v>672</v>
      </c>
      <c r="X429" s="476" t="s">
        <v>627</v>
      </c>
      <c r="Y429" s="476" t="s">
        <v>627</v>
      </c>
      <c r="Z429" s="476">
        <v>0</v>
      </c>
      <c r="AA429" s="493">
        <f t="shared" si="18"/>
        <v>10</v>
      </c>
      <c r="AC429" s="495">
        <f t="shared" si="19"/>
        <v>10</v>
      </c>
    </row>
    <row r="430" spans="1:29" s="493" customFormat="1" hidden="1" x14ac:dyDescent="0.2">
      <c r="A430" s="475">
        <v>415</v>
      </c>
      <c r="B430" s="476" t="s">
        <v>1103</v>
      </c>
      <c r="C430" s="476" t="s">
        <v>486</v>
      </c>
      <c r="D430" s="476" t="s">
        <v>703</v>
      </c>
      <c r="E430" s="476" t="s">
        <v>744</v>
      </c>
      <c r="F430" s="477">
        <v>2</v>
      </c>
      <c r="G430" s="477">
        <v>0</v>
      </c>
      <c r="H430" s="477">
        <v>0</v>
      </c>
      <c r="I430" s="478" t="s">
        <v>328</v>
      </c>
      <c r="J430" s="479">
        <v>136</v>
      </c>
      <c r="K430" s="480">
        <v>44237</v>
      </c>
      <c r="L430" s="480"/>
      <c r="M430" s="481">
        <v>0</v>
      </c>
      <c r="N430" s="482" t="s">
        <v>328</v>
      </c>
      <c r="O430" s="483">
        <v>1</v>
      </c>
      <c r="P430" s="484">
        <v>0</v>
      </c>
      <c r="Q430" s="485">
        <v>0</v>
      </c>
      <c r="R430" s="485">
        <v>0</v>
      </c>
      <c r="S430" s="485">
        <v>0</v>
      </c>
      <c r="T430" s="485">
        <v>0</v>
      </c>
      <c r="U430" s="484">
        <v>0</v>
      </c>
      <c r="V430" s="483"/>
      <c r="W430" s="486" t="s">
        <v>672</v>
      </c>
      <c r="X430" s="476" t="s">
        <v>627</v>
      </c>
      <c r="Y430" s="476" t="s">
        <v>627</v>
      </c>
      <c r="Z430" s="476">
        <v>0</v>
      </c>
      <c r="AA430" s="493">
        <f t="shared" si="18"/>
        <v>2</v>
      </c>
      <c r="AC430" s="495">
        <f t="shared" si="19"/>
        <v>2</v>
      </c>
    </row>
    <row r="431" spans="1:29" s="493" customFormat="1" hidden="1" x14ac:dyDescent="0.2">
      <c r="A431" s="475">
        <v>416</v>
      </c>
      <c r="B431" s="476" t="s">
        <v>1103</v>
      </c>
      <c r="C431" s="476" t="s">
        <v>486</v>
      </c>
      <c r="D431" s="476" t="s">
        <v>703</v>
      </c>
      <c r="E431" s="476" t="s">
        <v>744</v>
      </c>
      <c r="F431" s="477">
        <v>38</v>
      </c>
      <c r="G431" s="477">
        <v>0</v>
      </c>
      <c r="H431" s="477">
        <v>0</v>
      </c>
      <c r="I431" s="478" t="s">
        <v>328</v>
      </c>
      <c r="J431" s="479">
        <v>136</v>
      </c>
      <c r="K431" s="480">
        <v>44237</v>
      </c>
      <c r="L431" s="480"/>
      <c r="M431" s="481">
        <v>5</v>
      </c>
      <c r="N431" s="482" t="s">
        <v>328</v>
      </c>
      <c r="O431" s="483">
        <v>1</v>
      </c>
      <c r="P431" s="484">
        <v>6</v>
      </c>
      <c r="Q431" s="485">
        <v>0</v>
      </c>
      <c r="R431" s="485">
        <v>0</v>
      </c>
      <c r="S431" s="485">
        <v>1</v>
      </c>
      <c r="T431" s="485">
        <v>0</v>
      </c>
      <c r="U431" s="484">
        <v>0</v>
      </c>
      <c r="V431" s="483"/>
      <c r="W431" s="486" t="s">
        <v>672</v>
      </c>
      <c r="X431" s="476" t="s">
        <v>627</v>
      </c>
      <c r="Y431" s="476" t="s">
        <v>627</v>
      </c>
      <c r="Z431" s="476">
        <v>0</v>
      </c>
      <c r="AA431" s="493">
        <f t="shared" si="18"/>
        <v>38</v>
      </c>
      <c r="AC431" s="495">
        <f t="shared" si="19"/>
        <v>38</v>
      </c>
    </row>
    <row r="432" spans="1:29" s="493" customFormat="1" hidden="1" x14ac:dyDescent="0.2">
      <c r="A432" s="475">
        <v>417</v>
      </c>
      <c r="B432" s="476" t="s">
        <v>1103</v>
      </c>
      <c r="C432" s="476" t="s">
        <v>486</v>
      </c>
      <c r="D432" s="476" t="s">
        <v>703</v>
      </c>
      <c r="E432" s="476" t="s">
        <v>744</v>
      </c>
      <c r="F432" s="477">
        <v>3</v>
      </c>
      <c r="G432" s="477">
        <v>0</v>
      </c>
      <c r="H432" s="477">
        <v>0</v>
      </c>
      <c r="I432" s="478" t="s">
        <v>328</v>
      </c>
      <c r="J432" s="479">
        <v>136</v>
      </c>
      <c r="K432" s="480">
        <v>44237</v>
      </c>
      <c r="L432" s="480"/>
      <c r="M432" s="481">
        <v>0</v>
      </c>
      <c r="N432" s="482" t="s">
        <v>328</v>
      </c>
      <c r="O432" s="483">
        <v>1</v>
      </c>
      <c r="P432" s="484">
        <v>0</v>
      </c>
      <c r="Q432" s="485">
        <v>0</v>
      </c>
      <c r="R432" s="485">
        <v>0</v>
      </c>
      <c r="S432" s="485">
        <v>0</v>
      </c>
      <c r="T432" s="485">
        <v>0</v>
      </c>
      <c r="U432" s="484">
        <v>0</v>
      </c>
      <c r="V432" s="483"/>
      <c r="W432" s="486" t="s">
        <v>672</v>
      </c>
      <c r="X432" s="476" t="s">
        <v>627</v>
      </c>
      <c r="Y432" s="476" t="s">
        <v>627</v>
      </c>
      <c r="Z432" s="476">
        <v>0</v>
      </c>
      <c r="AA432" s="493">
        <f t="shared" si="18"/>
        <v>3</v>
      </c>
      <c r="AC432" s="495">
        <f t="shared" si="19"/>
        <v>3</v>
      </c>
    </row>
    <row r="433" spans="1:29" s="493" customFormat="1" hidden="1" x14ac:dyDescent="0.2">
      <c r="A433" s="475">
        <v>418</v>
      </c>
      <c r="B433" s="476" t="s">
        <v>1103</v>
      </c>
      <c r="C433" s="476" t="s">
        <v>486</v>
      </c>
      <c r="D433" s="476" t="s">
        <v>703</v>
      </c>
      <c r="E433" s="476" t="s">
        <v>744</v>
      </c>
      <c r="F433" s="477">
        <v>200</v>
      </c>
      <c r="G433" s="477">
        <v>0</v>
      </c>
      <c r="H433" s="477">
        <v>0</v>
      </c>
      <c r="I433" s="478" t="s">
        <v>328</v>
      </c>
      <c r="J433" s="479">
        <v>136</v>
      </c>
      <c r="K433" s="480">
        <v>44237</v>
      </c>
      <c r="L433" s="480"/>
      <c r="M433" s="481">
        <v>27</v>
      </c>
      <c r="N433" s="482" t="s">
        <v>328</v>
      </c>
      <c r="O433" s="483">
        <v>1</v>
      </c>
      <c r="P433" s="484">
        <v>30</v>
      </c>
      <c r="Q433" s="485">
        <v>0</v>
      </c>
      <c r="R433" s="485">
        <v>0</v>
      </c>
      <c r="S433" s="485">
        <v>3</v>
      </c>
      <c r="T433" s="485">
        <v>0</v>
      </c>
      <c r="U433" s="484">
        <v>0</v>
      </c>
      <c r="V433" s="483"/>
      <c r="W433" s="486" t="s">
        <v>672</v>
      </c>
      <c r="X433" s="476" t="s">
        <v>627</v>
      </c>
      <c r="Y433" s="476" t="s">
        <v>627</v>
      </c>
      <c r="Z433" s="476">
        <v>0</v>
      </c>
      <c r="AA433" s="493">
        <f t="shared" si="18"/>
        <v>200</v>
      </c>
      <c r="AC433" s="495">
        <f t="shared" si="19"/>
        <v>200</v>
      </c>
    </row>
    <row r="434" spans="1:29" s="493" customFormat="1" hidden="1" x14ac:dyDescent="0.2">
      <c r="A434" s="475">
        <v>419</v>
      </c>
      <c r="B434" s="476" t="s">
        <v>1103</v>
      </c>
      <c r="C434" s="476" t="s">
        <v>486</v>
      </c>
      <c r="D434" s="476" t="s">
        <v>703</v>
      </c>
      <c r="E434" s="476" t="s">
        <v>744</v>
      </c>
      <c r="F434" s="477">
        <v>42616</v>
      </c>
      <c r="G434" s="477">
        <v>0</v>
      </c>
      <c r="H434" s="477">
        <v>0</v>
      </c>
      <c r="I434" s="478" t="s">
        <v>328</v>
      </c>
      <c r="J434" s="479">
        <v>136.9</v>
      </c>
      <c r="K434" s="480">
        <v>44238</v>
      </c>
      <c r="L434" s="480"/>
      <c r="M434" s="481">
        <v>5834</v>
      </c>
      <c r="N434" s="482" t="s">
        <v>328</v>
      </c>
      <c r="O434" s="483">
        <v>1</v>
      </c>
      <c r="P434" s="484">
        <v>6431</v>
      </c>
      <c r="Q434" s="485">
        <v>0</v>
      </c>
      <c r="R434" s="485">
        <v>0</v>
      </c>
      <c r="S434" s="485">
        <v>597</v>
      </c>
      <c r="T434" s="485">
        <v>0</v>
      </c>
      <c r="U434" s="484">
        <v>0</v>
      </c>
      <c r="V434" s="483"/>
      <c r="W434" s="486" t="s">
        <v>672</v>
      </c>
      <c r="X434" s="476" t="s">
        <v>627</v>
      </c>
      <c r="Y434" s="476" t="s">
        <v>627</v>
      </c>
      <c r="Z434" s="476">
        <v>0</v>
      </c>
      <c r="AA434" s="493">
        <f t="shared" si="18"/>
        <v>42616</v>
      </c>
      <c r="AC434" s="495">
        <f t="shared" si="19"/>
        <v>42616</v>
      </c>
    </row>
    <row r="435" spans="1:29" s="493" customFormat="1" hidden="1" x14ac:dyDescent="0.2">
      <c r="A435" s="475">
        <v>420</v>
      </c>
      <c r="B435" s="476" t="s">
        <v>1103</v>
      </c>
      <c r="C435" s="476" t="s">
        <v>486</v>
      </c>
      <c r="D435" s="476" t="s">
        <v>703</v>
      </c>
      <c r="E435" s="476" t="s">
        <v>744</v>
      </c>
      <c r="F435" s="477">
        <v>59989</v>
      </c>
      <c r="G435" s="477">
        <v>0</v>
      </c>
      <c r="H435" s="477">
        <v>0</v>
      </c>
      <c r="I435" s="478" t="s">
        <v>328</v>
      </c>
      <c r="J435" s="479">
        <v>139.16</v>
      </c>
      <c r="K435" s="480">
        <v>44238</v>
      </c>
      <c r="L435" s="480"/>
      <c r="M435" s="481">
        <v>8348</v>
      </c>
      <c r="N435" s="482" t="s">
        <v>328</v>
      </c>
      <c r="O435" s="483">
        <v>1</v>
      </c>
      <c r="P435" s="484">
        <v>9053</v>
      </c>
      <c r="Q435" s="485">
        <v>0</v>
      </c>
      <c r="R435" s="485">
        <v>0</v>
      </c>
      <c r="S435" s="485">
        <v>705</v>
      </c>
      <c r="T435" s="485">
        <v>0</v>
      </c>
      <c r="U435" s="484">
        <v>0</v>
      </c>
      <c r="V435" s="483"/>
      <c r="W435" s="486" t="s">
        <v>672</v>
      </c>
      <c r="X435" s="476" t="s">
        <v>627</v>
      </c>
      <c r="Y435" s="476" t="s">
        <v>627</v>
      </c>
      <c r="Z435" s="476">
        <v>0</v>
      </c>
      <c r="AA435" s="493">
        <f t="shared" si="18"/>
        <v>59989</v>
      </c>
      <c r="AC435" s="495">
        <f t="shared" si="19"/>
        <v>59989</v>
      </c>
    </row>
    <row r="436" spans="1:29" s="493" customFormat="1" hidden="1" x14ac:dyDescent="0.2">
      <c r="A436" s="475">
        <v>421</v>
      </c>
      <c r="B436" s="476" t="s">
        <v>1103</v>
      </c>
      <c r="C436" s="476" t="s">
        <v>486</v>
      </c>
      <c r="D436" s="476" t="s">
        <v>703</v>
      </c>
      <c r="E436" s="476" t="s">
        <v>744</v>
      </c>
      <c r="F436" s="477">
        <v>59989</v>
      </c>
      <c r="G436" s="477">
        <v>0</v>
      </c>
      <c r="H436" s="477">
        <v>0</v>
      </c>
      <c r="I436" s="478" t="s">
        <v>328</v>
      </c>
      <c r="J436" s="479">
        <v>138.12</v>
      </c>
      <c r="K436" s="480">
        <v>44238</v>
      </c>
      <c r="L436" s="480"/>
      <c r="M436" s="481">
        <v>8286</v>
      </c>
      <c r="N436" s="482" t="s">
        <v>328</v>
      </c>
      <c r="O436" s="483">
        <v>1</v>
      </c>
      <c r="P436" s="484">
        <v>9053</v>
      </c>
      <c r="Q436" s="485">
        <v>0</v>
      </c>
      <c r="R436" s="485">
        <v>0</v>
      </c>
      <c r="S436" s="485">
        <v>768</v>
      </c>
      <c r="T436" s="485">
        <v>0</v>
      </c>
      <c r="U436" s="484">
        <v>0</v>
      </c>
      <c r="V436" s="483"/>
      <c r="W436" s="486" t="s">
        <v>672</v>
      </c>
      <c r="X436" s="476" t="s">
        <v>627</v>
      </c>
      <c r="Y436" s="476" t="s">
        <v>627</v>
      </c>
      <c r="Z436" s="476">
        <v>0</v>
      </c>
      <c r="AA436" s="493">
        <f t="shared" si="18"/>
        <v>59989</v>
      </c>
      <c r="AC436" s="495">
        <f t="shared" si="19"/>
        <v>59989</v>
      </c>
    </row>
    <row r="437" spans="1:29" s="493" customFormat="1" hidden="1" x14ac:dyDescent="0.2">
      <c r="A437" s="475">
        <v>422</v>
      </c>
      <c r="B437" s="476" t="s">
        <v>1103</v>
      </c>
      <c r="C437" s="476" t="s">
        <v>486</v>
      </c>
      <c r="D437" s="476" t="s">
        <v>703</v>
      </c>
      <c r="E437" s="476" t="s">
        <v>744</v>
      </c>
      <c r="F437" s="477">
        <v>59989</v>
      </c>
      <c r="G437" s="477">
        <v>0</v>
      </c>
      <c r="H437" s="477">
        <v>0</v>
      </c>
      <c r="I437" s="478" t="s">
        <v>328</v>
      </c>
      <c r="J437" s="479">
        <v>137.28</v>
      </c>
      <c r="K437" s="480">
        <v>44238</v>
      </c>
      <c r="L437" s="480"/>
      <c r="M437" s="481">
        <v>8235</v>
      </c>
      <c r="N437" s="482" t="s">
        <v>328</v>
      </c>
      <c r="O437" s="483">
        <v>1</v>
      </c>
      <c r="P437" s="484">
        <v>9053</v>
      </c>
      <c r="Q437" s="485">
        <v>0</v>
      </c>
      <c r="R437" s="485">
        <v>0</v>
      </c>
      <c r="S437" s="485">
        <v>818</v>
      </c>
      <c r="T437" s="485">
        <v>0</v>
      </c>
      <c r="U437" s="484">
        <v>0</v>
      </c>
      <c r="V437" s="483"/>
      <c r="W437" s="486" t="s">
        <v>672</v>
      </c>
      <c r="X437" s="476" t="s">
        <v>627</v>
      </c>
      <c r="Y437" s="476" t="s">
        <v>627</v>
      </c>
      <c r="Z437" s="476">
        <v>0</v>
      </c>
      <c r="AA437" s="493">
        <f t="shared" si="18"/>
        <v>59989</v>
      </c>
      <c r="AC437" s="495">
        <f t="shared" si="19"/>
        <v>59989</v>
      </c>
    </row>
    <row r="438" spans="1:29" s="493" customFormat="1" hidden="1" x14ac:dyDescent="0.2">
      <c r="A438" s="475">
        <v>423</v>
      </c>
      <c r="B438" s="476" t="s">
        <v>1103</v>
      </c>
      <c r="C438" s="476" t="s">
        <v>486</v>
      </c>
      <c r="D438" s="476" t="s">
        <v>703</v>
      </c>
      <c r="E438" s="476" t="s">
        <v>744</v>
      </c>
      <c r="F438" s="477">
        <v>35684</v>
      </c>
      <c r="G438" s="477">
        <v>0</v>
      </c>
      <c r="H438" s="477">
        <v>0</v>
      </c>
      <c r="I438" s="478" t="s">
        <v>328</v>
      </c>
      <c r="J438" s="479">
        <v>136.83000000000001</v>
      </c>
      <c r="K438" s="480">
        <v>44238</v>
      </c>
      <c r="L438" s="480"/>
      <c r="M438" s="481">
        <v>4883</v>
      </c>
      <c r="N438" s="482" t="s">
        <v>328</v>
      </c>
      <c r="O438" s="483">
        <v>1</v>
      </c>
      <c r="P438" s="484">
        <v>5385</v>
      </c>
      <c r="Q438" s="485">
        <v>0</v>
      </c>
      <c r="R438" s="485">
        <v>0</v>
      </c>
      <c r="S438" s="485">
        <v>503</v>
      </c>
      <c r="T438" s="485">
        <v>0</v>
      </c>
      <c r="U438" s="484">
        <v>0</v>
      </c>
      <c r="V438" s="483"/>
      <c r="W438" s="486" t="s">
        <v>672</v>
      </c>
      <c r="X438" s="476" t="s">
        <v>627</v>
      </c>
      <c r="Y438" s="476" t="s">
        <v>627</v>
      </c>
      <c r="Z438" s="476">
        <v>0</v>
      </c>
      <c r="AA438" s="493">
        <f t="shared" si="18"/>
        <v>35684</v>
      </c>
      <c r="AC438" s="495">
        <f t="shared" si="19"/>
        <v>35684</v>
      </c>
    </row>
    <row r="439" spans="1:29" s="493" customFormat="1" hidden="1" x14ac:dyDescent="0.2">
      <c r="A439" s="475">
        <v>424</v>
      </c>
      <c r="B439" s="476" t="s">
        <v>1103</v>
      </c>
      <c r="C439" s="476" t="s">
        <v>486</v>
      </c>
      <c r="D439" s="476" t="s">
        <v>703</v>
      </c>
      <c r="E439" s="476" t="s">
        <v>744</v>
      </c>
      <c r="F439" s="477">
        <v>40</v>
      </c>
      <c r="G439" s="477">
        <v>0</v>
      </c>
      <c r="H439" s="477">
        <v>0</v>
      </c>
      <c r="I439" s="478" t="s">
        <v>328</v>
      </c>
      <c r="J439" s="479">
        <v>137.61000000000001</v>
      </c>
      <c r="K439" s="480">
        <v>44239</v>
      </c>
      <c r="L439" s="480"/>
      <c r="M439" s="481">
        <v>6</v>
      </c>
      <c r="N439" s="482" t="s">
        <v>328</v>
      </c>
      <c r="O439" s="483">
        <v>1</v>
      </c>
      <c r="P439" s="484">
        <v>6</v>
      </c>
      <c r="Q439" s="485">
        <v>0</v>
      </c>
      <c r="R439" s="485">
        <v>0</v>
      </c>
      <c r="S439" s="485">
        <v>1</v>
      </c>
      <c r="T439" s="485">
        <v>0</v>
      </c>
      <c r="U439" s="484">
        <v>0</v>
      </c>
      <c r="V439" s="483"/>
      <c r="W439" s="486" t="s">
        <v>672</v>
      </c>
      <c r="X439" s="476" t="s">
        <v>627</v>
      </c>
      <c r="Y439" s="476" t="s">
        <v>627</v>
      </c>
      <c r="Z439" s="476">
        <v>0</v>
      </c>
      <c r="AA439" s="493">
        <f t="shared" si="18"/>
        <v>40</v>
      </c>
      <c r="AC439" s="495">
        <f t="shared" si="19"/>
        <v>40</v>
      </c>
    </row>
    <row r="440" spans="1:29" s="493" customFormat="1" hidden="1" x14ac:dyDescent="0.2">
      <c r="A440" s="475">
        <v>425</v>
      </c>
      <c r="B440" s="476" t="s">
        <v>1103</v>
      </c>
      <c r="C440" s="476" t="s">
        <v>486</v>
      </c>
      <c r="D440" s="476" t="s">
        <v>703</v>
      </c>
      <c r="E440" s="476" t="s">
        <v>744</v>
      </c>
      <c r="F440" s="477">
        <v>59989</v>
      </c>
      <c r="G440" s="477">
        <v>0</v>
      </c>
      <c r="H440" s="477">
        <v>0</v>
      </c>
      <c r="I440" s="478" t="s">
        <v>328</v>
      </c>
      <c r="J440" s="479">
        <v>137.62</v>
      </c>
      <c r="K440" s="480">
        <v>44239</v>
      </c>
      <c r="L440" s="480"/>
      <c r="M440" s="481">
        <v>8256</v>
      </c>
      <c r="N440" s="482" t="s">
        <v>328</v>
      </c>
      <c r="O440" s="483">
        <v>1</v>
      </c>
      <c r="P440" s="484">
        <v>9053</v>
      </c>
      <c r="Q440" s="485">
        <v>0</v>
      </c>
      <c r="R440" s="485">
        <v>0</v>
      </c>
      <c r="S440" s="485">
        <v>798</v>
      </c>
      <c r="T440" s="485">
        <v>0</v>
      </c>
      <c r="U440" s="484">
        <v>0</v>
      </c>
      <c r="V440" s="483"/>
      <c r="W440" s="486" t="s">
        <v>672</v>
      </c>
      <c r="X440" s="476" t="s">
        <v>627</v>
      </c>
      <c r="Y440" s="476" t="s">
        <v>627</v>
      </c>
      <c r="Z440" s="476">
        <v>0</v>
      </c>
      <c r="AA440" s="493">
        <f t="shared" si="18"/>
        <v>59989</v>
      </c>
      <c r="AC440" s="495">
        <f t="shared" si="19"/>
        <v>59989</v>
      </c>
    </row>
    <row r="441" spans="1:29" s="493" customFormat="1" hidden="1" x14ac:dyDescent="0.2">
      <c r="A441" s="475">
        <v>426</v>
      </c>
      <c r="B441" s="476" t="s">
        <v>1103</v>
      </c>
      <c r="C441" s="476" t="s">
        <v>486</v>
      </c>
      <c r="D441" s="476" t="s">
        <v>703</v>
      </c>
      <c r="E441" s="476" t="s">
        <v>744</v>
      </c>
      <c r="F441" s="477">
        <v>33639</v>
      </c>
      <c r="G441" s="477">
        <v>0</v>
      </c>
      <c r="H441" s="477">
        <v>0</v>
      </c>
      <c r="I441" s="478" t="s">
        <v>328</v>
      </c>
      <c r="J441" s="479">
        <v>136.9</v>
      </c>
      <c r="K441" s="480">
        <v>44242</v>
      </c>
      <c r="L441" s="480"/>
      <c r="M441" s="481">
        <v>4605</v>
      </c>
      <c r="N441" s="482" t="s">
        <v>328</v>
      </c>
      <c r="O441" s="483">
        <v>1</v>
      </c>
      <c r="P441" s="484">
        <v>5077</v>
      </c>
      <c r="Q441" s="485">
        <v>0</v>
      </c>
      <c r="R441" s="485">
        <v>0</v>
      </c>
      <c r="S441" s="485">
        <v>472</v>
      </c>
      <c r="T441" s="485">
        <v>0</v>
      </c>
      <c r="U441" s="484">
        <v>0</v>
      </c>
      <c r="V441" s="483"/>
      <c r="W441" s="486" t="s">
        <v>672</v>
      </c>
      <c r="X441" s="476" t="s">
        <v>627</v>
      </c>
      <c r="Y441" s="476" t="s">
        <v>627</v>
      </c>
      <c r="Z441" s="476">
        <v>0</v>
      </c>
      <c r="AA441" s="493">
        <f t="shared" si="18"/>
        <v>33639</v>
      </c>
      <c r="AC441" s="495">
        <f t="shared" si="19"/>
        <v>33639</v>
      </c>
    </row>
    <row r="442" spans="1:29" s="493" customFormat="1" hidden="1" x14ac:dyDescent="0.2">
      <c r="A442" s="475">
        <v>427</v>
      </c>
      <c r="B442" s="476" t="s">
        <v>1103</v>
      </c>
      <c r="C442" s="476" t="s">
        <v>486</v>
      </c>
      <c r="D442" s="476" t="s">
        <v>703</v>
      </c>
      <c r="E442" s="476" t="s">
        <v>744</v>
      </c>
      <c r="F442" s="477">
        <v>5400</v>
      </c>
      <c r="G442" s="477">
        <v>0</v>
      </c>
      <c r="H442" s="477">
        <v>0</v>
      </c>
      <c r="I442" s="478" t="s">
        <v>328</v>
      </c>
      <c r="J442" s="479">
        <v>136.9</v>
      </c>
      <c r="K442" s="480">
        <v>44242</v>
      </c>
      <c r="L442" s="480"/>
      <c r="M442" s="481">
        <v>739</v>
      </c>
      <c r="N442" s="482" t="s">
        <v>328</v>
      </c>
      <c r="O442" s="483">
        <v>1</v>
      </c>
      <c r="P442" s="484">
        <v>815</v>
      </c>
      <c r="Q442" s="485">
        <v>0</v>
      </c>
      <c r="R442" s="485">
        <v>0</v>
      </c>
      <c r="S442" s="485">
        <v>76</v>
      </c>
      <c r="T442" s="485">
        <v>0</v>
      </c>
      <c r="U442" s="484">
        <v>0</v>
      </c>
      <c r="V442" s="483"/>
      <c r="W442" s="486" t="s">
        <v>672</v>
      </c>
      <c r="X442" s="476" t="s">
        <v>627</v>
      </c>
      <c r="Y442" s="476" t="s">
        <v>627</v>
      </c>
      <c r="Z442" s="476">
        <v>0</v>
      </c>
      <c r="AA442" s="493">
        <f t="shared" si="18"/>
        <v>5400</v>
      </c>
      <c r="AC442" s="495">
        <f t="shared" si="19"/>
        <v>5400</v>
      </c>
    </row>
    <row r="443" spans="1:29" s="493" customFormat="1" hidden="1" x14ac:dyDescent="0.2">
      <c r="A443" s="475">
        <v>428</v>
      </c>
      <c r="B443" s="476" t="s">
        <v>1103</v>
      </c>
      <c r="C443" s="476" t="s">
        <v>486</v>
      </c>
      <c r="D443" s="476" t="s">
        <v>703</v>
      </c>
      <c r="E443" s="476" t="s">
        <v>744</v>
      </c>
      <c r="F443" s="477">
        <v>458</v>
      </c>
      <c r="G443" s="477">
        <v>0</v>
      </c>
      <c r="H443" s="477">
        <v>0</v>
      </c>
      <c r="I443" s="478" t="s">
        <v>328</v>
      </c>
      <c r="J443" s="479">
        <v>138</v>
      </c>
      <c r="K443" s="480">
        <v>44243</v>
      </c>
      <c r="L443" s="480"/>
      <c r="M443" s="481">
        <v>63</v>
      </c>
      <c r="N443" s="482" t="s">
        <v>328</v>
      </c>
      <c r="O443" s="483">
        <v>1</v>
      </c>
      <c r="P443" s="484">
        <v>69</v>
      </c>
      <c r="Q443" s="485">
        <v>0</v>
      </c>
      <c r="R443" s="485">
        <v>0</v>
      </c>
      <c r="S443" s="485">
        <v>6</v>
      </c>
      <c r="T443" s="485">
        <v>0</v>
      </c>
      <c r="U443" s="484">
        <v>0</v>
      </c>
      <c r="V443" s="483"/>
      <c r="W443" s="486" t="s">
        <v>672</v>
      </c>
      <c r="X443" s="476" t="s">
        <v>627</v>
      </c>
      <c r="Y443" s="476" t="s">
        <v>627</v>
      </c>
      <c r="Z443" s="476">
        <v>0</v>
      </c>
      <c r="AA443" s="493">
        <f t="shared" si="18"/>
        <v>458</v>
      </c>
      <c r="AC443" s="495">
        <f t="shared" si="19"/>
        <v>458</v>
      </c>
    </row>
    <row r="444" spans="1:29" s="493" customFormat="1" hidden="1" x14ac:dyDescent="0.2">
      <c r="A444" s="475">
        <v>429</v>
      </c>
      <c r="B444" s="476" t="s">
        <v>1103</v>
      </c>
      <c r="C444" s="476" t="s">
        <v>486</v>
      </c>
      <c r="D444" s="476" t="s">
        <v>703</v>
      </c>
      <c r="E444" s="476" t="s">
        <v>744</v>
      </c>
      <c r="F444" s="477">
        <v>14</v>
      </c>
      <c r="G444" s="477">
        <v>0</v>
      </c>
      <c r="H444" s="477">
        <v>0</v>
      </c>
      <c r="I444" s="478" t="s">
        <v>328</v>
      </c>
      <c r="J444" s="479">
        <v>138</v>
      </c>
      <c r="K444" s="480">
        <v>44243</v>
      </c>
      <c r="L444" s="480"/>
      <c r="M444" s="481">
        <v>2</v>
      </c>
      <c r="N444" s="482" t="s">
        <v>328</v>
      </c>
      <c r="O444" s="483">
        <v>1</v>
      </c>
      <c r="P444" s="484">
        <v>2</v>
      </c>
      <c r="Q444" s="485">
        <v>0</v>
      </c>
      <c r="R444" s="485">
        <v>0</v>
      </c>
      <c r="S444" s="485">
        <v>0</v>
      </c>
      <c r="T444" s="485">
        <v>0</v>
      </c>
      <c r="U444" s="484">
        <v>0</v>
      </c>
      <c r="V444" s="483"/>
      <c r="W444" s="486" t="s">
        <v>672</v>
      </c>
      <c r="X444" s="476" t="s">
        <v>627</v>
      </c>
      <c r="Y444" s="476" t="s">
        <v>627</v>
      </c>
      <c r="Z444" s="476">
        <v>0</v>
      </c>
      <c r="AA444" s="493">
        <f t="shared" si="18"/>
        <v>14</v>
      </c>
      <c r="AC444" s="495">
        <f t="shared" si="19"/>
        <v>14</v>
      </c>
    </row>
    <row r="445" spans="1:29" s="493" customFormat="1" hidden="1" x14ac:dyDescent="0.2">
      <c r="A445" s="475">
        <v>430</v>
      </c>
      <c r="B445" s="476" t="s">
        <v>1103</v>
      </c>
      <c r="C445" s="476" t="s">
        <v>486</v>
      </c>
      <c r="D445" s="476" t="s">
        <v>703</v>
      </c>
      <c r="E445" s="476" t="s">
        <v>744</v>
      </c>
      <c r="F445" s="477">
        <v>16</v>
      </c>
      <c r="G445" s="477">
        <v>0</v>
      </c>
      <c r="H445" s="477">
        <v>0</v>
      </c>
      <c r="I445" s="478" t="s">
        <v>328</v>
      </c>
      <c r="J445" s="479">
        <v>138</v>
      </c>
      <c r="K445" s="480">
        <v>44243</v>
      </c>
      <c r="L445" s="480"/>
      <c r="M445" s="481">
        <v>2</v>
      </c>
      <c r="N445" s="482" t="s">
        <v>328</v>
      </c>
      <c r="O445" s="483">
        <v>1</v>
      </c>
      <c r="P445" s="484">
        <v>2</v>
      </c>
      <c r="Q445" s="485">
        <v>0</v>
      </c>
      <c r="R445" s="485">
        <v>0</v>
      </c>
      <c r="S445" s="485">
        <v>0</v>
      </c>
      <c r="T445" s="485">
        <v>0</v>
      </c>
      <c r="U445" s="484">
        <v>0</v>
      </c>
      <c r="V445" s="483"/>
      <c r="W445" s="486" t="s">
        <v>672</v>
      </c>
      <c r="X445" s="476" t="s">
        <v>627</v>
      </c>
      <c r="Y445" s="476" t="s">
        <v>627</v>
      </c>
      <c r="Z445" s="476">
        <v>0</v>
      </c>
      <c r="AA445" s="493">
        <f t="shared" si="18"/>
        <v>16</v>
      </c>
      <c r="AC445" s="495">
        <f t="shared" si="19"/>
        <v>16</v>
      </c>
    </row>
    <row r="446" spans="1:29" s="493" customFormat="1" hidden="1" x14ac:dyDescent="0.2">
      <c r="A446" s="475">
        <v>431</v>
      </c>
      <c r="B446" s="476" t="s">
        <v>1103</v>
      </c>
      <c r="C446" s="476" t="s">
        <v>486</v>
      </c>
      <c r="D446" s="476" t="s">
        <v>703</v>
      </c>
      <c r="E446" s="476" t="s">
        <v>744</v>
      </c>
      <c r="F446" s="477">
        <v>6</v>
      </c>
      <c r="G446" s="477">
        <v>0</v>
      </c>
      <c r="H446" s="477">
        <v>0</v>
      </c>
      <c r="I446" s="478" t="s">
        <v>328</v>
      </c>
      <c r="J446" s="479">
        <v>138</v>
      </c>
      <c r="K446" s="480">
        <v>44243</v>
      </c>
      <c r="L446" s="480"/>
      <c r="M446" s="481">
        <v>1</v>
      </c>
      <c r="N446" s="482" t="s">
        <v>328</v>
      </c>
      <c r="O446" s="483">
        <v>1</v>
      </c>
      <c r="P446" s="484">
        <v>1</v>
      </c>
      <c r="Q446" s="485">
        <v>0</v>
      </c>
      <c r="R446" s="485">
        <v>0</v>
      </c>
      <c r="S446" s="485">
        <v>0</v>
      </c>
      <c r="T446" s="485">
        <v>0</v>
      </c>
      <c r="U446" s="484">
        <v>0</v>
      </c>
      <c r="V446" s="483"/>
      <c r="W446" s="486" t="s">
        <v>672</v>
      </c>
      <c r="X446" s="476" t="s">
        <v>627</v>
      </c>
      <c r="Y446" s="476" t="s">
        <v>627</v>
      </c>
      <c r="Z446" s="476">
        <v>0</v>
      </c>
      <c r="AA446" s="493">
        <f t="shared" si="18"/>
        <v>6</v>
      </c>
      <c r="AC446" s="495">
        <f t="shared" si="19"/>
        <v>6</v>
      </c>
    </row>
    <row r="447" spans="1:29" s="493" customFormat="1" hidden="1" x14ac:dyDescent="0.2">
      <c r="A447" s="475">
        <v>432</v>
      </c>
      <c r="B447" s="476" t="s">
        <v>1103</v>
      </c>
      <c r="C447" s="476" t="s">
        <v>486</v>
      </c>
      <c r="D447" s="476" t="s">
        <v>703</v>
      </c>
      <c r="E447" s="476" t="s">
        <v>744</v>
      </c>
      <c r="F447" s="477">
        <v>50</v>
      </c>
      <c r="G447" s="477">
        <v>0</v>
      </c>
      <c r="H447" s="477">
        <v>0</v>
      </c>
      <c r="I447" s="478" t="s">
        <v>328</v>
      </c>
      <c r="J447" s="479">
        <v>138</v>
      </c>
      <c r="K447" s="480">
        <v>44243</v>
      </c>
      <c r="L447" s="480"/>
      <c r="M447" s="481">
        <v>7</v>
      </c>
      <c r="N447" s="482" t="s">
        <v>328</v>
      </c>
      <c r="O447" s="483">
        <v>1</v>
      </c>
      <c r="P447" s="484">
        <v>8</v>
      </c>
      <c r="Q447" s="485">
        <v>0</v>
      </c>
      <c r="R447" s="485">
        <v>0</v>
      </c>
      <c r="S447" s="485">
        <v>1</v>
      </c>
      <c r="T447" s="485">
        <v>0</v>
      </c>
      <c r="U447" s="484">
        <v>0</v>
      </c>
      <c r="V447" s="483"/>
      <c r="W447" s="486" t="s">
        <v>672</v>
      </c>
      <c r="X447" s="476" t="s">
        <v>627</v>
      </c>
      <c r="Y447" s="476" t="s">
        <v>627</v>
      </c>
      <c r="Z447" s="476">
        <v>0</v>
      </c>
      <c r="AA447" s="493">
        <f t="shared" si="18"/>
        <v>50</v>
      </c>
      <c r="AC447" s="495">
        <f t="shared" si="19"/>
        <v>50</v>
      </c>
    </row>
    <row r="448" spans="1:29" s="493" customFormat="1" hidden="1" x14ac:dyDescent="0.2">
      <c r="A448" s="475">
        <v>433</v>
      </c>
      <c r="B448" s="476" t="s">
        <v>1103</v>
      </c>
      <c r="C448" s="476" t="s">
        <v>486</v>
      </c>
      <c r="D448" s="476" t="s">
        <v>703</v>
      </c>
      <c r="E448" s="476" t="s">
        <v>744</v>
      </c>
      <c r="F448" s="477">
        <v>37</v>
      </c>
      <c r="G448" s="477">
        <v>0</v>
      </c>
      <c r="H448" s="477">
        <v>0</v>
      </c>
      <c r="I448" s="478" t="s">
        <v>328</v>
      </c>
      <c r="J448" s="479">
        <v>138</v>
      </c>
      <c r="K448" s="480">
        <v>44243</v>
      </c>
      <c r="L448" s="480"/>
      <c r="M448" s="481">
        <v>5</v>
      </c>
      <c r="N448" s="482" t="s">
        <v>328</v>
      </c>
      <c r="O448" s="483">
        <v>1</v>
      </c>
      <c r="P448" s="484">
        <v>6</v>
      </c>
      <c r="Q448" s="485">
        <v>0</v>
      </c>
      <c r="R448" s="485">
        <v>0</v>
      </c>
      <c r="S448" s="485">
        <v>0</v>
      </c>
      <c r="T448" s="485">
        <v>0</v>
      </c>
      <c r="U448" s="484">
        <v>0</v>
      </c>
      <c r="V448" s="483"/>
      <c r="W448" s="486" t="s">
        <v>672</v>
      </c>
      <c r="X448" s="476" t="s">
        <v>627</v>
      </c>
      <c r="Y448" s="476" t="s">
        <v>627</v>
      </c>
      <c r="Z448" s="476">
        <v>0</v>
      </c>
      <c r="AA448" s="493">
        <f t="shared" si="18"/>
        <v>37</v>
      </c>
      <c r="AC448" s="495">
        <f t="shared" si="19"/>
        <v>37</v>
      </c>
    </row>
    <row r="449" spans="1:29" s="493" customFormat="1" hidden="1" x14ac:dyDescent="0.2">
      <c r="A449" s="475">
        <v>434</v>
      </c>
      <c r="B449" s="476" t="s">
        <v>1103</v>
      </c>
      <c r="C449" s="476" t="s">
        <v>486</v>
      </c>
      <c r="D449" s="476" t="s">
        <v>703</v>
      </c>
      <c r="E449" s="476" t="s">
        <v>744</v>
      </c>
      <c r="F449" s="477">
        <v>84</v>
      </c>
      <c r="G449" s="477">
        <v>0</v>
      </c>
      <c r="H449" s="477">
        <v>0</v>
      </c>
      <c r="I449" s="478" t="s">
        <v>328</v>
      </c>
      <c r="J449" s="479">
        <v>138</v>
      </c>
      <c r="K449" s="480">
        <v>44243</v>
      </c>
      <c r="L449" s="480"/>
      <c r="M449" s="481">
        <v>12</v>
      </c>
      <c r="N449" s="482" t="s">
        <v>328</v>
      </c>
      <c r="O449" s="483">
        <v>1</v>
      </c>
      <c r="P449" s="484">
        <v>13</v>
      </c>
      <c r="Q449" s="485">
        <v>0</v>
      </c>
      <c r="R449" s="485">
        <v>0</v>
      </c>
      <c r="S449" s="485">
        <v>1</v>
      </c>
      <c r="T449" s="485">
        <v>0</v>
      </c>
      <c r="U449" s="484">
        <v>0</v>
      </c>
      <c r="V449" s="483"/>
      <c r="W449" s="486" t="s">
        <v>672</v>
      </c>
      <c r="X449" s="476" t="s">
        <v>627</v>
      </c>
      <c r="Y449" s="476" t="s">
        <v>627</v>
      </c>
      <c r="Z449" s="476">
        <v>0</v>
      </c>
      <c r="AA449" s="493">
        <f t="shared" si="18"/>
        <v>84</v>
      </c>
      <c r="AC449" s="495">
        <f t="shared" si="19"/>
        <v>84</v>
      </c>
    </row>
    <row r="450" spans="1:29" s="493" customFormat="1" hidden="1" x14ac:dyDescent="0.2">
      <c r="A450" s="475">
        <v>435</v>
      </c>
      <c r="B450" s="476" t="s">
        <v>1103</v>
      </c>
      <c r="C450" s="476" t="s">
        <v>486</v>
      </c>
      <c r="D450" s="476" t="s">
        <v>703</v>
      </c>
      <c r="E450" s="476" t="s">
        <v>744</v>
      </c>
      <c r="F450" s="477">
        <v>8</v>
      </c>
      <c r="G450" s="477">
        <v>0</v>
      </c>
      <c r="H450" s="477">
        <v>0</v>
      </c>
      <c r="I450" s="478" t="s">
        <v>328</v>
      </c>
      <c r="J450" s="479">
        <v>138</v>
      </c>
      <c r="K450" s="480">
        <v>44243</v>
      </c>
      <c r="L450" s="480"/>
      <c r="M450" s="481">
        <v>1</v>
      </c>
      <c r="N450" s="482" t="s">
        <v>328</v>
      </c>
      <c r="O450" s="483">
        <v>1</v>
      </c>
      <c r="P450" s="484">
        <v>1</v>
      </c>
      <c r="Q450" s="485">
        <v>0</v>
      </c>
      <c r="R450" s="485">
        <v>0</v>
      </c>
      <c r="S450" s="485">
        <v>0</v>
      </c>
      <c r="T450" s="485">
        <v>0</v>
      </c>
      <c r="U450" s="484">
        <v>0</v>
      </c>
      <c r="V450" s="483"/>
      <c r="W450" s="486" t="s">
        <v>672</v>
      </c>
      <c r="X450" s="476" t="s">
        <v>627</v>
      </c>
      <c r="Y450" s="476" t="s">
        <v>627</v>
      </c>
      <c r="Z450" s="476">
        <v>0</v>
      </c>
      <c r="AA450" s="493">
        <f t="shared" si="18"/>
        <v>8</v>
      </c>
      <c r="AC450" s="495">
        <f t="shared" si="19"/>
        <v>8</v>
      </c>
    </row>
    <row r="451" spans="1:29" s="493" customFormat="1" hidden="1" x14ac:dyDescent="0.2">
      <c r="A451" s="475">
        <v>436</v>
      </c>
      <c r="B451" s="476" t="s">
        <v>1103</v>
      </c>
      <c r="C451" s="476" t="s">
        <v>486</v>
      </c>
      <c r="D451" s="476" t="s">
        <v>703</v>
      </c>
      <c r="E451" s="476" t="s">
        <v>744</v>
      </c>
      <c r="F451" s="477">
        <v>50</v>
      </c>
      <c r="G451" s="477">
        <v>0</v>
      </c>
      <c r="H451" s="477">
        <v>0</v>
      </c>
      <c r="I451" s="478" t="s">
        <v>328</v>
      </c>
      <c r="J451" s="479">
        <v>138</v>
      </c>
      <c r="K451" s="480">
        <v>44243</v>
      </c>
      <c r="L451" s="480"/>
      <c r="M451" s="481">
        <v>7</v>
      </c>
      <c r="N451" s="482" t="s">
        <v>328</v>
      </c>
      <c r="O451" s="483">
        <v>1</v>
      </c>
      <c r="P451" s="484">
        <v>8</v>
      </c>
      <c r="Q451" s="485">
        <v>0</v>
      </c>
      <c r="R451" s="485">
        <v>0</v>
      </c>
      <c r="S451" s="485">
        <v>1</v>
      </c>
      <c r="T451" s="485">
        <v>0</v>
      </c>
      <c r="U451" s="484">
        <v>0</v>
      </c>
      <c r="V451" s="483"/>
      <c r="W451" s="486" t="s">
        <v>672</v>
      </c>
      <c r="X451" s="476" t="s">
        <v>627</v>
      </c>
      <c r="Y451" s="476" t="s">
        <v>627</v>
      </c>
      <c r="Z451" s="476">
        <v>0</v>
      </c>
      <c r="AA451" s="493">
        <f t="shared" si="18"/>
        <v>50</v>
      </c>
      <c r="AC451" s="495">
        <f t="shared" si="19"/>
        <v>50</v>
      </c>
    </row>
    <row r="452" spans="1:29" s="493" customFormat="1" hidden="1" x14ac:dyDescent="0.2">
      <c r="A452" s="475">
        <v>437</v>
      </c>
      <c r="B452" s="476" t="s">
        <v>1103</v>
      </c>
      <c r="C452" s="476" t="s">
        <v>486</v>
      </c>
      <c r="D452" s="476" t="s">
        <v>703</v>
      </c>
      <c r="E452" s="476" t="s">
        <v>744</v>
      </c>
      <c r="F452" s="477">
        <v>44</v>
      </c>
      <c r="G452" s="477">
        <v>0</v>
      </c>
      <c r="H452" s="477">
        <v>0</v>
      </c>
      <c r="I452" s="478" t="s">
        <v>328</v>
      </c>
      <c r="J452" s="479">
        <v>138</v>
      </c>
      <c r="K452" s="480">
        <v>44243</v>
      </c>
      <c r="L452" s="480"/>
      <c r="M452" s="481">
        <v>6</v>
      </c>
      <c r="N452" s="482" t="s">
        <v>328</v>
      </c>
      <c r="O452" s="483">
        <v>1</v>
      </c>
      <c r="P452" s="484">
        <v>7</v>
      </c>
      <c r="Q452" s="485">
        <v>0</v>
      </c>
      <c r="R452" s="485">
        <v>0</v>
      </c>
      <c r="S452" s="485">
        <v>1</v>
      </c>
      <c r="T452" s="485">
        <v>0</v>
      </c>
      <c r="U452" s="484">
        <v>0</v>
      </c>
      <c r="V452" s="483"/>
      <c r="W452" s="486" t="s">
        <v>672</v>
      </c>
      <c r="X452" s="476" t="s">
        <v>627</v>
      </c>
      <c r="Y452" s="476" t="s">
        <v>627</v>
      </c>
      <c r="Z452" s="476">
        <v>0</v>
      </c>
      <c r="AA452" s="493">
        <f t="shared" si="18"/>
        <v>44</v>
      </c>
      <c r="AC452" s="495">
        <f t="shared" si="19"/>
        <v>44</v>
      </c>
    </row>
    <row r="453" spans="1:29" s="493" customFormat="1" hidden="1" x14ac:dyDescent="0.2">
      <c r="A453" s="475">
        <v>438</v>
      </c>
      <c r="B453" s="476" t="s">
        <v>1103</v>
      </c>
      <c r="C453" s="476" t="s">
        <v>486</v>
      </c>
      <c r="D453" s="476" t="s">
        <v>703</v>
      </c>
      <c r="E453" s="476" t="s">
        <v>744</v>
      </c>
      <c r="F453" s="477">
        <v>20000</v>
      </c>
      <c r="G453" s="477">
        <v>0</v>
      </c>
      <c r="H453" s="477">
        <v>0</v>
      </c>
      <c r="I453" s="478" t="s">
        <v>328</v>
      </c>
      <c r="J453" s="479">
        <v>138</v>
      </c>
      <c r="K453" s="480">
        <v>44243</v>
      </c>
      <c r="L453" s="480"/>
      <c r="M453" s="481">
        <v>2760</v>
      </c>
      <c r="N453" s="482" t="s">
        <v>328</v>
      </c>
      <c r="O453" s="483">
        <v>1</v>
      </c>
      <c r="P453" s="484">
        <v>3018</v>
      </c>
      <c r="Q453" s="485">
        <v>0</v>
      </c>
      <c r="R453" s="485">
        <v>0</v>
      </c>
      <c r="S453" s="485">
        <v>258</v>
      </c>
      <c r="T453" s="485">
        <v>0</v>
      </c>
      <c r="U453" s="484">
        <v>0</v>
      </c>
      <c r="V453" s="483"/>
      <c r="W453" s="486" t="s">
        <v>672</v>
      </c>
      <c r="X453" s="476" t="s">
        <v>627</v>
      </c>
      <c r="Y453" s="476" t="s">
        <v>627</v>
      </c>
      <c r="Z453" s="476">
        <v>0</v>
      </c>
      <c r="AA453" s="493">
        <f t="shared" si="18"/>
        <v>20000</v>
      </c>
      <c r="AC453" s="495">
        <f t="shared" si="19"/>
        <v>20000</v>
      </c>
    </row>
    <row r="454" spans="1:29" s="493" customFormat="1" hidden="1" x14ac:dyDescent="0.2">
      <c r="A454" s="475">
        <v>439</v>
      </c>
      <c r="B454" s="476" t="s">
        <v>1103</v>
      </c>
      <c r="C454" s="476" t="s">
        <v>486</v>
      </c>
      <c r="D454" s="476" t="s">
        <v>703</v>
      </c>
      <c r="E454" s="476" t="s">
        <v>744</v>
      </c>
      <c r="F454" s="477">
        <v>60304</v>
      </c>
      <c r="G454" s="477">
        <v>0</v>
      </c>
      <c r="H454" s="477">
        <v>0</v>
      </c>
      <c r="I454" s="478" t="s">
        <v>328</v>
      </c>
      <c r="J454" s="479">
        <v>143.56</v>
      </c>
      <c r="K454" s="480">
        <v>44246</v>
      </c>
      <c r="L454" s="480"/>
      <c r="M454" s="481">
        <v>8657</v>
      </c>
      <c r="N454" s="482" t="s">
        <v>328</v>
      </c>
      <c r="O454" s="483">
        <v>1</v>
      </c>
      <c r="P454" s="484">
        <v>9101</v>
      </c>
      <c r="Q454" s="485">
        <v>0</v>
      </c>
      <c r="R454" s="485">
        <v>0</v>
      </c>
      <c r="S454" s="485">
        <v>444</v>
      </c>
      <c r="T454" s="485">
        <v>0</v>
      </c>
      <c r="U454" s="484">
        <v>0</v>
      </c>
      <c r="V454" s="483"/>
      <c r="W454" s="486" t="s">
        <v>672</v>
      </c>
      <c r="X454" s="476" t="s">
        <v>627</v>
      </c>
      <c r="Y454" s="476" t="s">
        <v>627</v>
      </c>
      <c r="Z454" s="476">
        <v>0</v>
      </c>
      <c r="AA454" s="493">
        <f t="shared" si="18"/>
        <v>60304</v>
      </c>
      <c r="AC454" s="495">
        <f t="shared" si="19"/>
        <v>60304</v>
      </c>
    </row>
    <row r="455" spans="1:29" s="493" customFormat="1" hidden="1" x14ac:dyDescent="0.2">
      <c r="A455" s="475">
        <v>440</v>
      </c>
      <c r="B455" s="476" t="s">
        <v>1103</v>
      </c>
      <c r="C455" s="476" t="s">
        <v>486</v>
      </c>
      <c r="D455" s="476" t="s">
        <v>703</v>
      </c>
      <c r="E455" s="476" t="s">
        <v>744</v>
      </c>
      <c r="F455" s="477">
        <v>19</v>
      </c>
      <c r="G455" s="477">
        <v>0</v>
      </c>
      <c r="H455" s="477">
        <v>0</v>
      </c>
      <c r="I455" s="478" t="s">
        <v>328</v>
      </c>
      <c r="J455" s="479">
        <v>142.71</v>
      </c>
      <c r="K455" s="480">
        <v>44246</v>
      </c>
      <c r="L455" s="480"/>
      <c r="M455" s="481">
        <v>3</v>
      </c>
      <c r="N455" s="482" t="s">
        <v>328</v>
      </c>
      <c r="O455" s="483">
        <v>1</v>
      </c>
      <c r="P455" s="484">
        <v>3</v>
      </c>
      <c r="Q455" s="485">
        <v>0</v>
      </c>
      <c r="R455" s="485">
        <v>0</v>
      </c>
      <c r="S455" s="485">
        <v>0</v>
      </c>
      <c r="T455" s="485">
        <v>0</v>
      </c>
      <c r="U455" s="484">
        <v>0</v>
      </c>
      <c r="V455" s="483"/>
      <c r="W455" s="486" t="s">
        <v>672</v>
      </c>
      <c r="X455" s="476" t="s">
        <v>627</v>
      </c>
      <c r="Y455" s="476" t="s">
        <v>627</v>
      </c>
      <c r="Z455" s="476">
        <v>0</v>
      </c>
      <c r="AA455" s="493">
        <f t="shared" si="18"/>
        <v>19</v>
      </c>
      <c r="AC455" s="495">
        <f t="shared" si="19"/>
        <v>19</v>
      </c>
    </row>
    <row r="456" spans="1:29" s="493" customFormat="1" hidden="1" x14ac:dyDescent="0.2">
      <c r="A456" s="475">
        <v>441</v>
      </c>
      <c r="B456" s="476" t="s">
        <v>1103</v>
      </c>
      <c r="C456" s="476" t="s">
        <v>486</v>
      </c>
      <c r="D456" s="476" t="s">
        <v>703</v>
      </c>
      <c r="E456" s="476" t="s">
        <v>744</v>
      </c>
      <c r="F456" s="477">
        <v>20</v>
      </c>
      <c r="G456" s="477">
        <v>0</v>
      </c>
      <c r="H456" s="477">
        <v>0</v>
      </c>
      <c r="I456" s="478" t="s">
        <v>328</v>
      </c>
      <c r="J456" s="479">
        <v>142.71</v>
      </c>
      <c r="K456" s="480">
        <v>44246</v>
      </c>
      <c r="L456" s="480"/>
      <c r="M456" s="481">
        <v>3</v>
      </c>
      <c r="N456" s="482" t="s">
        <v>328</v>
      </c>
      <c r="O456" s="483">
        <v>1</v>
      </c>
      <c r="P456" s="484">
        <v>3</v>
      </c>
      <c r="Q456" s="485">
        <v>0</v>
      </c>
      <c r="R456" s="485">
        <v>0</v>
      </c>
      <c r="S456" s="485">
        <v>0</v>
      </c>
      <c r="T456" s="485">
        <v>0</v>
      </c>
      <c r="U456" s="484">
        <v>0</v>
      </c>
      <c r="V456" s="483"/>
      <c r="W456" s="486" t="s">
        <v>672</v>
      </c>
      <c r="X456" s="476" t="s">
        <v>627</v>
      </c>
      <c r="Y456" s="476" t="s">
        <v>627</v>
      </c>
      <c r="Z456" s="476">
        <v>0</v>
      </c>
      <c r="AA456" s="493">
        <f t="shared" si="18"/>
        <v>20</v>
      </c>
      <c r="AC456" s="495">
        <f t="shared" si="19"/>
        <v>20</v>
      </c>
    </row>
    <row r="457" spans="1:29" s="493" customFormat="1" hidden="1" x14ac:dyDescent="0.2">
      <c r="A457" s="475">
        <v>442</v>
      </c>
      <c r="B457" s="476" t="s">
        <v>1103</v>
      </c>
      <c r="C457" s="476" t="s">
        <v>486</v>
      </c>
      <c r="D457" s="476" t="s">
        <v>703</v>
      </c>
      <c r="E457" s="476" t="s">
        <v>744</v>
      </c>
      <c r="F457" s="477">
        <v>35</v>
      </c>
      <c r="G457" s="477">
        <v>0</v>
      </c>
      <c r="H457" s="477">
        <v>0</v>
      </c>
      <c r="I457" s="478" t="s">
        <v>328</v>
      </c>
      <c r="J457" s="479">
        <v>142.71</v>
      </c>
      <c r="K457" s="480">
        <v>44246</v>
      </c>
      <c r="L457" s="480"/>
      <c r="M457" s="481">
        <v>5</v>
      </c>
      <c r="N457" s="482" t="s">
        <v>328</v>
      </c>
      <c r="O457" s="483">
        <v>1</v>
      </c>
      <c r="P457" s="484">
        <v>5</v>
      </c>
      <c r="Q457" s="485">
        <v>0</v>
      </c>
      <c r="R457" s="485">
        <v>0</v>
      </c>
      <c r="S457" s="485">
        <v>0</v>
      </c>
      <c r="T457" s="485">
        <v>0</v>
      </c>
      <c r="U457" s="484">
        <v>0</v>
      </c>
      <c r="V457" s="483"/>
      <c r="W457" s="486" t="s">
        <v>672</v>
      </c>
      <c r="X457" s="476" t="s">
        <v>627</v>
      </c>
      <c r="Y457" s="476" t="s">
        <v>627</v>
      </c>
      <c r="Z457" s="476">
        <v>0</v>
      </c>
      <c r="AA457" s="493">
        <f t="shared" si="18"/>
        <v>35</v>
      </c>
      <c r="AC457" s="495">
        <f t="shared" si="19"/>
        <v>35</v>
      </c>
    </row>
    <row r="458" spans="1:29" s="493" customFormat="1" hidden="1" x14ac:dyDescent="0.2">
      <c r="A458" s="475">
        <v>443</v>
      </c>
      <c r="B458" s="476" t="s">
        <v>1103</v>
      </c>
      <c r="C458" s="476" t="s">
        <v>486</v>
      </c>
      <c r="D458" s="476" t="s">
        <v>703</v>
      </c>
      <c r="E458" s="476" t="s">
        <v>744</v>
      </c>
      <c r="F458" s="477">
        <v>2347</v>
      </c>
      <c r="G458" s="477">
        <v>0</v>
      </c>
      <c r="H458" s="477">
        <v>0</v>
      </c>
      <c r="I458" s="478" t="s">
        <v>328</v>
      </c>
      <c r="J458" s="479">
        <v>142.71</v>
      </c>
      <c r="K458" s="480">
        <v>44246</v>
      </c>
      <c r="L458" s="480"/>
      <c r="M458" s="481">
        <v>335</v>
      </c>
      <c r="N458" s="482" t="s">
        <v>328</v>
      </c>
      <c r="O458" s="483">
        <v>1</v>
      </c>
      <c r="P458" s="484">
        <v>354</v>
      </c>
      <c r="Q458" s="485">
        <v>0</v>
      </c>
      <c r="R458" s="485">
        <v>0</v>
      </c>
      <c r="S458" s="485">
        <v>19</v>
      </c>
      <c r="T458" s="485">
        <v>0</v>
      </c>
      <c r="U458" s="484">
        <v>0</v>
      </c>
      <c r="V458" s="483"/>
      <c r="W458" s="486" t="s">
        <v>672</v>
      </c>
      <c r="X458" s="476" t="s">
        <v>627</v>
      </c>
      <c r="Y458" s="476" t="s">
        <v>627</v>
      </c>
      <c r="Z458" s="476">
        <v>0</v>
      </c>
      <c r="AA458" s="493">
        <f t="shared" si="18"/>
        <v>2347</v>
      </c>
      <c r="AC458" s="495">
        <f t="shared" si="19"/>
        <v>2347</v>
      </c>
    </row>
    <row r="459" spans="1:29" s="493" customFormat="1" hidden="1" x14ac:dyDescent="0.2">
      <c r="A459" s="475">
        <v>444</v>
      </c>
      <c r="B459" s="476" t="s">
        <v>1103</v>
      </c>
      <c r="C459" s="476" t="s">
        <v>486</v>
      </c>
      <c r="D459" s="476" t="s">
        <v>703</v>
      </c>
      <c r="E459" s="476" t="s">
        <v>744</v>
      </c>
      <c r="F459" s="477">
        <v>1000</v>
      </c>
      <c r="G459" s="477">
        <v>0</v>
      </c>
      <c r="H459" s="477">
        <v>0</v>
      </c>
      <c r="I459" s="478" t="s">
        <v>328</v>
      </c>
      <c r="J459" s="479">
        <v>142.71</v>
      </c>
      <c r="K459" s="480">
        <v>44246</v>
      </c>
      <c r="L459" s="480"/>
      <c r="M459" s="481">
        <v>143</v>
      </c>
      <c r="N459" s="482" t="s">
        <v>328</v>
      </c>
      <c r="O459" s="483">
        <v>1</v>
      </c>
      <c r="P459" s="484">
        <v>151</v>
      </c>
      <c r="Q459" s="485">
        <v>0</v>
      </c>
      <c r="R459" s="485">
        <v>0</v>
      </c>
      <c r="S459" s="485">
        <v>8</v>
      </c>
      <c r="T459" s="485">
        <v>0</v>
      </c>
      <c r="U459" s="484">
        <v>0</v>
      </c>
      <c r="V459" s="483"/>
      <c r="W459" s="486" t="s">
        <v>672</v>
      </c>
      <c r="X459" s="476" t="s">
        <v>627</v>
      </c>
      <c r="Y459" s="476" t="s">
        <v>627</v>
      </c>
      <c r="Z459" s="476">
        <v>0</v>
      </c>
      <c r="AA459" s="493">
        <f t="shared" si="18"/>
        <v>1000</v>
      </c>
      <c r="AC459" s="495">
        <f t="shared" si="19"/>
        <v>1000</v>
      </c>
    </row>
    <row r="460" spans="1:29" s="493" customFormat="1" hidden="1" x14ac:dyDescent="0.2">
      <c r="A460" s="475">
        <v>445</v>
      </c>
      <c r="B460" s="476" t="s">
        <v>1103</v>
      </c>
      <c r="C460" s="476" t="s">
        <v>486</v>
      </c>
      <c r="D460" s="476" t="s">
        <v>703</v>
      </c>
      <c r="E460" s="476" t="s">
        <v>744</v>
      </c>
      <c r="F460" s="477">
        <v>4</v>
      </c>
      <c r="G460" s="477">
        <v>0</v>
      </c>
      <c r="H460" s="477">
        <v>0</v>
      </c>
      <c r="I460" s="478" t="s">
        <v>328</v>
      </c>
      <c r="J460" s="479">
        <v>142.71</v>
      </c>
      <c r="K460" s="480">
        <v>44246</v>
      </c>
      <c r="L460" s="480"/>
      <c r="M460" s="481">
        <v>1</v>
      </c>
      <c r="N460" s="482" t="s">
        <v>328</v>
      </c>
      <c r="O460" s="483">
        <v>1</v>
      </c>
      <c r="P460" s="484">
        <v>1</v>
      </c>
      <c r="Q460" s="485">
        <v>0</v>
      </c>
      <c r="R460" s="485">
        <v>0</v>
      </c>
      <c r="S460" s="485">
        <v>0</v>
      </c>
      <c r="T460" s="485">
        <v>0</v>
      </c>
      <c r="U460" s="484">
        <v>0</v>
      </c>
      <c r="V460" s="483"/>
      <c r="W460" s="486" t="s">
        <v>672</v>
      </c>
      <c r="X460" s="476" t="s">
        <v>627</v>
      </c>
      <c r="Y460" s="476" t="s">
        <v>627</v>
      </c>
      <c r="Z460" s="476">
        <v>0</v>
      </c>
      <c r="AA460" s="493">
        <f t="shared" si="18"/>
        <v>4</v>
      </c>
      <c r="AC460" s="495">
        <f t="shared" si="19"/>
        <v>4</v>
      </c>
    </row>
    <row r="461" spans="1:29" s="493" customFormat="1" hidden="1" x14ac:dyDescent="0.2">
      <c r="A461" s="475">
        <v>446</v>
      </c>
      <c r="B461" s="476" t="s">
        <v>1103</v>
      </c>
      <c r="C461" s="476" t="s">
        <v>486</v>
      </c>
      <c r="D461" s="476" t="s">
        <v>703</v>
      </c>
      <c r="E461" s="476" t="s">
        <v>744</v>
      </c>
      <c r="F461" s="477">
        <v>850</v>
      </c>
      <c r="G461" s="477">
        <v>0</v>
      </c>
      <c r="H461" s="477">
        <v>0</v>
      </c>
      <c r="I461" s="478" t="s">
        <v>328</v>
      </c>
      <c r="J461" s="479">
        <v>142.71</v>
      </c>
      <c r="K461" s="480">
        <v>44246</v>
      </c>
      <c r="L461" s="480"/>
      <c r="M461" s="481">
        <v>121</v>
      </c>
      <c r="N461" s="482" t="s">
        <v>328</v>
      </c>
      <c r="O461" s="483">
        <v>1</v>
      </c>
      <c r="P461" s="484">
        <v>128</v>
      </c>
      <c r="Q461" s="485">
        <v>0</v>
      </c>
      <c r="R461" s="485">
        <v>0</v>
      </c>
      <c r="S461" s="485">
        <v>7</v>
      </c>
      <c r="T461" s="485">
        <v>0</v>
      </c>
      <c r="U461" s="484">
        <v>0</v>
      </c>
      <c r="V461" s="483"/>
      <c r="W461" s="486" t="s">
        <v>672</v>
      </c>
      <c r="X461" s="476" t="s">
        <v>627</v>
      </c>
      <c r="Y461" s="476" t="s">
        <v>627</v>
      </c>
      <c r="Z461" s="476">
        <v>0</v>
      </c>
      <c r="AA461" s="493">
        <f t="shared" si="18"/>
        <v>850</v>
      </c>
      <c r="AC461" s="495">
        <f t="shared" si="19"/>
        <v>850</v>
      </c>
    </row>
    <row r="462" spans="1:29" s="493" customFormat="1" hidden="1" x14ac:dyDescent="0.2">
      <c r="A462" s="475">
        <v>447</v>
      </c>
      <c r="B462" s="476" t="s">
        <v>1103</v>
      </c>
      <c r="C462" s="476" t="s">
        <v>486</v>
      </c>
      <c r="D462" s="476" t="s">
        <v>703</v>
      </c>
      <c r="E462" s="476" t="s">
        <v>744</v>
      </c>
      <c r="F462" s="477">
        <v>9</v>
      </c>
      <c r="G462" s="477">
        <v>0</v>
      </c>
      <c r="H462" s="477">
        <v>0</v>
      </c>
      <c r="I462" s="478" t="s">
        <v>328</v>
      </c>
      <c r="J462" s="479">
        <v>142.71</v>
      </c>
      <c r="K462" s="480">
        <v>44246</v>
      </c>
      <c r="L462" s="480"/>
      <c r="M462" s="481">
        <v>1</v>
      </c>
      <c r="N462" s="482" t="s">
        <v>328</v>
      </c>
      <c r="O462" s="483">
        <v>1</v>
      </c>
      <c r="P462" s="484">
        <v>1</v>
      </c>
      <c r="Q462" s="485">
        <v>0</v>
      </c>
      <c r="R462" s="485">
        <v>0</v>
      </c>
      <c r="S462" s="485">
        <v>0</v>
      </c>
      <c r="T462" s="485">
        <v>0</v>
      </c>
      <c r="U462" s="484">
        <v>0</v>
      </c>
      <c r="V462" s="483"/>
      <c r="W462" s="486" t="s">
        <v>672</v>
      </c>
      <c r="X462" s="476" t="s">
        <v>627</v>
      </c>
      <c r="Y462" s="476" t="s">
        <v>627</v>
      </c>
      <c r="Z462" s="476">
        <v>0</v>
      </c>
      <c r="AA462" s="493">
        <f t="shared" si="18"/>
        <v>9</v>
      </c>
      <c r="AC462" s="495">
        <f t="shared" si="19"/>
        <v>9</v>
      </c>
    </row>
    <row r="463" spans="1:29" s="493" customFormat="1" hidden="1" x14ac:dyDescent="0.2">
      <c r="A463" s="475">
        <v>448</v>
      </c>
      <c r="B463" s="476" t="s">
        <v>1103</v>
      </c>
      <c r="C463" s="476" t="s">
        <v>486</v>
      </c>
      <c r="D463" s="476" t="s">
        <v>703</v>
      </c>
      <c r="E463" s="476" t="s">
        <v>744</v>
      </c>
      <c r="F463" s="477">
        <v>300</v>
      </c>
      <c r="G463" s="477">
        <v>0</v>
      </c>
      <c r="H463" s="477">
        <v>0</v>
      </c>
      <c r="I463" s="478" t="s">
        <v>328</v>
      </c>
      <c r="J463" s="479">
        <v>142.71</v>
      </c>
      <c r="K463" s="480">
        <v>44246</v>
      </c>
      <c r="L463" s="480"/>
      <c r="M463" s="481">
        <v>43</v>
      </c>
      <c r="N463" s="482" t="s">
        <v>328</v>
      </c>
      <c r="O463" s="483">
        <v>1</v>
      </c>
      <c r="P463" s="484">
        <v>45</v>
      </c>
      <c r="Q463" s="485">
        <v>0</v>
      </c>
      <c r="R463" s="485">
        <v>0</v>
      </c>
      <c r="S463" s="485">
        <v>2</v>
      </c>
      <c r="T463" s="485">
        <v>0</v>
      </c>
      <c r="U463" s="484">
        <v>0</v>
      </c>
      <c r="V463" s="483"/>
      <c r="W463" s="486" t="s">
        <v>672</v>
      </c>
      <c r="X463" s="476" t="s">
        <v>627</v>
      </c>
      <c r="Y463" s="476" t="s">
        <v>627</v>
      </c>
      <c r="Z463" s="476">
        <v>0</v>
      </c>
      <c r="AA463" s="493">
        <f t="shared" si="18"/>
        <v>300</v>
      </c>
      <c r="AC463" s="495">
        <f t="shared" si="19"/>
        <v>300</v>
      </c>
    </row>
    <row r="464" spans="1:29" s="493" customFormat="1" hidden="1" x14ac:dyDescent="0.2">
      <c r="A464" s="475">
        <v>449</v>
      </c>
      <c r="B464" s="476" t="s">
        <v>1103</v>
      </c>
      <c r="C464" s="476" t="s">
        <v>486</v>
      </c>
      <c r="D464" s="476" t="s">
        <v>703</v>
      </c>
      <c r="E464" s="476" t="s">
        <v>744</v>
      </c>
      <c r="F464" s="477">
        <v>20</v>
      </c>
      <c r="G464" s="477">
        <v>0</v>
      </c>
      <c r="H464" s="477">
        <v>0</v>
      </c>
      <c r="I464" s="478" t="s">
        <v>328</v>
      </c>
      <c r="J464" s="479">
        <v>142.71</v>
      </c>
      <c r="K464" s="480">
        <v>44246</v>
      </c>
      <c r="L464" s="480"/>
      <c r="M464" s="481">
        <v>3</v>
      </c>
      <c r="N464" s="482" t="s">
        <v>328</v>
      </c>
      <c r="O464" s="483">
        <v>1</v>
      </c>
      <c r="P464" s="484">
        <v>3</v>
      </c>
      <c r="Q464" s="485">
        <v>0</v>
      </c>
      <c r="R464" s="485">
        <v>0</v>
      </c>
      <c r="S464" s="485">
        <v>0</v>
      </c>
      <c r="T464" s="485">
        <v>0</v>
      </c>
      <c r="U464" s="484">
        <v>0</v>
      </c>
      <c r="V464" s="483"/>
      <c r="W464" s="486" t="s">
        <v>672</v>
      </c>
      <c r="X464" s="476" t="s">
        <v>627</v>
      </c>
      <c r="Y464" s="476" t="s">
        <v>627</v>
      </c>
      <c r="Z464" s="476">
        <v>0</v>
      </c>
      <c r="AA464" s="493">
        <f t="shared" si="18"/>
        <v>20</v>
      </c>
      <c r="AC464" s="495">
        <f t="shared" si="19"/>
        <v>20</v>
      </c>
    </row>
    <row r="465" spans="1:29" s="493" customFormat="1" hidden="1" x14ac:dyDescent="0.2">
      <c r="A465" s="475">
        <v>450</v>
      </c>
      <c r="B465" s="476" t="s">
        <v>1103</v>
      </c>
      <c r="C465" s="476" t="s">
        <v>486</v>
      </c>
      <c r="D465" s="476" t="s">
        <v>703</v>
      </c>
      <c r="E465" s="476" t="s">
        <v>744</v>
      </c>
      <c r="F465" s="477">
        <v>137</v>
      </c>
      <c r="G465" s="477">
        <v>0</v>
      </c>
      <c r="H465" s="477">
        <v>0</v>
      </c>
      <c r="I465" s="478" t="s">
        <v>328</v>
      </c>
      <c r="J465" s="479">
        <v>142.71</v>
      </c>
      <c r="K465" s="480">
        <v>44246</v>
      </c>
      <c r="L465" s="480"/>
      <c r="M465" s="481">
        <v>20</v>
      </c>
      <c r="N465" s="482" t="s">
        <v>328</v>
      </c>
      <c r="O465" s="483">
        <v>1</v>
      </c>
      <c r="P465" s="484">
        <v>21</v>
      </c>
      <c r="Q465" s="485">
        <v>0</v>
      </c>
      <c r="R465" s="485">
        <v>0</v>
      </c>
      <c r="S465" s="485">
        <v>1</v>
      </c>
      <c r="T465" s="485">
        <v>0</v>
      </c>
      <c r="U465" s="484">
        <v>0</v>
      </c>
      <c r="V465" s="483"/>
      <c r="W465" s="486" t="s">
        <v>672</v>
      </c>
      <c r="X465" s="476" t="s">
        <v>627</v>
      </c>
      <c r="Y465" s="476" t="s">
        <v>627</v>
      </c>
      <c r="Z465" s="476">
        <v>0</v>
      </c>
      <c r="AA465" s="493">
        <f t="shared" si="18"/>
        <v>137</v>
      </c>
      <c r="AC465" s="495">
        <f t="shared" si="19"/>
        <v>137</v>
      </c>
    </row>
    <row r="466" spans="1:29" s="493" customFormat="1" hidden="1" x14ac:dyDescent="0.2">
      <c r="A466" s="475">
        <v>451</v>
      </c>
      <c r="B466" s="476" t="s">
        <v>1103</v>
      </c>
      <c r="C466" s="476" t="s">
        <v>486</v>
      </c>
      <c r="D466" s="476" t="s">
        <v>703</v>
      </c>
      <c r="E466" s="476" t="s">
        <v>744</v>
      </c>
      <c r="F466" s="477">
        <v>2</v>
      </c>
      <c r="G466" s="477">
        <v>0</v>
      </c>
      <c r="H466" s="477">
        <v>0</v>
      </c>
      <c r="I466" s="478" t="s">
        <v>328</v>
      </c>
      <c r="J466" s="479">
        <v>142.71</v>
      </c>
      <c r="K466" s="480">
        <v>44246</v>
      </c>
      <c r="L466" s="480"/>
      <c r="M466" s="481">
        <v>0</v>
      </c>
      <c r="N466" s="482" t="s">
        <v>328</v>
      </c>
      <c r="O466" s="483">
        <v>1</v>
      </c>
      <c r="P466" s="484">
        <v>0</v>
      </c>
      <c r="Q466" s="485">
        <v>0</v>
      </c>
      <c r="R466" s="485">
        <v>0</v>
      </c>
      <c r="S466" s="485">
        <v>0</v>
      </c>
      <c r="T466" s="485">
        <v>0</v>
      </c>
      <c r="U466" s="484">
        <v>0</v>
      </c>
      <c r="V466" s="483"/>
      <c r="W466" s="486" t="s">
        <v>672</v>
      </c>
      <c r="X466" s="476" t="s">
        <v>627</v>
      </c>
      <c r="Y466" s="476" t="s">
        <v>627</v>
      </c>
      <c r="Z466" s="476">
        <v>0</v>
      </c>
      <c r="AA466" s="493">
        <f t="shared" si="18"/>
        <v>2</v>
      </c>
      <c r="AC466" s="495">
        <f t="shared" si="19"/>
        <v>2</v>
      </c>
    </row>
    <row r="467" spans="1:29" s="493" customFormat="1" hidden="1" x14ac:dyDescent="0.2">
      <c r="A467" s="475">
        <v>452</v>
      </c>
      <c r="B467" s="476" t="s">
        <v>1103</v>
      </c>
      <c r="C467" s="476" t="s">
        <v>486</v>
      </c>
      <c r="D467" s="476" t="s">
        <v>703</v>
      </c>
      <c r="E467" s="476" t="s">
        <v>744</v>
      </c>
      <c r="F467" s="477">
        <v>1000</v>
      </c>
      <c r="G467" s="477">
        <v>0</v>
      </c>
      <c r="H467" s="477">
        <v>0</v>
      </c>
      <c r="I467" s="478" t="s">
        <v>328</v>
      </c>
      <c r="J467" s="479">
        <v>142.71</v>
      </c>
      <c r="K467" s="480">
        <v>44246</v>
      </c>
      <c r="L467" s="480"/>
      <c r="M467" s="481">
        <v>143</v>
      </c>
      <c r="N467" s="482" t="s">
        <v>328</v>
      </c>
      <c r="O467" s="483">
        <v>1</v>
      </c>
      <c r="P467" s="484">
        <v>151</v>
      </c>
      <c r="Q467" s="485">
        <v>0</v>
      </c>
      <c r="R467" s="485">
        <v>0</v>
      </c>
      <c r="S467" s="485">
        <v>8</v>
      </c>
      <c r="T467" s="485">
        <v>0</v>
      </c>
      <c r="U467" s="484">
        <v>0</v>
      </c>
      <c r="V467" s="483"/>
      <c r="W467" s="486" t="s">
        <v>672</v>
      </c>
      <c r="X467" s="476" t="s">
        <v>627</v>
      </c>
      <c r="Y467" s="476" t="s">
        <v>627</v>
      </c>
      <c r="Z467" s="476">
        <v>0</v>
      </c>
      <c r="AA467" s="493">
        <f t="shared" si="18"/>
        <v>1000</v>
      </c>
      <c r="AC467" s="495">
        <f t="shared" si="19"/>
        <v>1000</v>
      </c>
    </row>
    <row r="468" spans="1:29" s="493" customFormat="1" hidden="1" x14ac:dyDescent="0.2">
      <c r="A468" s="475">
        <v>453</v>
      </c>
      <c r="B468" s="476" t="s">
        <v>1103</v>
      </c>
      <c r="C468" s="476" t="s">
        <v>486</v>
      </c>
      <c r="D468" s="476" t="s">
        <v>703</v>
      </c>
      <c r="E468" s="476" t="s">
        <v>744</v>
      </c>
      <c r="F468" s="477">
        <v>500</v>
      </c>
      <c r="G468" s="477">
        <v>0</v>
      </c>
      <c r="H468" s="477">
        <v>0</v>
      </c>
      <c r="I468" s="478" t="s">
        <v>328</v>
      </c>
      <c r="J468" s="479">
        <v>142.71</v>
      </c>
      <c r="K468" s="480">
        <v>44246</v>
      </c>
      <c r="L468" s="480"/>
      <c r="M468" s="481">
        <v>71</v>
      </c>
      <c r="N468" s="482" t="s">
        <v>328</v>
      </c>
      <c r="O468" s="483">
        <v>1</v>
      </c>
      <c r="P468" s="484">
        <v>75</v>
      </c>
      <c r="Q468" s="485">
        <v>0</v>
      </c>
      <c r="R468" s="485">
        <v>0</v>
      </c>
      <c r="S468" s="485">
        <v>4</v>
      </c>
      <c r="T468" s="485">
        <v>0</v>
      </c>
      <c r="U468" s="484">
        <v>0</v>
      </c>
      <c r="V468" s="483"/>
      <c r="W468" s="486" t="s">
        <v>672</v>
      </c>
      <c r="X468" s="476" t="s">
        <v>627</v>
      </c>
      <c r="Y468" s="476" t="s">
        <v>627</v>
      </c>
      <c r="Z468" s="476">
        <v>0</v>
      </c>
      <c r="AA468" s="493">
        <f t="shared" si="18"/>
        <v>500</v>
      </c>
      <c r="AC468" s="495">
        <f t="shared" si="19"/>
        <v>500</v>
      </c>
    </row>
    <row r="469" spans="1:29" s="493" customFormat="1" hidden="1" x14ac:dyDescent="0.2">
      <c r="A469" s="475">
        <v>454</v>
      </c>
      <c r="B469" s="476" t="s">
        <v>1103</v>
      </c>
      <c r="C469" s="476" t="s">
        <v>486</v>
      </c>
      <c r="D469" s="476" t="s">
        <v>703</v>
      </c>
      <c r="E469" s="476" t="s">
        <v>744</v>
      </c>
      <c r="F469" s="477">
        <v>1</v>
      </c>
      <c r="G469" s="477">
        <v>0</v>
      </c>
      <c r="H469" s="477">
        <v>0</v>
      </c>
      <c r="I469" s="478" t="s">
        <v>328</v>
      </c>
      <c r="J469" s="479">
        <v>142.71</v>
      </c>
      <c r="K469" s="480">
        <v>44246</v>
      </c>
      <c r="L469" s="480"/>
      <c r="M469" s="481">
        <v>0</v>
      </c>
      <c r="N469" s="482" t="s">
        <v>328</v>
      </c>
      <c r="O469" s="483">
        <v>1</v>
      </c>
      <c r="P469" s="484">
        <v>0</v>
      </c>
      <c r="Q469" s="485">
        <v>0</v>
      </c>
      <c r="R469" s="485">
        <v>0</v>
      </c>
      <c r="S469" s="485">
        <v>0</v>
      </c>
      <c r="T469" s="485">
        <v>0</v>
      </c>
      <c r="U469" s="484">
        <v>0</v>
      </c>
      <c r="V469" s="483"/>
      <c r="W469" s="486" t="s">
        <v>672</v>
      </c>
      <c r="X469" s="476" t="s">
        <v>627</v>
      </c>
      <c r="Y469" s="476" t="s">
        <v>627</v>
      </c>
      <c r="Z469" s="476">
        <v>0</v>
      </c>
      <c r="AA469" s="493">
        <f t="shared" si="18"/>
        <v>1</v>
      </c>
      <c r="AC469" s="495">
        <f t="shared" si="19"/>
        <v>1</v>
      </c>
    </row>
    <row r="470" spans="1:29" s="493" customFormat="1" hidden="1" x14ac:dyDescent="0.2">
      <c r="A470" s="475">
        <v>455</v>
      </c>
      <c r="B470" s="476" t="s">
        <v>1103</v>
      </c>
      <c r="C470" s="476" t="s">
        <v>486</v>
      </c>
      <c r="D470" s="476" t="s">
        <v>703</v>
      </c>
      <c r="E470" s="476" t="s">
        <v>744</v>
      </c>
      <c r="F470" s="477">
        <v>10</v>
      </c>
      <c r="G470" s="477">
        <v>0</v>
      </c>
      <c r="H470" s="477">
        <v>0</v>
      </c>
      <c r="I470" s="478" t="s">
        <v>328</v>
      </c>
      <c r="J470" s="479">
        <v>142.71</v>
      </c>
      <c r="K470" s="480">
        <v>44246</v>
      </c>
      <c r="L470" s="480"/>
      <c r="M470" s="481">
        <v>1</v>
      </c>
      <c r="N470" s="482" t="s">
        <v>328</v>
      </c>
      <c r="O470" s="483">
        <v>1</v>
      </c>
      <c r="P470" s="484">
        <v>2</v>
      </c>
      <c r="Q470" s="485">
        <v>0</v>
      </c>
      <c r="R470" s="485">
        <v>0</v>
      </c>
      <c r="S470" s="485">
        <v>0</v>
      </c>
      <c r="T470" s="485">
        <v>0</v>
      </c>
      <c r="U470" s="484">
        <v>0</v>
      </c>
      <c r="V470" s="483"/>
      <c r="W470" s="486" t="s">
        <v>672</v>
      </c>
      <c r="X470" s="476" t="s">
        <v>627</v>
      </c>
      <c r="Y470" s="476" t="s">
        <v>627</v>
      </c>
      <c r="Z470" s="476">
        <v>0</v>
      </c>
      <c r="AA470" s="493">
        <f t="shared" si="18"/>
        <v>10</v>
      </c>
      <c r="AC470" s="495">
        <f t="shared" si="19"/>
        <v>10</v>
      </c>
    </row>
    <row r="471" spans="1:29" s="493" customFormat="1" hidden="1" x14ac:dyDescent="0.2">
      <c r="A471" s="475">
        <v>456</v>
      </c>
      <c r="B471" s="476" t="s">
        <v>1103</v>
      </c>
      <c r="C471" s="476" t="s">
        <v>486</v>
      </c>
      <c r="D471" s="476" t="s">
        <v>703</v>
      </c>
      <c r="E471" s="476" t="s">
        <v>744</v>
      </c>
      <c r="F471" s="477">
        <v>20</v>
      </c>
      <c r="G471" s="477">
        <v>0</v>
      </c>
      <c r="H471" s="477">
        <v>0</v>
      </c>
      <c r="I471" s="478" t="s">
        <v>328</v>
      </c>
      <c r="J471" s="479">
        <v>142.71</v>
      </c>
      <c r="K471" s="480">
        <v>44246</v>
      </c>
      <c r="L471" s="480"/>
      <c r="M471" s="481">
        <v>3</v>
      </c>
      <c r="N471" s="482" t="s">
        <v>328</v>
      </c>
      <c r="O471" s="483">
        <v>1</v>
      </c>
      <c r="P471" s="484">
        <v>3</v>
      </c>
      <c r="Q471" s="485">
        <v>0</v>
      </c>
      <c r="R471" s="485">
        <v>0</v>
      </c>
      <c r="S471" s="485">
        <v>0</v>
      </c>
      <c r="T471" s="485">
        <v>0</v>
      </c>
      <c r="U471" s="484">
        <v>0</v>
      </c>
      <c r="V471" s="483"/>
      <c r="W471" s="486" t="s">
        <v>672</v>
      </c>
      <c r="X471" s="476" t="s">
        <v>627</v>
      </c>
      <c r="Y471" s="476" t="s">
        <v>627</v>
      </c>
      <c r="Z471" s="476">
        <v>0</v>
      </c>
      <c r="AA471" s="493">
        <f t="shared" si="18"/>
        <v>20</v>
      </c>
      <c r="AC471" s="495">
        <f t="shared" si="19"/>
        <v>20</v>
      </c>
    </row>
    <row r="472" spans="1:29" s="493" customFormat="1" hidden="1" x14ac:dyDescent="0.2">
      <c r="A472" s="475">
        <v>457</v>
      </c>
      <c r="B472" s="476" t="s">
        <v>1103</v>
      </c>
      <c r="C472" s="476" t="s">
        <v>486</v>
      </c>
      <c r="D472" s="476" t="s">
        <v>703</v>
      </c>
      <c r="E472" s="476" t="s">
        <v>744</v>
      </c>
      <c r="F472" s="477">
        <v>13955</v>
      </c>
      <c r="G472" s="477">
        <v>0</v>
      </c>
      <c r="H472" s="477">
        <v>0</v>
      </c>
      <c r="I472" s="478" t="s">
        <v>328</v>
      </c>
      <c r="J472" s="479">
        <v>142.71</v>
      </c>
      <c r="K472" s="480">
        <v>44246</v>
      </c>
      <c r="L472" s="480"/>
      <c r="M472" s="481">
        <v>1992</v>
      </c>
      <c r="N472" s="482" t="s">
        <v>328</v>
      </c>
      <c r="O472" s="483">
        <v>1</v>
      </c>
      <c r="P472" s="484">
        <v>2106</v>
      </c>
      <c r="Q472" s="485">
        <v>0</v>
      </c>
      <c r="R472" s="485">
        <v>0</v>
      </c>
      <c r="S472" s="485">
        <v>115</v>
      </c>
      <c r="T472" s="485">
        <v>0</v>
      </c>
      <c r="U472" s="484">
        <v>0</v>
      </c>
      <c r="V472" s="483"/>
      <c r="W472" s="486" t="s">
        <v>672</v>
      </c>
      <c r="X472" s="476" t="s">
        <v>627</v>
      </c>
      <c r="Y472" s="476" t="s">
        <v>627</v>
      </c>
      <c r="Z472" s="476">
        <v>0</v>
      </c>
      <c r="AA472" s="493">
        <f t="shared" si="18"/>
        <v>13955</v>
      </c>
      <c r="AC472" s="495">
        <f t="shared" si="19"/>
        <v>13955</v>
      </c>
    </row>
    <row r="473" spans="1:29" s="493" customFormat="1" hidden="1" x14ac:dyDescent="0.2">
      <c r="A473" s="475">
        <v>458</v>
      </c>
      <c r="B473" s="476" t="s">
        <v>1103</v>
      </c>
      <c r="C473" s="476" t="s">
        <v>486</v>
      </c>
      <c r="D473" s="476" t="s">
        <v>703</v>
      </c>
      <c r="E473" s="476" t="s">
        <v>744</v>
      </c>
      <c r="F473" s="477">
        <v>300</v>
      </c>
      <c r="G473" s="477">
        <v>0</v>
      </c>
      <c r="H473" s="477">
        <v>0</v>
      </c>
      <c r="I473" s="478" t="s">
        <v>328</v>
      </c>
      <c r="J473" s="479">
        <v>142.71</v>
      </c>
      <c r="K473" s="480">
        <v>44246</v>
      </c>
      <c r="L473" s="480"/>
      <c r="M473" s="481">
        <v>43</v>
      </c>
      <c r="N473" s="482" t="s">
        <v>328</v>
      </c>
      <c r="O473" s="483">
        <v>1</v>
      </c>
      <c r="P473" s="484">
        <v>45</v>
      </c>
      <c r="Q473" s="485">
        <v>0</v>
      </c>
      <c r="R473" s="485">
        <v>0</v>
      </c>
      <c r="S473" s="485">
        <v>2</v>
      </c>
      <c r="T473" s="485">
        <v>0</v>
      </c>
      <c r="U473" s="484">
        <v>0</v>
      </c>
      <c r="V473" s="483"/>
      <c r="W473" s="486" t="s">
        <v>672</v>
      </c>
      <c r="X473" s="476" t="s">
        <v>627</v>
      </c>
      <c r="Y473" s="476" t="s">
        <v>627</v>
      </c>
      <c r="Z473" s="476">
        <v>0</v>
      </c>
      <c r="AA473" s="493">
        <f t="shared" si="18"/>
        <v>300</v>
      </c>
      <c r="AC473" s="495">
        <f t="shared" si="19"/>
        <v>300</v>
      </c>
    </row>
    <row r="474" spans="1:29" s="493" customFormat="1" hidden="1" x14ac:dyDescent="0.2">
      <c r="A474" s="475">
        <v>459</v>
      </c>
      <c r="B474" s="476" t="s">
        <v>1103</v>
      </c>
      <c r="C474" s="476" t="s">
        <v>486</v>
      </c>
      <c r="D474" s="476" t="s">
        <v>703</v>
      </c>
      <c r="E474" s="476" t="s">
        <v>744</v>
      </c>
      <c r="F474" s="477">
        <v>20349</v>
      </c>
      <c r="G474" s="477">
        <v>0</v>
      </c>
      <c r="H474" s="477">
        <v>0</v>
      </c>
      <c r="I474" s="478" t="s">
        <v>328</v>
      </c>
      <c r="J474" s="479">
        <v>142.71</v>
      </c>
      <c r="K474" s="480">
        <v>44246</v>
      </c>
      <c r="L474" s="480"/>
      <c r="M474" s="481">
        <v>2904</v>
      </c>
      <c r="N474" s="482" t="s">
        <v>328</v>
      </c>
      <c r="O474" s="483">
        <v>1</v>
      </c>
      <c r="P474" s="484">
        <v>3071</v>
      </c>
      <c r="Q474" s="485">
        <v>0</v>
      </c>
      <c r="R474" s="485">
        <v>0</v>
      </c>
      <c r="S474" s="485">
        <v>167</v>
      </c>
      <c r="T474" s="485">
        <v>0</v>
      </c>
      <c r="U474" s="484">
        <v>0</v>
      </c>
      <c r="V474" s="483"/>
      <c r="W474" s="486" t="s">
        <v>672</v>
      </c>
      <c r="X474" s="476" t="s">
        <v>627</v>
      </c>
      <c r="Y474" s="476" t="s">
        <v>627</v>
      </c>
      <c r="Z474" s="476">
        <v>0</v>
      </c>
      <c r="AA474" s="493">
        <f t="shared" si="18"/>
        <v>20349</v>
      </c>
      <c r="AC474" s="495">
        <f t="shared" si="19"/>
        <v>20349</v>
      </c>
    </row>
    <row r="475" spans="1:29" s="493" customFormat="1" hidden="1" x14ac:dyDescent="0.2">
      <c r="A475" s="475">
        <v>460</v>
      </c>
      <c r="B475" s="476" t="s">
        <v>1103</v>
      </c>
      <c r="C475" s="476" t="s">
        <v>486</v>
      </c>
      <c r="D475" s="476" t="s">
        <v>703</v>
      </c>
      <c r="E475" s="476" t="s">
        <v>744</v>
      </c>
      <c r="F475" s="477">
        <v>1</v>
      </c>
      <c r="G475" s="477">
        <v>0</v>
      </c>
      <c r="H475" s="477">
        <v>0</v>
      </c>
      <c r="I475" s="478" t="s">
        <v>328</v>
      </c>
      <c r="J475" s="479">
        <v>144.94999999999999</v>
      </c>
      <c r="K475" s="480">
        <v>44249</v>
      </c>
      <c r="L475" s="480"/>
      <c r="M475" s="481">
        <v>0</v>
      </c>
      <c r="N475" s="482" t="s">
        <v>328</v>
      </c>
      <c r="O475" s="483">
        <v>1</v>
      </c>
      <c r="P475" s="484">
        <v>0</v>
      </c>
      <c r="Q475" s="485">
        <v>0</v>
      </c>
      <c r="R475" s="485">
        <v>0</v>
      </c>
      <c r="S475" s="485">
        <v>0</v>
      </c>
      <c r="T475" s="485">
        <v>0</v>
      </c>
      <c r="U475" s="484">
        <v>0</v>
      </c>
      <c r="V475" s="483"/>
      <c r="W475" s="486" t="s">
        <v>672</v>
      </c>
      <c r="X475" s="476" t="s">
        <v>627</v>
      </c>
      <c r="Y475" s="476" t="s">
        <v>627</v>
      </c>
      <c r="Z475" s="476">
        <v>0</v>
      </c>
      <c r="AA475" s="493">
        <f t="shared" si="18"/>
        <v>1</v>
      </c>
      <c r="AC475" s="495">
        <f t="shared" si="19"/>
        <v>1</v>
      </c>
    </row>
    <row r="476" spans="1:29" s="493" customFormat="1" hidden="1" x14ac:dyDescent="0.2">
      <c r="A476" s="475">
        <v>461</v>
      </c>
      <c r="B476" s="476" t="s">
        <v>1103</v>
      </c>
      <c r="C476" s="476" t="s">
        <v>486</v>
      </c>
      <c r="D476" s="476" t="s">
        <v>703</v>
      </c>
      <c r="E476" s="476" t="s">
        <v>744</v>
      </c>
      <c r="F476" s="477">
        <v>60000</v>
      </c>
      <c r="G476" s="477">
        <v>0</v>
      </c>
      <c r="H476" s="477">
        <v>0</v>
      </c>
      <c r="I476" s="478" t="s">
        <v>328</v>
      </c>
      <c r="J476" s="479">
        <v>144.94999999999999</v>
      </c>
      <c r="K476" s="480">
        <v>44249</v>
      </c>
      <c r="L476" s="480"/>
      <c r="M476" s="481">
        <v>8697</v>
      </c>
      <c r="N476" s="482" t="s">
        <v>328</v>
      </c>
      <c r="O476" s="483">
        <v>1</v>
      </c>
      <c r="P476" s="484">
        <v>9055</v>
      </c>
      <c r="Q476" s="485">
        <v>0</v>
      </c>
      <c r="R476" s="485">
        <v>0</v>
      </c>
      <c r="S476" s="485">
        <v>358</v>
      </c>
      <c r="T476" s="485">
        <v>0</v>
      </c>
      <c r="U476" s="484">
        <v>0</v>
      </c>
      <c r="V476" s="483"/>
      <c r="W476" s="486" t="s">
        <v>672</v>
      </c>
      <c r="X476" s="476" t="s">
        <v>627</v>
      </c>
      <c r="Y476" s="476" t="s">
        <v>627</v>
      </c>
      <c r="Z476" s="476">
        <v>0</v>
      </c>
      <c r="AA476" s="493">
        <f t="shared" si="18"/>
        <v>60000</v>
      </c>
      <c r="AC476" s="495">
        <f t="shared" si="19"/>
        <v>60000</v>
      </c>
    </row>
    <row r="477" spans="1:29" s="493" customFormat="1" hidden="1" x14ac:dyDescent="0.2">
      <c r="A477" s="475">
        <v>462</v>
      </c>
      <c r="B477" s="476" t="s">
        <v>1103</v>
      </c>
      <c r="C477" s="476" t="s">
        <v>486</v>
      </c>
      <c r="D477" s="476" t="s">
        <v>703</v>
      </c>
      <c r="E477" s="476" t="s">
        <v>744</v>
      </c>
      <c r="F477" s="477">
        <v>2223</v>
      </c>
      <c r="G477" s="477">
        <v>0</v>
      </c>
      <c r="H477" s="477">
        <v>0</v>
      </c>
      <c r="I477" s="478" t="s">
        <v>328</v>
      </c>
      <c r="J477" s="479">
        <v>142.72</v>
      </c>
      <c r="K477" s="480">
        <v>44249</v>
      </c>
      <c r="L477" s="480"/>
      <c r="M477" s="481">
        <v>317</v>
      </c>
      <c r="N477" s="482" t="s">
        <v>328</v>
      </c>
      <c r="O477" s="483">
        <v>1</v>
      </c>
      <c r="P477" s="484">
        <v>335</v>
      </c>
      <c r="Q477" s="485">
        <v>0</v>
      </c>
      <c r="R477" s="485">
        <v>0</v>
      </c>
      <c r="S477" s="485">
        <v>18</v>
      </c>
      <c r="T477" s="485">
        <v>0</v>
      </c>
      <c r="U477" s="484">
        <v>0</v>
      </c>
      <c r="V477" s="483"/>
      <c r="W477" s="486" t="s">
        <v>672</v>
      </c>
      <c r="X477" s="476" t="s">
        <v>627</v>
      </c>
      <c r="Y477" s="476" t="s">
        <v>627</v>
      </c>
      <c r="Z477" s="476">
        <v>0</v>
      </c>
      <c r="AA477" s="493">
        <f t="shared" si="18"/>
        <v>2223</v>
      </c>
      <c r="AC477" s="495">
        <f t="shared" si="19"/>
        <v>2223</v>
      </c>
    </row>
    <row r="478" spans="1:29" s="493" customFormat="1" hidden="1" x14ac:dyDescent="0.2">
      <c r="A478" s="475">
        <v>463</v>
      </c>
      <c r="B478" s="476" t="s">
        <v>1103</v>
      </c>
      <c r="C478" s="476" t="s">
        <v>486</v>
      </c>
      <c r="D478" s="476" t="s">
        <v>703</v>
      </c>
      <c r="E478" s="476" t="s">
        <v>744</v>
      </c>
      <c r="F478" s="477">
        <v>7327</v>
      </c>
      <c r="G478" s="477">
        <v>0</v>
      </c>
      <c r="H478" s="477">
        <v>0</v>
      </c>
      <c r="I478" s="478" t="s">
        <v>328</v>
      </c>
      <c r="J478" s="479">
        <v>142.72</v>
      </c>
      <c r="K478" s="480">
        <v>44249</v>
      </c>
      <c r="L478" s="480"/>
      <c r="M478" s="481">
        <v>1046</v>
      </c>
      <c r="N478" s="482" t="s">
        <v>328</v>
      </c>
      <c r="O478" s="483">
        <v>1</v>
      </c>
      <c r="P478" s="484">
        <v>1106</v>
      </c>
      <c r="Q478" s="485">
        <v>0</v>
      </c>
      <c r="R478" s="485">
        <v>0</v>
      </c>
      <c r="S478" s="485">
        <v>60</v>
      </c>
      <c r="T478" s="485">
        <v>0</v>
      </c>
      <c r="U478" s="484">
        <v>0</v>
      </c>
      <c r="V478" s="483"/>
      <c r="W478" s="486" t="s">
        <v>672</v>
      </c>
      <c r="X478" s="476" t="s">
        <v>627</v>
      </c>
      <c r="Y478" s="476" t="s">
        <v>627</v>
      </c>
      <c r="Z478" s="476">
        <v>0</v>
      </c>
      <c r="AA478" s="493">
        <f t="shared" si="18"/>
        <v>7327</v>
      </c>
      <c r="AC478" s="495">
        <f t="shared" si="19"/>
        <v>7327</v>
      </c>
    </row>
    <row r="479" spans="1:29" s="493" customFormat="1" hidden="1" x14ac:dyDescent="0.2">
      <c r="A479" s="475">
        <v>464</v>
      </c>
      <c r="B479" s="476" t="s">
        <v>1103</v>
      </c>
      <c r="C479" s="476" t="s">
        <v>486</v>
      </c>
      <c r="D479" s="476" t="s">
        <v>703</v>
      </c>
      <c r="E479" s="476" t="s">
        <v>744</v>
      </c>
      <c r="F479" s="477">
        <v>2649</v>
      </c>
      <c r="G479" s="477">
        <v>0</v>
      </c>
      <c r="H479" s="477">
        <v>0</v>
      </c>
      <c r="I479" s="478" t="s">
        <v>328</v>
      </c>
      <c r="J479" s="479">
        <v>139.81</v>
      </c>
      <c r="K479" s="480">
        <v>44250</v>
      </c>
      <c r="L479" s="480"/>
      <c r="M479" s="481">
        <v>370</v>
      </c>
      <c r="N479" s="482" t="s">
        <v>328</v>
      </c>
      <c r="O479" s="483">
        <v>1</v>
      </c>
      <c r="P479" s="484">
        <v>400</v>
      </c>
      <c r="Q479" s="485">
        <v>0</v>
      </c>
      <c r="R479" s="485">
        <v>0</v>
      </c>
      <c r="S479" s="485">
        <v>29</v>
      </c>
      <c r="T479" s="485">
        <v>0</v>
      </c>
      <c r="U479" s="484">
        <v>0</v>
      </c>
      <c r="V479" s="483"/>
      <c r="W479" s="486" t="s">
        <v>672</v>
      </c>
      <c r="X479" s="476" t="s">
        <v>627</v>
      </c>
      <c r="Y479" s="476" t="s">
        <v>627</v>
      </c>
      <c r="Z479" s="476">
        <v>0</v>
      </c>
      <c r="AA479" s="493">
        <f t="shared" si="18"/>
        <v>2649</v>
      </c>
      <c r="AC479" s="495">
        <f t="shared" si="19"/>
        <v>2649</v>
      </c>
    </row>
    <row r="480" spans="1:29" s="493" customFormat="1" hidden="1" x14ac:dyDescent="0.2">
      <c r="A480" s="475">
        <v>465</v>
      </c>
      <c r="B480" s="476" t="s">
        <v>1103</v>
      </c>
      <c r="C480" s="476" t="s">
        <v>486</v>
      </c>
      <c r="D480" s="476" t="s">
        <v>703</v>
      </c>
      <c r="E480" s="476" t="s">
        <v>744</v>
      </c>
      <c r="F480" s="477">
        <v>600</v>
      </c>
      <c r="G480" s="477">
        <v>0</v>
      </c>
      <c r="H480" s="477">
        <v>0</v>
      </c>
      <c r="I480" s="478" t="s">
        <v>328</v>
      </c>
      <c r="J480" s="479">
        <v>139.81</v>
      </c>
      <c r="K480" s="480">
        <v>44250</v>
      </c>
      <c r="L480" s="480"/>
      <c r="M480" s="481">
        <v>84</v>
      </c>
      <c r="N480" s="482" t="s">
        <v>328</v>
      </c>
      <c r="O480" s="483">
        <v>1</v>
      </c>
      <c r="P480" s="484">
        <v>91</v>
      </c>
      <c r="Q480" s="485">
        <v>0</v>
      </c>
      <c r="R480" s="485">
        <v>0</v>
      </c>
      <c r="S480" s="485">
        <v>7</v>
      </c>
      <c r="T480" s="485">
        <v>0</v>
      </c>
      <c r="U480" s="484">
        <v>0</v>
      </c>
      <c r="V480" s="483"/>
      <c r="W480" s="486" t="s">
        <v>672</v>
      </c>
      <c r="X480" s="476" t="s">
        <v>627</v>
      </c>
      <c r="Y480" s="476" t="s">
        <v>627</v>
      </c>
      <c r="Z480" s="476">
        <v>0</v>
      </c>
      <c r="AA480" s="493">
        <f t="shared" si="18"/>
        <v>600</v>
      </c>
      <c r="AC480" s="495">
        <f t="shared" si="19"/>
        <v>600</v>
      </c>
    </row>
    <row r="481" spans="1:29" s="493" customFormat="1" hidden="1" x14ac:dyDescent="0.2">
      <c r="A481" s="475">
        <v>466</v>
      </c>
      <c r="B481" s="476" t="s">
        <v>1103</v>
      </c>
      <c r="C481" s="476" t="s">
        <v>486</v>
      </c>
      <c r="D481" s="476" t="s">
        <v>703</v>
      </c>
      <c r="E481" s="476" t="s">
        <v>744</v>
      </c>
      <c r="F481" s="477">
        <v>142</v>
      </c>
      <c r="G481" s="477">
        <v>0</v>
      </c>
      <c r="H481" s="477">
        <v>0</v>
      </c>
      <c r="I481" s="478" t="s">
        <v>328</v>
      </c>
      <c r="J481" s="479">
        <v>139.81</v>
      </c>
      <c r="K481" s="480">
        <v>44250</v>
      </c>
      <c r="L481" s="480"/>
      <c r="M481" s="481">
        <v>20</v>
      </c>
      <c r="N481" s="482" t="s">
        <v>328</v>
      </c>
      <c r="O481" s="483">
        <v>1</v>
      </c>
      <c r="P481" s="484">
        <v>21</v>
      </c>
      <c r="Q481" s="485">
        <v>0</v>
      </c>
      <c r="R481" s="485">
        <v>0</v>
      </c>
      <c r="S481" s="485">
        <v>2</v>
      </c>
      <c r="T481" s="485">
        <v>0</v>
      </c>
      <c r="U481" s="484">
        <v>0</v>
      </c>
      <c r="V481" s="483"/>
      <c r="W481" s="486" t="s">
        <v>672</v>
      </c>
      <c r="X481" s="476" t="s">
        <v>627</v>
      </c>
      <c r="Y481" s="476" t="s">
        <v>627</v>
      </c>
      <c r="Z481" s="476">
        <v>0</v>
      </c>
      <c r="AA481" s="493">
        <f t="shared" ref="AA481:AA544" si="20">F481/O481</f>
        <v>142</v>
      </c>
      <c r="AC481" s="495">
        <f t="shared" ref="AC481:AC544" si="21">AA481-AB481</f>
        <v>142</v>
      </c>
    </row>
    <row r="482" spans="1:29" s="493" customFormat="1" hidden="1" x14ac:dyDescent="0.2">
      <c r="A482" s="475">
        <v>467</v>
      </c>
      <c r="B482" s="476" t="s">
        <v>1103</v>
      </c>
      <c r="C482" s="476" t="s">
        <v>486</v>
      </c>
      <c r="D482" s="476" t="s">
        <v>703</v>
      </c>
      <c r="E482" s="476" t="s">
        <v>744</v>
      </c>
      <c r="F482" s="477">
        <v>13000</v>
      </c>
      <c r="G482" s="477">
        <v>0</v>
      </c>
      <c r="H482" s="477">
        <v>0</v>
      </c>
      <c r="I482" s="478" t="s">
        <v>328</v>
      </c>
      <c r="J482" s="479">
        <v>139.81</v>
      </c>
      <c r="K482" s="480">
        <v>44250</v>
      </c>
      <c r="L482" s="480"/>
      <c r="M482" s="481">
        <v>1818</v>
      </c>
      <c r="N482" s="482" t="s">
        <v>328</v>
      </c>
      <c r="O482" s="483">
        <v>1</v>
      </c>
      <c r="P482" s="484">
        <v>1962</v>
      </c>
      <c r="Q482" s="485">
        <v>0</v>
      </c>
      <c r="R482" s="485">
        <v>0</v>
      </c>
      <c r="S482" s="485">
        <v>144</v>
      </c>
      <c r="T482" s="485">
        <v>0</v>
      </c>
      <c r="U482" s="484">
        <v>0</v>
      </c>
      <c r="V482" s="483"/>
      <c r="W482" s="486" t="s">
        <v>672</v>
      </c>
      <c r="X482" s="476" t="s">
        <v>627</v>
      </c>
      <c r="Y482" s="476" t="s">
        <v>627</v>
      </c>
      <c r="Z482" s="476">
        <v>0</v>
      </c>
      <c r="AA482" s="493">
        <f t="shared" si="20"/>
        <v>13000</v>
      </c>
      <c r="AC482" s="495">
        <f t="shared" si="21"/>
        <v>13000</v>
      </c>
    </row>
    <row r="483" spans="1:29" s="493" customFormat="1" hidden="1" x14ac:dyDescent="0.2">
      <c r="A483" s="475">
        <v>468</v>
      </c>
      <c r="B483" s="476" t="s">
        <v>1103</v>
      </c>
      <c r="C483" s="476" t="s">
        <v>486</v>
      </c>
      <c r="D483" s="476" t="s">
        <v>703</v>
      </c>
      <c r="E483" s="476" t="s">
        <v>744</v>
      </c>
      <c r="F483" s="477">
        <v>20000</v>
      </c>
      <c r="G483" s="477">
        <v>0</v>
      </c>
      <c r="H483" s="477">
        <v>0</v>
      </c>
      <c r="I483" s="478" t="s">
        <v>328</v>
      </c>
      <c r="J483" s="479">
        <v>139.81</v>
      </c>
      <c r="K483" s="480">
        <v>44250</v>
      </c>
      <c r="L483" s="480"/>
      <c r="M483" s="481">
        <v>2796</v>
      </c>
      <c r="N483" s="482" t="s">
        <v>328</v>
      </c>
      <c r="O483" s="483">
        <v>1</v>
      </c>
      <c r="P483" s="484">
        <v>3018</v>
      </c>
      <c r="Q483" s="485">
        <v>0</v>
      </c>
      <c r="R483" s="485">
        <v>0</v>
      </c>
      <c r="S483" s="485">
        <v>222</v>
      </c>
      <c r="T483" s="485">
        <v>0</v>
      </c>
      <c r="U483" s="484">
        <v>0</v>
      </c>
      <c r="V483" s="483"/>
      <c r="W483" s="486" t="s">
        <v>672</v>
      </c>
      <c r="X483" s="476" t="s">
        <v>627</v>
      </c>
      <c r="Y483" s="476" t="s">
        <v>627</v>
      </c>
      <c r="Z483" s="476">
        <v>0</v>
      </c>
      <c r="AA483" s="493">
        <f t="shared" si="20"/>
        <v>20000</v>
      </c>
      <c r="AC483" s="495">
        <f t="shared" si="21"/>
        <v>20000</v>
      </c>
    </row>
    <row r="484" spans="1:29" s="493" customFormat="1" hidden="1" x14ac:dyDescent="0.2">
      <c r="A484" s="475">
        <v>469</v>
      </c>
      <c r="B484" s="476" t="s">
        <v>1103</v>
      </c>
      <c r="C484" s="476" t="s">
        <v>486</v>
      </c>
      <c r="D484" s="476" t="s">
        <v>703</v>
      </c>
      <c r="E484" s="476" t="s">
        <v>744</v>
      </c>
      <c r="F484" s="477">
        <v>31</v>
      </c>
      <c r="G484" s="477">
        <v>0</v>
      </c>
      <c r="H484" s="477">
        <v>0</v>
      </c>
      <c r="I484" s="478" t="s">
        <v>328</v>
      </c>
      <c r="J484" s="479">
        <v>139.81</v>
      </c>
      <c r="K484" s="480">
        <v>44250</v>
      </c>
      <c r="L484" s="480"/>
      <c r="M484" s="481">
        <v>4</v>
      </c>
      <c r="N484" s="482" t="s">
        <v>328</v>
      </c>
      <c r="O484" s="483">
        <v>1</v>
      </c>
      <c r="P484" s="484">
        <v>5</v>
      </c>
      <c r="Q484" s="485">
        <v>0</v>
      </c>
      <c r="R484" s="485">
        <v>0</v>
      </c>
      <c r="S484" s="485">
        <v>0</v>
      </c>
      <c r="T484" s="485">
        <v>0</v>
      </c>
      <c r="U484" s="484">
        <v>0</v>
      </c>
      <c r="V484" s="483"/>
      <c r="W484" s="486" t="s">
        <v>672</v>
      </c>
      <c r="X484" s="476" t="s">
        <v>627</v>
      </c>
      <c r="Y484" s="476" t="s">
        <v>627</v>
      </c>
      <c r="Z484" s="476">
        <v>0</v>
      </c>
      <c r="AA484" s="493">
        <f t="shared" si="20"/>
        <v>31</v>
      </c>
      <c r="AC484" s="495">
        <f t="shared" si="21"/>
        <v>31</v>
      </c>
    </row>
    <row r="485" spans="1:29" s="493" customFormat="1" hidden="1" x14ac:dyDescent="0.2">
      <c r="A485" s="475">
        <v>470</v>
      </c>
      <c r="B485" s="476" t="s">
        <v>1103</v>
      </c>
      <c r="C485" s="476" t="s">
        <v>486</v>
      </c>
      <c r="D485" s="476" t="s">
        <v>703</v>
      </c>
      <c r="E485" s="476" t="s">
        <v>744</v>
      </c>
      <c r="F485" s="477">
        <v>5307</v>
      </c>
      <c r="G485" s="477">
        <v>0</v>
      </c>
      <c r="H485" s="477">
        <v>0</v>
      </c>
      <c r="I485" s="478" t="s">
        <v>328</v>
      </c>
      <c r="J485" s="479">
        <v>139.81</v>
      </c>
      <c r="K485" s="480">
        <v>44250</v>
      </c>
      <c r="L485" s="480"/>
      <c r="M485" s="481">
        <v>742</v>
      </c>
      <c r="N485" s="482" t="s">
        <v>328</v>
      </c>
      <c r="O485" s="483">
        <v>1</v>
      </c>
      <c r="P485" s="484">
        <v>801</v>
      </c>
      <c r="Q485" s="485">
        <v>0</v>
      </c>
      <c r="R485" s="485">
        <v>0</v>
      </c>
      <c r="S485" s="485">
        <v>59</v>
      </c>
      <c r="T485" s="485">
        <v>0</v>
      </c>
      <c r="U485" s="484">
        <v>0</v>
      </c>
      <c r="V485" s="483"/>
      <c r="W485" s="486" t="s">
        <v>672</v>
      </c>
      <c r="X485" s="476" t="s">
        <v>627</v>
      </c>
      <c r="Y485" s="476" t="s">
        <v>627</v>
      </c>
      <c r="Z485" s="476">
        <v>0</v>
      </c>
      <c r="AA485" s="493">
        <f t="shared" si="20"/>
        <v>5307</v>
      </c>
      <c r="AC485" s="495">
        <f t="shared" si="21"/>
        <v>5307</v>
      </c>
    </row>
    <row r="486" spans="1:29" s="493" customFormat="1" hidden="1" x14ac:dyDescent="0.2">
      <c r="A486" s="475">
        <v>471</v>
      </c>
      <c r="B486" s="476" t="s">
        <v>1103</v>
      </c>
      <c r="C486" s="476" t="s">
        <v>486</v>
      </c>
      <c r="D486" s="476" t="s">
        <v>703</v>
      </c>
      <c r="E486" s="476" t="s">
        <v>744</v>
      </c>
      <c r="F486" s="477">
        <v>58418</v>
      </c>
      <c r="G486" s="477">
        <v>0</v>
      </c>
      <c r="H486" s="477">
        <v>0</v>
      </c>
      <c r="I486" s="478" t="s">
        <v>328</v>
      </c>
      <c r="J486" s="479">
        <v>140.59</v>
      </c>
      <c r="K486" s="480">
        <v>44251</v>
      </c>
      <c r="L486" s="480"/>
      <c r="M486" s="481">
        <v>8213</v>
      </c>
      <c r="N486" s="482" t="s">
        <v>328</v>
      </c>
      <c r="O486" s="483">
        <v>1</v>
      </c>
      <c r="P486" s="484">
        <v>8816</v>
      </c>
      <c r="Q486" s="485">
        <v>0</v>
      </c>
      <c r="R486" s="485">
        <v>0</v>
      </c>
      <c r="S486" s="485">
        <v>603</v>
      </c>
      <c r="T486" s="485">
        <v>0</v>
      </c>
      <c r="U486" s="484">
        <v>0</v>
      </c>
      <c r="V486" s="483"/>
      <c r="W486" s="486" t="s">
        <v>672</v>
      </c>
      <c r="X486" s="476" t="s">
        <v>627</v>
      </c>
      <c r="Y486" s="476" t="s">
        <v>627</v>
      </c>
      <c r="Z486" s="476">
        <v>0</v>
      </c>
      <c r="AA486" s="493">
        <f t="shared" si="20"/>
        <v>58418</v>
      </c>
      <c r="AC486" s="495">
        <f t="shared" si="21"/>
        <v>58418</v>
      </c>
    </row>
    <row r="487" spans="1:29" s="493" customFormat="1" hidden="1" x14ac:dyDescent="0.2">
      <c r="A487" s="475">
        <v>472</v>
      </c>
      <c r="B487" s="476" t="s">
        <v>1103</v>
      </c>
      <c r="C487" s="476" t="s">
        <v>486</v>
      </c>
      <c r="D487" s="476" t="s">
        <v>703</v>
      </c>
      <c r="E487" s="476" t="s">
        <v>744</v>
      </c>
      <c r="F487" s="477">
        <v>41930</v>
      </c>
      <c r="G487" s="477">
        <v>0</v>
      </c>
      <c r="H487" s="477">
        <v>0</v>
      </c>
      <c r="I487" s="478" t="s">
        <v>328</v>
      </c>
      <c r="J487" s="479">
        <v>138.55000000000001</v>
      </c>
      <c r="K487" s="480">
        <v>44251</v>
      </c>
      <c r="L487" s="480"/>
      <c r="M487" s="481">
        <v>5809</v>
      </c>
      <c r="N487" s="482" t="s">
        <v>328</v>
      </c>
      <c r="O487" s="483">
        <v>1</v>
      </c>
      <c r="P487" s="484">
        <v>6328</v>
      </c>
      <c r="Q487" s="485">
        <v>0</v>
      </c>
      <c r="R487" s="485">
        <v>0</v>
      </c>
      <c r="S487" s="485">
        <v>519</v>
      </c>
      <c r="T487" s="485">
        <v>0</v>
      </c>
      <c r="U487" s="484">
        <v>0</v>
      </c>
      <c r="V487" s="483"/>
      <c r="W487" s="486" t="s">
        <v>672</v>
      </c>
      <c r="X487" s="476" t="s">
        <v>627</v>
      </c>
      <c r="Y487" s="476" t="s">
        <v>627</v>
      </c>
      <c r="Z487" s="476">
        <v>0</v>
      </c>
      <c r="AA487" s="493">
        <f t="shared" si="20"/>
        <v>41930</v>
      </c>
      <c r="AC487" s="495">
        <f t="shared" si="21"/>
        <v>41930</v>
      </c>
    </row>
    <row r="488" spans="1:29" s="493" customFormat="1" hidden="1" x14ac:dyDescent="0.2">
      <c r="A488" s="475">
        <v>473</v>
      </c>
      <c r="B488" s="476" t="s">
        <v>1103</v>
      </c>
      <c r="C488" s="476" t="s">
        <v>486</v>
      </c>
      <c r="D488" s="476" t="s">
        <v>703</v>
      </c>
      <c r="E488" s="476" t="s">
        <v>744</v>
      </c>
      <c r="F488" s="477">
        <v>653</v>
      </c>
      <c r="G488" s="477">
        <v>0</v>
      </c>
      <c r="H488" s="477">
        <v>0</v>
      </c>
      <c r="I488" s="478" t="s">
        <v>328</v>
      </c>
      <c r="J488" s="479">
        <v>139.88999999999999</v>
      </c>
      <c r="K488" s="480">
        <v>44251</v>
      </c>
      <c r="L488" s="480"/>
      <c r="M488" s="481">
        <v>91</v>
      </c>
      <c r="N488" s="482" t="s">
        <v>328</v>
      </c>
      <c r="O488" s="483">
        <v>1</v>
      </c>
      <c r="P488" s="484">
        <v>99</v>
      </c>
      <c r="Q488" s="485">
        <v>0</v>
      </c>
      <c r="R488" s="485">
        <v>0</v>
      </c>
      <c r="S488" s="485">
        <v>7</v>
      </c>
      <c r="T488" s="485">
        <v>0</v>
      </c>
      <c r="U488" s="484">
        <v>0</v>
      </c>
      <c r="V488" s="483"/>
      <c r="W488" s="486" t="s">
        <v>672</v>
      </c>
      <c r="X488" s="476" t="s">
        <v>627</v>
      </c>
      <c r="Y488" s="476" t="s">
        <v>627</v>
      </c>
      <c r="Z488" s="476">
        <v>0</v>
      </c>
      <c r="AA488" s="493">
        <f t="shared" si="20"/>
        <v>653</v>
      </c>
      <c r="AC488" s="495">
        <f t="shared" si="21"/>
        <v>653</v>
      </c>
    </row>
    <row r="489" spans="1:29" s="493" customFormat="1" hidden="1" x14ac:dyDescent="0.2">
      <c r="A489" s="475">
        <v>474</v>
      </c>
      <c r="B489" s="476" t="s">
        <v>1103</v>
      </c>
      <c r="C489" s="476" t="s">
        <v>486</v>
      </c>
      <c r="D489" s="476" t="s">
        <v>703</v>
      </c>
      <c r="E489" s="476" t="s">
        <v>744</v>
      </c>
      <c r="F489" s="477">
        <v>2298</v>
      </c>
      <c r="G489" s="477">
        <v>0</v>
      </c>
      <c r="H489" s="477">
        <v>0</v>
      </c>
      <c r="I489" s="478" t="s">
        <v>328</v>
      </c>
      <c r="J489" s="479">
        <v>139.9</v>
      </c>
      <c r="K489" s="480">
        <v>44251</v>
      </c>
      <c r="L489" s="480"/>
      <c r="M489" s="481">
        <v>321</v>
      </c>
      <c r="N489" s="482" t="s">
        <v>328</v>
      </c>
      <c r="O489" s="483">
        <v>1</v>
      </c>
      <c r="P489" s="484">
        <v>347</v>
      </c>
      <c r="Q489" s="485">
        <v>0</v>
      </c>
      <c r="R489" s="485">
        <v>0</v>
      </c>
      <c r="S489" s="485">
        <v>25</v>
      </c>
      <c r="T489" s="485">
        <v>0</v>
      </c>
      <c r="U489" s="484">
        <v>0</v>
      </c>
      <c r="V489" s="483"/>
      <c r="W489" s="486" t="s">
        <v>672</v>
      </c>
      <c r="X489" s="476" t="s">
        <v>627</v>
      </c>
      <c r="Y489" s="476" t="s">
        <v>627</v>
      </c>
      <c r="Z489" s="476">
        <v>0</v>
      </c>
      <c r="AA489" s="493">
        <f t="shared" si="20"/>
        <v>2298</v>
      </c>
      <c r="AC489" s="495">
        <f t="shared" si="21"/>
        <v>2298</v>
      </c>
    </row>
    <row r="490" spans="1:29" s="493" customFormat="1" hidden="1" x14ac:dyDescent="0.2">
      <c r="A490" s="475">
        <v>475</v>
      </c>
      <c r="B490" s="476" t="s">
        <v>1103</v>
      </c>
      <c r="C490" s="476" t="s">
        <v>486</v>
      </c>
      <c r="D490" s="476" t="s">
        <v>703</v>
      </c>
      <c r="E490" s="476" t="s">
        <v>744</v>
      </c>
      <c r="F490" s="477">
        <v>58418</v>
      </c>
      <c r="G490" s="477">
        <v>0</v>
      </c>
      <c r="H490" s="477">
        <v>0</v>
      </c>
      <c r="I490" s="478" t="s">
        <v>328</v>
      </c>
      <c r="J490" s="479">
        <v>140</v>
      </c>
      <c r="K490" s="480">
        <v>44252</v>
      </c>
      <c r="L490" s="480"/>
      <c r="M490" s="481">
        <v>8179</v>
      </c>
      <c r="N490" s="482" t="s">
        <v>328</v>
      </c>
      <c r="O490" s="483">
        <v>1</v>
      </c>
      <c r="P490" s="484">
        <v>8816</v>
      </c>
      <c r="Q490" s="485">
        <v>0</v>
      </c>
      <c r="R490" s="485">
        <v>0</v>
      </c>
      <c r="S490" s="485">
        <v>638</v>
      </c>
      <c r="T490" s="485">
        <v>0</v>
      </c>
      <c r="U490" s="484">
        <v>0</v>
      </c>
      <c r="V490" s="483"/>
      <c r="W490" s="486" t="s">
        <v>672</v>
      </c>
      <c r="X490" s="476" t="s">
        <v>627</v>
      </c>
      <c r="Y490" s="476" t="s">
        <v>627</v>
      </c>
      <c r="Z490" s="476">
        <v>0</v>
      </c>
      <c r="AA490" s="493">
        <f t="shared" si="20"/>
        <v>58418</v>
      </c>
      <c r="AC490" s="495">
        <f t="shared" si="21"/>
        <v>58418</v>
      </c>
    </row>
    <row r="491" spans="1:29" s="493" customFormat="1" hidden="1" x14ac:dyDescent="0.2">
      <c r="A491" s="475">
        <v>476</v>
      </c>
      <c r="B491" s="476" t="s">
        <v>1103</v>
      </c>
      <c r="C491" s="476" t="s">
        <v>486</v>
      </c>
      <c r="D491" s="476" t="s">
        <v>703</v>
      </c>
      <c r="E491" s="476" t="s">
        <v>744</v>
      </c>
      <c r="F491" s="477">
        <v>41683</v>
      </c>
      <c r="G491" s="477">
        <v>0</v>
      </c>
      <c r="H491" s="477">
        <v>0</v>
      </c>
      <c r="I491" s="478" t="s">
        <v>328</v>
      </c>
      <c r="J491" s="479">
        <v>139.9</v>
      </c>
      <c r="K491" s="480">
        <v>44252</v>
      </c>
      <c r="L491" s="480"/>
      <c r="M491" s="481">
        <v>5831</v>
      </c>
      <c r="N491" s="482" t="s">
        <v>328</v>
      </c>
      <c r="O491" s="483">
        <v>1</v>
      </c>
      <c r="P491" s="484">
        <v>6291</v>
      </c>
      <c r="Q491" s="485">
        <v>0</v>
      </c>
      <c r="R491" s="485">
        <v>0</v>
      </c>
      <c r="S491" s="485">
        <v>459</v>
      </c>
      <c r="T491" s="485">
        <v>0</v>
      </c>
      <c r="U491" s="484">
        <v>0</v>
      </c>
      <c r="V491" s="483"/>
      <c r="W491" s="486" t="s">
        <v>672</v>
      </c>
      <c r="X491" s="476" t="s">
        <v>627</v>
      </c>
      <c r="Y491" s="476" t="s">
        <v>627</v>
      </c>
      <c r="Z491" s="476">
        <v>0</v>
      </c>
      <c r="AA491" s="493">
        <f t="shared" si="20"/>
        <v>41683</v>
      </c>
      <c r="AC491" s="495">
        <f t="shared" si="21"/>
        <v>41683</v>
      </c>
    </row>
    <row r="492" spans="1:29" s="493" customFormat="1" hidden="1" x14ac:dyDescent="0.2">
      <c r="A492" s="475">
        <v>477</v>
      </c>
      <c r="B492" s="476" t="s">
        <v>1103</v>
      </c>
      <c r="C492" s="476" t="s">
        <v>486</v>
      </c>
      <c r="D492" s="476" t="s">
        <v>703</v>
      </c>
      <c r="E492" s="476" t="s">
        <v>744</v>
      </c>
      <c r="F492" s="477">
        <v>41655</v>
      </c>
      <c r="G492" s="477">
        <v>0</v>
      </c>
      <c r="H492" s="477">
        <v>0</v>
      </c>
      <c r="I492" s="478" t="s">
        <v>328</v>
      </c>
      <c r="J492" s="479">
        <v>139.9</v>
      </c>
      <c r="K492" s="480">
        <v>44252</v>
      </c>
      <c r="L492" s="480"/>
      <c r="M492" s="481">
        <v>5828</v>
      </c>
      <c r="N492" s="482" t="s">
        <v>328</v>
      </c>
      <c r="O492" s="483">
        <v>1</v>
      </c>
      <c r="P492" s="484">
        <v>6286</v>
      </c>
      <c r="Q492" s="485">
        <v>0</v>
      </c>
      <c r="R492" s="485">
        <v>0</v>
      </c>
      <c r="S492" s="485">
        <v>459</v>
      </c>
      <c r="T492" s="485">
        <v>0</v>
      </c>
      <c r="U492" s="484">
        <v>0</v>
      </c>
      <c r="V492" s="483"/>
      <c r="W492" s="486" t="s">
        <v>672</v>
      </c>
      <c r="X492" s="476" t="s">
        <v>627</v>
      </c>
      <c r="Y492" s="476" t="s">
        <v>627</v>
      </c>
      <c r="Z492" s="476">
        <v>0</v>
      </c>
      <c r="AA492" s="493">
        <f t="shared" si="20"/>
        <v>41655</v>
      </c>
      <c r="AC492" s="495">
        <f t="shared" si="21"/>
        <v>41655</v>
      </c>
    </row>
    <row r="493" spans="1:29" s="493" customFormat="1" hidden="1" x14ac:dyDescent="0.2">
      <c r="A493" s="475">
        <v>478</v>
      </c>
      <c r="B493" s="476" t="s">
        <v>1103</v>
      </c>
      <c r="C493" s="476" t="s">
        <v>486</v>
      </c>
      <c r="D493" s="476" t="s">
        <v>703</v>
      </c>
      <c r="E493" s="476" t="s">
        <v>744</v>
      </c>
      <c r="F493" s="477">
        <v>41653</v>
      </c>
      <c r="G493" s="477">
        <v>0</v>
      </c>
      <c r="H493" s="477">
        <v>0</v>
      </c>
      <c r="I493" s="478" t="s">
        <v>328</v>
      </c>
      <c r="J493" s="479">
        <v>139.88999999999999</v>
      </c>
      <c r="K493" s="480">
        <v>44252</v>
      </c>
      <c r="L493" s="480"/>
      <c r="M493" s="481">
        <v>5827</v>
      </c>
      <c r="N493" s="482" t="s">
        <v>328</v>
      </c>
      <c r="O493" s="483">
        <v>1</v>
      </c>
      <c r="P493" s="484">
        <v>6286</v>
      </c>
      <c r="Q493" s="485">
        <v>0</v>
      </c>
      <c r="R493" s="485">
        <v>0</v>
      </c>
      <c r="S493" s="485">
        <v>459</v>
      </c>
      <c r="T493" s="485">
        <v>0</v>
      </c>
      <c r="U493" s="484">
        <v>0</v>
      </c>
      <c r="V493" s="483"/>
      <c r="W493" s="486" t="s">
        <v>672</v>
      </c>
      <c r="X493" s="476" t="s">
        <v>627</v>
      </c>
      <c r="Y493" s="476" t="s">
        <v>627</v>
      </c>
      <c r="Z493" s="476">
        <v>0</v>
      </c>
      <c r="AA493" s="493">
        <f t="shared" si="20"/>
        <v>41653</v>
      </c>
      <c r="AC493" s="495">
        <f t="shared" si="21"/>
        <v>41653</v>
      </c>
    </row>
    <row r="494" spans="1:29" s="493" customFormat="1" hidden="1" x14ac:dyDescent="0.2">
      <c r="A494" s="475">
        <v>479</v>
      </c>
      <c r="B494" s="476" t="s">
        <v>1103</v>
      </c>
      <c r="C494" s="476" t="s">
        <v>486</v>
      </c>
      <c r="D494" s="476" t="s">
        <v>703</v>
      </c>
      <c r="E494" s="476" t="s">
        <v>744</v>
      </c>
      <c r="F494" s="477">
        <v>41977</v>
      </c>
      <c r="G494" s="477">
        <v>0</v>
      </c>
      <c r="H494" s="477">
        <v>0</v>
      </c>
      <c r="I494" s="478" t="s">
        <v>328</v>
      </c>
      <c r="J494" s="479">
        <v>138.9</v>
      </c>
      <c r="K494" s="480">
        <v>44252</v>
      </c>
      <c r="L494" s="480"/>
      <c r="M494" s="481">
        <v>5831</v>
      </c>
      <c r="N494" s="482" t="s">
        <v>328</v>
      </c>
      <c r="O494" s="483">
        <v>1</v>
      </c>
      <c r="P494" s="484">
        <v>6335</v>
      </c>
      <c r="Q494" s="485">
        <v>0</v>
      </c>
      <c r="R494" s="485">
        <v>0</v>
      </c>
      <c r="S494" s="485">
        <v>504</v>
      </c>
      <c r="T494" s="485">
        <v>0</v>
      </c>
      <c r="U494" s="484">
        <v>0</v>
      </c>
      <c r="V494" s="483"/>
      <c r="W494" s="486" t="s">
        <v>672</v>
      </c>
      <c r="X494" s="476" t="s">
        <v>627</v>
      </c>
      <c r="Y494" s="476" t="s">
        <v>627</v>
      </c>
      <c r="Z494" s="476">
        <v>0</v>
      </c>
      <c r="AA494" s="493">
        <f t="shared" si="20"/>
        <v>41977</v>
      </c>
      <c r="AC494" s="495">
        <f t="shared" si="21"/>
        <v>41977</v>
      </c>
    </row>
    <row r="495" spans="1:29" s="493" customFormat="1" hidden="1" x14ac:dyDescent="0.2">
      <c r="A495" s="475">
        <v>480</v>
      </c>
      <c r="B495" s="476" t="s">
        <v>1103</v>
      </c>
      <c r="C495" s="476" t="s">
        <v>486</v>
      </c>
      <c r="D495" s="476" t="s">
        <v>703</v>
      </c>
      <c r="E495" s="476" t="s">
        <v>744</v>
      </c>
      <c r="F495" s="477">
        <v>41958</v>
      </c>
      <c r="G495" s="477">
        <v>0</v>
      </c>
      <c r="H495" s="477">
        <v>0</v>
      </c>
      <c r="I495" s="478" t="s">
        <v>328</v>
      </c>
      <c r="J495" s="479">
        <v>138.69999999999999</v>
      </c>
      <c r="K495" s="480">
        <v>44256</v>
      </c>
      <c r="L495" s="480"/>
      <c r="M495" s="481">
        <v>5820</v>
      </c>
      <c r="N495" s="482" t="s">
        <v>328</v>
      </c>
      <c r="O495" s="483">
        <v>1</v>
      </c>
      <c r="P495" s="484">
        <v>6332</v>
      </c>
      <c r="Q495" s="485">
        <v>0</v>
      </c>
      <c r="R495" s="485">
        <v>0</v>
      </c>
      <c r="S495" s="485">
        <v>513</v>
      </c>
      <c r="T495" s="485">
        <v>0</v>
      </c>
      <c r="U495" s="484">
        <v>0</v>
      </c>
      <c r="V495" s="483"/>
      <c r="W495" s="486" t="s">
        <v>672</v>
      </c>
      <c r="X495" s="476" t="s">
        <v>627</v>
      </c>
      <c r="Y495" s="476" t="s">
        <v>627</v>
      </c>
      <c r="Z495" s="476">
        <v>0</v>
      </c>
      <c r="AA495" s="493">
        <f t="shared" si="20"/>
        <v>41958</v>
      </c>
      <c r="AC495" s="495">
        <f t="shared" si="21"/>
        <v>41958</v>
      </c>
    </row>
    <row r="496" spans="1:29" s="493" customFormat="1" hidden="1" x14ac:dyDescent="0.2">
      <c r="A496" s="475">
        <v>481</v>
      </c>
      <c r="B496" s="476" t="s">
        <v>1103</v>
      </c>
      <c r="C496" s="476" t="s">
        <v>486</v>
      </c>
      <c r="D496" s="476" t="s">
        <v>703</v>
      </c>
      <c r="E496" s="476" t="s">
        <v>744</v>
      </c>
      <c r="F496" s="477">
        <v>42307</v>
      </c>
      <c r="G496" s="477">
        <v>0</v>
      </c>
      <c r="H496" s="477">
        <v>0</v>
      </c>
      <c r="I496" s="478" t="s">
        <v>328</v>
      </c>
      <c r="J496" s="479">
        <v>137.87</v>
      </c>
      <c r="K496" s="480">
        <v>44257</v>
      </c>
      <c r="L496" s="480"/>
      <c r="M496" s="481">
        <v>5833</v>
      </c>
      <c r="N496" s="482" t="s">
        <v>328</v>
      </c>
      <c r="O496" s="483">
        <v>1</v>
      </c>
      <c r="P496" s="484">
        <v>6385</v>
      </c>
      <c r="Q496" s="485">
        <v>0</v>
      </c>
      <c r="R496" s="485">
        <v>0</v>
      </c>
      <c r="S496" s="485">
        <v>552</v>
      </c>
      <c r="T496" s="485">
        <v>0</v>
      </c>
      <c r="U496" s="484">
        <v>0</v>
      </c>
      <c r="V496" s="483"/>
      <c r="W496" s="486" t="s">
        <v>672</v>
      </c>
      <c r="X496" s="476" t="s">
        <v>627</v>
      </c>
      <c r="Y496" s="476" t="s">
        <v>627</v>
      </c>
      <c r="Z496" s="476">
        <v>0</v>
      </c>
      <c r="AA496" s="493">
        <f t="shared" si="20"/>
        <v>42307</v>
      </c>
      <c r="AC496" s="495">
        <f t="shared" si="21"/>
        <v>42307</v>
      </c>
    </row>
    <row r="497" spans="1:29" s="493" customFormat="1" hidden="1" x14ac:dyDescent="0.2">
      <c r="A497" s="475">
        <v>482</v>
      </c>
      <c r="B497" s="476" t="s">
        <v>1103</v>
      </c>
      <c r="C497" s="476" t="s">
        <v>486</v>
      </c>
      <c r="D497" s="476" t="s">
        <v>703</v>
      </c>
      <c r="E497" s="476" t="s">
        <v>744</v>
      </c>
      <c r="F497" s="477">
        <v>9</v>
      </c>
      <c r="G497" s="477">
        <v>0</v>
      </c>
      <c r="H497" s="477">
        <v>0</v>
      </c>
      <c r="I497" s="478" t="s">
        <v>328</v>
      </c>
      <c r="J497" s="479">
        <v>137.87</v>
      </c>
      <c r="K497" s="480">
        <v>44257</v>
      </c>
      <c r="L497" s="480"/>
      <c r="M497" s="481">
        <v>1</v>
      </c>
      <c r="N497" s="482" t="s">
        <v>328</v>
      </c>
      <c r="O497" s="483">
        <v>1</v>
      </c>
      <c r="P497" s="484">
        <v>1</v>
      </c>
      <c r="Q497" s="485">
        <v>0</v>
      </c>
      <c r="R497" s="485">
        <v>0</v>
      </c>
      <c r="S497" s="485">
        <v>0</v>
      </c>
      <c r="T497" s="485">
        <v>0</v>
      </c>
      <c r="U497" s="484">
        <v>0</v>
      </c>
      <c r="V497" s="483"/>
      <c r="W497" s="486" t="s">
        <v>672</v>
      </c>
      <c r="X497" s="476" t="s">
        <v>627</v>
      </c>
      <c r="Y497" s="476" t="s">
        <v>627</v>
      </c>
      <c r="Z497" s="476">
        <v>0</v>
      </c>
      <c r="AA497" s="493">
        <f t="shared" si="20"/>
        <v>9</v>
      </c>
      <c r="AC497" s="495">
        <f t="shared" si="21"/>
        <v>9</v>
      </c>
    </row>
    <row r="498" spans="1:29" s="493" customFormat="1" hidden="1" x14ac:dyDescent="0.2">
      <c r="A498" s="475">
        <v>483</v>
      </c>
      <c r="B498" s="476" t="s">
        <v>1103</v>
      </c>
      <c r="C498" s="476" t="s">
        <v>486</v>
      </c>
      <c r="D498" s="476" t="s">
        <v>703</v>
      </c>
      <c r="E498" s="476" t="s">
        <v>744</v>
      </c>
      <c r="F498" s="477">
        <v>69</v>
      </c>
      <c r="G498" s="477">
        <v>0</v>
      </c>
      <c r="H498" s="477">
        <v>0</v>
      </c>
      <c r="I498" s="478" t="s">
        <v>328</v>
      </c>
      <c r="J498" s="479">
        <v>135.49</v>
      </c>
      <c r="K498" s="480">
        <v>44258</v>
      </c>
      <c r="L498" s="480"/>
      <c r="M498" s="481">
        <v>9</v>
      </c>
      <c r="N498" s="482" t="s">
        <v>328</v>
      </c>
      <c r="O498" s="483">
        <v>1</v>
      </c>
      <c r="P498" s="484">
        <v>10</v>
      </c>
      <c r="Q498" s="485">
        <v>0</v>
      </c>
      <c r="R498" s="485">
        <v>0</v>
      </c>
      <c r="S498" s="485">
        <v>1</v>
      </c>
      <c r="T498" s="485">
        <v>0</v>
      </c>
      <c r="U498" s="484">
        <v>0</v>
      </c>
      <c r="V498" s="483"/>
      <c r="W498" s="486" t="s">
        <v>672</v>
      </c>
      <c r="X498" s="476" t="s">
        <v>627</v>
      </c>
      <c r="Y498" s="476" t="s">
        <v>627</v>
      </c>
      <c r="Z498" s="476">
        <v>0</v>
      </c>
      <c r="AA498" s="493">
        <f t="shared" si="20"/>
        <v>69</v>
      </c>
      <c r="AC498" s="495">
        <f t="shared" si="21"/>
        <v>69</v>
      </c>
    </row>
    <row r="499" spans="1:29" s="493" customFormat="1" hidden="1" x14ac:dyDescent="0.2">
      <c r="A499" s="475">
        <v>484</v>
      </c>
      <c r="B499" s="476" t="s">
        <v>1103</v>
      </c>
      <c r="C499" s="476" t="s">
        <v>486</v>
      </c>
      <c r="D499" s="476" t="s">
        <v>703</v>
      </c>
      <c r="E499" s="476" t="s">
        <v>744</v>
      </c>
      <c r="F499" s="477">
        <v>59680</v>
      </c>
      <c r="G499" s="477">
        <v>0</v>
      </c>
      <c r="H499" s="477">
        <v>0</v>
      </c>
      <c r="I499" s="478" t="s">
        <v>328</v>
      </c>
      <c r="J499" s="479">
        <v>138.53</v>
      </c>
      <c r="K499" s="480">
        <v>44259</v>
      </c>
      <c r="L499" s="480"/>
      <c r="M499" s="481">
        <v>8267</v>
      </c>
      <c r="N499" s="482" t="s">
        <v>328</v>
      </c>
      <c r="O499" s="483">
        <v>1</v>
      </c>
      <c r="P499" s="484">
        <v>9007</v>
      </c>
      <c r="Q499" s="485">
        <v>0</v>
      </c>
      <c r="R499" s="485">
        <v>0</v>
      </c>
      <c r="S499" s="485">
        <v>739</v>
      </c>
      <c r="T499" s="485">
        <v>0</v>
      </c>
      <c r="U499" s="484">
        <v>0</v>
      </c>
      <c r="V499" s="483"/>
      <c r="W499" s="486" t="s">
        <v>672</v>
      </c>
      <c r="X499" s="476" t="s">
        <v>627</v>
      </c>
      <c r="Y499" s="476" t="s">
        <v>627</v>
      </c>
      <c r="Z499" s="476">
        <v>0</v>
      </c>
      <c r="AA499" s="493">
        <f t="shared" si="20"/>
        <v>59680</v>
      </c>
      <c r="AC499" s="495">
        <f t="shared" si="21"/>
        <v>59680</v>
      </c>
    </row>
    <row r="500" spans="1:29" s="493" customFormat="1" hidden="1" x14ac:dyDescent="0.2">
      <c r="A500" s="475">
        <v>485</v>
      </c>
      <c r="B500" s="476" t="s">
        <v>1103</v>
      </c>
      <c r="C500" s="476" t="s">
        <v>486</v>
      </c>
      <c r="D500" s="476" t="s">
        <v>703</v>
      </c>
      <c r="E500" s="476" t="s">
        <v>744</v>
      </c>
      <c r="F500" s="477">
        <v>42276</v>
      </c>
      <c r="G500" s="477">
        <v>0</v>
      </c>
      <c r="H500" s="477">
        <v>0</v>
      </c>
      <c r="I500" s="478" t="s">
        <v>328</v>
      </c>
      <c r="J500" s="479">
        <v>138</v>
      </c>
      <c r="K500" s="480">
        <v>44259</v>
      </c>
      <c r="L500" s="480"/>
      <c r="M500" s="481">
        <v>5834</v>
      </c>
      <c r="N500" s="482" t="s">
        <v>328</v>
      </c>
      <c r="O500" s="483">
        <v>1</v>
      </c>
      <c r="P500" s="484">
        <v>6380</v>
      </c>
      <c r="Q500" s="485">
        <v>0</v>
      </c>
      <c r="R500" s="485">
        <v>0</v>
      </c>
      <c r="S500" s="485">
        <v>546</v>
      </c>
      <c r="T500" s="485">
        <v>0</v>
      </c>
      <c r="U500" s="484">
        <v>0</v>
      </c>
      <c r="V500" s="483"/>
      <c r="W500" s="486" t="s">
        <v>672</v>
      </c>
      <c r="X500" s="476" t="s">
        <v>627</v>
      </c>
      <c r="Y500" s="476" t="s">
        <v>627</v>
      </c>
      <c r="Z500" s="476">
        <v>0</v>
      </c>
      <c r="AA500" s="493">
        <f t="shared" si="20"/>
        <v>42276</v>
      </c>
      <c r="AC500" s="495">
        <f t="shared" si="21"/>
        <v>42276</v>
      </c>
    </row>
    <row r="501" spans="1:29" s="493" customFormat="1" hidden="1" x14ac:dyDescent="0.2">
      <c r="A501" s="475">
        <v>486</v>
      </c>
      <c r="B501" s="476" t="s">
        <v>1103</v>
      </c>
      <c r="C501" s="476" t="s">
        <v>486</v>
      </c>
      <c r="D501" s="476" t="s">
        <v>703</v>
      </c>
      <c r="E501" s="476" t="s">
        <v>744</v>
      </c>
      <c r="F501" s="477">
        <v>42491</v>
      </c>
      <c r="G501" s="477">
        <v>0</v>
      </c>
      <c r="H501" s="477">
        <v>0</v>
      </c>
      <c r="I501" s="478" t="s">
        <v>328</v>
      </c>
      <c r="J501" s="479">
        <v>137.30000000000001</v>
      </c>
      <c r="K501" s="480">
        <v>44259</v>
      </c>
      <c r="L501" s="480"/>
      <c r="M501" s="481">
        <v>5834</v>
      </c>
      <c r="N501" s="482" t="s">
        <v>328</v>
      </c>
      <c r="O501" s="483">
        <v>1</v>
      </c>
      <c r="P501" s="484">
        <v>6413</v>
      </c>
      <c r="Q501" s="485">
        <v>0</v>
      </c>
      <c r="R501" s="485">
        <v>0</v>
      </c>
      <c r="S501" s="485">
        <v>579</v>
      </c>
      <c r="T501" s="485">
        <v>0</v>
      </c>
      <c r="U501" s="484">
        <v>0</v>
      </c>
      <c r="V501" s="483"/>
      <c r="W501" s="486" t="s">
        <v>672</v>
      </c>
      <c r="X501" s="476" t="s">
        <v>627</v>
      </c>
      <c r="Y501" s="476" t="s">
        <v>627</v>
      </c>
      <c r="Z501" s="476">
        <v>0</v>
      </c>
      <c r="AA501" s="493">
        <f t="shared" si="20"/>
        <v>42491</v>
      </c>
      <c r="AC501" s="495">
        <f t="shared" si="21"/>
        <v>42491</v>
      </c>
    </row>
    <row r="502" spans="1:29" s="493" customFormat="1" hidden="1" x14ac:dyDescent="0.2">
      <c r="A502" s="475">
        <v>487</v>
      </c>
      <c r="B502" s="476" t="s">
        <v>1103</v>
      </c>
      <c r="C502" s="476" t="s">
        <v>486</v>
      </c>
      <c r="D502" s="476" t="s">
        <v>703</v>
      </c>
      <c r="E502" s="476" t="s">
        <v>744</v>
      </c>
      <c r="F502" s="477">
        <v>400</v>
      </c>
      <c r="G502" s="477">
        <v>0</v>
      </c>
      <c r="H502" s="477">
        <v>0</v>
      </c>
      <c r="I502" s="478" t="s">
        <v>328</v>
      </c>
      <c r="J502" s="479">
        <v>138.5</v>
      </c>
      <c r="K502" s="480">
        <v>44259</v>
      </c>
      <c r="L502" s="480"/>
      <c r="M502" s="481">
        <v>55</v>
      </c>
      <c r="N502" s="482" t="s">
        <v>328</v>
      </c>
      <c r="O502" s="483">
        <v>1</v>
      </c>
      <c r="P502" s="484">
        <v>60</v>
      </c>
      <c r="Q502" s="485">
        <v>0</v>
      </c>
      <c r="R502" s="485">
        <v>0</v>
      </c>
      <c r="S502" s="485">
        <v>5</v>
      </c>
      <c r="T502" s="485">
        <v>0</v>
      </c>
      <c r="U502" s="484">
        <v>0</v>
      </c>
      <c r="V502" s="483"/>
      <c r="W502" s="486" t="s">
        <v>672</v>
      </c>
      <c r="X502" s="476" t="s">
        <v>627</v>
      </c>
      <c r="Y502" s="476" t="s">
        <v>627</v>
      </c>
      <c r="Z502" s="476">
        <v>0</v>
      </c>
      <c r="AA502" s="493">
        <f t="shared" si="20"/>
        <v>400</v>
      </c>
      <c r="AC502" s="495">
        <f t="shared" si="21"/>
        <v>400</v>
      </c>
    </row>
    <row r="503" spans="1:29" s="493" customFormat="1" hidden="1" x14ac:dyDescent="0.2">
      <c r="A503" s="475">
        <v>488</v>
      </c>
      <c r="B503" s="476" t="s">
        <v>1103</v>
      </c>
      <c r="C503" s="476" t="s">
        <v>486</v>
      </c>
      <c r="D503" s="476" t="s">
        <v>703</v>
      </c>
      <c r="E503" s="476" t="s">
        <v>744</v>
      </c>
      <c r="F503" s="477">
        <v>2</v>
      </c>
      <c r="G503" s="477">
        <v>0</v>
      </c>
      <c r="H503" s="477">
        <v>0</v>
      </c>
      <c r="I503" s="478" t="s">
        <v>328</v>
      </c>
      <c r="J503" s="479">
        <v>136.99</v>
      </c>
      <c r="K503" s="480">
        <v>44264</v>
      </c>
      <c r="L503" s="480"/>
      <c r="M503" s="481">
        <v>0</v>
      </c>
      <c r="N503" s="482" t="s">
        <v>328</v>
      </c>
      <c r="O503" s="483">
        <v>1</v>
      </c>
      <c r="P503" s="484">
        <v>0</v>
      </c>
      <c r="Q503" s="485">
        <v>0</v>
      </c>
      <c r="R503" s="485">
        <v>0</v>
      </c>
      <c r="S503" s="485">
        <v>0</v>
      </c>
      <c r="T503" s="485">
        <v>0</v>
      </c>
      <c r="U503" s="484">
        <v>0</v>
      </c>
      <c r="V503" s="483"/>
      <c r="W503" s="486" t="s">
        <v>672</v>
      </c>
      <c r="X503" s="476" t="s">
        <v>627</v>
      </c>
      <c r="Y503" s="476" t="s">
        <v>627</v>
      </c>
      <c r="Z503" s="476">
        <v>0</v>
      </c>
      <c r="AA503" s="493">
        <f t="shared" si="20"/>
        <v>2</v>
      </c>
      <c r="AC503" s="495">
        <f t="shared" si="21"/>
        <v>2</v>
      </c>
    </row>
    <row r="504" spans="1:29" s="493" customFormat="1" hidden="1" x14ac:dyDescent="0.2">
      <c r="A504" s="475">
        <v>489</v>
      </c>
      <c r="B504" s="476" t="s">
        <v>1103</v>
      </c>
      <c r="C504" s="476" t="s">
        <v>486</v>
      </c>
      <c r="D504" s="476" t="s">
        <v>703</v>
      </c>
      <c r="E504" s="476" t="s">
        <v>744</v>
      </c>
      <c r="F504" s="477">
        <v>20000</v>
      </c>
      <c r="G504" s="477">
        <v>0</v>
      </c>
      <c r="H504" s="477">
        <v>0</v>
      </c>
      <c r="I504" s="478" t="s">
        <v>328</v>
      </c>
      <c r="J504" s="479">
        <v>136.99</v>
      </c>
      <c r="K504" s="480">
        <v>44264</v>
      </c>
      <c r="L504" s="480"/>
      <c r="M504" s="481">
        <v>2740</v>
      </c>
      <c r="N504" s="482" t="s">
        <v>328</v>
      </c>
      <c r="O504" s="483">
        <v>1</v>
      </c>
      <c r="P504" s="484">
        <v>3018</v>
      </c>
      <c r="Q504" s="485">
        <v>0</v>
      </c>
      <c r="R504" s="485">
        <v>0</v>
      </c>
      <c r="S504" s="485">
        <v>279</v>
      </c>
      <c r="T504" s="485">
        <v>0</v>
      </c>
      <c r="U504" s="484">
        <v>0</v>
      </c>
      <c r="V504" s="483"/>
      <c r="W504" s="486" t="s">
        <v>672</v>
      </c>
      <c r="X504" s="476" t="s">
        <v>627</v>
      </c>
      <c r="Y504" s="476" t="s">
        <v>627</v>
      </c>
      <c r="Z504" s="476">
        <v>0</v>
      </c>
      <c r="AA504" s="493">
        <f t="shared" si="20"/>
        <v>20000</v>
      </c>
      <c r="AC504" s="495">
        <f t="shared" si="21"/>
        <v>20000</v>
      </c>
    </row>
    <row r="505" spans="1:29" s="493" customFormat="1" hidden="1" x14ac:dyDescent="0.2">
      <c r="A505" s="475">
        <v>490</v>
      </c>
      <c r="B505" s="476" t="s">
        <v>1103</v>
      </c>
      <c r="C505" s="476" t="s">
        <v>486</v>
      </c>
      <c r="D505" s="476" t="s">
        <v>703</v>
      </c>
      <c r="E505" s="476" t="s">
        <v>744</v>
      </c>
      <c r="F505" s="477">
        <v>10920</v>
      </c>
      <c r="G505" s="477">
        <v>0</v>
      </c>
      <c r="H505" s="477">
        <v>0</v>
      </c>
      <c r="I505" s="478" t="s">
        <v>328</v>
      </c>
      <c r="J505" s="479">
        <v>136.99</v>
      </c>
      <c r="K505" s="480">
        <v>44264</v>
      </c>
      <c r="L505" s="480"/>
      <c r="M505" s="481">
        <v>1496</v>
      </c>
      <c r="N505" s="482" t="s">
        <v>328</v>
      </c>
      <c r="O505" s="483">
        <v>1</v>
      </c>
      <c r="P505" s="484">
        <v>1648</v>
      </c>
      <c r="Q505" s="485">
        <v>0</v>
      </c>
      <c r="R505" s="485">
        <v>0</v>
      </c>
      <c r="S505" s="485">
        <v>152</v>
      </c>
      <c r="T505" s="485">
        <v>0</v>
      </c>
      <c r="U505" s="484">
        <v>0</v>
      </c>
      <c r="V505" s="483"/>
      <c r="W505" s="486" t="s">
        <v>672</v>
      </c>
      <c r="X505" s="476" t="s">
        <v>627</v>
      </c>
      <c r="Y505" s="476" t="s">
        <v>627</v>
      </c>
      <c r="Z505" s="476">
        <v>0</v>
      </c>
      <c r="AA505" s="493">
        <f t="shared" si="20"/>
        <v>10920</v>
      </c>
      <c r="AC505" s="495">
        <f t="shared" si="21"/>
        <v>10920</v>
      </c>
    </row>
    <row r="506" spans="1:29" s="493" customFormat="1" hidden="1" x14ac:dyDescent="0.2">
      <c r="A506" s="475">
        <v>491</v>
      </c>
      <c r="B506" s="476" t="s">
        <v>1103</v>
      </c>
      <c r="C506" s="476" t="s">
        <v>486</v>
      </c>
      <c r="D506" s="476" t="s">
        <v>703</v>
      </c>
      <c r="E506" s="476" t="s">
        <v>744</v>
      </c>
      <c r="F506" s="477">
        <v>20000</v>
      </c>
      <c r="G506" s="477">
        <v>0</v>
      </c>
      <c r="H506" s="477">
        <v>0</v>
      </c>
      <c r="I506" s="478" t="s">
        <v>328</v>
      </c>
      <c r="J506" s="479">
        <v>136.99</v>
      </c>
      <c r="K506" s="480">
        <v>44264</v>
      </c>
      <c r="L506" s="480"/>
      <c r="M506" s="481">
        <v>2740</v>
      </c>
      <c r="N506" s="482" t="s">
        <v>328</v>
      </c>
      <c r="O506" s="483">
        <v>1</v>
      </c>
      <c r="P506" s="484">
        <v>3018</v>
      </c>
      <c r="Q506" s="485">
        <v>0</v>
      </c>
      <c r="R506" s="485">
        <v>0</v>
      </c>
      <c r="S506" s="485">
        <v>279</v>
      </c>
      <c r="T506" s="485">
        <v>0</v>
      </c>
      <c r="U506" s="484">
        <v>0</v>
      </c>
      <c r="V506" s="483"/>
      <c r="W506" s="486" t="s">
        <v>672</v>
      </c>
      <c r="X506" s="476" t="s">
        <v>627</v>
      </c>
      <c r="Y506" s="476" t="s">
        <v>627</v>
      </c>
      <c r="Z506" s="476">
        <v>0</v>
      </c>
      <c r="AA506" s="493">
        <f t="shared" si="20"/>
        <v>20000</v>
      </c>
      <c r="AC506" s="495">
        <f t="shared" si="21"/>
        <v>20000</v>
      </c>
    </row>
    <row r="507" spans="1:29" s="493" customFormat="1" hidden="1" x14ac:dyDescent="0.2">
      <c r="A507" s="475">
        <v>492</v>
      </c>
      <c r="B507" s="476" t="s">
        <v>1103</v>
      </c>
      <c r="C507" s="476" t="s">
        <v>486</v>
      </c>
      <c r="D507" s="476" t="s">
        <v>703</v>
      </c>
      <c r="E507" s="476" t="s">
        <v>744</v>
      </c>
      <c r="F507" s="477">
        <v>8760</v>
      </c>
      <c r="G507" s="477">
        <v>0</v>
      </c>
      <c r="H507" s="477">
        <v>0</v>
      </c>
      <c r="I507" s="478" t="s">
        <v>328</v>
      </c>
      <c r="J507" s="479">
        <v>136.99</v>
      </c>
      <c r="K507" s="480">
        <v>44264</v>
      </c>
      <c r="L507" s="480"/>
      <c r="M507" s="481">
        <v>1200</v>
      </c>
      <c r="N507" s="482" t="s">
        <v>328</v>
      </c>
      <c r="O507" s="483">
        <v>1</v>
      </c>
      <c r="P507" s="484">
        <v>1322</v>
      </c>
      <c r="Q507" s="485">
        <v>0</v>
      </c>
      <c r="R507" s="485">
        <v>0</v>
      </c>
      <c r="S507" s="485">
        <v>122</v>
      </c>
      <c r="T507" s="485">
        <v>0</v>
      </c>
      <c r="U507" s="484">
        <v>0</v>
      </c>
      <c r="V507" s="483"/>
      <c r="W507" s="486" t="s">
        <v>672</v>
      </c>
      <c r="X507" s="476" t="s">
        <v>627</v>
      </c>
      <c r="Y507" s="476" t="s">
        <v>627</v>
      </c>
      <c r="Z507" s="476">
        <v>0</v>
      </c>
      <c r="AA507" s="493">
        <f t="shared" si="20"/>
        <v>8760</v>
      </c>
      <c r="AC507" s="495">
        <f t="shared" si="21"/>
        <v>8760</v>
      </c>
    </row>
    <row r="508" spans="1:29" s="493" customFormat="1" hidden="1" x14ac:dyDescent="0.2">
      <c r="A508" s="475">
        <v>493</v>
      </c>
      <c r="B508" s="476" t="s">
        <v>1103</v>
      </c>
      <c r="C508" s="476" t="s">
        <v>486</v>
      </c>
      <c r="D508" s="476" t="s">
        <v>703</v>
      </c>
      <c r="E508" s="476" t="s">
        <v>744</v>
      </c>
      <c r="F508" s="477">
        <v>8760</v>
      </c>
      <c r="G508" s="477">
        <v>0</v>
      </c>
      <c r="H508" s="477">
        <v>0</v>
      </c>
      <c r="I508" s="478" t="s">
        <v>328</v>
      </c>
      <c r="J508" s="479">
        <v>136.4</v>
      </c>
      <c r="K508" s="480">
        <v>44264</v>
      </c>
      <c r="L508" s="480"/>
      <c r="M508" s="481">
        <v>1195</v>
      </c>
      <c r="N508" s="482" t="s">
        <v>328</v>
      </c>
      <c r="O508" s="483">
        <v>1</v>
      </c>
      <c r="P508" s="484">
        <v>1322</v>
      </c>
      <c r="Q508" s="485">
        <v>0</v>
      </c>
      <c r="R508" s="485">
        <v>0</v>
      </c>
      <c r="S508" s="485">
        <v>127</v>
      </c>
      <c r="T508" s="485">
        <v>0</v>
      </c>
      <c r="U508" s="484">
        <v>0</v>
      </c>
      <c r="V508" s="483"/>
      <c r="W508" s="486" t="s">
        <v>672</v>
      </c>
      <c r="X508" s="476" t="s">
        <v>627</v>
      </c>
      <c r="Y508" s="476" t="s">
        <v>627</v>
      </c>
      <c r="Z508" s="476">
        <v>0</v>
      </c>
      <c r="AA508" s="493">
        <f t="shared" si="20"/>
        <v>8760</v>
      </c>
      <c r="AC508" s="495">
        <f t="shared" si="21"/>
        <v>8760</v>
      </c>
    </row>
    <row r="509" spans="1:29" s="493" customFormat="1" hidden="1" x14ac:dyDescent="0.2">
      <c r="A509" s="475">
        <v>494</v>
      </c>
      <c r="B509" s="476" t="s">
        <v>1103</v>
      </c>
      <c r="C509" s="476" t="s">
        <v>486</v>
      </c>
      <c r="D509" s="476" t="s">
        <v>703</v>
      </c>
      <c r="E509" s="476" t="s">
        <v>744</v>
      </c>
      <c r="F509" s="477">
        <v>59680</v>
      </c>
      <c r="G509" s="477">
        <v>0</v>
      </c>
      <c r="H509" s="477">
        <v>0</v>
      </c>
      <c r="I509" s="478" t="s">
        <v>328</v>
      </c>
      <c r="J509" s="479">
        <v>136</v>
      </c>
      <c r="K509" s="480">
        <v>44264</v>
      </c>
      <c r="L509" s="480"/>
      <c r="M509" s="481">
        <v>8116</v>
      </c>
      <c r="N509" s="482" t="s">
        <v>328</v>
      </c>
      <c r="O509" s="483">
        <v>1</v>
      </c>
      <c r="P509" s="484">
        <v>9007</v>
      </c>
      <c r="Q509" s="485">
        <v>0</v>
      </c>
      <c r="R509" s="485">
        <v>0</v>
      </c>
      <c r="S509" s="485">
        <v>890</v>
      </c>
      <c r="T509" s="485">
        <v>0</v>
      </c>
      <c r="U509" s="484">
        <v>0</v>
      </c>
      <c r="V509" s="483"/>
      <c r="W509" s="486" t="s">
        <v>672</v>
      </c>
      <c r="X509" s="476" t="s">
        <v>627</v>
      </c>
      <c r="Y509" s="476" t="s">
        <v>627</v>
      </c>
      <c r="Z509" s="476">
        <v>0</v>
      </c>
      <c r="AA509" s="493">
        <f t="shared" si="20"/>
        <v>59680</v>
      </c>
      <c r="AC509" s="495">
        <f t="shared" si="21"/>
        <v>59680</v>
      </c>
    </row>
    <row r="510" spans="1:29" s="493" customFormat="1" hidden="1" x14ac:dyDescent="0.2">
      <c r="A510" s="475">
        <v>495</v>
      </c>
      <c r="B510" s="476" t="s">
        <v>1103</v>
      </c>
      <c r="C510" s="476" t="s">
        <v>486</v>
      </c>
      <c r="D510" s="476" t="s">
        <v>703</v>
      </c>
      <c r="E510" s="476" t="s">
        <v>744</v>
      </c>
      <c r="F510" s="477">
        <v>43267</v>
      </c>
      <c r="G510" s="477">
        <v>0</v>
      </c>
      <c r="H510" s="477">
        <v>0</v>
      </c>
      <c r="I510" s="478" t="s">
        <v>328</v>
      </c>
      <c r="J510" s="479">
        <v>134.22999999999999</v>
      </c>
      <c r="K510" s="480">
        <v>44265</v>
      </c>
      <c r="L510" s="480"/>
      <c r="M510" s="481">
        <v>5808</v>
      </c>
      <c r="N510" s="482" t="s">
        <v>328</v>
      </c>
      <c r="O510" s="483">
        <v>1</v>
      </c>
      <c r="P510" s="484">
        <v>6530</v>
      </c>
      <c r="Q510" s="485">
        <v>0</v>
      </c>
      <c r="R510" s="485">
        <v>0</v>
      </c>
      <c r="S510" s="485">
        <v>722</v>
      </c>
      <c r="T510" s="485">
        <v>0</v>
      </c>
      <c r="U510" s="484">
        <v>0</v>
      </c>
      <c r="V510" s="483"/>
      <c r="W510" s="486" t="s">
        <v>672</v>
      </c>
      <c r="X510" s="476" t="s">
        <v>627</v>
      </c>
      <c r="Y510" s="476" t="s">
        <v>627</v>
      </c>
      <c r="Z510" s="476">
        <v>0</v>
      </c>
      <c r="AA510" s="493">
        <f t="shared" si="20"/>
        <v>43267</v>
      </c>
      <c r="AC510" s="495">
        <f t="shared" si="21"/>
        <v>43267</v>
      </c>
    </row>
    <row r="511" spans="1:29" s="493" customFormat="1" hidden="1" x14ac:dyDescent="0.2">
      <c r="A511" s="475">
        <v>496</v>
      </c>
      <c r="B511" s="476" t="s">
        <v>1103</v>
      </c>
      <c r="C511" s="476" t="s">
        <v>486</v>
      </c>
      <c r="D511" s="476" t="s">
        <v>703</v>
      </c>
      <c r="E511" s="476" t="s">
        <v>744</v>
      </c>
      <c r="F511" s="477">
        <v>20000</v>
      </c>
      <c r="G511" s="477">
        <v>0</v>
      </c>
      <c r="H511" s="477">
        <v>0</v>
      </c>
      <c r="I511" s="478" t="s">
        <v>328</v>
      </c>
      <c r="J511" s="479">
        <v>133.66999999999999</v>
      </c>
      <c r="K511" s="480">
        <v>44265</v>
      </c>
      <c r="L511" s="480"/>
      <c r="M511" s="481">
        <v>2673</v>
      </c>
      <c r="N511" s="482" t="s">
        <v>328</v>
      </c>
      <c r="O511" s="483">
        <v>1</v>
      </c>
      <c r="P511" s="484">
        <v>3018</v>
      </c>
      <c r="Q511" s="485">
        <v>0</v>
      </c>
      <c r="R511" s="485">
        <v>0</v>
      </c>
      <c r="S511" s="485">
        <v>345</v>
      </c>
      <c r="T511" s="485">
        <v>0</v>
      </c>
      <c r="U511" s="484">
        <v>0</v>
      </c>
      <c r="V511" s="483"/>
      <c r="W511" s="486" t="s">
        <v>672</v>
      </c>
      <c r="X511" s="476" t="s">
        <v>627</v>
      </c>
      <c r="Y511" s="476" t="s">
        <v>627</v>
      </c>
      <c r="Z511" s="476">
        <v>0</v>
      </c>
      <c r="AA511" s="493">
        <f t="shared" si="20"/>
        <v>20000</v>
      </c>
      <c r="AC511" s="495">
        <f t="shared" si="21"/>
        <v>20000</v>
      </c>
    </row>
    <row r="512" spans="1:29" s="493" customFormat="1" hidden="1" x14ac:dyDescent="0.2">
      <c r="A512" s="475">
        <v>497</v>
      </c>
      <c r="B512" s="476" t="s">
        <v>1103</v>
      </c>
      <c r="C512" s="476" t="s">
        <v>486</v>
      </c>
      <c r="D512" s="476" t="s">
        <v>703</v>
      </c>
      <c r="E512" s="476" t="s">
        <v>744</v>
      </c>
      <c r="F512" s="477">
        <v>20000</v>
      </c>
      <c r="G512" s="477">
        <v>0</v>
      </c>
      <c r="H512" s="477">
        <v>0</v>
      </c>
      <c r="I512" s="478" t="s">
        <v>328</v>
      </c>
      <c r="J512" s="479">
        <v>133.66999999999999</v>
      </c>
      <c r="K512" s="480">
        <v>44265</v>
      </c>
      <c r="L512" s="480"/>
      <c r="M512" s="481">
        <v>2673</v>
      </c>
      <c r="N512" s="482" t="s">
        <v>328</v>
      </c>
      <c r="O512" s="483">
        <v>1</v>
      </c>
      <c r="P512" s="484">
        <v>3018</v>
      </c>
      <c r="Q512" s="485">
        <v>0</v>
      </c>
      <c r="R512" s="485">
        <v>0</v>
      </c>
      <c r="S512" s="485">
        <v>345</v>
      </c>
      <c r="T512" s="485">
        <v>0</v>
      </c>
      <c r="U512" s="484">
        <v>0</v>
      </c>
      <c r="V512" s="483"/>
      <c r="W512" s="486" t="s">
        <v>672</v>
      </c>
      <c r="X512" s="476" t="s">
        <v>627</v>
      </c>
      <c r="Y512" s="476" t="s">
        <v>627</v>
      </c>
      <c r="Z512" s="476">
        <v>0</v>
      </c>
      <c r="AA512" s="493">
        <f t="shared" si="20"/>
        <v>20000</v>
      </c>
      <c r="AC512" s="495">
        <f t="shared" si="21"/>
        <v>20000</v>
      </c>
    </row>
    <row r="513" spans="1:29" s="493" customFormat="1" hidden="1" x14ac:dyDescent="0.2">
      <c r="A513" s="475">
        <v>498</v>
      </c>
      <c r="B513" s="476" t="s">
        <v>1103</v>
      </c>
      <c r="C513" s="476" t="s">
        <v>486</v>
      </c>
      <c r="D513" s="476" t="s">
        <v>703</v>
      </c>
      <c r="E513" s="476" t="s">
        <v>744</v>
      </c>
      <c r="F513" s="477">
        <v>19680</v>
      </c>
      <c r="G513" s="477">
        <v>0</v>
      </c>
      <c r="H513" s="477">
        <v>0</v>
      </c>
      <c r="I513" s="478" t="s">
        <v>328</v>
      </c>
      <c r="J513" s="479">
        <v>133.66999999999999</v>
      </c>
      <c r="K513" s="480">
        <v>44265</v>
      </c>
      <c r="L513" s="480"/>
      <c r="M513" s="481">
        <v>2631</v>
      </c>
      <c r="N513" s="482" t="s">
        <v>328</v>
      </c>
      <c r="O513" s="483">
        <v>1</v>
      </c>
      <c r="P513" s="484">
        <v>2970</v>
      </c>
      <c r="Q513" s="485">
        <v>0</v>
      </c>
      <c r="R513" s="485">
        <v>0</v>
      </c>
      <c r="S513" s="485">
        <v>339</v>
      </c>
      <c r="T513" s="485">
        <v>0</v>
      </c>
      <c r="U513" s="484">
        <v>0</v>
      </c>
      <c r="V513" s="483"/>
      <c r="W513" s="486" t="s">
        <v>672</v>
      </c>
      <c r="X513" s="476" t="s">
        <v>627</v>
      </c>
      <c r="Y513" s="476" t="s">
        <v>627</v>
      </c>
      <c r="Z513" s="476">
        <v>0</v>
      </c>
      <c r="AA513" s="493">
        <f t="shared" si="20"/>
        <v>19680</v>
      </c>
      <c r="AC513" s="495">
        <f t="shared" si="21"/>
        <v>19680</v>
      </c>
    </row>
    <row r="514" spans="1:29" s="493" customFormat="1" hidden="1" x14ac:dyDescent="0.2">
      <c r="A514" s="475">
        <v>499</v>
      </c>
      <c r="B514" s="476" t="s">
        <v>1103</v>
      </c>
      <c r="C514" s="476" t="s">
        <v>486</v>
      </c>
      <c r="D514" s="476" t="s">
        <v>703</v>
      </c>
      <c r="E514" s="476" t="s">
        <v>744</v>
      </c>
      <c r="F514" s="477">
        <v>4</v>
      </c>
      <c r="G514" s="477">
        <v>0</v>
      </c>
      <c r="H514" s="477">
        <v>0</v>
      </c>
      <c r="I514" s="478" t="s">
        <v>328</v>
      </c>
      <c r="J514" s="479">
        <v>134.16</v>
      </c>
      <c r="K514" s="480">
        <v>44266</v>
      </c>
      <c r="L514" s="480"/>
      <c r="M514" s="481">
        <v>1</v>
      </c>
      <c r="N514" s="482" t="s">
        <v>328</v>
      </c>
      <c r="O514" s="483">
        <v>1</v>
      </c>
      <c r="P514" s="484">
        <v>1</v>
      </c>
      <c r="Q514" s="485">
        <v>0</v>
      </c>
      <c r="R514" s="485">
        <v>0</v>
      </c>
      <c r="S514" s="485">
        <v>0</v>
      </c>
      <c r="T514" s="485">
        <v>0</v>
      </c>
      <c r="U514" s="484">
        <v>0</v>
      </c>
      <c r="V514" s="483"/>
      <c r="W514" s="486" t="s">
        <v>672</v>
      </c>
      <c r="X514" s="476" t="s">
        <v>627</v>
      </c>
      <c r="Y514" s="476" t="s">
        <v>627</v>
      </c>
      <c r="Z514" s="476">
        <v>0</v>
      </c>
      <c r="AA514" s="493">
        <f t="shared" si="20"/>
        <v>4</v>
      </c>
      <c r="AC514" s="495">
        <f t="shared" si="21"/>
        <v>4</v>
      </c>
    </row>
    <row r="515" spans="1:29" s="493" customFormat="1" hidden="1" x14ac:dyDescent="0.2">
      <c r="A515" s="475">
        <v>500</v>
      </c>
      <c r="B515" s="476" t="s">
        <v>1103</v>
      </c>
      <c r="C515" s="476" t="s">
        <v>486</v>
      </c>
      <c r="D515" s="476" t="s">
        <v>703</v>
      </c>
      <c r="E515" s="476" t="s">
        <v>744</v>
      </c>
      <c r="F515" s="477">
        <v>29</v>
      </c>
      <c r="G515" s="477">
        <v>0</v>
      </c>
      <c r="H515" s="477">
        <v>0</v>
      </c>
      <c r="I515" s="478" t="s">
        <v>328</v>
      </c>
      <c r="J515" s="479">
        <v>134.55000000000001</v>
      </c>
      <c r="K515" s="480">
        <v>44266</v>
      </c>
      <c r="L515" s="480"/>
      <c r="M515" s="481">
        <v>4</v>
      </c>
      <c r="N515" s="482" t="s">
        <v>328</v>
      </c>
      <c r="O515" s="483">
        <v>1</v>
      </c>
      <c r="P515" s="484">
        <v>4</v>
      </c>
      <c r="Q515" s="485">
        <v>0</v>
      </c>
      <c r="R515" s="485">
        <v>0</v>
      </c>
      <c r="S515" s="485">
        <v>0</v>
      </c>
      <c r="T515" s="485">
        <v>0</v>
      </c>
      <c r="U515" s="484">
        <v>0</v>
      </c>
      <c r="V515" s="483"/>
      <c r="W515" s="486" t="s">
        <v>672</v>
      </c>
      <c r="X515" s="476" t="s">
        <v>627</v>
      </c>
      <c r="Y515" s="476" t="s">
        <v>627</v>
      </c>
      <c r="Z515" s="476">
        <v>0</v>
      </c>
      <c r="AA515" s="493">
        <f t="shared" si="20"/>
        <v>29</v>
      </c>
      <c r="AC515" s="495">
        <f t="shared" si="21"/>
        <v>29</v>
      </c>
    </row>
    <row r="516" spans="1:29" s="493" customFormat="1" hidden="1" x14ac:dyDescent="0.2">
      <c r="A516" s="475">
        <v>501</v>
      </c>
      <c r="B516" s="476" t="s">
        <v>1103</v>
      </c>
      <c r="C516" s="476" t="s">
        <v>486</v>
      </c>
      <c r="D516" s="476" t="s">
        <v>703</v>
      </c>
      <c r="E516" s="476" t="s">
        <v>744</v>
      </c>
      <c r="F516" s="477">
        <v>2</v>
      </c>
      <c r="G516" s="477">
        <v>0</v>
      </c>
      <c r="H516" s="477">
        <v>0</v>
      </c>
      <c r="I516" s="478" t="s">
        <v>328</v>
      </c>
      <c r="J516" s="479">
        <v>138.02000000000001</v>
      </c>
      <c r="K516" s="480">
        <v>44266</v>
      </c>
      <c r="L516" s="480"/>
      <c r="M516" s="481">
        <v>0</v>
      </c>
      <c r="N516" s="482" t="s">
        <v>328</v>
      </c>
      <c r="O516" s="483">
        <v>1</v>
      </c>
      <c r="P516" s="484">
        <v>0</v>
      </c>
      <c r="Q516" s="485">
        <v>0</v>
      </c>
      <c r="R516" s="485">
        <v>0</v>
      </c>
      <c r="S516" s="485">
        <v>0</v>
      </c>
      <c r="T516" s="485">
        <v>0</v>
      </c>
      <c r="U516" s="484">
        <v>0</v>
      </c>
      <c r="V516" s="483"/>
      <c r="W516" s="486" t="s">
        <v>672</v>
      </c>
      <c r="X516" s="476" t="s">
        <v>627</v>
      </c>
      <c r="Y516" s="476" t="s">
        <v>627</v>
      </c>
      <c r="Z516" s="476">
        <v>0</v>
      </c>
      <c r="AA516" s="493">
        <f t="shared" si="20"/>
        <v>2</v>
      </c>
      <c r="AC516" s="495">
        <f t="shared" si="21"/>
        <v>2</v>
      </c>
    </row>
    <row r="517" spans="1:29" s="493" customFormat="1" hidden="1" x14ac:dyDescent="0.2">
      <c r="A517" s="475">
        <v>502</v>
      </c>
      <c r="B517" s="476" t="s">
        <v>1103</v>
      </c>
      <c r="C517" s="476" t="s">
        <v>486</v>
      </c>
      <c r="D517" s="476" t="s">
        <v>703</v>
      </c>
      <c r="E517" s="476" t="s">
        <v>744</v>
      </c>
      <c r="F517" s="477">
        <v>62745</v>
      </c>
      <c r="G517" s="477">
        <v>0</v>
      </c>
      <c r="H517" s="477">
        <v>0</v>
      </c>
      <c r="I517" s="478" t="s">
        <v>328</v>
      </c>
      <c r="J517" s="479">
        <v>136.99</v>
      </c>
      <c r="K517" s="480">
        <v>44270</v>
      </c>
      <c r="L517" s="480"/>
      <c r="M517" s="481">
        <v>8595</v>
      </c>
      <c r="N517" s="482" t="s">
        <v>328</v>
      </c>
      <c r="O517" s="483">
        <v>1</v>
      </c>
      <c r="P517" s="484">
        <v>9469</v>
      </c>
      <c r="Q517" s="485">
        <v>0</v>
      </c>
      <c r="R517" s="485">
        <v>0</v>
      </c>
      <c r="S517" s="485">
        <v>874</v>
      </c>
      <c r="T517" s="485">
        <v>0</v>
      </c>
      <c r="U517" s="484">
        <v>0</v>
      </c>
      <c r="V517" s="483"/>
      <c r="W517" s="486" t="s">
        <v>672</v>
      </c>
      <c r="X517" s="476" t="s">
        <v>627</v>
      </c>
      <c r="Y517" s="476" t="s">
        <v>627</v>
      </c>
      <c r="Z517" s="476">
        <v>0</v>
      </c>
      <c r="AA517" s="493">
        <f t="shared" si="20"/>
        <v>62745</v>
      </c>
      <c r="AC517" s="495">
        <f t="shared" si="21"/>
        <v>62745</v>
      </c>
    </row>
    <row r="518" spans="1:29" s="493" customFormat="1" hidden="1" x14ac:dyDescent="0.2">
      <c r="A518" s="475">
        <v>503</v>
      </c>
      <c r="B518" s="476" t="s">
        <v>1103</v>
      </c>
      <c r="C518" s="476" t="s">
        <v>486</v>
      </c>
      <c r="D518" s="476" t="s">
        <v>703</v>
      </c>
      <c r="E518" s="476" t="s">
        <v>744</v>
      </c>
      <c r="F518" s="477">
        <v>12168</v>
      </c>
      <c r="G518" s="477">
        <v>0</v>
      </c>
      <c r="H518" s="477">
        <v>0</v>
      </c>
      <c r="I518" s="478" t="s">
        <v>328</v>
      </c>
      <c r="J518" s="479">
        <v>138.84</v>
      </c>
      <c r="K518" s="480">
        <v>44272</v>
      </c>
      <c r="L518" s="480"/>
      <c r="M518" s="481">
        <v>1689</v>
      </c>
      <c r="N518" s="482" t="s">
        <v>328</v>
      </c>
      <c r="O518" s="483">
        <v>1</v>
      </c>
      <c r="P518" s="484">
        <v>1836</v>
      </c>
      <c r="Q518" s="485">
        <v>0</v>
      </c>
      <c r="R518" s="485">
        <v>0</v>
      </c>
      <c r="S518" s="485">
        <v>147</v>
      </c>
      <c r="T518" s="485">
        <v>0</v>
      </c>
      <c r="U518" s="484">
        <v>0</v>
      </c>
      <c r="V518" s="483"/>
      <c r="W518" s="486" t="s">
        <v>672</v>
      </c>
      <c r="X518" s="476" t="s">
        <v>627</v>
      </c>
      <c r="Y518" s="476" t="s">
        <v>627</v>
      </c>
      <c r="Z518" s="476">
        <v>0</v>
      </c>
      <c r="AA518" s="493">
        <f t="shared" si="20"/>
        <v>12168</v>
      </c>
      <c r="AC518" s="495">
        <f t="shared" si="21"/>
        <v>12168</v>
      </c>
    </row>
    <row r="519" spans="1:29" s="493" customFormat="1" hidden="1" x14ac:dyDescent="0.2">
      <c r="A519" s="475">
        <v>504</v>
      </c>
      <c r="B519" s="476" t="s">
        <v>1103</v>
      </c>
      <c r="C519" s="476" t="s">
        <v>486</v>
      </c>
      <c r="D519" s="476" t="s">
        <v>703</v>
      </c>
      <c r="E519" s="476" t="s">
        <v>744</v>
      </c>
      <c r="F519" s="477">
        <v>4</v>
      </c>
      <c r="G519" s="477">
        <v>0</v>
      </c>
      <c r="H519" s="477">
        <v>0</v>
      </c>
      <c r="I519" s="478" t="s">
        <v>328</v>
      </c>
      <c r="J519" s="479">
        <v>138.84</v>
      </c>
      <c r="K519" s="480">
        <v>44272</v>
      </c>
      <c r="L519" s="480"/>
      <c r="M519" s="481">
        <v>1</v>
      </c>
      <c r="N519" s="482" t="s">
        <v>328</v>
      </c>
      <c r="O519" s="483">
        <v>1</v>
      </c>
      <c r="P519" s="484">
        <v>1</v>
      </c>
      <c r="Q519" s="485">
        <v>0</v>
      </c>
      <c r="R519" s="485">
        <v>0</v>
      </c>
      <c r="S519" s="485">
        <v>0</v>
      </c>
      <c r="T519" s="485">
        <v>0</v>
      </c>
      <c r="U519" s="484">
        <v>0</v>
      </c>
      <c r="V519" s="483"/>
      <c r="W519" s="486" t="s">
        <v>672</v>
      </c>
      <c r="X519" s="476" t="s">
        <v>627</v>
      </c>
      <c r="Y519" s="476" t="s">
        <v>627</v>
      </c>
      <c r="Z519" s="476">
        <v>0</v>
      </c>
      <c r="AA519" s="493">
        <f t="shared" si="20"/>
        <v>4</v>
      </c>
      <c r="AC519" s="495">
        <f t="shared" si="21"/>
        <v>4</v>
      </c>
    </row>
    <row r="520" spans="1:29" s="493" customFormat="1" hidden="1" x14ac:dyDescent="0.2">
      <c r="A520" s="475">
        <v>505</v>
      </c>
      <c r="B520" s="476" t="s">
        <v>1103</v>
      </c>
      <c r="C520" s="476" t="s">
        <v>486</v>
      </c>
      <c r="D520" s="476" t="s">
        <v>703</v>
      </c>
      <c r="E520" s="476" t="s">
        <v>744</v>
      </c>
      <c r="F520" s="477">
        <v>143</v>
      </c>
      <c r="G520" s="477">
        <v>0</v>
      </c>
      <c r="H520" s="477">
        <v>0</v>
      </c>
      <c r="I520" s="478" t="s">
        <v>328</v>
      </c>
      <c r="J520" s="479">
        <v>138.84</v>
      </c>
      <c r="K520" s="480">
        <v>44272</v>
      </c>
      <c r="L520" s="480"/>
      <c r="M520" s="481">
        <v>20</v>
      </c>
      <c r="N520" s="482" t="s">
        <v>328</v>
      </c>
      <c r="O520" s="483">
        <v>1</v>
      </c>
      <c r="P520" s="484">
        <v>22</v>
      </c>
      <c r="Q520" s="485">
        <v>0</v>
      </c>
      <c r="R520" s="485">
        <v>0</v>
      </c>
      <c r="S520" s="485">
        <v>2</v>
      </c>
      <c r="T520" s="485">
        <v>0</v>
      </c>
      <c r="U520" s="484">
        <v>0</v>
      </c>
      <c r="V520" s="483"/>
      <c r="W520" s="486" t="s">
        <v>672</v>
      </c>
      <c r="X520" s="476" t="s">
        <v>627</v>
      </c>
      <c r="Y520" s="476" t="s">
        <v>627</v>
      </c>
      <c r="Z520" s="476">
        <v>0</v>
      </c>
      <c r="AA520" s="493">
        <f t="shared" si="20"/>
        <v>143</v>
      </c>
      <c r="AC520" s="495">
        <f t="shared" si="21"/>
        <v>143</v>
      </c>
    </row>
    <row r="521" spans="1:29" s="493" customFormat="1" hidden="1" x14ac:dyDescent="0.2">
      <c r="A521" s="475">
        <v>506</v>
      </c>
      <c r="B521" s="476" t="s">
        <v>1103</v>
      </c>
      <c r="C521" s="476" t="s">
        <v>486</v>
      </c>
      <c r="D521" s="476" t="s">
        <v>703</v>
      </c>
      <c r="E521" s="476" t="s">
        <v>744</v>
      </c>
      <c r="F521" s="477">
        <v>61633</v>
      </c>
      <c r="G521" s="477">
        <v>0</v>
      </c>
      <c r="H521" s="477">
        <v>0</v>
      </c>
      <c r="I521" s="478" t="s">
        <v>328</v>
      </c>
      <c r="J521" s="479">
        <v>140.59</v>
      </c>
      <c r="K521" s="480">
        <v>44272</v>
      </c>
      <c r="L521" s="480"/>
      <c r="M521" s="481">
        <v>8665</v>
      </c>
      <c r="N521" s="482" t="s">
        <v>328</v>
      </c>
      <c r="O521" s="483">
        <v>1</v>
      </c>
      <c r="P521" s="484">
        <v>9301</v>
      </c>
      <c r="Q521" s="485">
        <v>0</v>
      </c>
      <c r="R521" s="485">
        <v>0</v>
      </c>
      <c r="S521" s="485">
        <v>636</v>
      </c>
      <c r="T521" s="485">
        <v>0</v>
      </c>
      <c r="U521" s="484">
        <v>0</v>
      </c>
      <c r="V521" s="483"/>
      <c r="W521" s="486" t="s">
        <v>672</v>
      </c>
      <c r="X521" s="476" t="s">
        <v>627</v>
      </c>
      <c r="Y521" s="476" t="s">
        <v>627</v>
      </c>
      <c r="Z521" s="476">
        <v>0</v>
      </c>
      <c r="AA521" s="493">
        <f t="shared" si="20"/>
        <v>61633</v>
      </c>
      <c r="AC521" s="495">
        <f t="shared" si="21"/>
        <v>61633</v>
      </c>
    </row>
    <row r="522" spans="1:29" s="493" customFormat="1" hidden="1" x14ac:dyDescent="0.2">
      <c r="A522" s="475">
        <v>507</v>
      </c>
      <c r="B522" s="476" t="s">
        <v>1103</v>
      </c>
      <c r="C522" s="476" t="s">
        <v>486</v>
      </c>
      <c r="D522" s="476" t="s">
        <v>703</v>
      </c>
      <c r="E522" s="476" t="s">
        <v>744</v>
      </c>
      <c r="F522" s="477">
        <v>42316</v>
      </c>
      <c r="G522" s="477">
        <v>0</v>
      </c>
      <c r="H522" s="477">
        <v>0</v>
      </c>
      <c r="I522" s="478" t="s">
        <v>328</v>
      </c>
      <c r="J522" s="479">
        <v>137.87</v>
      </c>
      <c r="K522" s="480">
        <v>44272</v>
      </c>
      <c r="L522" s="480"/>
      <c r="M522" s="481">
        <v>5834</v>
      </c>
      <c r="N522" s="482" t="s">
        <v>328</v>
      </c>
      <c r="O522" s="483">
        <v>1</v>
      </c>
      <c r="P522" s="484">
        <v>6386</v>
      </c>
      <c r="Q522" s="485">
        <v>0</v>
      </c>
      <c r="R522" s="485">
        <v>0</v>
      </c>
      <c r="S522" s="485">
        <v>552</v>
      </c>
      <c r="T522" s="485">
        <v>0</v>
      </c>
      <c r="U522" s="484">
        <v>0</v>
      </c>
      <c r="V522" s="483"/>
      <c r="W522" s="486" t="s">
        <v>672</v>
      </c>
      <c r="X522" s="476" t="s">
        <v>627</v>
      </c>
      <c r="Y522" s="476" t="s">
        <v>627</v>
      </c>
      <c r="Z522" s="476">
        <v>0</v>
      </c>
      <c r="AA522" s="493">
        <f t="shared" si="20"/>
        <v>42316</v>
      </c>
      <c r="AC522" s="495">
        <f t="shared" si="21"/>
        <v>42316</v>
      </c>
    </row>
    <row r="523" spans="1:29" s="493" customFormat="1" hidden="1" x14ac:dyDescent="0.2">
      <c r="A523" s="475">
        <v>508</v>
      </c>
      <c r="B523" s="476" t="s">
        <v>1103</v>
      </c>
      <c r="C523" s="476" t="s">
        <v>486</v>
      </c>
      <c r="D523" s="476" t="s">
        <v>703</v>
      </c>
      <c r="E523" s="476" t="s">
        <v>744</v>
      </c>
      <c r="F523" s="477">
        <v>61633</v>
      </c>
      <c r="G523" s="477">
        <v>0</v>
      </c>
      <c r="H523" s="477">
        <v>0</v>
      </c>
      <c r="I523" s="478" t="s">
        <v>328</v>
      </c>
      <c r="J523" s="479">
        <v>139.21</v>
      </c>
      <c r="K523" s="480">
        <v>44272</v>
      </c>
      <c r="L523" s="480"/>
      <c r="M523" s="481">
        <v>8580</v>
      </c>
      <c r="N523" s="482" t="s">
        <v>328</v>
      </c>
      <c r="O523" s="483">
        <v>1</v>
      </c>
      <c r="P523" s="484">
        <v>9301</v>
      </c>
      <c r="Q523" s="485">
        <v>0</v>
      </c>
      <c r="R523" s="485">
        <v>0</v>
      </c>
      <c r="S523" s="485">
        <v>722</v>
      </c>
      <c r="T523" s="485">
        <v>0</v>
      </c>
      <c r="U523" s="484">
        <v>0</v>
      </c>
      <c r="V523" s="483"/>
      <c r="W523" s="486" t="s">
        <v>672</v>
      </c>
      <c r="X523" s="476" t="s">
        <v>627</v>
      </c>
      <c r="Y523" s="476" t="s">
        <v>627</v>
      </c>
      <c r="Z523" s="476">
        <v>0</v>
      </c>
      <c r="AA523" s="493">
        <f t="shared" si="20"/>
        <v>61633</v>
      </c>
      <c r="AC523" s="495">
        <f t="shared" si="21"/>
        <v>61633</v>
      </c>
    </row>
    <row r="524" spans="1:29" s="493" customFormat="1" hidden="1" x14ac:dyDescent="0.2">
      <c r="A524" s="475">
        <v>509</v>
      </c>
      <c r="B524" s="476" t="s">
        <v>1103</v>
      </c>
      <c r="C524" s="476" t="s">
        <v>486</v>
      </c>
      <c r="D524" s="476" t="s">
        <v>703</v>
      </c>
      <c r="E524" s="476" t="s">
        <v>744</v>
      </c>
      <c r="F524" s="477">
        <v>61633</v>
      </c>
      <c r="G524" s="477">
        <v>0</v>
      </c>
      <c r="H524" s="477">
        <v>0</v>
      </c>
      <c r="I524" s="478" t="s">
        <v>328</v>
      </c>
      <c r="J524" s="479">
        <v>143.55000000000001</v>
      </c>
      <c r="K524" s="480">
        <v>44272</v>
      </c>
      <c r="L524" s="480"/>
      <c r="M524" s="481">
        <v>8847</v>
      </c>
      <c r="N524" s="482" t="s">
        <v>328</v>
      </c>
      <c r="O524" s="483">
        <v>1</v>
      </c>
      <c r="P524" s="484">
        <v>9301</v>
      </c>
      <c r="Q524" s="485">
        <v>0</v>
      </c>
      <c r="R524" s="485">
        <v>0</v>
      </c>
      <c r="S524" s="485">
        <v>454</v>
      </c>
      <c r="T524" s="485">
        <v>0</v>
      </c>
      <c r="U524" s="484">
        <v>0</v>
      </c>
      <c r="V524" s="483"/>
      <c r="W524" s="486" t="s">
        <v>672</v>
      </c>
      <c r="X524" s="476" t="s">
        <v>627</v>
      </c>
      <c r="Y524" s="476" t="s">
        <v>627</v>
      </c>
      <c r="Z524" s="476">
        <v>0</v>
      </c>
      <c r="AA524" s="493">
        <f t="shared" si="20"/>
        <v>61633</v>
      </c>
      <c r="AC524" s="495">
        <f t="shared" si="21"/>
        <v>61633</v>
      </c>
    </row>
    <row r="525" spans="1:29" s="493" customFormat="1" hidden="1" x14ac:dyDescent="0.2">
      <c r="A525" s="475">
        <v>510</v>
      </c>
      <c r="B525" s="476" t="s">
        <v>1103</v>
      </c>
      <c r="C525" s="476" t="s">
        <v>486</v>
      </c>
      <c r="D525" s="476" t="s">
        <v>703</v>
      </c>
      <c r="E525" s="476" t="s">
        <v>744</v>
      </c>
      <c r="F525" s="477">
        <v>53</v>
      </c>
      <c r="G525" s="477">
        <v>0</v>
      </c>
      <c r="H525" s="477">
        <v>0</v>
      </c>
      <c r="I525" s="478" t="s">
        <v>328</v>
      </c>
      <c r="J525" s="479">
        <v>142.30000000000001</v>
      </c>
      <c r="K525" s="480">
        <v>44272</v>
      </c>
      <c r="L525" s="480"/>
      <c r="M525" s="481">
        <v>8</v>
      </c>
      <c r="N525" s="482" t="s">
        <v>328</v>
      </c>
      <c r="O525" s="483">
        <v>1</v>
      </c>
      <c r="P525" s="484">
        <v>8</v>
      </c>
      <c r="Q525" s="485">
        <v>0</v>
      </c>
      <c r="R525" s="485">
        <v>0</v>
      </c>
      <c r="S525" s="485">
        <v>0</v>
      </c>
      <c r="T525" s="485">
        <v>0</v>
      </c>
      <c r="U525" s="484">
        <v>0</v>
      </c>
      <c r="V525" s="483"/>
      <c r="W525" s="486" t="s">
        <v>672</v>
      </c>
      <c r="X525" s="476" t="s">
        <v>627</v>
      </c>
      <c r="Y525" s="476" t="s">
        <v>627</v>
      </c>
      <c r="Z525" s="476">
        <v>0</v>
      </c>
      <c r="AA525" s="493">
        <f t="shared" si="20"/>
        <v>53</v>
      </c>
      <c r="AC525" s="495">
        <f t="shared" si="21"/>
        <v>53</v>
      </c>
    </row>
    <row r="526" spans="1:29" s="493" customFormat="1" hidden="1" x14ac:dyDescent="0.2">
      <c r="A526" s="475">
        <v>511</v>
      </c>
      <c r="B526" s="476" t="s">
        <v>1103</v>
      </c>
      <c r="C526" s="476" t="s">
        <v>486</v>
      </c>
      <c r="D526" s="476" t="s">
        <v>703</v>
      </c>
      <c r="E526" s="476" t="s">
        <v>744</v>
      </c>
      <c r="F526" s="477">
        <v>22258</v>
      </c>
      <c r="G526" s="477">
        <v>0</v>
      </c>
      <c r="H526" s="477">
        <v>0</v>
      </c>
      <c r="I526" s="478" t="s">
        <v>328</v>
      </c>
      <c r="J526" s="479">
        <v>142.9</v>
      </c>
      <c r="K526" s="480">
        <v>44272</v>
      </c>
      <c r="L526" s="480"/>
      <c r="M526" s="481">
        <v>3181</v>
      </c>
      <c r="N526" s="482" t="s">
        <v>328</v>
      </c>
      <c r="O526" s="483">
        <v>1</v>
      </c>
      <c r="P526" s="484">
        <v>3359</v>
      </c>
      <c r="Q526" s="485">
        <v>0</v>
      </c>
      <c r="R526" s="485">
        <v>0</v>
      </c>
      <c r="S526" s="485">
        <v>178</v>
      </c>
      <c r="T526" s="485">
        <v>0</v>
      </c>
      <c r="U526" s="484">
        <v>0</v>
      </c>
      <c r="V526" s="483"/>
      <c r="W526" s="486" t="s">
        <v>672</v>
      </c>
      <c r="X526" s="476" t="s">
        <v>627</v>
      </c>
      <c r="Y526" s="476" t="s">
        <v>627</v>
      </c>
      <c r="Z526" s="476">
        <v>0</v>
      </c>
      <c r="AA526" s="493">
        <f t="shared" si="20"/>
        <v>22258</v>
      </c>
      <c r="AC526" s="495">
        <f t="shared" si="21"/>
        <v>22258</v>
      </c>
    </row>
    <row r="527" spans="1:29" s="493" customFormat="1" hidden="1" x14ac:dyDescent="0.2">
      <c r="A527" s="475">
        <v>512</v>
      </c>
      <c r="B527" s="476" t="s">
        <v>1103</v>
      </c>
      <c r="C527" s="476" t="s">
        <v>486</v>
      </c>
      <c r="D527" s="476" t="s">
        <v>703</v>
      </c>
      <c r="E527" s="476" t="s">
        <v>744</v>
      </c>
      <c r="F527" s="477">
        <v>10</v>
      </c>
      <c r="G527" s="477">
        <v>0</v>
      </c>
      <c r="H527" s="477">
        <v>0</v>
      </c>
      <c r="I527" s="478" t="s">
        <v>328</v>
      </c>
      <c r="J527" s="479">
        <v>142.94999999999999</v>
      </c>
      <c r="K527" s="480">
        <v>44272</v>
      </c>
      <c r="L527" s="480"/>
      <c r="M527" s="481">
        <v>1</v>
      </c>
      <c r="N527" s="482" t="s">
        <v>328</v>
      </c>
      <c r="O527" s="483">
        <v>1</v>
      </c>
      <c r="P527" s="484">
        <v>2</v>
      </c>
      <c r="Q527" s="485">
        <v>0</v>
      </c>
      <c r="R527" s="485">
        <v>0</v>
      </c>
      <c r="S527" s="485">
        <v>0</v>
      </c>
      <c r="T527" s="485">
        <v>0</v>
      </c>
      <c r="U527" s="484">
        <v>0</v>
      </c>
      <c r="V527" s="483"/>
      <c r="W527" s="486" t="s">
        <v>672</v>
      </c>
      <c r="X527" s="476" t="s">
        <v>627</v>
      </c>
      <c r="Y527" s="476" t="s">
        <v>627</v>
      </c>
      <c r="Z527" s="476">
        <v>0</v>
      </c>
      <c r="AA527" s="493">
        <f t="shared" si="20"/>
        <v>10</v>
      </c>
      <c r="AC527" s="495">
        <f t="shared" si="21"/>
        <v>10</v>
      </c>
    </row>
    <row r="528" spans="1:29" s="493" customFormat="1" hidden="1" x14ac:dyDescent="0.2">
      <c r="A528" s="475">
        <v>513</v>
      </c>
      <c r="B528" s="476" t="s">
        <v>1103</v>
      </c>
      <c r="C528" s="476" t="s">
        <v>486</v>
      </c>
      <c r="D528" s="476" t="s">
        <v>703</v>
      </c>
      <c r="E528" s="476" t="s">
        <v>744</v>
      </c>
      <c r="F528" s="477">
        <v>5000</v>
      </c>
      <c r="G528" s="477">
        <v>0</v>
      </c>
      <c r="H528" s="477">
        <v>0</v>
      </c>
      <c r="I528" s="478" t="s">
        <v>328</v>
      </c>
      <c r="J528" s="479">
        <v>142.94999999999999</v>
      </c>
      <c r="K528" s="480">
        <v>44272</v>
      </c>
      <c r="L528" s="480"/>
      <c r="M528" s="481">
        <v>715</v>
      </c>
      <c r="N528" s="482" t="s">
        <v>328</v>
      </c>
      <c r="O528" s="483">
        <v>1</v>
      </c>
      <c r="P528" s="484">
        <v>755</v>
      </c>
      <c r="Q528" s="485">
        <v>0</v>
      </c>
      <c r="R528" s="485">
        <v>0</v>
      </c>
      <c r="S528" s="485">
        <v>40</v>
      </c>
      <c r="T528" s="485">
        <v>0</v>
      </c>
      <c r="U528" s="484">
        <v>0</v>
      </c>
      <c r="V528" s="483"/>
      <c r="W528" s="486" t="s">
        <v>672</v>
      </c>
      <c r="X528" s="476" t="s">
        <v>627</v>
      </c>
      <c r="Y528" s="476" t="s">
        <v>627</v>
      </c>
      <c r="Z528" s="476">
        <v>0</v>
      </c>
      <c r="AA528" s="493">
        <f t="shared" si="20"/>
        <v>5000</v>
      </c>
      <c r="AC528" s="495">
        <f t="shared" si="21"/>
        <v>5000</v>
      </c>
    </row>
    <row r="529" spans="1:29" s="493" customFormat="1" hidden="1" x14ac:dyDescent="0.2">
      <c r="A529" s="475">
        <v>514</v>
      </c>
      <c r="B529" s="476" t="s">
        <v>1103</v>
      </c>
      <c r="C529" s="476" t="s">
        <v>486</v>
      </c>
      <c r="D529" s="476" t="s">
        <v>703</v>
      </c>
      <c r="E529" s="476" t="s">
        <v>744</v>
      </c>
      <c r="F529" s="477">
        <v>10</v>
      </c>
      <c r="G529" s="477">
        <v>0</v>
      </c>
      <c r="H529" s="477">
        <v>0</v>
      </c>
      <c r="I529" s="478" t="s">
        <v>328</v>
      </c>
      <c r="J529" s="479">
        <v>142.94999999999999</v>
      </c>
      <c r="K529" s="480">
        <v>44272</v>
      </c>
      <c r="L529" s="480"/>
      <c r="M529" s="481">
        <v>1</v>
      </c>
      <c r="N529" s="482" t="s">
        <v>328</v>
      </c>
      <c r="O529" s="483">
        <v>1</v>
      </c>
      <c r="P529" s="484">
        <v>2</v>
      </c>
      <c r="Q529" s="485">
        <v>0</v>
      </c>
      <c r="R529" s="485">
        <v>0</v>
      </c>
      <c r="S529" s="485">
        <v>0</v>
      </c>
      <c r="T529" s="485">
        <v>0</v>
      </c>
      <c r="U529" s="484">
        <v>0</v>
      </c>
      <c r="V529" s="483"/>
      <c r="W529" s="486" t="s">
        <v>672</v>
      </c>
      <c r="X529" s="476" t="s">
        <v>627</v>
      </c>
      <c r="Y529" s="476" t="s">
        <v>627</v>
      </c>
      <c r="Z529" s="476">
        <v>0</v>
      </c>
      <c r="AA529" s="493">
        <f t="shared" si="20"/>
        <v>10</v>
      </c>
      <c r="AC529" s="495">
        <f t="shared" si="21"/>
        <v>10</v>
      </c>
    </row>
    <row r="530" spans="1:29" s="493" customFormat="1" hidden="1" x14ac:dyDescent="0.2">
      <c r="A530" s="475">
        <v>515</v>
      </c>
      <c r="B530" s="476" t="s">
        <v>1103</v>
      </c>
      <c r="C530" s="476" t="s">
        <v>486</v>
      </c>
      <c r="D530" s="476" t="s">
        <v>703</v>
      </c>
      <c r="E530" s="476" t="s">
        <v>744</v>
      </c>
      <c r="F530" s="477">
        <v>13577</v>
      </c>
      <c r="G530" s="477">
        <v>0</v>
      </c>
      <c r="H530" s="477">
        <v>0</v>
      </c>
      <c r="I530" s="478" t="s">
        <v>328</v>
      </c>
      <c r="J530" s="479">
        <v>142.94999999999999</v>
      </c>
      <c r="K530" s="480">
        <v>44272</v>
      </c>
      <c r="L530" s="480"/>
      <c r="M530" s="481">
        <v>1941</v>
      </c>
      <c r="N530" s="482" t="s">
        <v>328</v>
      </c>
      <c r="O530" s="483">
        <v>1</v>
      </c>
      <c r="P530" s="484">
        <v>2049</v>
      </c>
      <c r="Q530" s="485">
        <v>0</v>
      </c>
      <c r="R530" s="485">
        <v>0</v>
      </c>
      <c r="S530" s="485">
        <v>108</v>
      </c>
      <c r="T530" s="485">
        <v>0</v>
      </c>
      <c r="U530" s="484">
        <v>0</v>
      </c>
      <c r="V530" s="483"/>
      <c r="W530" s="486" t="s">
        <v>672</v>
      </c>
      <c r="X530" s="476" t="s">
        <v>627</v>
      </c>
      <c r="Y530" s="476" t="s">
        <v>627</v>
      </c>
      <c r="Z530" s="476">
        <v>0</v>
      </c>
      <c r="AA530" s="493">
        <f t="shared" si="20"/>
        <v>13577</v>
      </c>
      <c r="AC530" s="495">
        <f t="shared" si="21"/>
        <v>13577</v>
      </c>
    </row>
    <row r="531" spans="1:29" s="493" customFormat="1" hidden="1" x14ac:dyDescent="0.2">
      <c r="A531" s="475">
        <v>516</v>
      </c>
      <c r="B531" s="476" t="s">
        <v>1103</v>
      </c>
      <c r="C531" s="476" t="s">
        <v>486</v>
      </c>
      <c r="D531" s="476" t="s">
        <v>703</v>
      </c>
      <c r="E531" s="476" t="s">
        <v>744</v>
      </c>
      <c r="F531" s="477">
        <v>7400</v>
      </c>
      <c r="G531" s="477">
        <v>0</v>
      </c>
      <c r="H531" s="477">
        <v>0</v>
      </c>
      <c r="I531" s="478" t="s">
        <v>328</v>
      </c>
      <c r="J531" s="479">
        <v>141</v>
      </c>
      <c r="K531" s="480">
        <v>44272</v>
      </c>
      <c r="L531" s="480"/>
      <c r="M531" s="481">
        <v>1043</v>
      </c>
      <c r="N531" s="482" t="s">
        <v>328</v>
      </c>
      <c r="O531" s="483">
        <v>1</v>
      </c>
      <c r="P531" s="484">
        <v>1117</v>
      </c>
      <c r="Q531" s="485">
        <v>0</v>
      </c>
      <c r="R531" s="485">
        <v>0</v>
      </c>
      <c r="S531" s="485">
        <v>73</v>
      </c>
      <c r="T531" s="485">
        <v>0</v>
      </c>
      <c r="U531" s="484">
        <v>0</v>
      </c>
      <c r="V531" s="483"/>
      <c r="W531" s="486" t="s">
        <v>672</v>
      </c>
      <c r="X531" s="476" t="s">
        <v>627</v>
      </c>
      <c r="Y531" s="476" t="s">
        <v>627</v>
      </c>
      <c r="Z531" s="476">
        <v>0</v>
      </c>
      <c r="AA531" s="493">
        <f t="shared" si="20"/>
        <v>7400</v>
      </c>
      <c r="AC531" s="495">
        <f t="shared" si="21"/>
        <v>7400</v>
      </c>
    </row>
    <row r="532" spans="1:29" s="493" customFormat="1" hidden="1" x14ac:dyDescent="0.2">
      <c r="A532" s="475">
        <v>517</v>
      </c>
      <c r="B532" s="476" t="s">
        <v>1103</v>
      </c>
      <c r="C532" s="476" t="s">
        <v>486</v>
      </c>
      <c r="D532" s="476" t="s">
        <v>703</v>
      </c>
      <c r="E532" s="476" t="s">
        <v>744</v>
      </c>
      <c r="F532" s="477">
        <v>20</v>
      </c>
      <c r="G532" s="477">
        <v>0</v>
      </c>
      <c r="H532" s="477">
        <v>0</v>
      </c>
      <c r="I532" s="478" t="s">
        <v>328</v>
      </c>
      <c r="J532" s="479">
        <v>141</v>
      </c>
      <c r="K532" s="480">
        <v>44272</v>
      </c>
      <c r="L532" s="480"/>
      <c r="M532" s="481">
        <v>3</v>
      </c>
      <c r="N532" s="482" t="s">
        <v>328</v>
      </c>
      <c r="O532" s="483">
        <v>1</v>
      </c>
      <c r="P532" s="484">
        <v>3</v>
      </c>
      <c r="Q532" s="485">
        <v>0</v>
      </c>
      <c r="R532" s="485">
        <v>0</v>
      </c>
      <c r="S532" s="485">
        <v>0</v>
      </c>
      <c r="T532" s="485">
        <v>0</v>
      </c>
      <c r="U532" s="484">
        <v>0</v>
      </c>
      <c r="V532" s="483"/>
      <c r="W532" s="486" t="s">
        <v>672</v>
      </c>
      <c r="X532" s="476" t="s">
        <v>627</v>
      </c>
      <c r="Y532" s="476" t="s">
        <v>627</v>
      </c>
      <c r="Z532" s="476">
        <v>0</v>
      </c>
      <c r="AA532" s="493">
        <f t="shared" si="20"/>
        <v>20</v>
      </c>
      <c r="AC532" s="495">
        <f t="shared" si="21"/>
        <v>20</v>
      </c>
    </row>
    <row r="533" spans="1:29" s="493" customFormat="1" hidden="1" x14ac:dyDescent="0.2">
      <c r="A533" s="475">
        <v>518</v>
      </c>
      <c r="B533" s="476" t="s">
        <v>1103</v>
      </c>
      <c r="C533" s="476" t="s">
        <v>486</v>
      </c>
      <c r="D533" s="476" t="s">
        <v>703</v>
      </c>
      <c r="E533" s="476" t="s">
        <v>744</v>
      </c>
      <c r="F533" s="477">
        <v>10</v>
      </c>
      <c r="G533" s="477">
        <v>0</v>
      </c>
      <c r="H533" s="477">
        <v>0</v>
      </c>
      <c r="I533" s="478" t="s">
        <v>328</v>
      </c>
      <c r="J533" s="479">
        <v>141</v>
      </c>
      <c r="K533" s="480">
        <v>44272</v>
      </c>
      <c r="L533" s="480"/>
      <c r="M533" s="481">
        <v>1</v>
      </c>
      <c r="N533" s="482" t="s">
        <v>328</v>
      </c>
      <c r="O533" s="483">
        <v>1</v>
      </c>
      <c r="P533" s="484">
        <v>2</v>
      </c>
      <c r="Q533" s="485">
        <v>0</v>
      </c>
      <c r="R533" s="485">
        <v>0</v>
      </c>
      <c r="S533" s="485">
        <v>0</v>
      </c>
      <c r="T533" s="485">
        <v>0</v>
      </c>
      <c r="U533" s="484">
        <v>0</v>
      </c>
      <c r="V533" s="483"/>
      <c r="W533" s="486" t="s">
        <v>672</v>
      </c>
      <c r="X533" s="476" t="s">
        <v>627</v>
      </c>
      <c r="Y533" s="476" t="s">
        <v>627</v>
      </c>
      <c r="Z533" s="476">
        <v>0</v>
      </c>
      <c r="AA533" s="493">
        <f t="shared" si="20"/>
        <v>10</v>
      </c>
      <c r="AC533" s="495">
        <f t="shared" si="21"/>
        <v>10</v>
      </c>
    </row>
    <row r="534" spans="1:29" s="493" customFormat="1" hidden="1" x14ac:dyDescent="0.2">
      <c r="A534" s="475">
        <v>519</v>
      </c>
      <c r="B534" s="476" t="s">
        <v>1103</v>
      </c>
      <c r="C534" s="476" t="s">
        <v>486</v>
      </c>
      <c r="D534" s="476" t="s">
        <v>703</v>
      </c>
      <c r="E534" s="476" t="s">
        <v>744</v>
      </c>
      <c r="F534" s="477">
        <v>20</v>
      </c>
      <c r="G534" s="477">
        <v>0</v>
      </c>
      <c r="H534" s="477">
        <v>0</v>
      </c>
      <c r="I534" s="478" t="s">
        <v>328</v>
      </c>
      <c r="J534" s="479">
        <v>141</v>
      </c>
      <c r="K534" s="480">
        <v>44272</v>
      </c>
      <c r="L534" s="480"/>
      <c r="M534" s="481">
        <v>3</v>
      </c>
      <c r="N534" s="482" t="s">
        <v>328</v>
      </c>
      <c r="O534" s="483">
        <v>1</v>
      </c>
      <c r="P534" s="484">
        <v>3</v>
      </c>
      <c r="Q534" s="485">
        <v>0</v>
      </c>
      <c r="R534" s="485">
        <v>0</v>
      </c>
      <c r="S534" s="485">
        <v>0</v>
      </c>
      <c r="T534" s="485">
        <v>0</v>
      </c>
      <c r="U534" s="484">
        <v>0</v>
      </c>
      <c r="V534" s="483"/>
      <c r="W534" s="486" t="s">
        <v>672</v>
      </c>
      <c r="X534" s="476" t="s">
        <v>627</v>
      </c>
      <c r="Y534" s="476" t="s">
        <v>627</v>
      </c>
      <c r="Z534" s="476">
        <v>0</v>
      </c>
      <c r="AA534" s="493">
        <f t="shared" si="20"/>
        <v>20</v>
      </c>
      <c r="AC534" s="495">
        <f t="shared" si="21"/>
        <v>20</v>
      </c>
    </row>
    <row r="535" spans="1:29" s="493" customFormat="1" hidden="1" x14ac:dyDescent="0.2">
      <c r="A535" s="475">
        <v>520</v>
      </c>
      <c r="B535" s="476" t="s">
        <v>1103</v>
      </c>
      <c r="C535" s="476" t="s">
        <v>486</v>
      </c>
      <c r="D535" s="476" t="s">
        <v>703</v>
      </c>
      <c r="E535" s="476" t="s">
        <v>744</v>
      </c>
      <c r="F535" s="477">
        <v>1</v>
      </c>
      <c r="G535" s="477">
        <v>0</v>
      </c>
      <c r="H535" s="477">
        <v>0</v>
      </c>
      <c r="I535" s="478" t="s">
        <v>328</v>
      </c>
      <c r="J535" s="479">
        <v>141</v>
      </c>
      <c r="K535" s="480">
        <v>44272</v>
      </c>
      <c r="L535" s="480"/>
      <c r="M535" s="481">
        <v>0</v>
      </c>
      <c r="N535" s="482" t="s">
        <v>328</v>
      </c>
      <c r="O535" s="483">
        <v>1</v>
      </c>
      <c r="P535" s="484">
        <v>0</v>
      </c>
      <c r="Q535" s="485">
        <v>0</v>
      </c>
      <c r="R535" s="485">
        <v>0</v>
      </c>
      <c r="S535" s="485">
        <v>0</v>
      </c>
      <c r="T535" s="485">
        <v>0</v>
      </c>
      <c r="U535" s="484">
        <v>0</v>
      </c>
      <c r="V535" s="483"/>
      <c r="W535" s="486" t="s">
        <v>672</v>
      </c>
      <c r="X535" s="476" t="s">
        <v>627</v>
      </c>
      <c r="Y535" s="476" t="s">
        <v>627</v>
      </c>
      <c r="Z535" s="476">
        <v>0</v>
      </c>
      <c r="AA535" s="493">
        <f t="shared" si="20"/>
        <v>1</v>
      </c>
      <c r="AC535" s="495">
        <f t="shared" si="21"/>
        <v>1</v>
      </c>
    </row>
    <row r="536" spans="1:29" s="493" customFormat="1" hidden="1" x14ac:dyDescent="0.2">
      <c r="A536" s="475">
        <v>521</v>
      </c>
      <c r="B536" s="476" t="s">
        <v>1103</v>
      </c>
      <c r="C536" s="476" t="s">
        <v>486</v>
      </c>
      <c r="D536" s="476" t="s">
        <v>703</v>
      </c>
      <c r="E536" s="476" t="s">
        <v>744</v>
      </c>
      <c r="F536" s="477">
        <v>61633</v>
      </c>
      <c r="G536" s="477">
        <v>0</v>
      </c>
      <c r="H536" s="477">
        <v>0</v>
      </c>
      <c r="I536" s="478" t="s">
        <v>328</v>
      </c>
      <c r="J536" s="479">
        <v>147.51</v>
      </c>
      <c r="K536" s="480">
        <v>44273</v>
      </c>
      <c r="L536" s="480"/>
      <c r="M536" s="481">
        <v>9091</v>
      </c>
      <c r="N536" s="482" t="s">
        <v>328</v>
      </c>
      <c r="O536" s="483">
        <v>1</v>
      </c>
      <c r="P536" s="484">
        <v>9301</v>
      </c>
      <c r="Q536" s="485">
        <v>0</v>
      </c>
      <c r="R536" s="485">
        <v>0</v>
      </c>
      <c r="S536" s="485">
        <v>210</v>
      </c>
      <c r="T536" s="485">
        <v>0</v>
      </c>
      <c r="U536" s="484">
        <v>0</v>
      </c>
      <c r="V536" s="483"/>
      <c r="W536" s="486" t="s">
        <v>672</v>
      </c>
      <c r="X536" s="476" t="s">
        <v>627</v>
      </c>
      <c r="Y536" s="476" t="s">
        <v>627</v>
      </c>
      <c r="Z536" s="476">
        <v>0</v>
      </c>
      <c r="AA536" s="493">
        <f t="shared" si="20"/>
        <v>61633</v>
      </c>
      <c r="AC536" s="495">
        <f t="shared" si="21"/>
        <v>61633</v>
      </c>
    </row>
    <row r="537" spans="1:29" s="493" customFormat="1" hidden="1" x14ac:dyDescent="0.2">
      <c r="A537" s="475">
        <v>522</v>
      </c>
      <c r="B537" s="476" t="s">
        <v>1103</v>
      </c>
      <c r="C537" s="476" t="s">
        <v>486</v>
      </c>
      <c r="D537" s="476" t="s">
        <v>703</v>
      </c>
      <c r="E537" s="476" t="s">
        <v>744</v>
      </c>
      <c r="F537" s="477">
        <v>61633</v>
      </c>
      <c r="G537" s="477">
        <v>0</v>
      </c>
      <c r="H537" s="477">
        <v>0</v>
      </c>
      <c r="I537" s="478" t="s">
        <v>328</v>
      </c>
      <c r="J537" s="479">
        <v>146.06</v>
      </c>
      <c r="K537" s="480">
        <v>44273</v>
      </c>
      <c r="L537" s="480"/>
      <c r="M537" s="481">
        <v>9002</v>
      </c>
      <c r="N537" s="482" t="s">
        <v>328</v>
      </c>
      <c r="O537" s="483">
        <v>1</v>
      </c>
      <c r="P537" s="484">
        <v>9301</v>
      </c>
      <c r="Q537" s="485">
        <v>0</v>
      </c>
      <c r="R537" s="485">
        <v>0</v>
      </c>
      <c r="S537" s="485">
        <v>299</v>
      </c>
      <c r="T537" s="485">
        <v>0</v>
      </c>
      <c r="U537" s="484">
        <v>0</v>
      </c>
      <c r="V537" s="483"/>
      <c r="W537" s="486" t="s">
        <v>672</v>
      </c>
      <c r="X537" s="476" t="s">
        <v>627</v>
      </c>
      <c r="Y537" s="476" t="s">
        <v>627</v>
      </c>
      <c r="Z537" s="476">
        <v>0</v>
      </c>
      <c r="AA537" s="493">
        <f t="shared" si="20"/>
        <v>61633</v>
      </c>
      <c r="AC537" s="495">
        <f t="shared" si="21"/>
        <v>61633</v>
      </c>
    </row>
    <row r="538" spans="1:29" s="493" customFormat="1" hidden="1" x14ac:dyDescent="0.2">
      <c r="A538" s="475">
        <v>523</v>
      </c>
      <c r="B538" s="476" t="s">
        <v>1103</v>
      </c>
      <c r="C538" s="476" t="s">
        <v>486</v>
      </c>
      <c r="D538" s="476" t="s">
        <v>703</v>
      </c>
      <c r="E538" s="476" t="s">
        <v>744</v>
      </c>
      <c r="F538" s="477">
        <v>14</v>
      </c>
      <c r="G538" s="477">
        <v>0</v>
      </c>
      <c r="H538" s="477">
        <v>0</v>
      </c>
      <c r="I538" s="478" t="s">
        <v>328</v>
      </c>
      <c r="J538" s="479">
        <v>147.5</v>
      </c>
      <c r="K538" s="480">
        <v>44273</v>
      </c>
      <c r="L538" s="480"/>
      <c r="M538" s="481">
        <v>2</v>
      </c>
      <c r="N538" s="482" t="s">
        <v>328</v>
      </c>
      <c r="O538" s="483">
        <v>1</v>
      </c>
      <c r="P538" s="484">
        <v>2</v>
      </c>
      <c r="Q538" s="485">
        <v>0</v>
      </c>
      <c r="R538" s="485">
        <v>0</v>
      </c>
      <c r="S538" s="485">
        <v>0</v>
      </c>
      <c r="T538" s="485">
        <v>0</v>
      </c>
      <c r="U538" s="484">
        <v>0</v>
      </c>
      <c r="V538" s="483"/>
      <c r="W538" s="486" t="s">
        <v>672</v>
      </c>
      <c r="X538" s="476" t="s">
        <v>627</v>
      </c>
      <c r="Y538" s="476" t="s">
        <v>627</v>
      </c>
      <c r="Z538" s="476">
        <v>0</v>
      </c>
      <c r="AA538" s="493">
        <f t="shared" si="20"/>
        <v>14</v>
      </c>
      <c r="AC538" s="495">
        <f t="shared" si="21"/>
        <v>14</v>
      </c>
    </row>
    <row r="539" spans="1:29" s="493" customFormat="1" hidden="1" x14ac:dyDescent="0.2">
      <c r="A539" s="475">
        <v>524</v>
      </c>
      <c r="B539" s="476" t="s">
        <v>1103</v>
      </c>
      <c r="C539" s="476" t="s">
        <v>486</v>
      </c>
      <c r="D539" s="476" t="s">
        <v>703</v>
      </c>
      <c r="E539" s="476" t="s">
        <v>744</v>
      </c>
      <c r="F539" s="477">
        <v>57</v>
      </c>
      <c r="G539" s="477">
        <v>0</v>
      </c>
      <c r="H539" s="477">
        <v>0</v>
      </c>
      <c r="I539" s="478" t="s">
        <v>328</v>
      </c>
      <c r="J539" s="479">
        <v>147.5</v>
      </c>
      <c r="K539" s="480">
        <v>44273</v>
      </c>
      <c r="L539" s="480"/>
      <c r="M539" s="481">
        <v>8</v>
      </c>
      <c r="N539" s="482" t="s">
        <v>328</v>
      </c>
      <c r="O539" s="483">
        <v>1</v>
      </c>
      <c r="P539" s="484">
        <v>9</v>
      </c>
      <c r="Q539" s="485">
        <v>0</v>
      </c>
      <c r="R539" s="485">
        <v>0</v>
      </c>
      <c r="S539" s="485">
        <v>0</v>
      </c>
      <c r="T539" s="485">
        <v>0</v>
      </c>
      <c r="U539" s="484">
        <v>0</v>
      </c>
      <c r="V539" s="483"/>
      <c r="W539" s="486" t="s">
        <v>672</v>
      </c>
      <c r="X539" s="476" t="s">
        <v>627</v>
      </c>
      <c r="Y539" s="476" t="s">
        <v>627</v>
      </c>
      <c r="Z539" s="476">
        <v>0</v>
      </c>
      <c r="AA539" s="493">
        <f t="shared" si="20"/>
        <v>57</v>
      </c>
      <c r="AC539" s="495">
        <f t="shared" si="21"/>
        <v>57</v>
      </c>
    </row>
    <row r="540" spans="1:29" s="493" customFormat="1" hidden="1" x14ac:dyDescent="0.2">
      <c r="A540" s="475">
        <v>525</v>
      </c>
      <c r="B540" s="476" t="s">
        <v>1103</v>
      </c>
      <c r="C540" s="476" t="s">
        <v>486</v>
      </c>
      <c r="D540" s="476" t="s">
        <v>703</v>
      </c>
      <c r="E540" s="476" t="s">
        <v>744</v>
      </c>
      <c r="F540" s="477">
        <v>28</v>
      </c>
      <c r="G540" s="477">
        <v>0</v>
      </c>
      <c r="H540" s="477">
        <v>0</v>
      </c>
      <c r="I540" s="478" t="s">
        <v>328</v>
      </c>
      <c r="J540" s="479">
        <v>147.5</v>
      </c>
      <c r="K540" s="480">
        <v>44273</v>
      </c>
      <c r="L540" s="480"/>
      <c r="M540" s="481">
        <v>4</v>
      </c>
      <c r="N540" s="482" t="s">
        <v>328</v>
      </c>
      <c r="O540" s="483">
        <v>1</v>
      </c>
      <c r="P540" s="484">
        <v>4</v>
      </c>
      <c r="Q540" s="485">
        <v>0</v>
      </c>
      <c r="R540" s="485">
        <v>0</v>
      </c>
      <c r="S540" s="485">
        <v>0</v>
      </c>
      <c r="T540" s="485">
        <v>0</v>
      </c>
      <c r="U540" s="484">
        <v>0</v>
      </c>
      <c r="V540" s="483"/>
      <c r="W540" s="486" t="s">
        <v>672</v>
      </c>
      <c r="X540" s="476" t="s">
        <v>627</v>
      </c>
      <c r="Y540" s="476" t="s">
        <v>627</v>
      </c>
      <c r="Z540" s="476">
        <v>0</v>
      </c>
      <c r="AA540" s="493">
        <f t="shared" si="20"/>
        <v>28</v>
      </c>
      <c r="AC540" s="495">
        <f t="shared" si="21"/>
        <v>28</v>
      </c>
    </row>
    <row r="541" spans="1:29" s="493" customFormat="1" hidden="1" x14ac:dyDescent="0.2">
      <c r="A541" s="475">
        <v>526</v>
      </c>
      <c r="B541" s="476" t="s">
        <v>1103</v>
      </c>
      <c r="C541" s="476" t="s">
        <v>486</v>
      </c>
      <c r="D541" s="476" t="s">
        <v>703</v>
      </c>
      <c r="E541" s="476" t="s">
        <v>744</v>
      </c>
      <c r="F541" s="477">
        <v>20</v>
      </c>
      <c r="G541" s="477">
        <v>0</v>
      </c>
      <c r="H541" s="477">
        <v>0</v>
      </c>
      <c r="I541" s="478" t="s">
        <v>328</v>
      </c>
      <c r="J541" s="479">
        <v>147.5</v>
      </c>
      <c r="K541" s="480">
        <v>44273</v>
      </c>
      <c r="L541" s="480"/>
      <c r="M541" s="481">
        <v>3</v>
      </c>
      <c r="N541" s="482" t="s">
        <v>328</v>
      </c>
      <c r="O541" s="483">
        <v>1</v>
      </c>
      <c r="P541" s="484">
        <v>3</v>
      </c>
      <c r="Q541" s="485">
        <v>0</v>
      </c>
      <c r="R541" s="485">
        <v>0</v>
      </c>
      <c r="S541" s="485">
        <v>0</v>
      </c>
      <c r="T541" s="485">
        <v>0</v>
      </c>
      <c r="U541" s="484">
        <v>0</v>
      </c>
      <c r="V541" s="483"/>
      <c r="W541" s="486" t="s">
        <v>672</v>
      </c>
      <c r="X541" s="476" t="s">
        <v>627</v>
      </c>
      <c r="Y541" s="476" t="s">
        <v>627</v>
      </c>
      <c r="Z541" s="476">
        <v>0</v>
      </c>
      <c r="AA541" s="493">
        <f t="shared" si="20"/>
        <v>20</v>
      </c>
      <c r="AC541" s="495">
        <f t="shared" si="21"/>
        <v>20</v>
      </c>
    </row>
    <row r="542" spans="1:29" s="493" customFormat="1" hidden="1" x14ac:dyDescent="0.2">
      <c r="A542" s="475">
        <v>527</v>
      </c>
      <c r="B542" s="476" t="s">
        <v>1103</v>
      </c>
      <c r="C542" s="476" t="s">
        <v>486</v>
      </c>
      <c r="D542" s="476" t="s">
        <v>703</v>
      </c>
      <c r="E542" s="476" t="s">
        <v>744</v>
      </c>
      <c r="F542" s="477">
        <v>20</v>
      </c>
      <c r="G542" s="477">
        <v>0</v>
      </c>
      <c r="H542" s="477">
        <v>0</v>
      </c>
      <c r="I542" s="478" t="s">
        <v>328</v>
      </c>
      <c r="J542" s="479">
        <v>147.5</v>
      </c>
      <c r="K542" s="480">
        <v>44273</v>
      </c>
      <c r="L542" s="480"/>
      <c r="M542" s="481">
        <v>3</v>
      </c>
      <c r="N542" s="482" t="s">
        <v>328</v>
      </c>
      <c r="O542" s="483">
        <v>1</v>
      </c>
      <c r="P542" s="484">
        <v>3</v>
      </c>
      <c r="Q542" s="485">
        <v>0</v>
      </c>
      <c r="R542" s="485">
        <v>0</v>
      </c>
      <c r="S542" s="485">
        <v>0</v>
      </c>
      <c r="T542" s="485">
        <v>0</v>
      </c>
      <c r="U542" s="484">
        <v>0</v>
      </c>
      <c r="V542" s="483"/>
      <c r="W542" s="486" t="s">
        <v>672</v>
      </c>
      <c r="X542" s="476" t="s">
        <v>627</v>
      </c>
      <c r="Y542" s="476" t="s">
        <v>627</v>
      </c>
      <c r="Z542" s="476">
        <v>0</v>
      </c>
      <c r="AA542" s="493">
        <f t="shared" si="20"/>
        <v>20</v>
      </c>
      <c r="AC542" s="495">
        <f t="shared" si="21"/>
        <v>20</v>
      </c>
    </row>
    <row r="543" spans="1:29" s="493" customFormat="1" hidden="1" x14ac:dyDescent="0.2">
      <c r="A543" s="475">
        <v>528</v>
      </c>
      <c r="B543" s="476" t="s">
        <v>1103</v>
      </c>
      <c r="C543" s="476" t="s">
        <v>486</v>
      </c>
      <c r="D543" s="476" t="s">
        <v>703</v>
      </c>
      <c r="E543" s="476" t="s">
        <v>744</v>
      </c>
      <c r="F543" s="477">
        <v>30</v>
      </c>
      <c r="G543" s="477">
        <v>0</v>
      </c>
      <c r="H543" s="477">
        <v>0</v>
      </c>
      <c r="I543" s="478" t="s">
        <v>328</v>
      </c>
      <c r="J543" s="479">
        <v>147.5</v>
      </c>
      <c r="K543" s="480">
        <v>44273</v>
      </c>
      <c r="L543" s="480"/>
      <c r="M543" s="481">
        <v>4</v>
      </c>
      <c r="N543" s="482" t="s">
        <v>328</v>
      </c>
      <c r="O543" s="483">
        <v>1</v>
      </c>
      <c r="P543" s="484">
        <v>5</v>
      </c>
      <c r="Q543" s="485">
        <v>0</v>
      </c>
      <c r="R543" s="485">
        <v>0</v>
      </c>
      <c r="S543" s="485">
        <v>0</v>
      </c>
      <c r="T543" s="485">
        <v>0</v>
      </c>
      <c r="U543" s="484">
        <v>0</v>
      </c>
      <c r="V543" s="483"/>
      <c r="W543" s="486" t="s">
        <v>672</v>
      </c>
      <c r="X543" s="476" t="s">
        <v>627</v>
      </c>
      <c r="Y543" s="476" t="s">
        <v>627</v>
      </c>
      <c r="Z543" s="476">
        <v>0</v>
      </c>
      <c r="AA543" s="493">
        <f t="shared" si="20"/>
        <v>30</v>
      </c>
      <c r="AC543" s="495">
        <f t="shared" si="21"/>
        <v>30</v>
      </c>
    </row>
    <row r="544" spans="1:29" s="493" customFormat="1" hidden="1" x14ac:dyDescent="0.2">
      <c r="A544" s="475">
        <v>529</v>
      </c>
      <c r="B544" s="476" t="s">
        <v>1103</v>
      </c>
      <c r="C544" s="476" t="s">
        <v>486</v>
      </c>
      <c r="D544" s="476" t="s">
        <v>703</v>
      </c>
      <c r="E544" s="476" t="s">
        <v>744</v>
      </c>
      <c r="F544" s="477">
        <v>20</v>
      </c>
      <c r="G544" s="477">
        <v>0</v>
      </c>
      <c r="H544" s="477">
        <v>0</v>
      </c>
      <c r="I544" s="478" t="s">
        <v>328</v>
      </c>
      <c r="J544" s="479">
        <v>147.5</v>
      </c>
      <c r="K544" s="480">
        <v>44273</v>
      </c>
      <c r="L544" s="480"/>
      <c r="M544" s="481">
        <v>3</v>
      </c>
      <c r="N544" s="482" t="s">
        <v>328</v>
      </c>
      <c r="O544" s="483">
        <v>1</v>
      </c>
      <c r="P544" s="484">
        <v>3</v>
      </c>
      <c r="Q544" s="485">
        <v>0</v>
      </c>
      <c r="R544" s="485">
        <v>0</v>
      </c>
      <c r="S544" s="485">
        <v>0</v>
      </c>
      <c r="T544" s="485">
        <v>0</v>
      </c>
      <c r="U544" s="484">
        <v>0</v>
      </c>
      <c r="V544" s="483"/>
      <c r="W544" s="486" t="s">
        <v>672</v>
      </c>
      <c r="X544" s="476" t="s">
        <v>627</v>
      </c>
      <c r="Y544" s="476" t="s">
        <v>627</v>
      </c>
      <c r="Z544" s="476">
        <v>0</v>
      </c>
      <c r="AA544" s="493">
        <f t="shared" si="20"/>
        <v>20</v>
      </c>
      <c r="AC544" s="495">
        <f t="shared" si="21"/>
        <v>20</v>
      </c>
    </row>
    <row r="545" spans="1:29" s="493" customFormat="1" hidden="1" x14ac:dyDescent="0.2">
      <c r="A545" s="475">
        <v>530</v>
      </c>
      <c r="B545" s="476" t="s">
        <v>1103</v>
      </c>
      <c r="C545" s="476" t="s">
        <v>486</v>
      </c>
      <c r="D545" s="476" t="s">
        <v>703</v>
      </c>
      <c r="E545" s="476" t="s">
        <v>744</v>
      </c>
      <c r="F545" s="477">
        <v>10</v>
      </c>
      <c r="G545" s="477">
        <v>0</v>
      </c>
      <c r="H545" s="477">
        <v>0</v>
      </c>
      <c r="I545" s="478" t="s">
        <v>328</v>
      </c>
      <c r="J545" s="479">
        <v>147.5</v>
      </c>
      <c r="K545" s="480">
        <v>44273</v>
      </c>
      <c r="L545" s="480"/>
      <c r="M545" s="481">
        <v>1</v>
      </c>
      <c r="N545" s="482" t="s">
        <v>328</v>
      </c>
      <c r="O545" s="483">
        <v>1</v>
      </c>
      <c r="P545" s="484">
        <v>2</v>
      </c>
      <c r="Q545" s="485">
        <v>0</v>
      </c>
      <c r="R545" s="485">
        <v>0</v>
      </c>
      <c r="S545" s="485">
        <v>0</v>
      </c>
      <c r="T545" s="485">
        <v>0</v>
      </c>
      <c r="U545" s="484">
        <v>0</v>
      </c>
      <c r="V545" s="483"/>
      <c r="W545" s="486" t="s">
        <v>672</v>
      </c>
      <c r="X545" s="476" t="s">
        <v>627</v>
      </c>
      <c r="Y545" s="476" t="s">
        <v>627</v>
      </c>
      <c r="Z545" s="476">
        <v>0</v>
      </c>
      <c r="AA545" s="493">
        <f t="shared" ref="AA545:AA608" si="22">F545/O545</f>
        <v>10</v>
      </c>
      <c r="AC545" s="495">
        <f t="shared" ref="AC545:AC608" si="23">AA545-AB545</f>
        <v>10</v>
      </c>
    </row>
    <row r="546" spans="1:29" s="493" customFormat="1" hidden="1" x14ac:dyDescent="0.2">
      <c r="A546" s="475">
        <v>531</v>
      </c>
      <c r="B546" s="476" t="s">
        <v>1103</v>
      </c>
      <c r="C546" s="476" t="s">
        <v>486</v>
      </c>
      <c r="D546" s="476" t="s">
        <v>703</v>
      </c>
      <c r="E546" s="476" t="s">
        <v>744</v>
      </c>
      <c r="F546" s="477">
        <v>20</v>
      </c>
      <c r="G546" s="477">
        <v>0</v>
      </c>
      <c r="H546" s="477">
        <v>0</v>
      </c>
      <c r="I546" s="478" t="s">
        <v>328</v>
      </c>
      <c r="J546" s="479">
        <v>147.5</v>
      </c>
      <c r="K546" s="480">
        <v>44273</v>
      </c>
      <c r="L546" s="480"/>
      <c r="M546" s="481">
        <v>3</v>
      </c>
      <c r="N546" s="482" t="s">
        <v>328</v>
      </c>
      <c r="O546" s="483">
        <v>1</v>
      </c>
      <c r="P546" s="484">
        <v>3</v>
      </c>
      <c r="Q546" s="485">
        <v>0</v>
      </c>
      <c r="R546" s="485">
        <v>0</v>
      </c>
      <c r="S546" s="485">
        <v>0</v>
      </c>
      <c r="T546" s="485">
        <v>0</v>
      </c>
      <c r="U546" s="484">
        <v>0</v>
      </c>
      <c r="V546" s="483"/>
      <c r="W546" s="486" t="s">
        <v>672</v>
      </c>
      <c r="X546" s="476" t="s">
        <v>627</v>
      </c>
      <c r="Y546" s="476" t="s">
        <v>627</v>
      </c>
      <c r="Z546" s="476">
        <v>0</v>
      </c>
      <c r="AA546" s="493">
        <f t="shared" si="22"/>
        <v>20</v>
      </c>
      <c r="AC546" s="495">
        <f t="shared" si="23"/>
        <v>20</v>
      </c>
    </row>
    <row r="547" spans="1:29" s="493" customFormat="1" hidden="1" x14ac:dyDescent="0.2">
      <c r="A547" s="475">
        <v>532</v>
      </c>
      <c r="B547" s="476" t="s">
        <v>1103</v>
      </c>
      <c r="C547" s="476" t="s">
        <v>486</v>
      </c>
      <c r="D547" s="476" t="s">
        <v>703</v>
      </c>
      <c r="E547" s="476" t="s">
        <v>744</v>
      </c>
      <c r="F547" s="477">
        <v>20</v>
      </c>
      <c r="G547" s="477">
        <v>0</v>
      </c>
      <c r="H547" s="477">
        <v>0</v>
      </c>
      <c r="I547" s="478" t="s">
        <v>328</v>
      </c>
      <c r="J547" s="479">
        <v>147.5</v>
      </c>
      <c r="K547" s="480">
        <v>44273</v>
      </c>
      <c r="L547" s="480"/>
      <c r="M547" s="481">
        <v>3</v>
      </c>
      <c r="N547" s="482" t="s">
        <v>328</v>
      </c>
      <c r="O547" s="483">
        <v>1</v>
      </c>
      <c r="P547" s="484">
        <v>3</v>
      </c>
      <c r="Q547" s="485">
        <v>0</v>
      </c>
      <c r="R547" s="485">
        <v>0</v>
      </c>
      <c r="S547" s="485">
        <v>0</v>
      </c>
      <c r="T547" s="485">
        <v>0</v>
      </c>
      <c r="U547" s="484">
        <v>0</v>
      </c>
      <c r="V547" s="483"/>
      <c r="W547" s="486" t="s">
        <v>672</v>
      </c>
      <c r="X547" s="476" t="s">
        <v>627</v>
      </c>
      <c r="Y547" s="476" t="s">
        <v>627</v>
      </c>
      <c r="Z547" s="476">
        <v>0</v>
      </c>
      <c r="AA547" s="493">
        <f t="shared" si="22"/>
        <v>20</v>
      </c>
      <c r="AC547" s="495">
        <f t="shared" si="23"/>
        <v>20</v>
      </c>
    </row>
    <row r="548" spans="1:29" s="493" customFormat="1" hidden="1" x14ac:dyDescent="0.2">
      <c r="A548" s="475">
        <v>533</v>
      </c>
      <c r="B548" s="476" t="s">
        <v>1103</v>
      </c>
      <c r="C548" s="476" t="s">
        <v>486</v>
      </c>
      <c r="D548" s="476" t="s">
        <v>703</v>
      </c>
      <c r="E548" s="476" t="s">
        <v>744</v>
      </c>
      <c r="F548" s="477">
        <v>1</v>
      </c>
      <c r="G548" s="477">
        <v>0</v>
      </c>
      <c r="H548" s="477">
        <v>0</v>
      </c>
      <c r="I548" s="478" t="s">
        <v>328</v>
      </c>
      <c r="J548" s="479">
        <v>147.5</v>
      </c>
      <c r="K548" s="480">
        <v>44273</v>
      </c>
      <c r="L548" s="480"/>
      <c r="M548" s="481">
        <v>0</v>
      </c>
      <c r="N548" s="482" t="s">
        <v>328</v>
      </c>
      <c r="O548" s="483">
        <v>1</v>
      </c>
      <c r="P548" s="484">
        <v>0</v>
      </c>
      <c r="Q548" s="485">
        <v>0</v>
      </c>
      <c r="R548" s="485">
        <v>0</v>
      </c>
      <c r="S548" s="485">
        <v>0</v>
      </c>
      <c r="T548" s="485">
        <v>0</v>
      </c>
      <c r="U548" s="484">
        <v>0</v>
      </c>
      <c r="V548" s="483"/>
      <c r="W548" s="486" t="s">
        <v>672</v>
      </c>
      <c r="X548" s="476" t="s">
        <v>627</v>
      </c>
      <c r="Y548" s="476" t="s">
        <v>627</v>
      </c>
      <c r="Z548" s="476">
        <v>0</v>
      </c>
      <c r="AA548" s="493">
        <f t="shared" si="22"/>
        <v>1</v>
      </c>
      <c r="AC548" s="495">
        <f t="shared" si="23"/>
        <v>1</v>
      </c>
    </row>
    <row r="549" spans="1:29" s="493" customFormat="1" hidden="1" x14ac:dyDescent="0.2">
      <c r="A549" s="475">
        <v>534</v>
      </c>
      <c r="B549" s="476" t="s">
        <v>1103</v>
      </c>
      <c r="C549" s="476" t="s">
        <v>486</v>
      </c>
      <c r="D549" s="476" t="s">
        <v>703</v>
      </c>
      <c r="E549" s="476" t="s">
        <v>744</v>
      </c>
      <c r="F549" s="477">
        <v>151</v>
      </c>
      <c r="G549" s="477">
        <v>0</v>
      </c>
      <c r="H549" s="477">
        <v>0</v>
      </c>
      <c r="I549" s="478" t="s">
        <v>328</v>
      </c>
      <c r="J549" s="479">
        <v>147.5</v>
      </c>
      <c r="K549" s="480">
        <v>44273</v>
      </c>
      <c r="L549" s="480"/>
      <c r="M549" s="481">
        <v>22</v>
      </c>
      <c r="N549" s="482" t="s">
        <v>328</v>
      </c>
      <c r="O549" s="483">
        <v>1</v>
      </c>
      <c r="P549" s="484">
        <v>23</v>
      </c>
      <c r="Q549" s="485">
        <v>0</v>
      </c>
      <c r="R549" s="485">
        <v>0</v>
      </c>
      <c r="S549" s="485">
        <v>1</v>
      </c>
      <c r="T549" s="485">
        <v>0</v>
      </c>
      <c r="U549" s="484">
        <v>0</v>
      </c>
      <c r="V549" s="483"/>
      <c r="W549" s="486" t="s">
        <v>672</v>
      </c>
      <c r="X549" s="476" t="s">
        <v>627</v>
      </c>
      <c r="Y549" s="476" t="s">
        <v>627</v>
      </c>
      <c r="Z549" s="476">
        <v>0</v>
      </c>
      <c r="AA549" s="493">
        <f t="shared" si="22"/>
        <v>151</v>
      </c>
      <c r="AC549" s="495">
        <f t="shared" si="23"/>
        <v>151</v>
      </c>
    </row>
    <row r="550" spans="1:29" s="493" customFormat="1" hidden="1" x14ac:dyDescent="0.2">
      <c r="A550" s="475">
        <v>535</v>
      </c>
      <c r="B550" s="476" t="s">
        <v>1103</v>
      </c>
      <c r="C550" s="476" t="s">
        <v>486</v>
      </c>
      <c r="D550" s="476" t="s">
        <v>703</v>
      </c>
      <c r="E550" s="476" t="s">
        <v>744</v>
      </c>
      <c r="F550" s="477">
        <v>200</v>
      </c>
      <c r="G550" s="477">
        <v>0</v>
      </c>
      <c r="H550" s="477">
        <v>0</v>
      </c>
      <c r="I550" s="478" t="s">
        <v>328</v>
      </c>
      <c r="J550" s="479">
        <v>147.5</v>
      </c>
      <c r="K550" s="480">
        <v>44273</v>
      </c>
      <c r="L550" s="480"/>
      <c r="M550" s="481">
        <v>30</v>
      </c>
      <c r="N550" s="482" t="s">
        <v>328</v>
      </c>
      <c r="O550" s="483">
        <v>1</v>
      </c>
      <c r="P550" s="484">
        <v>30</v>
      </c>
      <c r="Q550" s="485">
        <v>0</v>
      </c>
      <c r="R550" s="485">
        <v>0</v>
      </c>
      <c r="S550" s="485">
        <v>1</v>
      </c>
      <c r="T550" s="485">
        <v>0</v>
      </c>
      <c r="U550" s="484">
        <v>0</v>
      </c>
      <c r="V550" s="483"/>
      <c r="W550" s="486" t="s">
        <v>672</v>
      </c>
      <c r="X550" s="476" t="s">
        <v>627</v>
      </c>
      <c r="Y550" s="476" t="s">
        <v>627</v>
      </c>
      <c r="Z550" s="476">
        <v>0</v>
      </c>
      <c r="AA550" s="493">
        <f t="shared" si="22"/>
        <v>200</v>
      </c>
      <c r="AC550" s="495">
        <f t="shared" si="23"/>
        <v>200</v>
      </c>
    </row>
    <row r="551" spans="1:29" s="493" customFormat="1" hidden="1" x14ac:dyDescent="0.2">
      <c r="A551" s="475">
        <v>536</v>
      </c>
      <c r="B551" s="476" t="s">
        <v>1103</v>
      </c>
      <c r="C551" s="476" t="s">
        <v>486</v>
      </c>
      <c r="D551" s="476" t="s">
        <v>703</v>
      </c>
      <c r="E551" s="476" t="s">
        <v>744</v>
      </c>
      <c r="F551" s="477">
        <v>20</v>
      </c>
      <c r="G551" s="477">
        <v>0</v>
      </c>
      <c r="H551" s="477">
        <v>0</v>
      </c>
      <c r="I551" s="478" t="s">
        <v>328</v>
      </c>
      <c r="J551" s="479">
        <v>147.5</v>
      </c>
      <c r="K551" s="480">
        <v>44273</v>
      </c>
      <c r="L551" s="480"/>
      <c r="M551" s="481">
        <v>3</v>
      </c>
      <c r="N551" s="482" t="s">
        <v>328</v>
      </c>
      <c r="O551" s="483">
        <v>1</v>
      </c>
      <c r="P551" s="484">
        <v>3</v>
      </c>
      <c r="Q551" s="485">
        <v>0</v>
      </c>
      <c r="R551" s="485">
        <v>0</v>
      </c>
      <c r="S551" s="485">
        <v>0</v>
      </c>
      <c r="T551" s="485">
        <v>0</v>
      </c>
      <c r="U551" s="484">
        <v>0</v>
      </c>
      <c r="V551" s="483"/>
      <c r="W551" s="486" t="s">
        <v>672</v>
      </c>
      <c r="X551" s="476" t="s">
        <v>627</v>
      </c>
      <c r="Y551" s="476" t="s">
        <v>627</v>
      </c>
      <c r="Z551" s="476">
        <v>0</v>
      </c>
      <c r="AA551" s="493">
        <f t="shared" si="22"/>
        <v>20</v>
      </c>
      <c r="AC551" s="495">
        <f t="shared" si="23"/>
        <v>20</v>
      </c>
    </row>
    <row r="552" spans="1:29" s="493" customFormat="1" hidden="1" x14ac:dyDescent="0.2">
      <c r="A552" s="475">
        <v>537</v>
      </c>
      <c r="B552" s="476" t="s">
        <v>1103</v>
      </c>
      <c r="C552" s="476" t="s">
        <v>486</v>
      </c>
      <c r="D552" s="476" t="s">
        <v>703</v>
      </c>
      <c r="E552" s="476" t="s">
        <v>744</v>
      </c>
      <c r="F552" s="477">
        <v>92</v>
      </c>
      <c r="G552" s="477">
        <v>0</v>
      </c>
      <c r="H552" s="477">
        <v>0</v>
      </c>
      <c r="I552" s="478" t="s">
        <v>328</v>
      </c>
      <c r="J552" s="479">
        <v>147.5</v>
      </c>
      <c r="K552" s="480">
        <v>44273</v>
      </c>
      <c r="L552" s="480"/>
      <c r="M552" s="481">
        <v>14</v>
      </c>
      <c r="N552" s="482" t="s">
        <v>328</v>
      </c>
      <c r="O552" s="483">
        <v>1</v>
      </c>
      <c r="P552" s="484">
        <v>14</v>
      </c>
      <c r="Q552" s="485">
        <v>0</v>
      </c>
      <c r="R552" s="485">
        <v>0</v>
      </c>
      <c r="S552" s="485">
        <v>0</v>
      </c>
      <c r="T552" s="485">
        <v>0</v>
      </c>
      <c r="U552" s="484">
        <v>0</v>
      </c>
      <c r="V552" s="483"/>
      <c r="W552" s="486" t="s">
        <v>672</v>
      </c>
      <c r="X552" s="476" t="s">
        <v>627</v>
      </c>
      <c r="Y552" s="476" t="s">
        <v>627</v>
      </c>
      <c r="Z552" s="476">
        <v>0</v>
      </c>
      <c r="AA552" s="493">
        <f t="shared" si="22"/>
        <v>92</v>
      </c>
      <c r="AC552" s="495">
        <f t="shared" si="23"/>
        <v>92</v>
      </c>
    </row>
    <row r="553" spans="1:29" s="493" customFormat="1" hidden="1" x14ac:dyDescent="0.2">
      <c r="A553" s="475">
        <v>538</v>
      </c>
      <c r="B553" s="476" t="s">
        <v>1103</v>
      </c>
      <c r="C553" s="476" t="s">
        <v>486</v>
      </c>
      <c r="D553" s="476" t="s">
        <v>703</v>
      </c>
      <c r="E553" s="476" t="s">
        <v>744</v>
      </c>
      <c r="F553" s="477">
        <v>456</v>
      </c>
      <c r="G553" s="477">
        <v>0</v>
      </c>
      <c r="H553" s="477">
        <v>0</v>
      </c>
      <c r="I553" s="478" t="s">
        <v>328</v>
      </c>
      <c r="J553" s="479">
        <v>147.5</v>
      </c>
      <c r="K553" s="480">
        <v>44273</v>
      </c>
      <c r="L553" s="480"/>
      <c r="M553" s="481">
        <v>67</v>
      </c>
      <c r="N553" s="482" t="s">
        <v>328</v>
      </c>
      <c r="O553" s="483">
        <v>1</v>
      </c>
      <c r="P553" s="484">
        <v>69</v>
      </c>
      <c r="Q553" s="485">
        <v>0</v>
      </c>
      <c r="R553" s="485">
        <v>0</v>
      </c>
      <c r="S553" s="485">
        <v>2</v>
      </c>
      <c r="T553" s="485">
        <v>0</v>
      </c>
      <c r="U553" s="484">
        <v>0</v>
      </c>
      <c r="V553" s="483"/>
      <c r="W553" s="486" t="s">
        <v>672</v>
      </c>
      <c r="X553" s="476" t="s">
        <v>627</v>
      </c>
      <c r="Y553" s="476" t="s">
        <v>627</v>
      </c>
      <c r="Z553" s="476">
        <v>0</v>
      </c>
      <c r="AA553" s="493">
        <f t="shared" si="22"/>
        <v>456</v>
      </c>
      <c r="AC553" s="495">
        <f t="shared" si="23"/>
        <v>456</v>
      </c>
    </row>
    <row r="554" spans="1:29" s="493" customFormat="1" hidden="1" x14ac:dyDescent="0.2">
      <c r="A554" s="475">
        <v>539</v>
      </c>
      <c r="B554" s="476" t="s">
        <v>1103</v>
      </c>
      <c r="C554" s="476" t="s">
        <v>486</v>
      </c>
      <c r="D554" s="476" t="s">
        <v>703</v>
      </c>
      <c r="E554" s="476" t="s">
        <v>744</v>
      </c>
      <c r="F554" s="477">
        <v>90</v>
      </c>
      <c r="G554" s="477">
        <v>0</v>
      </c>
      <c r="H554" s="477">
        <v>0</v>
      </c>
      <c r="I554" s="478" t="s">
        <v>328</v>
      </c>
      <c r="J554" s="479">
        <v>147.5</v>
      </c>
      <c r="K554" s="480">
        <v>44273</v>
      </c>
      <c r="L554" s="480"/>
      <c r="M554" s="481">
        <v>13</v>
      </c>
      <c r="N554" s="482" t="s">
        <v>328</v>
      </c>
      <c r="O554" s="483">
        <v>1</v>
      </c>
      <c r="P554" s="484">
        <v>14</v>
      </c>
      <c r="Q554" s="485">
        <v>0</v>
      </c>
      <c r="R554" s="485">
        <v>0</v>
      </c>
      <c r="S554" s="485">
        <v>0</v>
      </c>
      <c r="T554" s="485">
        <v>0</v>
      </c>
      <c r="U554" s="484">
        <v>0</v>
      </c>
      <c r="V554" s="483"/>
      <c r="W554" s="486" t="s">
        <v>672</v>
      </c>
      <c r="X554" s="476" t="s">
        <v>627</v>
      </c>
      <c r="Y554" s="476" t="s">
        <v>627</v>
      </c>
      <c r="Z554" s="476">
        <v>0</v>
      </c>
      <c r="AA554" s="493">
        <f t="shared" si="22"/>
        <v>90</v>
      </c>
      <c r="AC554" s="495">
        <f t="shared" si="23"/>
        <v>90</v>
      </c>
    </row>
    <row r="555" spans="1:29" s="493" customFormat="1" hidden="1" x14ac:dyDescent="0.2">
      <c r="A555" s="475">
        <v>540</v>
      </c>
      <c r="B555" s="476" t="s">
        <v>1103</v>
      </c>
      <c r="C555" s="476" t="s">
        <v>486</v>
      </c>
      <c r="D555" s="476" t="s">
        <v>703</v>
      </c>
      <c r="E555" s="476" t="s">
        <v>744</v>
      </c>
      <c r="F555" s="477">
        <v>100</v>
      </c>
      <c r="G555" s="477">
        <v>0</v>
      </c>
      <c r="H555" s="477">
        <v>0</v>
      </c>
      <c r="I555" s="478" t="s">
        <v>328</v>
      </c>
      <c r="J555" s="479">
        <v>147.5</v>
      </c>
      <c r="K555" s="480">
        <v>44273</v>
      </c>
      <c r="L555" s="480"/>
      <c r="M555" s="481">
        <v>15</v>
      </c>
      <c r="N555" s="482" t="s">
        <v>328</v>
      </c>
      <c r="O555" s="483">
        <v>1</v>
      </c>
      <c r="P555" s="484">
        <v>15</v>
      </c>
      <c r="Q555" s="485">
        <v>0</v>
      </c>
      <c r="R555" s="485">
        <v>0</v>
      </c>
      <c r="S555" s="485">
        <v>0</v>
      </c>
      <c r="T555" s="485">
        <v>0</v>
      </c>
      <c r="U555" s="484">
        <v>0</v>
      </c>
      <c r="V555" s="483"/>
      <c r="W555" s="486" t="s">
        <v>672</v>
      </c>
      <c r="X555" s="476" t="s">
        <v>627</v>
      </c>
      <c r="Y555" s="476" t="s">
        <v>627</v>
      </c>
      <c r="Z555" s="476">
        <v>0</v>
      </c>
      <c r="AA555" s="493">
        <f t="shared" si="22"/>
        <v>100</v>
      </c>
      <c r="AC555" s="495">
        <f t="shared" si="23"/>
        <v>100</v>
      </c>
    </row>
    <row r="556" spans="1:29" s="493" customFormat="1" hidden="1" x14ac:dyDescent="0.2">
      <c r="A556" s="475">
        <v>541</v>
      </c>
      <c r="B556" s="476" t="s">
        <v>1103</v>
      </c>
      <c r="C556" s="476" t="s">
        <v>486</v>
      </c>
      <c r="D556" s="476" t="s">
        <v>703</v>
      </c>
      <c r="E556" s="476" t="s">
        <v>744</v>
      </c>
      <c r="F556" s="477">
        <v>206</v>
      </c>
      <c r="G556" s="477">
        <v>0</v>
      </c>
      <c r="H556" s="477">
        <v>0</v>
      </c>
      <c r="I556" s="478" t="s">
        <v>328</v>
      </c>
      <c r="J556" s="479">
        <v>147.5</v>
      </c>
      <c r="K556" s="480">
        <v>44273</v>
      </c>
      <c r="L556" s="480"/>
      <c r="M556" s="481">
        <v>30</v>
      </c>
      <c r="N556" s="482" t="s">
        <v>328</v>
      </c>
      <c r="O556" s="483">
        <v>1</v>
      </c>
      <c r="P556" s="484">
        <v>31</v>
      </c>
      <c r="Q556" s="485">
        <v>0</v>
      </c>
      <c r="R556" s="485">
        <v>0</v>
      </c>
      <c r="S556" s="485">
        <v>1</v>
      </c>
      <c r="T556" s="485">
        <v>0</v>
      </c>
      <c r="U556" s="484">
        <v>0</v>
      </c>
      <c r="V556" s="483"/>
      <c r="W556" s="486" t="s">
        <v>672</v>
      </c>
      <c r="X556" s="476" t="s">
        <v>627</v>
      </c>
      <c r="Y556" s="476" t="s">
        <v>627</v>
      </c>
      <c r="Z556" s="476">
        <v>0</v>
      </c>
      <c r="AA556" s="493">
        <f t="shared" si="22"/>
        <v>206</v>
      </c>
      <c r="AC556" s="495">
        <f t="shared" si="23"/>
        <v>206</v>
      </c>
    </row>
    <row r="557" spans="1:29" s="493" customFormat="1" hidden="1" x14ac:dyDescent="0.2">
      <c r="A557" s="475">
        <v>542</v>
      </c>
      <c r="B557" s="476" t="s">
        <v>1103</v>
      </c>
      <c r="C557" s="476" t="s">
        <v>486</v>
      </c>
      <c r="D557" s="476" t="s">
        <v>703</v>
      </c>
      <c r="E557" s="476" t="s">
        <v>744</v>
      </c>
      <c r="F557" s="477">
        <v>1017</v>
      </c>
      <c r="G557" s="477">
        <v>0</v>
      </c>
      <c r="H557" s="477">
        <v>0</v>
      </c>
      <c r="I557" s="478" t="s">
        <v>328</v>
      </c>
      <c r="J557" s="479">
        <v>147.5</v>
      </c>
      <c r="K557" s="480">
        <v>44273</v>
      </c>
      <c r="L557" s="480"/>
      <c r="M557" s="481">
        <v>150</v>
      </c>
      <c r="N557" s="482" t="s">
        <v>328</v>
      </c>
      <c r="O557" s="483">
        <v>1</v>
      </c>
      <c r="P557" s="484">
        <v>153</v>
      </c>
      <c r="Q557" s="485">
        <v>0</v>
      </c>
      <c r="R557" s="485">
        <v>0</v>
      </c>
      <c r="S557" s="485">
        <v>3</v>
      </c>
      <c r="T557" s="485">
        <v>0</v>
      </c>
      <c r="U557" s="484">
        <v>0</v>
      </c>
      <c r="V557" s="483"/>
      <c r="W557" s="486" t="s">
        <v>672</v>
      </c>
      <c r="X557" s="476" t="s">
        <v>627</v>
      </c>
      <c r="Y557" s="476" t="s">
        <v>627</v>
      </c>
      <c r="Z557" s="476">
        <v>0</v>
      </c>
      <c r="AA557" s="493">
        <f t="shared" si="22"/>
        <v>1017</v>
      </c>
      <c r="AC557" s="495">
        <f t="shared" si="23"/>
        <v>1017</v>
      </c>
    </row>
    <row r="558" spans="1:29" s="493" customFormat="1" hidden="1" x14ac:dyDescent="0.2">
      <c r="A558" s="475">
        <v>543</v>
      </c>
      <c r="B558" s="476" t="s">
        <v>1103</v>
      </c>
      <c r="C558" s="476" t="s">
        <v>486</v>
      </c>
      <c r="D558" s="476" t="s">
        <v>703</v>
      </c>
      <c r="E558" s="476" t="s">
        <v>744</v>
      </c>
      <c r="F558" s="477">
        <v>1000</v>
      </c>
      <c r="G558" s="477">
        <v>0</v>
      </c>
      <c r="H558" s="477">
        <v>0</v>
      </c>
      <c r="I558" s="478" t="s">
        <v>328</v>
      </c>
      <c r="J558" s="479">
        <v>147.5</v>
      </c>
      <c r="K558" s="480">
        <v>44273</v>
      </c>
      <c r="L558" s="480"/>
      <c r="M558" s="481">
        <v>148</v>
      </c>
      <c r="N558" s="482" t="s">
        <v>328</v>
      </c>
      <c r="O558" s="483">
        <v>1</v>
      </c>
      <c r="P558" s="484">
        <v>151</v>
      </c>
      <c r="Q558" s="485">
        <v>0</v>
      </c>
      <c r="R558" s="485">
        <v>0</v>
      </c>
      <c r="S558" s="485">
        <v>3</v>
      </c>
      <c r="T558" s="485">
        <v>0</v>
      </c>
      <c r="U558" s="484">
        <v>0</v>
      </c>
      <c r="V558" s="483"/>
      <c r="W558" s="486" t="s">
        <v>672</v>
      </c>
      <c r="X558" s="476" t="s">
        <v>627</v>
      </c>
      <c r="Y558" s="476" t="s">
        <v>627</v>
      </c>
      <c r="Z558" s="476">
        <v>0</v>
      </c>
      <c r="AA558" s="493">
        <f t="shared" si="22"/>
        <v>1000</v>
      </c>
      <c r="AC558" s="495">
        <f t="shared" si="23"/>
        <v>1000</v>
      </c>
    </row>
    <row r="559" spans="1:29" s="493" customFormat="1" hidden="1" x14ac:dyDescent="0.2">
      <c r="A559" s="475">
        <v>544</v>
      </c>
      <c r="B559" s="476" t="s">
        <v>1103</v>
      </c>
      <c r="C559" s="476" t="s">
        <v>486</v>
      </c>
      <c r="D559" s="476" t="s">
        <v>703</v>
      </c>
      <c r="E559" s="476" t="s">
        <v>744</v>
      </c>
      <c r="F559" s="477">
        <v>1000</v>
      </c>
      <c r="G559" s="477">
        <v>0</v>
      </c>
      <c r="H559" s="477">
        <v>0</v>
      </c>
      <c r="I559" s="478" t="s">
        <v>328</v>
      </c>
      <c r="J559" s="479">
        <v>147.5</v>
      </c>
      <c r="K559" s="480">
        <v>44273</v>
      </c>
      <c r="L559" s="480"/>
      <c r="M559" s="481">
        <v>148</v>
      </c>
      <c r="N559" s="482" t="s">
        <v>328</v>
      </c>
      <c r="O559" s="483">
        <v>1</v>
      </c>
      <c r="P559" s="484">
        <v>151</v>
      </c>
      <c r="Q559" s="485">
        <v>0</v>
      </c>
      <c r="R559" s="485">
        <v>0</v>
      </c>
      <c r="S559" s="485">
        <v>3</v>
      </c>
      <c r="T559" s="485">
        <v>0</v>
      </c>
      <c r="U559" s="484">
        <v>0</v>
      </c>
      <c r="V559" s="483"/>
      <c r="W559" s="486" t="s">
        <v>672</v>
      </c>
      <c r="X559" s="476" t="s">
        <v>627</v>
      </c>
      <c r="Y559" s="476" t="s">
        <v>627</v>
      </c>
      <c r="Z559" s="476">
        <v>0</v>
      </c>
      <c r="AA559" s="493">
        <f t="shared" si="22"/>
        <v>1000</v>
      </c>
      <c r="AC559" s="495">
        <f t="shared" si="23"/>
        <v>1000</v>
      </c>
    </row>
    <row r="560" spans="1:29" s="493" customFormat="1" hidden="1" x14ac:dyDescent="0.2">
      <c r="A560" s="475">
        <v>545</v>
      </c>
      <c r="B560" s="476" t="s">
        <v>1103</v>
      </c>
      <c r="C560" s="476" t="s">
        <v>486</v>
      </c>
      <c r="D560" s="476" t="s">
        <v>703</v>
      </c>
      <c r="E560" s="476" t="s">
        <v>744</v>
      </c>
      <c r="F560" s="477">
        <v>7200</v>
      </c>
      <c r="G560" s="477">
        <v>0</v>
      </c>
      <c r="H560" s="477">
        <v>0</v>
      </c>
      <c r="I560" s="478" t="s">
        <v>328</v>
      </c>
      <c r="J560" s="479">
        <v>147.5</v>
      </c>
      <c r="K560" s="480">
        <v>44273</v>
      </c>
      <c r="L560" s="480"/>
      <c r="M560" s="481">
        <v>1062</v>
      </c>
      <c r="N560" s="482" t="s">
        <v>328</v>
      </c>
      <c r="O560" s="483">
        <v>1</v>
      </c>
      <c r="P560" s="484">
        <v>1087</v>
      </c>
      <c r="Q560" s="485">
        <v>0</v>
      </c>
      <c r="R560" s="485">
        <v>0</v>
      </c>
      <c r="S560" s="485">
        <v>25</v>
      </c>
      <c r="T560" s="485">
        <v>0</v>
      </c>
      <c r="U560" s="484">
        <v>0</v>
      </c>
      <c r="V560" s="483"/>
      <c r="W560" s="486" t="s">
        <v>672</v>
      </c>
      <c r="X560" s="476" t="s">
        <v>627</v>
      </c>
      <c r="Y560" s="476" t="s">
        <v>627</v>
      </c>
      <c r="Z560" s="476">
        <v>0</v>
      </c>
      <c r="AA560" s="493">
        <f t="shared" si="22"/>
        <v>7200</v>
      </c>
      <c r="AC560" s="495">
        <f t="shared" si="23"/>
        <v>7200</v>
      </c>
    </row>
    <row r="561" spans="1:29" s="493" customFormat="1" hidden="1" x14ac:dyDescent="0.2">
      <c r="A561" s="475">
        <v>546</v>
      </c>
      <c r="B561" s="476" t="s">
        <v>1103</v>
      </c>
      <c r="C561" s="476" t="s">
        <v>486</v>
      </c>
      <c r="D561" s="476" t="s">
        <v>703</v>
      </c>
      <c r="E561" s="476" t="s">
        <v>744</v>
      </c>
      <c r="F561" s="477">
        <v>87</v>
      </c>
      <c r="G561" s="477">
        <v>0</v>
      </c>
      <c r="H561" s="477">
        <v>0</v>
      </c>
      <c r="I561" s="478" t="s">
        <v>328</v>
      </c>
      <c r="J561" s="479">
        <v>147.5</v>
      </c>
      <c r="K561" s="480">
        <v>44273</v>
      </c>
      <c r="L561" s="480"/>
      <c r="M561" s="481">
        <v>13</v>
      </c>
      <c r="N561" s="482" t="s">
        <v>328</v>
      </c>
      <c r="O561" s="483">
        <v>1</v>
      </c>
      <c r="P561" s="484">
        <v>13</v>
      </c>
      <c r="Q561" s="485">
        <v>0</v>
      </c>
      <c r="R561" s="485">
        <v>0</v>
      </c>
      <c r="S561" s="485">
        <v>0</v>
      </c>
      <c r="T561" s="485">
        <v>0</v>
      </c>
      <c r="U561" s="484">
        <v>0</v>
      </c>
      <c r="V561" s="483"/>
      <c r="W561" s="486" t="s">
        <v>672</v>
      </c>
      <c r="X561" s="476" t="s">
        <v>627</v>
      </c>
      <c r="Y561" s="476" t="s">
        <v>627</v>
      </c>
      <c r="Z561" s="476">
        <v>0</v>
      </c>
      <c r="AA561" s="493">
        <f t="shared" si="22"/>
        <v>87</v>
      </c>
      <c r="AC561" s="495">
        <f t="shared" si="23"/>
        <v>87</v>
      </c>
    </row>
    <row r="562" spans="1:29" s="493" customFormat="1" hidden="1" x14ac:dyDescent="0.2">
      <c r="A562" s="475">
        <v>547</v>
      </c>
      <c r="B562" s="476" t="s">
        <v>1103</v>
      </c>
      <c r="C562" s="476" t="s">
        <v>486</v>
      </c>
      <c r="D562" s="476" t="s">
        <v>703</v>
      </c>
      <c r="E562" s="476" t="s">
        <v>744</v>
      </c>
      <c r="F562" s="477">
        <v>3</v>
      </c>
      <c r="G562" s="477">
        <v>0</v>
      </c>
      <c r="H562" s="477">
        <v>0</v>
      </c>
      <c r="I562" s="478" t="s">
        <v>328</v>
      </c>
      <c r="J562" s="479">
        <v>147.5</v>
      </c>
      <c r="K562" s="480">
        <v>44273</v>
      </c>
      <c r="L562" s="480"/>
      <c r="M562" s="481">
        <v>0</v>
      </c>
      <c r="N562" s="482" t="s">
        <v>328</v>
      </c>
      <c r="O562" s="483">
        <v>1</v>
      </c>
      <c r="P562" s="484">
        <v>0</v>
      </c>
      <c r="Q562" s="485">
        <v>0</v>
      </c>
      <c r="R562" s="485">
        <v>0</v>
      </c>
      <c r="S562" s="485">
        <v>0</v>
      </c>
      <c r="T562" s="485">
        <v>0</v>
      </c>
      <c r="U562" s="484">
        <v>0</v>
      </c>
      <c r="V562" s="483"/>
      <c r="W562" s="486" t="s">
        <v>672</v>
      </c>
      <c r="X562" s="476" t="s">
        <v>627</v>
      </c>
      <c r="Y562" s="476" t="s">
        <v>627</v>
      </c>
      <c r="Z562" s="476">
        <v>0</v>
      </c>
      <c r="AA562" s="493">
        <f t="shared" si="22"/>
        <v>3</v>
      </c>
      <c r="AC562" s="495">
        <f t="shared" si="23"/>
        <v>3</v>
      </c>
    </row>
    <row r="563" spans="1:29" s="493" customFormat="1" hidden="1" x14ac:dyDescent="0.2">
      <c r="A563" s="475">
        <v>548</v>
      </c>
      <c r="B563" s="476" t="s">
        <v>1103</v>
      </c>
      <c r="C563" s="476" t="s">
        <v>486</v>
      </c>
      <c r="D563" s="476" t="s">
        <v>703</v>
      </c>
      <c r="E563" s="476" t="s">
        <v>744</v>
      </c>
      <c r="F563" s="477">
        <v>500</v>
      </c>
      <c r="G563" s="477">
        <v>0</v>
      </c>
      <c r="H563" s="477">
        <v>0</v>
      </c>
      <c r="I563" s="478" t="s">
        <v>328</v>
      </c>
      <c r="J563" s="479">
        <v>147.5</v>
      </c>
      <c r="K563" s="480">
        <v>44273</v>
      </c>
      <c r="L563" s="480"/>
      <c r="M563" s="481">
        <v>74</v>
      </c>
      <c r="N563" s="482" t="s">
        <v>328</v>
      </c>
      <c r="O563" s="483">
        <v>1</v>
      </c>
      <c r="P563" s="484">
        <v>75</v>
      </c>
      <c r="Q563" s="485">
        <v>0</v>
      </c>
      <c r="R563" s="485">
        <v>0</v>
      </c>
      <c r="S563" s="485">
        <v>2</v>
      </c>
      <c r="T563" s="485">
        <v>0</v>
      </c>
      <c r="U563" s="484">
        <v>0</v>
      </c>
      <c r="V563" s="483"/>
      <c r="W563" s="486" t="s">
        <v>672</v>
      </c>
      <c r="X563" s="476" t="s">
        <v>627</v>
      </c>
      <c r="Y563" s="476" t="s">
        <v>627</v>
      </c>
      <c r="Z563" s="476">
        <v>0</v>
      </c>
      <c r="AA563" s="493">
        <f t="shared" si="22"/>
        <v>500</v>
      </c>
      <c r="AC563" s="495">
        <f t="shared" si="23"/>
        <v>500</v>
      </c>
    </row>
    <row r="564" spans="1:29" s="493" customFormat="1" hidden="1" x14ac:dyDescent="0.2">
      <c r="A564" s="475">
        <v>549</v>
      </c>
      <c r="B564" s="476" t="s">
        <v>1103</v>
      </c>
      <c r="C564" s="476" t="s">
        <v>486</v>
      </c>
      <c r="D564" s="476" t="s">
        <v>703</v>
      </c>
      <c r="E564" s="476" t="s">
        <v>744</v>
      </c>
      <c r="F564" s="477">
        <v>2127</v>
      </c>
      <c r="G564" s="477">
        <v>0</v>
      </c>
      <c r="H564" s="477">
        <v>0</v>
      </c>
      <c r="I564" s="478" t="s">
        <v>328</v>
      </c>
      <c r="J564" s="479">
        <v>147.5</v>
      </c>
      <c r="K564" s="480">
        <v>44273</v>
      </c>
      <c r="L564" s="480"/>
      <c r="M564" s="481">
        <v>314</v>
      </c>
      <c r="N564" s="482" t="s">
        <v>328</v>
      </c>
      <c r="O564" s="483">
        <v>1</v>
      </c>
      <c r="P564" s="484">
        <v>321</v>
      </c>
      <c r="Q564" s="485">
        <v>0</v>
      </c>
      <c r="R564" s="485">
        <v>0</v>
      </c>
      <c r="S564" s="485">
        <v>7</v>
      </c>
      <c r="T564" s="485">
        <v>0</v>
      </c>
      <c r="U564" s="484">
        <v>0</v>
      </c>
      <c r="V564" s="483"/>
      <c r="W564" s="486" t="s">
        <v>672</v>
      </c>
      <c r="X564" s="476" t="s">
        <v>627</v>
      </c>
      <c r="Y564" s="476" t="s">
        <v>627</v>
      </c>
      <c r="Z564" s="476">
        <v>0</v>
      </c>
      <c r="AA564" s="493">
        <f t="shared" si="22"/>
        <v>2127</v>
      </c>
      <c r="AC564" s="495">
        <f t="shared" si="23"/>
        <v>2127</v>
      </c>
    </row>
    <row r="565" spans="1:29" s="493" customFormat="1" hidden="1" x14ac:dyDescent="0.2">
      <c r="A565" s="475">
        <v>550</v>
      </c>
      <c r="B565" s="476" t="s">
        <v>1103</v>
      </c>
      <c r="C565" s="476" t="s">
        <v>486</v>
      </c>
      <c r="D565" s="476" t="s">
        <v>703</v>
      </c>
      <c r="E565" s="476" t="s">
        <v>744</v>
      </c>
      <c r="F565" s="477">
        <v>10</v>
      </c>
      <c r="G565" s="477">
        <v>0</v>
      </c>
      <c r="H565" s="477">
        <v>0</v>
      </c>
      <c r="I565" s="478" t="s">
        <v>328</v>
      </c>
      <c r="J565" s="479">
        <v>147.5</v>
      </c>
      <c r="K565" s="480">
        <v>44273</v>
      </c>
      <c r="L565" s="480"/>
      <c r="M565" s="481">
        <v>1</v>
      </c>
      <c r="N565" s="482" t="s">
        <v>328</v>
      </c>
      <c r="O565" s="483">
        <v>1</v>
      </c>
      <c r="P565" s="484">
        <v>2</v>
      </c>
      <c r="Q565" s="485">
        <v>0</v>
      </c>
      <c r="R565" s="485">
        <v>0</v>
      </c>
      <c r="S565" s="485">
        <v>0</v>
      </c>
      <c r="T565" s="485">
        <v>0</v>
      </c>
      <c r="U565" s="484">
        <v>0</v>
      </c>
      <c r="V565" s="483"/>
      <c r="W565" s="486" t="s">
        <v>672</v>
      </c>
      <c r="X565" s="476" t="s">
        <v>627</v>
      </c>
      <c r="Y565" s="476" t="s">
        <v>627</v>
      </c>
      <c r="Z565" s="476">
        <v>0</v>
      </c>
      <c r="AA565" s="493">
        <f t="shared" si="22"/>
        <v>10</v>
      </c>
      <c r="AC565" s="495">
        <f t="shared" si="23"/>
        <v>10</v>
      </c>
    </row>
    <row r="566" spans="1:29" s="493" customFormat="1" hidden="1" x14ac:dyDescent="0.2">
      <c r="A566" s="475">
        <v>551</v>
      </c>
      <c r="B566" s="476" t="s">
        <v>1103</v>
      </c>
      <c r="C566" s="476" t="s">
        <v>486</v>
      </c>
      <c r="D566" s="476" t="s">
        <v>703</v>
      </c>
      <c r="E566" s="476" t="s">
        <v>744</v>
      </c>
      <c r="F566" s="477">
        <v>9</v>
      </c>
      <c r="G566" s="477">
        <v>0</v>
      </c>
      <c r="H566" s="477">
        <v>0</v>
      </c>
      <c r="I566" s="478" t="s">
        <v>328</v>
      </c>
      <c r="J566" s="479">
        <v>147.5</v>
      </c>
      <c r="K566" s="480">
        <v>44273</v>
      </c>
      <c r="L566" s="480"/>
      <c r="M566" s="481">
        <v>1</v>
      </c>
      <c r="N566" s="482" t="s">
        <v>328</v>
      </c>
      <c r="O566" s="483">
        <v>1</v>
      </c>
      <c r="P566" s="484">
        <v>1</v>
      </c>
      <c r="Q566" s="485">
        <v>0</v>
      </c>
      <c r="R566" s="485">
        <v>0</v>
      </c>
      <c r="S566" s="485">
        <v>0</v>
      </c>
      <c r="T566" s="485">
        <v>0</v>
      </c>
      <c r="U566" s="484">
        <v>0</v>
      </c>
      <c r="V566" s="483"/>
      <c r="W566" s="486" t="s">
        <v>672</v>
      </c>
      <c r="X566" s="476" t="s">
        <v>627</v>
      </c>
      <c r="Y566" s="476" t="s">
        <v>627</v>
      </c>
      <c r="Z566" s="476">
        <v>0</v>
      </c>
      <c r="AA566" s="493">
        <f t="shared" si="22"/>
        <v>9</v>
      </c>
      <c r="AC566" s="495">
        <f t="shared" si="23"/>
        <v>9</v>
      </c>
    </row>
    <row r="567" spans="1:29" s="493" customFormat="1" hidden="1" x14ac:dyDescent="0.2">
      <c r="A567" s="475">
        <v>552</v>
      </c>
      <c r="B567" s="476" t="s">
        <v>1103</v>
      </c>
      <c r="C567" s="476" t="s">
        <v>486</v>
      </c>
      <c r="D567" s="476" t="s">
        <v>703</v>
      </c>
      <c r="E567" s="476" t="s">
        <v>744</v>
      </c>
      <c r="F567" s="477">
        <v>5</v>
      </c>
      <c r="G567" s="477">
        <v>0</v>
      </c>
      <c r="H567" s="477">
        <v>0</v>
      </c>
      <c r="I567" s="478" t="s">
        <v>328</v>
      </c>
      <c r="J567" s="479">
        <v>147.5</v>
      </c>
      <c r="K567" s="480">
        <v>44273</v>
      </c>
      <c r="L567" s="480"/>
      <c r="M567" s="481">
        <v>1</v>
      </c>
      <c r="N567" s="482" t="s">
        <v>328</v>
      </c>
      <c r="O567" s="483">
        <v>1</v>
      </c>
      <c r="P567" s="484">
        <v>1</v>
      </c>
      <c r="Q567" s="485">
        <v>0</v>
      </c>
      <c r="R567" s="485">
        <v>0</v>
      </c>
      <c r="S567" s="485">
        <v>0</v>
      </c>
      <c r="T567" s="485">
        <v>0</v>
      </c>
      <c r="U567" s="484">
        <v>0</v>
      </c>
      <c r="V567" s="483"/>
      <c r="W567" s="486" t="s">
        <v>672</v>
      </c>
      <c r="X567" s="476" t="s">
        <v>627</v>
      </c>
      <c r="Y567" s="476" t="s">
        <v>627</v>
      </c>
      <c r="Z567" s="476">
        <v>0</v>
      </c>
      <c r="AA567" s="493">
        <f t="shared" si="22"/>
        <v>5</v>
      </c>
      <c r="AC567" s="495">
        <f t="shared" si="23"/>
        <v>5</v>
      </c>
    </row>
    <row r="568" spans="1:29" s="493" customFormat="1" hidden="1" x14ac:dyDescent="0.2">
      <c r="A568" s="475">
        <v>553</v>
      </c>
      <c r="B568" s="476" t="s">
        <v>1103</v>
      </c>
      <c r="C568" s="476" t="s">
        <v>486</v>
      </c>
      <c r="D568" s="476" t="s">
        <v>703</v>
      </c>
      <c r="E568" s="476" t="s">
        <v>744</v>
      </c>
      <c r="F568" s="477">
        <v>9</v>
      </c>
      <c r="G568" s="477">
        <v>0</v>
      </c>
      <c r="H568" s="477">
        <v>0</v>
      </c>
      <c r="I568" s="478" t="s">
        <v>328</v>
      </c>
      <c r="J568" s="479">
        <v>147.5</v>
      </c>
      <c r="K568" s="480">
        <v>44273</v>
      </c>
      <c r="L568" s="480"/>
      <c r="M568" s="481">
        <v>1</v>
      </c>
      <c r="N568" s="482" t="s">
        <v>328</v>
      </c>
      <c r="O568" s="483">
        <v>1</v>
      </c>
      <c r="P568" s="484">
        <v>1</v>
      </c>
      <c r="Q568" s="485">
        <v>0</v>
      </c>
      <c r="R568" s="485">
        <v>0</v>
      </c>
      <c r="S568" s="485">
        <v>0</v>
      </c>
      <c r="T568" s="485">
        <v>0</v>
      </c>
      <c r="U568" s="484">
        <v>0</v>
      </c>
      <c r="V568" s="483"/>
      <c r="W568" s="486" t="s">
        <v>672</v>
      </c>
      <c r="X568" s="476" t="s">
        <v>627</v>
      </c>
      <c r="Y568" s="476" t="s">
        <v>627</v>
      </c>
      <c r="Z568" s="476">
        <v>0</v>
      </c>
      <c r="AA568" s="493">
        <f t="shared" si="22"/>
        <v>9</v>
      </c>
      <c r="AC568" s="495">
        <f t="shared" si="23"/>
        <v>9</v>
      </c>
    </row>
    <row r="569" spans="1:29" s="493" customFormat="1" hidden="1" x14ac:dyDescent="0.2">
      <c r="A569" s="475">
        <v>554</v>
      </c>
      <c r="B569" s="476" t="s">
        <v>1103</v>
      </c>
      <c r="C569" s="476" t="s">
        <v>486</v>
      </c>
      <c r="D569" s="476" t="s">
        <v>703</v>
      </c>
      <c r="E569" s="476" t="s">
        <v>744</v>
      </c>
      <c r="F569" s="477">
        <v>10</v>
      </c>
      <c r="G569" s="477">
        <v>0</v>
      </c>
      <c r="H569" s="477">
        <v>0</v>
      </c>
      <c r="I569" s="478" t="s">
        <v>328</v>
      </c>
      <c r="J569" s="479">
        <v>147.5</v>
      </c>
      <c r="K569" s="480">
        <v>44273</v>
      </c>
      <c r="L569" s="480"/>
      <c r="M569" s="481">
        <v>1</v>
      </c>
      <c r="N569" s="482" t="s">
        <v>328</v>
      </c>
      <c r="O569" s="483">
        <v>1</v>
      </c>
      <c r="P569" s="484">
        <v>2</v>
      </c>
      <c r="Q569" s="485">
        <v>0</v>
      </c>
      <c r="R569" s="485">
        <v>0</v>
      </c>
      <c r="S569" s="485">
        <v>0</v>
      </c>
      <c r="T569" s="485">
        <v>0</v>
      </c>
      <c r="U569" s="484">
        <v>0</v>
      </c>
      <c r="V569" s="483"/>
      <c r="W569" s="486" t="s">
        <v>672</v>
      </c>
      <c r="X569" s="476" t="s">
        <v>627</v>
      </c>
      <c r="Y569" s="476" t="s">
        <v>627</v>
      </c>
      <c r="Z569" s="476">
        <v>0</v>
      </c>
      <c r="AA569" s="493">
        <f t="shared" si="22"/>
        <v>10</v>
      </c>
      <c r="AC569" s="495">
        <f t="shared" si="23"/>
        <v>10</v>
      </c>
    </row>
    <row r="570" spans="1:29" s="493" customFormat="1" hidden="1" x14ac:dyDescent="0.2">
      <c r="A570" s="475">
        <v>555</v>
      </c>
      <c r="B570" s="476" t="s">
        <v>1103</v>
      </c>
      <c r="C570" s="476" t="s">
        <v>486</v>
      </c>
      <c r="D570" s="476" t="s">
        <v>703</v>
      </c>
      <c r="E570" s="476" t="s">
        <v>744</v>
      </c>
      <c r="F570" s="477">
        <v>5</v>
      </c>
      <c r="G570" s="477">
        <v>0</v>
      </c>
      <c r="H570" s="477">
        <v>0</v>
      </c>
      <c r="I570" s="478" t="s">
        <v>328</v>
      </c>
      <c r="J570" s="479">
        <v>147.5</v>
      </c>
      <c r="K570" s="480">
        <v>44273</v>
      </c>
      <c r="L570" s="480"/>
      <c r="M570" s="481">
        <v>1</v>
      </c>
      <c r="N570" s="482" t="s">
        <v>328</v>
      </c>
      <c r="O570" s="483">
        <v>1</v>
      </c>
      <c r="P570" s="484">
        <v>1</v>
      </c>
      <c r="Q570" s="485">
        <v>0</v>
      </c>
      <c r="R570" s="485">
        <v>0</v>
      </c>
      <c r="S570" s="485">
        <v>0</v>
      </c>
      <c r="T570" s="485">
        <v>0</v>
      </c>
      <c r="U570" s="484">
        <v>0</v>
      </c>
      <c r="V570" s="483"/>
      <c r="W570" s="486" t="s">
        <v>672</v>
      </c>
      <c r="X570" s="476" t="s">
        <v>627</v>
      </c>
      <c r="Y570" s="476" t="s">
        <v>627</v>
      </c>
      <c r="Z570" s="476">
        <v>0</v>
      </c>
      <c r="AA570" s="493">
        <f t="shared" si="22"/>
        <v>5</v>
      </c>
      <c r="AC570" s="495">
        <f t="shared" si="23"/>
        <v>5</v>
      </c>
    </row>
    <row r="571" spans="1:29" s="493" customFormat="1" hidden="1" x14ac:dyDescent="0.2">
      <c r="A571" s="475">
        <v>556</v>
      </c>
      <c r="B571" s="476" t="s">
        <v>1103</v>
      </c>
      <c r="C571" s="476" t="s">
        <v>486</v>
      </c>
      <c r="D571" s="476" t="s">
        <v>703</v>
      </c>
      <c r="E571" s="476" t="s">
        <v>744</v>
      </c>
      <c r="F571" s="477">
        <v>10</v>
      </c>
      <c r="G571" s="477">
        <v>0</v>
      </c>
      <c r="H571" s="477">
        <v>0</v>
      </c>
      <c r="I571" s="478" t="s">
        <v>328</v>
      </c>
      <c r="J571" s="479">
        <v>147.5</v>
      </c>
      <c r="K571" s="480">
        <v>44273</v>
      </c>
      <c r="L571" s="480"/>
      <c r="M571" s="481">
        <v>1</v>
      </c>
      <c r="N571" s="482" t="s">
        <v>328</v>
      </c>
      <c r="O571" s="483">
        <v>1</v>
      </c>
      <c r="P571" s="484">
        <v>2</v>
      </c>
      <c r="Q571" s="485">
        <v>0</v>
      </c>
      <c r="R571" s="485">
        <v>0</v>
      </c>
      <c r="S571" s="485">
        <v>0</v>
      </c>
      <c r="T571" s="485">
        <v>0</v>
      </c>
      <c r="U571" s="484">
        <v>0</v>
      </c>
      <c r="V571" s="483"/>
      <c r="W571" s="486" t="s">
        <v>672</v>
      </c>
      <c r="X571" s="476" t="s">
        <v>627</v>
      </c>
      <c r="Y571" s="476" t="s">
        <v>627</v>
      </c>
      <c r="Z571" s="476">
        <v>0</v>
      </c>
      <c r="AA571" s="493">
        <f t="shared" si="22"/>
        <v>10</v>
      </c>
      <c r="AC571" s="495">
        <f t="shared" si="23"/>
        <v>10</v>
      </c>
    </row>
    <row r="572" spans="1:29" s="493" customFormat="1" hidden="1" x14ac:dyDescent="0.2">
      <c r="A572" s="475">
        <v>557</v>
      </c>
      <c r="B572" s="476" t="s">
        <v>1103</v>
      </c>
      <c r="C572" s="476" t="s">
        <v>486</v>
      </c>
      <c r="D572" s="476" t="s">
        <v>703</v>
      </c>
      <c r="E572" s="476" t="s">
        <v>744</v>
      </c>
      <c r="F572" s="477">
        <v>297</v>
      </c>
      <c r="G572" s="477">
        <v>0</v>
      </c>
      <c r="H572" s="477">
        <v>0</v>
      </c>
      <c r="I572" s="478" t="s">
        <v>328</v>
      </c>
      <c r="J572" s="479">
        <v>147.5</v>
      </c>
      <c r="K572" s="480">
        <v>44273</v>
      </c>
      <c r="L572" s="480"/>
      <c r="M572" s="481">
        <v>44</v>
      </c>
      <c r="N572" s="482" t="s">
        <v>328</v>
      </c>
      <c r="O572" s="483">
        <v>1</v>
      </c>
      <c r="P572" s="484">
        <v>45</v>
      </c>
      <c r="Q572" s="485">
        <v>0</v>
      </c>
      <c r="R572" s="485">
        <v>0</v>
      </c>
      <c r="S572" s="485">
        <v>1</v>
      </c>
      <c r="T572" s="485">
        <v>0</v>
      </c>
      <c r="U572" s="484">
        <v>0</v>
      </c>
      <c r="V572" s="483"/>
      <c r="W572" s="486" t="s">
        <v>672</v>
      </c>
      <c r="X572" s="476" t="s">
        <v>627</v>
      </c>
      <c r="Y572" s="476" t="s">
        <v>627</v>
      </c>
      <c r="Z572" s="476">
        <v>0</v>
      </c>
      <c r="AA572" s="493">
        <f t="shared" si="22"/>
        <v>297</v>
      </c>
      <c r="AC572" s="495">
        <f t="shared" si="23"/>
        <v>297</v>
      </c>
    </row>
    <row r="573" spans="1:29" s="493" customFormat="1" hidden="1" x14ac:dyDescent="0.2">
      <c r="A573" s="475">
        <v>558</v>
      </c>
      <c r="B573" s="476" t="s">
        <v>1103</v>
      </c>
      <c r="C573" s="476" t="s">
        <v>486</v>
      </c>
      <c r="D573" s="476" t="s">
        <v>703</v>
      </c>
      <c r="E573" s="476" t="s">
        <v>744</v>
      </c>
      <c r="F573" s="477">
        <v>100</v>
      </c>
      <c r="G573" s="477">
        <v>0</v>
      </c>
      <c r="H573" s="477">
        <v>0</v>
      </c>
      <c r="I573" s="478" t="s">
        <v>328</v>
      </c>
      <c r="J573" s="479">
        <v>147.5</v>
      </c>
      <c r="K573" s="480">
        <v>44273</v>
      </c>
      <c r="L573" s="480"/>
      <c r="M573" s="481">
        <v>15</v>
      </c>
      <c r="N573" s="482" t="s">
        <v>328</v>
      </c>
      <c r="O573" s="483">
        <v>1</v>
      </c>
      <c r="P573" s="484">
        <v>15</v>
      </c>
      <c r="Q573" s="485">
        <v>0</v>
      </c>
      <c r="R573" s="485">
        <v>0</v>
      </c>
      <c r="S573" s="485">
        <v>0</v>
      </c>
      <c r="T573" s="485">
        <v>0</v>
      </c>
      <c r="U573" s="484">
        <v>0</v>
      </c>
      <c r="V573" s="483"/>
      <c r="W573" s="486" t="s">
        <v>672</v>
      </c>
      <c r="X573" s="476" t="s">
        <v>627</v>
      </c>
      <c r="Y573" s="476" t="s">
        <v>627</v>
      </c>
      <c r="Z573" s="476">
        <v>0</v>
      </c>
      <c r="AA573" s="493">
        <f t="shared" si="22"/>
        <v>100</v>
      </c>
      <c r="AC573" s="495">
        <f t="shared" si="23"/>
        <v>100</v>
      </c>
    </row>
    <row r="574" spans="1:29" s="493" customFormat="1" hidden="1" x14ac:dyDescent="0.2">
      <c r="A574" s="475">
        <v>559</v>
      </c>
      <c r="B574" s="476" t="s">
        <v>1103</v>
      </c>
      <c r="C574" s="476" t="s">
        <v>486</v>
      </c>
      <c r="D574" s="476" t="s">
        <v>703</v>
      </c>
      <c r="E574" s="476" t="s">
        <v>744</v>
      </c>
      <c r="F574" s="477">
        <v>1300</v>
      </c>
      <c r="G574" s="477">
        <v>0</v>
      </c>
      <c r="H574" s="477">
        <v>0</v>
      </c>
      <c r="I574" s="478" t="s">
        <v>328</v>
      </c>
      <c r="J574" s="479">
        <v>147.5</v>
      </c>
      <c r="K574" s="480">
        <v>44273</v>
      </c>
      <c r="L574" s="480"/>
      <c r="M574" s="481">
        <v>192</v>
      </c>
      <c r="N574" s="482" t="s">
        <v>328</v>
      </c>
      <c r="O574" s="483">
        <v>1</v>
      </c>
      <c r="P574" s="484">
        <v>196</v>
      </c>
      <c r="Q574" s="485">
        <v>0</v>
      </c>
      <c r="R574" s="485">
        <v>0</v>
      </c>
      <c r="S574" s="485">
        <v>4</v>
      </c>
      <c r="T574" s="485">
        <v>0</v>
      </c>
      <c r="U574" s="484">
        <v>0</v>
      </c>
      <c r="V574" s="483"/>
      <c r="W574" s="486" t="s">
        <v>672</v>
      </c>
      <c r="X574" s="476" t="s">
        <v>627</v>
      </c>
      <c r="Y574" s="476" t="s">
        <v>627</v>
      </c>
      <c r="Z574" s="476">
        <v>0</v>
      </c>
      <c r="AA574" s="493">
        <f t="shared" si="22"/>
        <v>1300</v>
      </c>
      <c r="AC574" s="495">
        <f t="shared" si="23"/>
        <v>1300</v>
      </c>
    </row>
    <row r="575" spans="1:29" s="493" customFormat="1" hidden="1" x14ac:dyDescent="0.2">
      <c r="A575" s="475">
        <v>560</v>
      </c>
      <c r="B575" s="476" t="s">
        <v>1103</v>
      </c>
      <c r="C575" s="476" t="s">
        <v>486</v>
      </c>
      <c r="D575" s="476" t="s">
        <v>703</v>
      </c>
      <c r="E575" s="476" t="s">
        <v>744</v>
      </c>
      <c r="F575" s="477">
        <v>80</v>
      </c>
      <c r="G575" s="477">
        <v>0</v>
      </c>
      <c r="H575" s="477">
        <v>0</v>
      </c>
      <c r="I575" s="478" t="s">
        <v>328</v>
      </c>
      <c r="J575" s="479">
        <v>147.5</v>
      </c>
      <c r="K575" s="480">
        <v>44273</v>
      </c>
      <c r="L575" s="480"/>
      <c r="M575" s="481">
        <v>12</v>
      </c>
      <c r="N575" s="482" t="s">
        <v>328</v>
      </c>
      <c r="O575" s="483">
        <v>1</v>
      </c>
      <c r="P575" s="484">
        <v>12</v>
      </c>
      <c r="Q575" s="485">
        <v>0</v>
      </c>
      <c r="R575" s="485">
        <v>0</v>
      </c>
      <c r="S575" s="485">
        <v>0</v>
      </c>
      <c r="T575" s="485">
        <v>0</v>
      </c>
      <c r="U575" s="484">
        <v>0</v>
      </c>
      <c r="V575" s="483"/>
      <c r="W575" s="486" t="s">
        <v>672</v>
      </c>
      <c r="X575" s="476" t="s">
        <v>627</v>
      </c>
      <c r="Y575" s="476" t="s">
        <v>627</v>
      </c>
      <c r="Z575" s="476">
        <v>0</v>
      </c>
      <c r="AA575" s="493">
        <f t="shared" si="22"/>
        <v>80</v>
      </c>
      <c r="AC575" s="495">
        <f t="shared" si="23"/>
        <v>80</v>
      </c>
    </row>
    <row r="576" spans="1:29" s="493" customFormat="1" hidden="1" x14ac:dyDescent="0.2">
      <c r="A576" s="475">
        <v>561</v>
      </c>
      <c r="B576" s="476" t="s">
        <v>1103</v>
      </c>
      <c r="C576" s="476" t="s">
        <v>486</v>
      </c>
      <c r="D576" s="476" t="s">
        <v>703</v>
      </c>
      <c r="E576" s="476" t="s">
        <v>744</v>
      </c>
      <c r="F576" s="477">
        <v>350</v>
      </c>
      <c r="G576" s="477">
        <v>0</v>
      </c>
      <c r="H576" s="477">
        <v>0</v>
      </c>
      <c r="I576" s="478" t="s">
        <v>328</v>
      </c>
      <c r="J576" s="479">
        <v>147.5</v>
      </c>
      <c r="K576" s="480">
        <v>44273</v>
      </c>
      <c r="L576" s="480"/>
      <c r="M576" s="481">
        <v>52</v>
      </c>
      <c r="N576" s="482" t="s">
        <v>328</v>
      </c>
      <c r="O576" s="483">
        <v>1</v>
      </c>
      <c r="P576" s="484">
        <v>53</v>
      </c>
      <c r="Q576" s="485">
        <v>0</v>
      </c>
      <c r="R576" s="485">
        <v>0</v>
      </c>
      <c r="S576" s="485">
        <v>1</v>
      </c>
      <c r="T576" s="485">
        <v>0</v>
      </c>
      <c r="U576" s="484">
        <v>0</v>
      </c>
      <c r="V576" s="483"/>
      <c r="W576" s="486" t="s">
        <v>672</v>
      </c>
      <c r="X576" s="476" t="s">
        <v>627</v>
      </c>
      <c r="Y576" s="476" t="s">
        <v>627</v>
      </c>
      <c r="Z576" s="476">
        <v>0</v>
      </c>
      <c r="AA576" s="493">
        <f t="shared" si="22"/>
        <v>350</v>
      </c>
      <c r="AC576" s="495">
        <f t="shared" si="23"/>
        <v>350</v>
      </c>
    </row>
    <row r="577" spans="1:29" s="493" customFormat="1" hidden="1" x14ac:dyDescent="0.2">
      <c r="A577" s="475">
        <v>562</v>
      </c>
      <c r="B577" s="476" t="s">
        <v>1103</v>
      </c>
      <c r="C577" s="476" t="s">
        <v>486</v>
      </c>
      <c r="D577" s="476" t="s">
        <v>703</v>
      </c>
      <c r="E577" s="476" t="s">
        <v>744</v>
      </c>
      <c r="F577" s="477">
        <v>122</v>
      </c>
      <c r="G577" s="477">
        <v>0</v>
      </c>
      <c r="H577" s="477">
        <v>0</v>
      </c>
      <c r="I577" s="478" t="s">
        <v>328</v>
      </c>
      <c r="J577" s="479">
        <v>147.5</v>
      </c>
      <c r="K577" s="480">
        <v>44273</v>
      </c>
      <c r="L577" s="480"/>
      <c r="M577" s="481">
        <v>18</v>
      </c>
      <c r="N577" s="482" t="s">
        <v>328</v>
      </c>
      <c r="O577" s="483">
        <v>1</v>
      </c>
      <c r="P577" s="484">
        <v>18</v>
      </c>
      <c r="Q577" s="485">
        <v>0</v>
      </c>
      <c r="R577" s="485">
        <v>0</v>
      </c>
      <c r="S577" s="485">
        <v>0</v>
      </c>
      <c r="T577" s="485">
        <v>0</v>
      </c>
      <c r="U577" s="484">
        <v>0</v>
      </c>
      <c r="V577" s="483"/>
      <c r="W577" s="486" t="s">
        <v>672</v>
      </c>
      <c r="X577" s="476" t="s">
        <v>627</v>
      </c>
      <c r="Y577" s="476" t="s">
        <v>627</v>
      </c>
      <c r="Z577" s="476">
        <v>0</v>
      </c>
      <c r="AA577" s="493">
        <f t="shared" si="22"/>
        <v>122</v>
      </c>
      <c r="AC577" s="495">
        <f t="shared" si="23"/>
        <v>122</v>
      </c>
    </row>
    <row r="578" spans="1:29" s="493" customFormat="1" hidden="1" x14ac:dyDescent="0.2">
      <c r="A578" s="475">
        <v>563</v>
      </c>
      <c r="B578" s="476" t="s">
        <v>1103</v>
      </c>
      <c r="C578" s="476" t="s">
        <v>486</v>
      </c>
      <c r="D578" s="476" t="s">
        <v>703</v>
      </c>
      <c r="E578" s="476" t="s">
        <v>744</v>
      </c>
      <c r="F578" s="477">
        <v>5000</v>
      </c>
      <c r="G578" s="477">
        <v>0</v>
      </c>
      <c r="H578" s="477">
        <v>0</v>
      </c>
      <c r="I578" s="478" t="s">
        <v>328</v>
      </c>
      <c r="J578" s="479">
        <v>147.5</v>
      </c>
      <c r="K578" s="480">
        <v>44273</v>
      </c>
      <c r="L578" s="480"/>
      <c r="M578" s="481">
        <v>738</v>
      </c>
      <c r="N578" s="482" t="s">
        <v>328</v>
      </c>
      <c r="O578" s="483">
        <v>1</v>
      </c>
      <c r="P578" s="484">
        <v>755</v>
      </c>
      <c r="Q578" s="485">
        <v>0</v>
      </c>
      <c r="R578" s="485">
        <v>0</v>
      </c>
      <c r="S578" s="485">
        <v>17</v>
      </c>
      <c r="T578" s="485">
        <v>0</v>
      </c>
      <c r="U578" s="484">
        <v>0</v>
      </c>
      <c r="V578" s="483"/>
      <c r="W578" s="486" t="s">
        <v>672</v>
      </c>
      <c r="X578" s="476" t="s">
        <v>627</v>
      </c>
      <c r="Y578" s="476" t="s">
        <v>627</v>
      </c>
      <c r="Z578" s="476">
        <v>0</v>
      </c>
      <c r="AA578" s="493">
        <f t="shared" si="22"/>
        <v>5000</v>
      </c>
      <c r="AC578" s="495">
        <f t="shared" si="23"/>
        <v>5000</v>
      </c>
    </row>
    <row r="579" spans="1:29" s="493" customFormat="1" hidden="1" x14ac:dyDescent="0.2">
      <c r="A579" s="475">
        <v>564</v>
      </c>
      <c r="B579" s="476" t="s">
        <v>1103</v>
      </c>
      <c r="C579" s="476" t="s">
        <v>486</v>
      </c>
      <c r="D579" s="476" t="s">
        <v>703</v>
      </c>
      <c r="E579" s="476" t="s">
        <v>744</v>
      </c>
      <c r="F579" s="477">
        <v>788</v>
      </c>
      <c r="G579" s="477">
        <v>0</v>
      </c>
      <c r="H579" s="477">
        <v>0</v>
      </c>
      <c r="I579" s="478" t="s">
        <v>328</v>
      </c>
      <c r="J579" s="479">
        <v>147.5</v>
      </c>
      <c r="K579" s="480">
        <v>44273</v>
      </c>
      <c r="L579" s="480"/>
      <c r="M579" s="481">
        <v>116</v>
      </c>
      <c r="N579" s="482" t="s">
        <v>328</v>
      </c>
      <c r="O579" s="483">
        <v>1</v>
      </c>
      <c r="P579" s="484">
        <v>119</v>
      </c>
      <c r="Q579" s="485">
        <v>0</v>
      </c>
      <c r="R579" s="485">
        <v>0</v>
      </c>
      <c r="S579" s="485">
        <v>3</v>
      </c>
      <c r="T579" s="485">
        <v>0</v>
      </c>
      <c r="U579" s="484">
        <v>0</v>
      </c>
      <c r="V579" s="483"/>
      <c r="W579" s="486" t="s">
        <v>672</v>
      </c>
      <c r="X579" s="476" t="s">
        <v>627</v>
      </c>
      <c r="Y579" s="476" t="s">
        <v>627</v>
      </c>
      <c r="Z579" s="476">
        <v>0</v>
      </c>
      <c r="AA579" s="493">
        <f t="shared" si="22"/>
        <v>788</v>
      </c>
      <c r="AC579" s="495">
        <f t="shared" si="23"/>
        <v>788</v>
      </c>
    </row>
    <row r="580" spans="1:29" s="493" customFormat="1" hidden="1" x14ac:dyDescent="0.2">
      <c r="A580" s="475">
        <v>565</v>
      </c>
      <c r="B580" s="476" t="s">
        <v>1103</v>
      </c>
      <c r="C580" s="476" t="s">
        <v>486</v>
      </c>
      <c r="D580" s="476" t="s">
        <v>703</v>
      </c>
      <c r="E580" s="476" t="s">
        <v>744</v>
      </c>
      <c r="F580" s="477">
        <v>1</v>
      </c>
      <c r="G580" s="477">
        <v>0</v>
      </c>
      <c r="H580" s="477">
        <v>0</v>
      </c>
      <c r="I580" s="478" t="s">
        <v>328</v>
      </c>
      <c r="J580" s="479">
        <v>147.5</v>
      </c>
      <c r="K580" s="480">
        <v>44273</v>
      </c>
      <c r="L580" s="480"/>
      <c r="M580" s="481">
        <v>0</v>
      </c>
      <c r="N580" s="482" t="s">
        <v>328</v>
      </c>
      <c r="O580" s="483">
        <v>1</v>
      </c>
      <c r="P580" s="484">
        <v>0</v>
      </c>
      <c r="Q580" s="485">
        <v>0</v>
      </c>
      <c r="R580" s="485">
        <v>0</v>
      </c>
      <c r="S580" s="485">
        <v>0</v>
      </c>
      <c r="T580" s="485">
        <v>0</v>
      </c>
      <c r="U580" s="484">
        <v>0</v>
      </c>
      <c r="V580" s="483"/>
      <c r="W580" s="486" t="s">
        <v>672</v>
      </c>
      <c r="X580" s="476" t="s">
        <v>627</v>
      </c>
      <c r="Y580" s="476" t="s">
        <v>627</v>
      </c>
      <c r="Z580" s="476">
        <v>0</v>
      </c>
      <c r="AA580" s="493">
        <f t="shared" si="22"/>
        <v>1</v>
      </c>
      <c r="AC580" s="495">
        <f t="shared" si="23"/>
        <v>1</v>
      </c>
    </row>
    <row r="581" spans="1:29" s="493" customFormat="1" hidden="1" x14ac:dyDescent="0.2">
      <c r="A581" s="475">
        <v>566</v>
      </c>
      <c r="B581" s="476" t="s">
        <v>1103</v>
      </c>
      <c r="C581" s="476" t="s">
        <v>486</v>
      </c>
      <c r="D581" s="476" t="s">
        <v>703</v>
      </c>
      <c r="E581" s="476" t="s">
        <v>744</v>
      </c>
      <c r="F581" s="477">
        <v>1</v>
      </c>
      <c r="G581" s="477">
        <v>0</v>
      </c>
      <c r="H581" s="477">
        <v>0</v>
      </c>
      <c r="I581" s="478" t="s">
        <v>328</v>
      </c>
      <c r="J581" s="479">
        <v>147.5</v>
      </c>
      <c r="K581" s="480">
        <v>44273</v>
      </c>
      <c r="L581" s="480"/>
      <c r="M581" s="481">
        <v>0</v>
      </c>
      <c r="N581" s="482" t="s">
        <v>328</v>
      </c>
      <c r="O581" s="483">
        <v>1</v>
      </c>
      <c r="P581" s="484">
        <v>0</v>
      </c>
      <c r="Q581" s="485">
        <v>0</v>
      </c>
      <c r="R581" s="485">
        <v>0</v>
      </c>
      <c r="S581" s="485">
        <v>0</v>
      </c>
      <c r="T581" s="485">
        <v>0</v>
      </c>
      <c r="U581" s="484">
        <v>0</v>
      </c>
      <c r="V581" s="483"/>
      <c r="W581" s="486" t="s">
        <v>672</v>
      </c>
      <c r="X581" s="476" t="s">
        <v>627</v>
      </c>
      <c r="Y581" s="476" t="s">
        <v>627</v>
      </c>
      <c r="Z581" s="476">
        <v>0</v>
      </c>
      <c r="AA581" s="493">
        <f t="shared" si="22"/>
        <v>1</v>
      </c>
      <c r="AC581" s="495">
        <f t="shared" si="23"/>
        <v>1</v>
      </c>
    </row>
    <row r="582" spans="1:29" s="493" customFormat="1" hidden="1" x14ac:dyDescent="0.2">
      <c r="A582" s="475">
        <v>567</v>
      </c>
      <c r="B582" s="476" t="s">
        <v>1103</v>
      </c>
      <c r="C582" s="476" t="s">
        <v>486</v>
      </c>
      <c r="D582" s="476" t="s">
        <v>703</v>
      </c>
      <c r="E582" s="476" t="s">
        <v>744</v>
      </c>
      <c r="F582" s="477">
        <v>16946</v>
      </c>
      <c r="G582" s="477">
        <v>0</v>
      </c>
      <c r="H582" s="477">
        <v>0</v>
      </c>
      <c r="I582" s="478" t="s">
        <v>328</v>
      </c>
      <c r="J582" s="479">
        <v>147.5</v>
      </c>
      <c r="K582" s="480">
        <v>44273</v>
      </c>
      <c r="L582" s="480"/>
      <c r="M582" s="481">
        <v>2500</v>
      </c>
      <c r="N582" s="482" t="s">
        <v>328</v>
      </c>
      <c r="O582" s="483">
        <v>1</v>
      </c>
      <c r="P582" s="484">
        <v>2557</v>
      </c>
      <c r="Q582" s="485">
        <v>0</v>
      </c>
      <c r="R582" s="485">
        <v>0</v>
      </c>
      <c r="S582" s="485">
        <v>58</v>
      </c>
      <c r="T582" s="485">
        <v>0</v>
      </c>
      <c r="U582" s="484">
        <v>0</v>
      </c>
      <c r="V582" s="483"/>
      <c r="W582" s="486" t="s">
        <v>672</v>
      </c>
      <c r="X582" s="476" t="s">
        <v>627</v>
      </c>
      <c r="Y582" s="476" t="s">
        <v>627</v>
      </c>
      <c r="Z582" s="476">
        <v>0</v>
      </c>
      <c r="AA582" s="493">
        <f t="shared" si="22"/>
        <v>16946</v>
      </c>
      <c r="AC582" s="495">
        <f t="shared" si="23"/>
        <v>16946</v>
      </c>
    </row>
    <row r="583" spans="1:29" s="493" customFormat="1" hidden="1" x14ac:dyDescent="0.2">
      <c r="A583" s="475">
        <v>568</v>
      </c>
      <c r="B583" s="476" t="s">
        <v>1103</v>
      </c>
      <c r="C583" s="476" t="s">
        <v>486</v>
      </c>
      <c r="D583" s="476" t="s">
        <v>703</v>
      </c>
      <c r="E583" s="476" t="s">
        <v>744</v>
      </c>
      <c r="F583" s="477">
        <v>40602</v>
      </c>
      <c r="G583" s="477">
        <v>0</v>
      </c>
      <c r="H583" s="477">
        <v>0</v>
      </c>
      <c r="I583" s="478" t="s">
        <v>328</v>
      </c>
      <c r="J583" s="479">
        <v>143.69</v>
      </c>
      <c r="K583" s="480">
        <v>44273</v>
      </c>
      <c r="L583" s="480"/>
      <c r="M583" s="481">
        <v>5834</v>
      </c>
      <c r="N583" s="482" t="s">
        <v>328</v>
      </c>
      <c r="O583" s="483">
        <v>1</v>
      </c>
      <c r="P583" s="484">
        <v>6128</v>
      </c>
      <c r="Q583" s="485">
        <v>0</v>
      </c>
      <c r="R583" s="485">
        <v>0</v>
      </c>
      <c r="S583" s="485">
        <v>293</v>
      </c>
      <c r="T583" s="485">
        <v>0</v>
      </c>
      <c r="U583" s="484">
        <v>0</v>
      </c>
      <c r="V583" s="483"/>
      <c r="W583" s="486" t="s">
        <v>672</v>
      </c>
      <c r="X583" s="476" t="s">
        <v>627</v>
      </c>
      <c r="Y583" s="476" t="s">
        <v>627</v>
      </c>
      <c r="Z583" s="476">
        <v>0</v>
      </c>
      <c r="AA583" s="493">
        <f t="shared" si="22"/>
        <v>40602</v>
      </c>
      <c r="AC583" s="495">
        <f t="shared" si="23"/>
        <v>40602</v>
      </c>
    </row>
    <row r="584" spans="1:29" s="493" customFormat="1" hidden="1" x14ac:dyDescent="0.2">
      <c r="A584" s="475">
        <v>569</v>
      </c>
      <c r="B584" s="476" t="s">
        <v>1103</v>
      </c>
      <c r="C584" s="476" t="s">
        <v>486</v>
      </c>
      <c r="D584" s="476" t="s">
        <v>703</v>
      </c>
      <c r="E584" s="476" t="s">
        <v>744</v>
      </c>
      <c r="F584" s="477">
        <v>61633</v>
      </c>
      <c r="G584" s="477">
        <v>0</v>
      </c>
      <c r="H584" s="477">
        <v>0</v>
      </c>
      <c r="I584" s="478" t="s">
        <v>328</v>
      </c>
      <c r="J584" s="479">
        <v>145.61000000000001</v>
      </c>
      <c r="K584" s="480">
        <v>44273</v>
      </c>
      <c r="L584" s="480"/>
      <c r="M584" s="481">
        <v>8974</v>
      </c>
      <c r="N584" s="482" t="s">
        <v>328</v>
      </c>
      <c r="O584" s="483">
        <v>1</v>
      </c>
      <c r="P584" s="484">
        <v>9301</v>
      </c>
      <c r="Q584" s="485">
        <v>0</v>
      </c>
      <c r="R584" s="485">
        <v>0</v>
      </c>
      <c r="S584" s="485">
        <v>327</v>
      </c>
      <c r="T584" s="485">
        <v>0</v>
      </c>
      <c r="U584" s="484">
        <v>0</v>
      </c>
      <c r="V584" s="483"/>
      <c r="W584" s="486" t="s">
        <v>672</v>
      </c>
      <c r="X584" s="476" t="s">
        <v>627</v>
      </c>
      <c r="Y584" s="476" t="s">
        <v>627</v>
      </c>
      <c r="Z584" s="476">
        <v>0</v>
      </c>
      <c r="AA584" s="493">
        <f t="shared" si="22"/>
        <v>61633</v>
      </c>
      <c r="AC584" s="495">
        <f t="shared" si="23"/>
        <v>61633</v>
      </c>
    </row>
    <row r="585" spans="1:29" s="493" customFormat="1" hidden="1" x14ac:dyDescent="0.2">
      <c r="A585" s="475">
        <v>570</v>
      </c>
      <c r="B585" s="476" t="s">
        <v>1103</v>
      </c>
      <c r="C585" s="476" t="s">
        <v>486</v>
      </c>
      <c r="D585" s="476" t="s">
        <v>703</v>
      </c>
      <c r="E585" s="476" t="s">
        <v>744</v>
      </c>
      <c r="F585" s="477">
        <v>40478</v>
      </c>
      <c r="G585" s="477">
        <v>0</v>
      </c>
      <c r="H585" s="477">
        <v>0</v>
      </c>
      <c r="I585" s="478" t="s">
        <v>328</v>
      </c>
      <c r="J585" s="479">
        <v>143.31</v>
      </c>
      <c r="K585" s="480">
        <v>44273</v>
      </c>
      <c r="L585" s="480"/>
      <c r="M585" s="481">
        <v>5801</v>
      </c>
      <c r="N585" s="482" t="s">
        <v>328</v>
      </c>
      <c r="O585" s="483">
        <v>1</v>
      </c>
      <c r="P585" s="484">
        <v>6109</v>
      </c>
      <c r="Q585" s="485">
        <v>0</v>
      </c>
      <c r="R585" s="485">
        <v>0</v>
      </c>
      <c r="S585" s="485">
        <v>308</v>
      </c>
      <c r="T585" s="485">
        <v>0</v>
      </c>
      <c r="U585" s="484">
        <v>0</v>
      </c>
      <c r="V585" s="483"/>
      <c r="W585" s="486" t="s">
        <v>672</v>
      </c>
      <c r="X585" s="476" t="s">
        <v>627</v>
      </c>
      <c r="Y585" s="476" t="s">
        <v>627</v>
      </c>
      <c r="Z585" s="476">
        <v>0</v>
      </c>
      <c r="AA585" s="493">
        <f t="shared" si="22"/>
        <v>40478</v>
      </c>
      <c r="AC585" s="495">
        <f t="shared" si="23"/>
        <v>40478</v>
      </c>
    </row>
    <row r="586" spans="1:29" s="493" customFormat="1" hidden="1" x14ac:dyDescent="0.2">
      <c r="A586" s="475">
        <v>571</v>
      </c>
      <c r="B586" s="476" t="s">
        <v>1103</v>
      </c>
      <c r="C586" s="476" t="s">
        <v>486</v>
      </c>
      <c r="D586" s="476" t="s">
        <v>703</v>
      </c>
      <c r="E586" s="476" t="s">
        <v>744</v>
      </c>
      <c r="F586" s="477">
        <v>61633</v>
      </c>
      <c r="G586" s="477">
        <v>0</v>
      </c>
      <c r="H586" s="477">
        <v>0</v>
      </c>
      <c r="I586" s="478" t="s">
        <v>328</v>
      </c>
      <c r="J586" s="479">
        <v>146.06</v>
      </c>
      <c r="K586" s="480">
        <v>44273</v>
      </c>
      <c r="L586" s="480"/>
      <c r="M586" s="481">
        <v>9002</v>
      </c>
      <c r="N586" s="482" t="s">
        <v>328</v>
      </c>
      <c r="O586" s="483">
        <v>1</v>
      </c>
      <c r="P586" s="484">
        <v>9301</v>
      </c>
      <c r="Q586" s="485">
        <v>0</v>
      </c>
      <c r="R586" s="485">
        <v>0</v>
      </c>
      <c r="S586" s="485">
        <v>299</v>
      </c>
      <c r="T586" s="485">
        <v>0</v>
      </c>
      <c r="U586" s="484">
        <v>0</v>
      </c>
      <c r="V586" s="483"/>
      <c r="W586" s="486" t="s">
        <v>672</v>
      </c>
      <c r="X586" s="476" t="s">
        <v>627</v>
      </c>
      <c r="Y586" s="476" t="s">
        <v>627</v>
      </c>
      <c r="Z586" s="476">
        <v>0</v>
      </c>
      <c r="AA586" s="493">
        <f t="shared" si="22"/>
        <v>61633</v>
      </c>
      <c r="AC586" s="495">
        <f t="shared" si="23"/>
        <v>61633</v>
      </c>
    </row>
    <row r="587" spans="1:29" s="493" customFormat="1" hidden="1" x14ac:dyDescent="0.2">
      <c r="A587" s="475">
        <v>572</v>
      </c>
      <c r="B587" s="476" t="s">
        <v>1103</v>
      </c>
      <c r="C587" s="476" t="s">
        <v>486</v>
      </c>
      <c r="D587" s="476" t="s">
        <v>703</v>
      </c>
      <c r="E587" s="476" t="s">
        <v>744</v>
      </c>
      <c r="F587" s="477">
        <v>231</v>
      </c>
      <c r="G587" s="477">
        <v>0</v>
      </c>
      <c r="H587" s="477">
        <v>0</v>
      </c>
      <c r="I587" s="478" t="s">
        <v>328</v>
      </c>
      <c r="J587" s="479">
        <v>143.31</v>
      </c>
      <c r="K587" s="480">
        <v>44273</v>
      </c>
      <c r="L587" s="480"/>
      <c r="M587" s="481">
        <v>33</v>
      </c>
      <c r="N587" s="482" t="s">
        <v>328</v>
      </c>
      <c r="O587" s="483">
        <v>1</v>
      </c>
      <c r="P587" s="484">
        <v>35</v>
      </c>
      <c r="Q587" s="485">
        <v>0</v>
      </c>
      <c r="R587" s="485">
        <v>0</v>
      </c>
      <c r="S587" s="485">
        <v>2</v>
      </c>
      <c r="T587" s="485">
        <v>0</v>
      </c>
      <c r="U587" s="484">
        <v>0</v>
      </c>
      <c r="V587" s="483"/>
      <c r="W587" s="486" t="s">
        <v>672</v>
      </c>
      <c r="X587" s="476" t="s">
        <v>627</v>
      </c>
      <c r="Y587" s="476" t="s">
        <v>627</v>
      </c>
      <c r="Z587" s="476">
        <v>0</v>
      </c>
      <c r="AA587" s="493">
        <f t="shared" si="22"/>
        <v>231</v>
      </c>
      <c r="AC587" s="495">
        <f t="shared" si="23"/>
        <v>231</v>
      </c>
    </row>
    <row r="588" spans="1:29" s="493" customFormat="1" hidden="1" x14ac:dyDescent="0.2">
      <c r="A588" s="475">
        <v>573</v>
      </c>
      <c r="B588" s="476" t="s">
        <v>1103</v>
      </c>
      <c r="C588" s="476" t="s">
        <v>486</v>
      </c>
      <c r="D588" s="476" t="s">
        <v>703</v>
      </c>
      <c r="E588" s="476" t="s">
        <v>744</v>
      </c>
      <c r="F588" s="477">
        <v>1</v>
      </c>
      <c r="G588" s="477">
        <v>0</v>
      </c>
      <c r="H588" s="477">
        <v>0</v>
      </c>
      <c r="I588" s="478" t="s">
        <v>328</v>
      </c>
      <c r="J588" s="479">
        <v>143.30000000000001</v>
      </c>
      <c r="K588" s="480">
        <v>44273</v>
      </c>
      <c r="L588" s="480"/>
      <c r="M588" s="481">
        <v>0</v>
      </c>
      <c r="N588" s="482" t="s">
        <v>328</v>
      </c>
      <c r="O588" s="483">
        <v>1</v>
      </c>
      <c r="P588" s="484">
        <v>0</v>
      </c>
      <c r="Q588" s="485">
        <v>0</v>
      </c>
      <c r="R588" s="485">
        <v>0</v>
      </c>
      <c r="S588" s="485">
        <v>0</v>
      </c>
      <c r="T588" s="485">
        <v>0</v>
      </c>
      <c r="U588" s="484">
        <v>0</v>
      </c>
      <c r="V588" s="483"/>
      <c r="W588" s="486" t="s">
        <v>672</v>
      </c>
      <c r="X588" s="476" t="s">
        <v>627</v>
      </c>
      <c r="Y588" s="476" t="s">
        <v>627</v>
      </c>
      <c r="Z588" s="476">
        <v>0</v>
      </c>
      <c r="AA588" s="493">
        <f t="shared" si="22"/>
        <v>1</v>
      </c>
      <c r="AC588" s="495">
        <f t="shared" si="23"/>
        <v>1</v>
      </c>
    </row>
    <row r="589" spans="1:29" s="493" customFormat="1" hidden="1" x14ac:dyDescent="0.2">
      <c r="A589" s="475">
        <v>574</v>
      </c>
      <c r="B589" s="476" t="s">
        <v>1103</v>
      </c>
      <c r="C589" s="476" t="s">
        <v>486</v>
      </c>
      <c r="D589" s="476" t="s">
        <v>703</v>
      </c>
      <c r="E589" s="476" t="s">
        <v>744</v>
      </c>
      <c r="F589" s="477">
        <v>500</v>
      </c>
      <c r="G589" s="477">
        <v>0</v>
      </c>
      <c r="H589" s="477">
        <v>0</v>
      </c>
      <c r="I589" s="478" t="s">
        <v>328</v>
      </c>
      <c r="J589" s="479">
        <v>144.69999999999999</v>
      </c>
      <c r="K589" s="480">
        <v>44273</v>
      </c>
      <c r="L589" s="480"/>
      <c r="M589" s="481">
        <v>72</v>
      </c>
      <c r="N589" s="482" t="s">
        <v>328</v>
      </c>
      <c r="O589" s="483">
        <v>1</v>
      </c>
      <c r="P589" s="484">
        <v>75</v>
      </c>
      <c r="Q589" s="485">
        <v>0</v>
      </c>
      <c r="R589" s="485">
        <v>0</v>
      </c>
      <c r="S589" s="485">
        <v>3</v>
      </c>
      <c r="T589" s="485">
        <v>0</v>
      </c>
      <c r="U589" s="484">
        <v>0</v>
      </c>
      <c r="V589" s="483"/>
      <c r="W589" s="486" t="s">
        <v>672</v>
      </c>
      <c r="X589" s="476" t="s">
        <v>627</v>
      </c>
      <c r="Y589" s="476" t="s">
        <v>627</v>
      </c>
      <c r="Z589" s="476">
        <v>0</v>
      </c>
      <c r="AA589" s="493">
        <f t="shared" si="22"/>
        <v>500</v>
      </c>
      <c r="AC589" s="495">
        <f t="shared" si="23"/>
        <v>500</v>
      </c>
    </row>
    <row r="590" spans="1:29" s="493" customFormat="1" hidden="1" x14ac:dyDescent="0.2">
      <c r="A590" s="475">
        <v>575</v>
      </c>
      <c r="B590" s="476" t="s">
        <v>1103</v>
      </c>
      <c r="C590" s="476" t="s">
        <v>486</v>
      </c>
      <c r="D590" s="476" t="s">
        <v>703</v>
      </c>
      <c r="E590" s="476" t="s">
        <v>744</v>
      </c>
      <c r="F590" s="477">
        <v>30</v>
      </c>
      <c r="G590" s="477">
        <v>0</v>
      </c>
      <c r="H590" s="477">
        <v>0</v>
      </c>
      <c r="I590" s="478" t="s">
        <v>328</v>
      </c>
      <c r="J590" s="479">
        <v>144.78</v>
      </c>
      <c r="K590" s="480">
        <v>44273</v>
      </c>
      <c r="L590" s="480"/>
      <c r="M590" s="481">
        <v>4</v>
      </c>
      <c r="N590" s="482" t="s">
        <v>328</v>
      </c>
      <c r="O590" s="483">
        <v>1</v>
      </c>
      <c r="P590" s="484">
        <v>5</v>
      </c>
      <c r="Q590" s="485">
        <v>0</v>
      </c>
      <c r="R590" s="485">
        <v>0</v>
      </c>
      <c r="S590" s="485">
        <v>0</v>
      </c>
      <c r="T590" s="485">
        <v>0</v>
      </c>
      <c r="U590" s="484">
        <v>0</v>
      </c>
      <c r="V590" s="483"/>
      <c r="W590" s="486" t="s">
        <v>672</v>
      </c>
      <c r="X590" s="476" t="s">
        <v>627</v>
      </c>
      <c r="Y590" s="476" t="s">
        <v>627</v>
      </c>
      <c r="Z590" s="476">
        <v>0</v>
      </c>
      <c r="AA590" s="493">
        <f t="shared" si="22"/>
        <v>30</v>
      </c>
      <c r="AC590" s="495">
        <f t="shared" si="23"/>
        <v>30</v>
      </c>
    </row>
    <row r="591" spans="1:29" s="493" customFormat="1" hidden="1" x14ac:dyDescent="0.2">
      <c r="A591" s="475">
        <v>576</v>
      </c>
      <c r="B591" s="476" t="s">
        <v>1103</v>
      </c>
      <c r="C591" s="476" t="s">
        <v>486</v>
      </c>
      <c r="D591" s="476" t="s">
        <v>703</v>
      </c>
      <c r="E591" s="476" t="s">
        <v>744</v>
      </c>
      <c r="F591" s="477">
        <v>89</v>
      </c>
      <c r="G591" s="477">
        <v>0</v>
      </c>
      <c r="H591" s="477">
        <v>0</v>
      </c>
      <c r="I591" s="478" t="s">
        <v>328</v>
      </c>
      <c r="J591" s="479">
        <v>144.79</v>
      </c>
      <c r="K591" s="480">
        <v>44273</v>
      </c>
      <c r="L591" s="480"/>
      <c r="M591" s="481">
        <v>13</v>
      </c>
      <c r="N591" s="482" t="s">
        <v>328</v>
      </c>
      <c r="O591" s="483">
        <v>1</v>
      </c>
      <c r="P591" s="484">
        <v>13</v>
      </c>
      <c r="Q591" s="485">
        <v>0</v>
      </c>
      <c r="R591" s="485">
        <v>0</v>
      </c>
      <c r="S591" s="485">
        <v>1</v>
      </c>
      <c r="T591" s="485">
        <v>0</v>
      </c>
      <c r="U591" s="484">
        <v>0</v>
      </c>
      <c r="V591" s="483"/>
      <c r="W591" s="486" t="s">
        <v>672</v>
      </c>
      <c r="X591" s="476" t="s">
        <v>627</v>
      </c>
      <c r="Y591" s="476" t="s">
        <v>627</v>
      </c>
      <c r="Z591" s="476">
        <v>0</v>
      </c>
      <c r="AA591" s="493">
        <f t="shared" si="22"/>
        <v>89</v>
      </c>
      <c r="AC591" s="495">
        <f t="shared" si="23"/>
        <v>89</v>
      </c>
    </row>
    <row r="592" spans="1:29" s="493" customFormat="1" hidden="1" x14ac:dyDescent="0.2">
      <c r="A592" s="475">
        <v>577</v>
      </c>
      <c r="B592" s="476" t="s">
        <v>1103</v>
      </c>
      <c r="C592" s="476" t="s">
        <v>486</v>
      </c>
      <c r="D592" s="476" t="s">
        <v>703</v>
      </c>
      <c r="E592" s="476" t="s">
        <v>744</v>
      </c>
      <c r="F592" s="477">
        <v>118</v>
      </c>
      <c r="G592" s="477">
        <v>0</v>
      </c>
      <c r="H592" s="477">
        <v>0</v>
      </c>
      <c r="I592" s="478" t="s">
        <v>328</v>
      </c>
      <c r="J592" s="479">
        <v>144.82</v>
      </c>
      <c r="K592" s="480">
        <v>44273</v>
      </c>
      <c r="L592" s="480"/>
      <c r="M592" s="481">
        <v>17</v>
      </c>
      <c r="N592" s="482" t="s">
        <v>328</v>
      </c>
      <c r="O592" s="483">
        <v>1</v>
      </c>
      <c r="P592" s="484">
        <v>18</v>
      </c>
      <c r="Q592" s="485">
        <v>0</v>
      </c>
      <c r="R592" s="485">
        <v>0</v>
      </c>
      <c r="S592" s="485">
        <v>1</v>
      </c>
      <c r="T592" s="485">
        <v>0</v>
      </c>
      <c r="U592" s="484">
        <v>0</v>
      </c>
      <c r="V592" s="483"/>
      <c r="W592" s="486" t="s">
        <v>672</v>
      </c>
      <c r="X592" s="476" t="s">
        <v>627</v>
      </c>
      <c r="Y592" s="476" t="s">
        <v>627</v>
      </c>
      <c r="Z592" s="476">
        <v>0</v>
      </c>
      <c r="AA592" s="493">
        <f t="shared" si="22"/>
        <v>118</v>
      </c>
      <c r="AC592" s="495">
        <f t="shared" si="23"/>
        <v>118</v>
      </c>
    </row>
    <row r="593" spans="1:29" s="493" customFormat="1" hidden="1" x14ac:dyDescent="0.2">
      <c r="A593" s="475">
        <v>578</v>
      </c>
      <c r="B593" s="476" t="s">
        <v>1103</v>
      </c>
      <c r="C593" s="476" t="s">
        <v>486</v>
      </c>
      <c r="D593" s="476" t="s">
        <v>703</v>
      </c>
      <c r="E593" s="476" t="s">
        <v>744</v>
      </c>
      <c r="F593" s="477">
        <v>70</v>
      </c>
      <c r="G593" s="477">
        <v>0</v>
      </c>
      <c r="H593" s="477">
        <v>0</v>
      </c>
      <c r="I593" s="478" t="s">
        <v>328</v>
      </c>
      <c r="J593" s="479">
        <v>144.83000000000001</v>
      </c>
      <c r="K593" s="480">
        <v>44273</v>
      </c>
      <c r="L593" s="480"/>
      <c r="M593" s="481">
        <v>10</v>
      </c>
      <c r="N593" s="482" t="s">
        <v>328</v>
      </c>
      <c r="O593" s="483">
        <v>1</v>
      </c>
      <c r="P593" s="484">
        <v>11</v>
      </c>
      <c r="Q593" s="485">
        <v>0</v>
      </c>
      <c r="R593" s="485">
        <v>0</v>
      </c>
      <c r="S593" s="485">
        <v>0</v>
      </c>
      <c r="T593" s="485">
        <v>0</v>
      </c>
      <c r="U593" s="484">
        <v>0</v>
      </c>
      <c r="V593" s="483"/>
      <c r="W593" s="486" t="s">
        <v>672</v>
      </c>
      <c r="X593" s="476" t="s">
        <v>627</v>
      </c>
      <c r="Y593" s="476" t="s">
        <v>627</v>
      </c>
      <c r="Z593" s="476">
        <v>0</v>
      </c>
      <c r="AA593" s="493">
        <f t="shared" si="22"/>
        <v>70</v>
      </c>
      <c r="AC593" s="495">
        <f t="shared" si="23"/>
        <v>70</v>
      </c>
    </row>
    <row r="594" spans="1:29" s="493" customFormat="1" hidden="1" x14ac:dyDescent="0.2">
      <c r="A594" s="475">
        <v>579</v>
      </c>
      <c r="B594" s="476" t="s">
        <v>1103</v>
      </c>
      <c r="C594" s="476" t="s">
        <v>486</v>
      </c>
      <c r="D594" s="476" t="s">
        <v>703</v>
      </c>
      <c r="E594" s="476" t="s">
        <v>744</v>
      </c>
      <c r="F594" s="477">
        <v>3728</v>
      </c>
      <c r="G594" s="477">
        <v>0</v>
      </c>
      <c r="H594" s="477">
        <v>0</v>
      </c>
      <c r="I594" s="478" t="s">
        <v>328</v>
      </c>
      <c r="J594" s="479">
        <v>144.84</v>
      </c>
      <c r="K594" s="480">
        <v>44273</v>
      </c>
      <c r="L594" s="480"/>
      <c r="M594" s="481">
        <v>540</v>
      </c>
      <c r="N594" s="482" t="s">
        <v>328</v>
      </c>
      <c r="O594" s="483">
        <v>1</v>
      </c>
      <c r="P594" s="484">
        <v>563</v>
      </c>
      <c r="Q594" s="485">
        <v>0</v>
      </c>
      <c r="R594" s="485">
        <v>0</v>
      </c>
      <c r="S594" s="485">
        <v>23</v>
      </c>
      <c r="T594" s="485">
        <v>0</v>
      </c>
      <c r="U594" s="484">
        <v>0</v>
      </c>
      <c r="V594" s="483"/>
      <c r="W594" s="486" t="s">
        <v>672</v>
      </c>
      <c r="X594" s="476" t="s">
        <v>627</v>
      </c>
      <c r="Y594" s="476" t="s">
        <v>627</v>
      </c>
      <c r="Z594" s="476">
        <v>0</v>
      </c>
      <c r="AA594" s="493">
        <f t="shared" si="22"/>
        <v>3728</v>
      </c>
      <c r="AC594" s="495">
        <f t="shared" si="23"/>
        <v>3728</v>
      </c>
    </row>
    <row r="595" spans="1:29" s="493" customFormat="1" hidden="1" x14ac:dyDescent="0.2">
      <c r="A595" s="475">
        <v>580</v>
      </c>
      <c r="B595" s="476" t="s">
        <v>1103</v>
      </c>
      <c r="C595" s="476" t="s">
        <v>486</v>
      </c>
      <c r="D595" s="476" t="s">
        <v>703</v>
      </c>
      <c r="E595" s="476" t="s">
        <v>744</v>
      </c>
      <c r="F595" s="477">
        <v>5</v>
      </c>
      <c r="G595" s="477">
        <v>0</v>
      </c>
      <c r="H595" s="477">
        <v>0</v>
      </c>
      <c r="I595" s="478" t="s">
        <v>328</v>
      </c>
      <c r="J595" s="479">
        <v>144.84</v>
      </c>
      <c r="K595" s="480">
        <v>44273</v>
      </c>
      <c r="L595" s="480"/>
      <c r="M595" s="481">
        <v>1</v>
      </c>
      <c r="N595" s="482" t="s">
        <v>328</v>
      </c>
      <c r="O595" s="483">
        <v>1</v>
      </c>
      <c r="P595" s="484">
        <v>1</v>
      </c>
      <c r="Q595" s="485">
        <v>0</v>
      </c>
      <c r="R595" s="485">
        <v>0</v>
      </c>
      <c r="S595" s="485">
        <v>0</v>
      </c>
      <c r="T595" s="485">
        <v>0</v>
      </c>
      <c r="U595" s="484">
        <v>0</v>
      </c>
      <c r="V595" s="483"/>
      <c r="W595" s="486" t="s">
        <v>672</v>
      </c>
      <c r="X595" s="476" t="s">
        <v>627</v>
      </c>
      <c r="Y595" s="476" t="s">
        <v>627</v>
      </c>
      <c r="Z595" s="476">
        <v>0</v>
      </c>
      <c r="AA595" s="493">
        <f t="shared" si="22"/>
        <v>5</v>
      </c>
      <c r="AC595" s="495">
        <f t="shared" si="23"/>
        <v>5</v>
      </c>
    </row>
    <row r="596" spans="1:29" s="493" customFormat="1" hidden="1" x14ac:dyDescent="0.2">
      <c r="A596" s="475">
        <v>581</v>
      </c>
      <c r="B596" s="476" t="s">
        <v>1103</v>
      </c>
      <c r="C596" s="476" t="s">
        <v>486</v>
      </c>
      <c r="D596" s="476" t="s">
        <v>703</v>
      </c>
      <c r="E596" s="476" t="s">
        <v>744</v>
      </c>
      <c r="F596" s="477">
        <v>13459</v>
      </c>
      <c r="G596" s="477">
        <v>0</v>
      </c>
      <c r="H596" s="477">
        <v>0</v>
      </c>
      <c r="I596" s="478" t="s">
        <v>328</v>
      </c>
      <c r="J596" s="479">
        <v>144.85</v>
      </c>
      <c r="K596" s="480">
        <v>44273</v>
      </c>
      <c r="L596" s="480"/>
      <c r="M596" s="481">
        <v>1950</v>
      </c>
      <c r="N596" s="482" t="s">
        <v>328</v>
      </c>
      <c r="O596" s="483">
        <v>1</v>
      </c>
      <c r="P596" s="484">
        <v>2031</v>
      </c>
      <c r="Q596" s="485">
        <v>0</v>
      </c>
      <c r="R596" s="485">
        <v>0</v>
      </c>
      <c r="S596" s="485">
        <v>82</v>
      </c>
      <c r="T596" s="485">
        <v>0</v>
      </c>
      <c r="U596" s="484">
        <v>0</v>
      </c>
      <c r="V596" s="483"/>
      <c r="W596" s="486" t="s">
        <v>672</v>
      </c>
      <c r="X596" s="476" t="s">
        <v>627</v>
      </c>
      <c r="Y596" s="476" t="s">
        <v>627</v>
      </c>
      <c r="Z596" s="476">
        <v>0</v>
      </c>
      <c r="AA596" s="493">
        <f t="shared" si="22"/>
        <v>13459</v>
      </c>
      <c r="AC596" s="495">
        <f t="shared" si="23"/>
        <v>13459</v>
      </c>
    </row>
    <row r="597" spans="1:29" s="493" customFormat="1" hidden="1" x14ac:dyDescent="0.2">
      <c r="A597" s="475">
        <v>582</v>
      </c>
      <c r="B597" s="476" t="s">
        <v>1103</v>
      </c>
      <c r="C597" s="476" t="s">
        <v>486</v>
      </c>
      <c r="D597" s="476" t="s">
        <v>703</v>
      </c>
      <c r="E597" s="476" t="s">
        <v>744</v>
      </c>
      <c r="F597" s="477">
        <v>6</v>
      </c>
      <c r="G597" s="477">
        <v>0</v>
      </c>
      <c r="H597" s="477">
        <v>0</v>
      </c>
      <c r="I597" s="478" t="s">
        <v>328</v>
      </c>
      <c r="J597" s="479">
        <v>146.53</v>
      </c>
      <c r="K597" s="480">
        <v>44274</v>
      </c>
      <c r="L597" s="480"/>
      <c r="M597" s="481">
        <v>1</v>
      </c>
      <c r="N597" s="482" t="s">
        <v>328</v>
      </c>
      <c r="O597" s="483">
        <v>1</v>
      </c>
      <c r="P597" s="484">
        <v>1</v>
      </c>
      <c r="Q597" s="485">
        <v>0</v>
      </c>
      <c r="R597" s="485">
        <v>0</v>
      </c>
      <c r="S597" s="485">
        <v>0</v>
      </c>
      <c r="T597" s="485">
        <v>0</v>
      </c>
      <c r="U597" s="484">
        <v>0</v>
      </c>
      <c r="V597" s="483"/>
      <c r="W597" s="486" t="s">
        <v>672</v>
      </c>
      <c r="X597" s="476" t="s">
        <v>627</v>
      </c>
      <c r="Y597" s="476" t="s">
        <v>627</v>
      </c>
      <c r="Z597" s="476">
        <v>0</v>
      </c>
      <c r="AA597" s="493">
        <f t="shared" si="22"/>
        <v>6</v>
      </c>
      <c r="AC597" s="495">
        <f t="shared" si="23"/>
        <v>6</v>
      </c>
    </row>
    <row r="598" spans="1:29" s="493" customFormat="1" hidden="1" x14ac:dyDescent="0.2">
      <c r="A598" s="475">
        <v>583</v>
      </c>
      <c r="B598" s="476" t="s">
        <v>1103</v>
      </c>
      <c r="C598" s="476" t="s">
        <v>486</v>
      </c>
      <c r="D598" s="476" t="s">
        <v>703</v>
      </c>
      <c r="E598" s="476" t="s">
        <v>744</v>
      </c>
      <c r="F598" s="477">
        <v>21846</v>
      </c>
      <c r="G598" s="477">
        <v>0</v>
      </c>
      <c r="H598" s="477">
        <v>0</v>
      </c>
      <c r="I598" s="478" t="s">
        <v>328</v>
      </c>
      <c r="J598" s="479">
        <v>146.53</v>
      </c>
      <c r="K598" s="480">
        <v>44274</v>
      </c>
      <c r="L598" s="480"/>
      <c r="M598" s="481">
        <v>3201</v>
      </c>
      <c r="N598" s="482" t="s">
        <v>328</v>
      </c>
      <c r="O598" s="483">
        <v>1</v>
      </c>
      <c r="P598" s="484">
        <v>3297</v>
      </c>
      <c r="Q598" s="485">
        <v>0</v>
      </c>
      <c r="R598" s="485">
        <v>0</v>
      </c>
      <c r="S598" s="485">
        <v>96</v>
      </c>
      <c r="T598" s="485">
        <v>0</v>
      </c>
      <c r="U598" s="484">
        <v>0</v>
      </c>
      <c r="V598" s="483"/>
      <c r="W598" s="486" t="s">
        <v>672</v>
      </c>
      <c r="X598" s="476" t="s">
        <v>627</v>
      </c>
      <c r="Y598" s="476" t="s">
        <v>627</v>
      </c>
      <c r="Z598" s="476">
        <v>0</v>
      </c>
      <c r="AA598" s="493">
        <f t="shared" si="22"/>
        <v>21846</v>
      </c>
      <c r="AC598" s="495">
        <f t="shared" si="23"/>
        <v>21846</v>
      </c>
    </row>
    <row r="599" spans="1:29" s="493" customFormat="1" hidden="1" x14ac:dyDescent="0.2">
      <c r="A599" s="475">
        <v>584</v>
      </c>
      <c r="B599" s="476" t="s">
        <v>1103</v>
      </c>
      <c r="C599" s="476" t="s">
        <v>486</v>
      </c>
      <c r="D599" s="476" t="s">
        <v>703</v>
      </c>
      <c r="E599" s="476" t="s">
        <v>744</v>
      </c>
      <c r="F599" s="477">
        <v>39000</v>
      </c>
      <c r="G599" s="477">
        <v>0</v>
      </c>
      <c r="H599" s="477">
        <v>0</v>
      </c>
      <c r="I599" s="478" t="s">
        <v>328</v>
      </c>
      <c r="J599" s="479">
        <v>146.53</v>
      </c>
      <c r="K599" s="480">
        <v>44274</v>
      </c>
      <c r="L599" s="480"/>
      <c r="M599" s="481">
        <v>5715</v>
      </c>
      <c r="N599" s="482" t="s">
        <v>328</v>
      </c>
      <c r="O599" s="483">
        <v>1</v>
      </c>
      <c r="P599" s="484">
        <v>5886</v>
      </c>
      <c r="Q599" s="485">
        <v>0</v>
      </c>
      <c r="R599" s="485">
        <v>0</v>
      </c>
      <c r="S599" s="485">
        <v>171</v>
      </c>
      <c r="T599" s="485">
        <v>0</v>
      </c>
      <c r="U599" s="484">
        <v>0</v>
      </c>
      <c r="V599" s="483"/>
      <c r="W599" s="486" t="s">
        <v>672</v>
      </c>
      <c r="X599" s="476" t="s">
        <v>627</v>
      </c>
      <c r="Y599" s="476" t="s">
        <v>627</v>
      </c>
      <c r="Z599" s="476">
        <v>0</v>
      </c>
      <c r="AA599" s="493">
        <f t="shared" si="22"/>
        <v>39000</v>
      </c>
      <c r="AC599" s="495">
        <f t="shared" si="23"/>
        <v>39000</v>
      </c>
    </row>
    <row r="600" spans="1:29" s="493" customFormat="1" hidden="1" x14ac:dyDescent="0.2">
      <c r="A600" s="475">
        <v>585</v>
      </c>
      <c r="B600" s="476" t="s">
        <v>1103</v>
      </c>
      <c r="C600" s="476" t="s">
        <v>486</v>
      </c>
      <c r="D600" s="476" t="s">
        <v>703</v>
      </c>
      <c r="E600" s="476" t="s">
        <v>744</v>
      </c>
      <c r="F600" s="477">
        <v>781</v>
      </c>
      <c r="G600" s="477">
        <v>0</v>
      </c>
      <c r="H600" s="477">
        <v>0</v>
      </c>
      <c r="I600" s="478" t="s">
        <v>328</v>
      </c>
      <c r="J600" s="479">
        <v>146.53</v>
      </c>
      <c r="K600" s="480">
        <v>44274</v>
      </c>
      <c r="L600" s="480"/>
      <c r="M600" s="481">
        <v>114</v>
      </c>
      <c r="N600" s="482" t="s">
        <v>328</v>
      </c>
      <c r="O600" s="483">
        <v>1</v>
      </c>
      <c r="P600" s="484">
        <v>118</v>
      </c>
      <c r="Q600" s="485">
        <v>0</v>
      </c>
      <c r="R600" s="485">
        <v>0</v>
      </c>
      <c r="S600" s="485">
        <v>3</v>
      </c>
      <c r="T600" s="485">
        <v>0</v>
      </c>
      <c r="U600" s="484">
        <v>0</v>
      </c>
      <c r="V600" s="483"/>
      <c r="W600" s="486" t="s">
        <v>672</v>
      </c>
      <c r="X600" s="476" t="s">
        <v>627</v>
      </c>
      <c r="Y600" s="476" t="s">
        <v>627</v>
      </c>
      <c r="Z600" s="476">
        <v>0</v>
      </c>
      <c r="AA600" s="493">
        <f t="shared" si="22"/>
        <v>781</v>
      </c>
      <c r="AC600" s="495">
        <f t="shared" si="23"/>
        <v>781</v>
      </c>
    </row>
    <row r="601" spans="1:29" s="493" customFormat="1" hidden="1" x14ac:dyDescent="0.2">
      <c r="A601" s="475">
        <v>586</v>
      </c>
      <c r="B601" s="476" t="s">
        <v>1103</v>
      </c>
      <c r="C601" s="476" t="s">
        <v>486</v>
      </c>
      <c r="D601" s="476" t="s">
        <v>703</v>
      </c>
      <c r="E601" s="476" t="s">
        <v>744</v>
      </c>
      <c r="F601" s="477">
        <v>21690</v>
      </c>
      <c r="G601" s="477">
        <v>0</v>
      </c>
      <c r="H601" s="477">
        <v>0</v>
      </c>
      <c r="I601" s="478" t="s">
        <v>328</v>
      </c>
      <c r="J601" s="479">
        <v>144.66999999999999</v>
      </c>
      <c r="K601" s="480">
        <v>44274</v>
      </c>
      <c r="L601" s="480"/>
      <c r="M601" s="481">
        <v>3138</v>
      </c>
      <c r="N601" s="482" t="s">
        <v>328</v>
      </c>
      <c r="O601" s="483">
        <v>1</v>
      </c>
      <c r="P601" s="484">
        <v>3273</v>
      </c>
      <c r="Q601" s="485">
        <v>0</v>
      </c>
      <c r="R601" s="485">
        <v>0</v>
      </c>
      <c r="S601" s="485">
        <v>135</v>
      </c>
      <c r="T601" s="485">
        <v>0</v>
      </c>
      <c r="U601" s="484">
        <v>0</v>
      </c>
      <c r="V601" s="483"/>
      <c r="W601" s="486" t="s">
        <v>672</v>
      </c>
      <c r="X601" s="476" t="s">
        <v>627</v>
      </c>
      <c r="Y601" s="476" t="s">
        <v>627</v>
      </c>
      <c r="Z601" s="476">
        <v>0</v>
      </c>
      <c r="AA601" s="493">
        <f t="shared" si="22"/>
        <v>21690</v>
      </c>
      <c r="AC601" s="495">
        <f t="shared" si="23"/>
        <v>21690</v>
      </c>
    </row>
    <row r="602" spans="1:29" s="493" customFormat="1" hidden="1" x14ac:dyDescent="0.2">
      <c r="A602" s="475">
        <v>587</v>
      </c>
      <c r="B602" s="476" t="s">
        <v>1103</v>
      </c>
      <c r="C602" s="476" t="s">
        <v>486</v>
      </c>
      <c r="D602" s="476" t="s">
        <v>703</v>
      </c>
      <c r="E602" s="476" t="s">
        <v>744</v>
      </c>
      <c r="F602" s="477">
        <v>12963</v>
      </c>
      <c r="G602" s="477">
        <v>0</v>
      </c>
      <c r="H602" s="477">
        <v>0</v>
      </c>
      <c r="I602" s="478" t="s">
        <v>328</v>
      </c>
      <c r="J602" s="479">
        <v>144.66999999999999</v>
      </c>
      <c r="K602" s="480">
        <v>44274</v>
      </c>
      <c r="L602" s="480"/>
      <c r="M602" s="481">
        <v>1875</v>
      </c>
      <c r="N602" s="482" t="s">
        <v>328</v>
      </c>
      <c r="O602" s="483">
        <v>1</v>
      </c>
      <c r="P602" s="484">
        <v>1956</v>
      </c>
      <c r="Q602" s="485">
        <v>0</v>
      </c>
      <c r="R602" s="485">
        <v>0</v>
      </c>
      <c r="S602" s="485">
        <v>81</v>
      </c>
      <c r="T602" s="485">
        <v>0</v>
      </c>
      <c r="U602" s="484">
        <v>0</v>
      </c>
      <c r="V602" s="483"/>
      <c r="W602" s="486" t="s">
        <v>672</v>
      </c>
      <c r="X602" s="476" t="s">
        <v>627</v>
      </c>
      <c r="Y602" s="476" t="s">
        <v>627</v>
      </c>
      <c r="Z602" s="476">
        <v>0</v>
      </c>
      <c r="AA602" s="493">
        <f t="shared" si="22"/>
        <v>12963</v>
      </c>
      <c r="AC602" s="495">
        <f t="shared" si="23"/>
        <v>12963</v>
      </c>
    </row>
    <row r="603" spans="1:29" s="493" customFormat="1" hidden="1" x14ac:dyDescent="0.2">
      <c r="A603" s="475">
        <v>588</v>
      </c>
      <c r="B603" s="476" t="s">
        <v>1103</v>
      </c>
      <c r="C603" s="476" t="s">
        <v>486</v>
      </c>
      <c r="D603" s="476" t="s">
        <v>703</v>
      </c>
      <c r="E603" s="476" t="s">
        <v>744</v>
      </c>
      <c r="F603" s="477">
        <v>36</v>
      </c>
      <c r="G603" s="477">
        <v>0</v>
      </c>
      <c r="H603" s="477">
        <v>0</v>
      </c>
      <c r="I603" s="478" t="s">
        <v>328</v>
      </c>
      <c r="J603" s="479">
        <v>144.66999999999999</v>
      </c>
      <c r="K603" s="480">
        <v>44274</v>
      </c>
      <c r="L603" s="480"/>
      <c r="M603" s="481">
        <v>5</v>
      </c>
      <c r="N603" s="482" t="s">
        <v>328</v>
      </c>
      <c r="O603" s="483">
        <v>1</v>
      </c>
      <c r="P603" s="484">
        <v>5</v>
      </c>
      <c r="Q603" s="485">
        <v>0</v>
      </c>
      <c r="R603" s="485">
        <v>0</v>
      </c>
      <c r="S603" s="485">
        <v>0</v>
      </c>
      <c r="T603" s="485">
        <v>0</v>
      </c>
      <c r="U603" s="484">
        <v>0</v>
      </c>
      <c r="V603" s="483"/>
      <c r="W603" s="486" t="s">
        <v>672</v>
      </c>
      <c r="X603" s="476" t="s">
        <v>627</v>
      </c>
      <c r="Y603" s="476" t="s">
        <v>627</v>
      </c>
      <c r="Z603" s="476">
        <v>0</v>
      </c>
      <c r="AA603" s="493">
        <f t="shared" si="22"/>
        <v>36</v>
      </c>
      <c r="AC603" s="495">
        <f t="shared" si="23"/>
        <v>36</v>
      </c>
    </row>
    <row r="604" spans="1:29" s="493" customFormat="1" hidden="1" x14ac:dyDescent="0.2">
      <c r="A604" s="475">
        <v>589</v>
      </c>
      <c r="B604" s="476" t="s">
        <v>1103</v>
      </c>
      <c r="C604" s="476" t="s">
        <v>486</v>
      </c>
      <c r="D604" s="476" t="s">
        <v>703</v>
      </c>
      <c r="E604" s="476" t="s">
        <v>744</v>
      </c>
      <c r="F604" s="477">
        <v>4980</v>
      </c>
      <c r="G604" s="477">
        <v>0</v>
      </c>
      <c r="H604" s="477">
        <v>0</v>
      </c>
      <c r="I604" s="478" t="s">
        <v>328</v>
      </c>
      <c r="J604" s="479">
        <v>144.66999999999999</v>
      </c>
      <c r="K604" s="480">
        <v>44274</v>
      </c>
      <c r="L604" s="480"/>
      <c r="M604" s="481">
        <v>720</v>
      </c>
      <c r="N604" s="482" t="s">
        <v>328</v>
      </c>
      <c r="O604" s="483">
        <v>1</v>
      </c>
      <c r="P604" s="484">
        <v>752</v>
      </c>
      <c r="Q604" s="485">
        <v>0</v>
      </c>
      <c r="R604" s="485">
        <v>0</v>
      </c>
      <c r="S604" s="485">
        <v>31</v>
      </c>
      <c r="T604" s="485">
        <v>0</v>
      </c>
      <c r="U604" s="484">
        <v>0</v>
      </c>
      <c r="V604" s="483"/>
      <c r="W604" s="486" t="s">
        <v>672</v>
      </c>
      <c r="X604" s="476" t="s">
        <v>627</v>
      </c>
      <c r="Y604" s="476" t="s">
        <v>627</v>
      </c>
      <c r="Z604" s="476">
        <v>0</v>
      </c>
      <c r="AA604" s="493">
        <f t="shared" si="22"/>
        <v>4980</v>
      </c>
      <c r="AC604" s="495">
        <f t="shared" si="23"/>
        <v>4980</v>
      </c>
    </row>
    <row r="605" spans="1:29" s="493" customFormat="1" hidden="1" x14ac:dyDescent="0.2">
      <c r="A605" s="475">
        <v>590</v>
      </c>
      <c r="B605" s="476" t="s">
        <v>1103</v>
      </c>
      <c r="C605" s="476" t="s">
        <v>486</v>
      </c>
      <c r="D605" s="476" t="s">
        <v>703</v>
      </c>
      <c r="E605" s="476" t="s">
        <v>744</v>
      </c>
      <c r="F605" s="477">
        <v>8536</v>
      </c>
      <c r="G605" s="477">
        <v>0</v>
      </c>
      <c r="H605" s="477">
        <v>0</v>
      </c>
      <c r="I605" s="478" t="s">
        <v>328</v>
      </c>
      <c r="J605" s="479">
        <v>148.51</v>
      </c>
      <c r="K605" s="480">
        <v>44274</v>
      </c>
      <c r="L605" s="480"/>
      <c r="M605" s="481">
        <v>1268</v>
      </c>
      <c r="N605" s="482" t="s">
        <v>328</v>
      </c>
      <c r="O605" s="483">
        <v>1</v>
      </c>
      <c r="P605" s="484">
        <v>1288</v>
      </c>
      <c r="Q605" s="485">
        <v>0</v>
      </c>
      <c r="R605" s="485">
        <v>0</v>
      </c>
      <c r="S605" s="485">
        <v>21</v>
      </c>
      <c r="T605" s="485">
        <v>0</v>
      </c>
      <c r="U605" s="484">
        <v>0</v>
      </c>
      <c r="V605" s="483"/>
      <c r="W605" s="486" t="s">
        <v>672</v>
      </c>
      <c r="X605" s="476" t="s">
        <v>627</v>
      </c>
      <c r="Y605" s="476" t="s">
        <v>627</v>
      </c>
      <c r="Z605" s="476">
        <v>0</v>
      </c>
      <c r="AA605" s="493">
        <f t="shared" si="22"/>
        <v>8536</v>
      </c>
      <c r="AC605" s="495">
        <f t="shared" si="23"/>
        <v>8536</v>
      </c>
    </row>
    <row r="606" spans="1:29" s="493" customFormat="1" hidden="1" x14ac:dyDescent="0.2">
      <c r="A606" s="475">
        <v>591</v>
      </c>
      <c r="B606" s="476" t="s">
        <v>1103</v>
      </c>
      <c r="C606" s="476" t="s">
        <v>486</v>
      </c>
      <c r="D606" s="476" t="s">
        <v>703</v>
      </c>
      <c r="E606" s="476" t="s">
        <v>744</v>
      </c>
      <c r="F606" s="477">
        <v>3623</v>
      </c>
      <c r="G606" s="477">
        <v>0</v>
      </c>
      <c r="H606" s="477">
        <v>0</v>
      </c>
      <c r="I606" s="478" t="s">
        <v>328</v>
      </c>
      <c r="J606" s="479">
        <v>148.51</v>
      </c>
      <c r="K606" s="480">
        <v>44274</v>
      </c>
      <c r="L606" s="480"/>
      <c r="M606" s="481">
        <v>538</v>
      </c>
      <c r="N606" s="482" t="s">
        <v>328</v>
      </c>
      <c r="O606" s="483">
        <v>1</v>
      </c>
      <c r="P606" s="484">
        <v>547</v>
      </c>
      <c r="Q606" s="485">
        <v>0</v>
      </c>
      <c r="R606" s="485">
        <v>0</v>
      </c>
      <c r="S606" s="485">
        <v>9</v>
      </c>
      <c r="T606" s="485">
        <v>0</v>
      </c>
      <c r="U606" s="484">
        <v>0</v>
      </c>
      <c r="V606" s="483"/>
      <c r="W606" s="486" t="s">
        <v>672</v>
      </c>
      <c r="X606" s="476" t="s">
        <v>627</v>
      </c>
      <c r="Y606" s="476" t="s">
        <v>627</v>
      </c>
      <c r="Z606" s="476">
        <v>0</v>
      </c>
      <c r="AA606" s="493">
        <f t="shared" si="22"/>
        <v>3623</v>
      </c>
      <c r="AC606" s="495">
        <f t="shared" si="23"/>
        <v>3623</v>
      </c>
    </row>
    <row r="607" spans="1:29" s="493" customFormat="1" hidden="1" x14ac:dyDescent="0.2">
      <c r="A607" s="475">
        <v>592</v>
      </c>
      <c r="B607" s="476" t="s">
        <v>1103</v>
      </c>
      <c r="C607" s="476" t="s">
        <v>486</v>
      </c>
      <c r="D607" s="476" t="s">
        <v>703</v>
      </c>
      <c r="E607" s="476" t="s">
        <v>744</v>
      </c>
      <c r="F607" s="477">
        <v>49474</v>
      </c>
      <c r="G607" s="477">
        <v>0</v>
      </c>
      <c r="H607" s="477">
        <v>0</v>
      </c>
      <c r="I607" s="478" t="s">
        <v>328</v>
      </c>
      <c r="J607" s="479">
        <v>148.51</v>
      </c>
      <c r="K607" s="480">
        <v>44274</v>
      </c>
      <c r="L607" s="480"/>
      <c r="M607" s="481">
        <v>7347</v>
      </c>
      <c r="N607" s="482" t="s">
        <v>328</v>
      </c>
      <c r="O607" s="483">
        <v>1</v>
      </c>
      <c r="P607" s="484">
        <v>7466</v>
      </c>
      <c r="Q607" s="485">
        <v>0</v>
      </c>
      <c r="R607" s="485">
        <v>0</v>
      </c>
      <c r="S607" s="485">
        <v>119</v>
      </c>
      <c r="T607" s="485">
        <v>0</v>
      </c>
      <c r="U607" s="484">
        <v>0</v>
      </c>
      <c r="V607" s="483"/>
      <c r="W607" s="486" t="s">
        <v>672</v>
      </c>
      <c r="X607" s="476" t="s">
        <v>627</v>
      </c>
      <c r="Y607" s="476" t="s">
        <v>627</v>
      </c>
      <c r="Z607" s="476">
        <v>0</v>
      </c>
      <c r="AA607" s="493">
        <f t="shared" si="22"/>
        <v>49474</v>
      </c>
      <c r="AC607" s="495">
        <f t="shared" si="23"/>
        <v>49474</v>
      </c>
    </row>
    <row r="608" spans="1:29" s="493" customFormat="1" hidden="1" x14ac:dyDescent="0.2">
      <c r="A608" s="475">
        <v>593</v>
      </c>
      <c r="B608" s="476" t="s">
        <v>1103</v>
      </c>
      <c r="C608" s="476" t="s">
        <v>486</v>
      </c>
      <c r="D608" s="476" t="s">
        <v>703</v>
      </c>
      <c r="E608" s="476" t="s">
        <v>744</v>
      </c>
      <c r="F608" s="477">
        <v>58511</v>
      </c>
      <c r="G608" s="477">
        <v>0</v>
      </c>
      <c r="H608" s="477">
        <v>0</v>
      </c>
      <c r="I608" s="478" t="s">
        <v>328</v>
      </c>
      <c r="J608" s="479">
        <v>147.05000000000001</v>
      </c>
      <c r="K608" s="480">
        <v>44274</v>
      </c>
      <c r="L608" s="480"/>
      <c r="M608" s="481">
        <v>8604</v>
      </c>
      <c r="N608" s="482" t="s">
        <v>328</v>
      </c>
      <c r="O608" s="483">
        <v>1</v>
      </c>
      <c r="P608" s="484">
        <v>8830</v>
      </c>
      <c r="Q608" s="485">
        <v>0</v>
      </c>
      <c r="R608" s="485">
        <v>0</v>
      </c>
      <c r="S608" s="485">
        <v>226</v>
      </c>
      <c r="T608" s="485">
        <v>0</v>
      </c>
      <c r="U608" s="484">
        <v>0</v>
      </c>
      <c r="V608" s="483"/>
      <c r="W608" s="486" t="s">
        <v>672</v>
      </c>
      <c r="X608" s="476" t="s">
        <v>627</v>
      </c>
      <c r="Y608" s="476" t="s">
        <v>627</v>
      </c>
      <c r="Z608" s="476">
        <v>0</v>
      </c>
      <c r="AA608" s="493">
        <f t="shared" si="22"/>
        <v>58511</v>
      </c>
      <c r="AC608" s="495">
        <f t="shared" si="23"/>
        <v>58511</v>
      </c>
    </row>
    <row r="609" spans="1:29" s="493" customFormat="1" hidden="1" x14ac:dyDescent="0.2">
      <c r="A609" s="475">
        <v>594</v>
      </c>
      <c r="B609" s="476" t="s">
        <v>1103</v>
      </c>
      <c r="C609" s="476" t="s">
        <v>486</v>
      </c>
      <c r="D609" s="476" t="s">
        <v>703</v>
      </c>
      <c r="E609" s="476" t="s">
        <v>744</v>
      </c>
      <c r="F609" s="477">
        <v>30000</v>
      </c>
      <c r="G609" s="477">
        <v>0</v>
      </c>
      <c r="H609" s="477">
        <v>0</v>
      </c>
      <c r="I609" s="478" t="s">
        <v>328</v>
      </c>
      <c r="J609" s="479">
        <v>149</v>
      </c>
      <c r="K609" s="480">
        <v>44280</v>
      </c>
      <c r="L609" s="480"/>
      <c r="M609" s="481">
        <v>4470</v>
      </c>
      <c r="N609" s="482" t="s">
        <v>328</v>
      </c>
      <c r="O609" s="483">
        <v>1</v>
      </c>
      <c r="P609" s="484">
        <v>4528</v>
      </c>
      <c r="Q609" s="485">
        <v>0</v>
      </c>
      <c r="R609" s="485">
        <v>0</v>
      </c>
      <c r="S609" s="485">
        <v>58</v>
      </c>
      <c r="T609" s="485">
        <v>0</v>
      </c>
      <c r="U609" s="484">
        <v>0</v>
      </c>
      <c r="V609" s="483"/>
      <c r="W609" s="486" t="s">
        <v>672</v>
      </c>
      <c r="X609" s="476" t="s">
        <v>627</v>
      </c>
      <c r="Y609" s="476" t="s">
        <v>627</v>
      </c>
      <c r="Z609" s="476">
        <v>0</v>
      </c>
      <c r="AA609" s="493">
        <f t="shared" ref="AA609:AA672" si="24">F609/O609</f>
        <v>30000</v>
      </c>
      <c r="AC609" s="495">
        <f t="shared" ref="AC609:AC672" si="25">AA609-AB609</f>
        <v>30000</v>
      </c>
    </row>
    <row r="610" spans="1:29" s="493" customFormat="1" hidden="1" x14ac:dyDescent="0.2">
      <c r="A610" s="475">
        <v>595</v>
      </c>
      <c r="B610" s="476" t="s">
        <v>1103</v>
      </c>
      <c r="C610" s="476" t="s">
        <v>486</v>
      </c>
      <c r="D610" s="476" t="s">
        <v>703</v>
      </c>
      <c r="E610" s="476" t="s">
        <v>744</v>
      </c>
      <c r="F610" s="477">
        <v>7000</v>
      </c>
      <c r="G610" s="477">
        <v>0</v>
      </c>
      <c r="H610" s="477">
        <v>0</v>
      </c>
      <c r="I610" s="478" t="s">
        <v>328</v>
      </c>
      <c r="J610" s="479">
        <v>149</v>
      </c>
      <c r="K610" s="480">
        <v>44280</v>
      </c>
      <c r="L610" s="480"/>
      <c r="M610" s="481">
        <v>1043</v>
      </c>
      <c r="N610" s="482" t="s">
        <v>328</v>
      </c>
      <c r="O610" s="483">
        <v>1</v>
      </c>
      <c r="P610" s="484">
        <v>1056</v>
      </c>
      <c r="Q610" s="485">
        <v>0</v>
      </c>
      <c r="R610" s="485">
        <v>0</v>
      </c>
      <c r="S610" s="485">
        <v>13</v>
      </c>
      <c r="T610" s="485">
        <v>0</v>
      </c>
      <c r="U610" s="484">
        <v>0</v>
      </c>
      <c r="V610" s="483"/>
      <c r="W610" s="486" t="s">
        <v>672</v>
      </c>
      <c r="X610" s="476" t="s">
        <v>627</v>
      </c>
      <c r="Y610" s="476" t="s">
        <v>627</v>
      </c>
      <c r="Z610" s="476">
        <v>0</v>
      </c>
      <c r="AA610" s="493">
        <f t="shared" si="24"/>
        <v>7000</v>
      </c>
      <c r="AC610" s="495">
        <f t="shared" si="25"/>
        <v>7000</v>
      </c>
    </row>
    <row r="611" spans="1:29" s="493" customFormat="1" hidden="1" x14ac:dyDescent="0.2">
      <c r="A611" s="475">
        <v>596</v>
      </c>
      <c r="B611" s="476" t="s">
        <v>1103</v>
      </c>
      <c r="C611" s="476" t="s">
        <v>486</v>
      </c>
      <c r="D611" s="476" t="s">
        <v>703</v>
      </c>
      <c r="E611" s="476" t="s">
        <v>744</v>
      </c>
      <c r="F611" s="477">
        <v>7000</v>
      </c>
      <c r="G611" s="477">
        <v>0</v>
      </c>
      <c r="H611" s="477">
        <v>0</v>
      </c>
      <c r="I611" s="478" t="s">
        <v>328</v>
      </c>
      <c r="J611" s="479">
        <v>149</v>
      </c>
      <c r="K611" s="480">
        <v>44280</v>
      </c>
      <c r="L611" s="480"/>
      <c r="M611" s="481">
        <v>1043</v>
      </c>
      <c r="N611" s="482" t="s">
        <v>328</v>
      </c>
      <c r="O611" s="483">
        <v>1</v>
      </c>
      <c r="P611" s="484">
        <v>1056</v>
      </c>
      <c r="Q611" s="485">
        <v>0</v>
      </c>
      <c r="R611" s="485">
        <v>0</v>
      </c>
      <c r="S611" s="485">
        <v>13</v>
      </c>
      <c r="T611" s="485">
        <v>0</v>
      </c>
      <c r="U611" s="484">
        <v>0</v>
      </c>
      <c r="V611" s="483"/>
      <c r="W611" s="486" t="s">
        <v>672</v>
      </c>
      <c r="X611" s="476" t="s">
        <v>627</v>
      </c>
      <c r="Y611" s="476" t="s">
        <v>627</v>
      </c>
      <c r="Z611" s="476">
        <v>0</v>
      </c>
      <c r="AA611" s="493">
        <f t="shared" si="24"/>
        <v>7000</v>
      </c>
      <c r="AC611" s="495">
        <f t="shared" si="25"/>
        <v>7000</v>
      </c>
    </row>
    <row r="612" spans="1:29" s="493" customFormat="1" hidden="1" x14ac:dyDescent="0.2">
      <c r="A612" s="475">
        <v>597</v>
      </c>
      <c r="B612" s="476" t="s">
        <v>1103</v>
      </c>
      <c r="C612" s="476" t="s">
        <v>486</v>
      </c>
      <c r="D612" s="476" t="s">
        <v>703</v>
      </c>
      <c r="E612" s="476" t="s">
        <v>744</v>
      </c>
      <c r="F612" s="477">
        <v>7000</v>
      </c>
      <c r="G612" s="477">
        <v>0</v>
      </c>
      <c r="H612" s="477">
        <v>0</v>
      </c>
      <c r="I612" s="478" t="s">
        <v>328</v>
      </c>
      <c r="J612" s="479">
        <v>149</v>
      </c>
      <c r="K612" s="480">
        <v>44280</v>
      </c>
      <c r="L612" s="480"/>
      <c r="M612" s="481">
        <v>1043</v>
      </c>
      <c r="N612" s="482" t="s">
        <v>328</v>
      </c>
      <c r="O612" s="483">
        <v>1</v>
      </c>
      <c r="P612" s="484">
        <v>1056</v>
      </c>
      <c r="Q612" s="485">
        <v>0</v>
      </c>
      <c r="R612" s="485">
        <v>0</v>
      </c>
      <c r="S612" s="485">
        <v>13</v>
      </c>
      <c r="T612" s="485">
        <v>0</v>
      </c>
      <c r="U612" s="484">
        <v>0</v>
      </c>
      <c r="V612" s="483"/>
      <c r="W612" s="486" t="s">
        <v>672</v>
      </c>
      <c r="X612" s="476" t="s">
        <v>627</v>
      </c>
      <c r="Y612" s="476" t="s">
        <v>627</v>
      </c>
      <c r="Z612" s="476">
        <v>0</v>
      </c>
      <c r="AA612" s="493">
        <f t="shared" si="24"/>
        <v>7000</v>
      </c>
      <c r="AC612" s="495">
        <f t="shared" si="25"/>
        <v>7000</v>
      </c>
    </row>
    <row r="613" spans="1:29" s="493" customFormat="1" hidden="1" x14ac:dyDescent="0.2">
      <c r="A613" s="475">
        <v>598</v>
      </c>
      <c r="B613" s="476" t="s">
        <v>1103</v>
      </c>
      <c r="C613" s="476" t="s">
        <v>486</v>
      </c>
      <c r="D613" s="476" t="s">
        <v>703</v>
      </c>
      <c r="E613" s="476" t="s">
        <v>744</v>
      </c>
      <c r="F613" s="477">
        <v>10633</v>
      </c>
      <c r="G613" s="477">
        <v>0</v>
      </c>
      <c r="H613" s="477">
        <v>0</v>
      </c>
      <c r="I613" s="478" t="s">
        <v>328</v>
      </c>
      <c r="J613" s="479">
        <v>149</v>
      </c>
      <c r="K613" s="480">
        <v>44280</v>
      </c>
      <c r="L613" s="480"/>
      <c r="M613" s="481">
        <v>1584</v>
      </c>
      <c r="N613" s="482" t="s">
        <v>328</v>
      </c>
      <c r="O613" s="483">
        <v>1</v>
      </c>
      <c r="P613" s="484">
        <v>1605</v>
      </c>
      <c r="Q613" s="485">
        <v>0</v>
      </c>
      <c r="R613" s="485">
        <v>0</v>
      </c>
      <c r="S613" s="485">
        <v>20</v>
      </c>
      <c r="T613" s="485">
        <v>0</v>
      </c>
      <c r="U613" s="484">
        <v>0</v>
      </c>
      <c r="V613" s="483"/>
      <c r="W613" s="486" t="s">
        <v>672</v>
      </c>
      <c r="X613" s="476" t="s">
        <v>627</v>
      </c>
      <c r="Y613" s="476" t="s">
        <v>627</v>
      </c>
      <c r="Z613" s="476">
        <v>0</v>
      </c>
      <c r="AA613" s="493">
        <f t="shared" si="24"/>
        <v>10633</v>
      </c>
      <c r="AC613" s="495">
        <f t="shared" si="25"/>
        <v>10633</v>
      </c>
    </row>
    <row r="614" spans="1:29" s="493" customFormat="1" hidden="1" x14ac:dyDescent="0.2">
      <c r="A614" s="475">
        <v>599</v>
      </c>
      <c r="B614" s="476" t="s">
        <v>1103</v>
      </c>
      <c r="C614" s="476" t="s">
        <v>486</v>
      </c>
      <c r="D614" s="476" t="s">
        <v>703</v>
      </c>
      <c r="E614" s="476" t="s">
        <v>744</v>
      </c>
      <c r="F614" s="477">
        <v>3125</v>
      </c>
      <c r="G614" s="477">
        <v>0</v>
      </c>
      <c r="H614" s="477">
        <v>0</v>
      </c>
      <c r="I614" s="478" t="s">
        <v>328</v>
      </c>
      <c r="J614" s="479">
        <v>148.55000000000001</v>
      </c>
      <c r="K614" s="480">
        <v>44280</v>
      </c>
      <c r="L614" s="480"/>
      <c r="M614" s="481">
        <v>464</v>
      </c>
      <c r="N614" s="482" t="s">
        <v>328</v>
      </c>
      <c r="O614" s="483">
        <v>1</v>
      </c>
      <c r="P614" s="484">
        <v>472</v>
      </c>
      <c r="Q614" s="485">
        <v>0</v>
      </c>
      <c r="R614" s="485">
        <v>0</v>
      </c>
      <c r="S614" s="485">
        <v>7</v>
      </c>
      <c r="T614" s="485">
        <v>0</v>
      </c>
      <c r="U614" s="484">
        <v>0</v>
      </c>
      <c r="V614" s="483"/>
      <c r="W614" s="486" t="s">
        <v>672</v>
      </c>
      <c r="X614" s="476" t="s">
        <v>627</v>
      </c>
      <c r="Y614" s="476" t="s">
        <v>627</v>
      </c>
      <c r="Z614" s="476">
        <v>0</v>
      </c>
      <c r="AA614" s="493">
        <f t="shared" si="24"/>
        <v>3125</v>
      </c>
      <c r="AC614" s="495">
        <f t="shared" si="25"/>
        <v>3125</v>
      </c>
    </row>
    <row r="615" spans="1:29" s="493" customFormat="1" hidden="1" x14ac:dyDescent="0.2">
      <c r="A615" s="475">
        <v>600</v>
      </c>
      <c r="B615" s="476" t="s">
        <v>1103</v>
      </c>
      <c r="C615" s="476" t="s">
        <v>486</v>
      </c>
      <c r="D615" s="476" t="s">
        <v>703</v>
      </c>
      <c r="E615" s="476" t="s">
        <v>744</v>
      </c>
      <c r="F615" s="477">
        <v>19000</v>
      </c>
      <c r="G615" s="477">
        <v>0</v>
      </c>
      <c r="H615" s="477">
        <v>0</v>
      </c>
      <c r="I615" s="478" t="s">
        <v>328</v>
      </c>
      <c r="J615" s="479">
        <v>148.55000000000001</v>
      </c>
      <c r="K615" s="480">
        <v>44280</v>
      </c>
      <c r="L615" s="480"/>
      <c r="M615" s="481">
        <v>2822</v>
      </c>
      <c r="N615" s="482" t="s">
        <v>328</v>
      </c>
      <c r="O615" s="483">
        <v>1</v>
      </c>
      <c r="P615" s="484">
        <v>2867</v>
      </c>
      <c r="Q615" s="485">
        <v>0</v>
      </c>
      <c r="R615" s="485">
        <v>0</v>
      </c>
      <c r="S615" s="485">
        <v>45</v>
      </c>
      <c r="T615" s="485">
        <v>0</v>
      </c>
      <c r="U615" s="484">
        <v>0</v>
      </c>
      <c r="V615" s="483"/>
      <c r="W615" s="486" t="s">
        <v>672</v>
      </c>
      <c r="X615" s="476" t="s">
        <v>627</v>
      </c>
      <c r="Y615" s="476" t="s">
        <v>627</v>
      </c>
      <c r="Z615" s="476">
        <v>0</v>
      </c>
      <c r="AA615" s="493">
        <f t="shared" si="24"/>
        <v>19000</v>
      </c>
      <c r="AC615" s="495">
        <f t="shared" si="25"/>
        <v>19000</v>
      </c>
    </row>
    <row r="616" spans="1:29" s="493" customFormat="1" hidden="1" x14ac:dyDescent="0.2">
      <c r="A616" s="475">
        <v>601</v>
      </c>
      <c r="B616" s="476" t="s">
        <v>1103</v>
      </c>
      <c r="C616" s="476" t="s">
        <v>486</v>
      </c>
      <c r="D616" s="476" t="s">
        <v>703</v>
      </c>
      <c r="E616" s="476" t="s">
        <v>744</v>
      </c>
      <c r="F616" s="477">
        <v>1445</v>
      </c>
      <c r="G616" s="477">
        <v>0</v>
      </c>
      <c r="H616" s="477">
        <v>0</v>
      </c>
      <c r="I616" s="478" t="s">
        <v>328</v>
      </c>
      <c r="J616" s="479">
        <v>148.55000000000001</v>
      </c>
      <c r="K616" s="480">
        <v>44280</v>
      </c>
      <c r="L616" s="480"/>
      <c r="M616" s="481">
        <v>215</v>
      </c>
      <c r="N616" s="482" t="s">
        <v>328</v>
      </c>
      <c r="O616" s="483">
        <v>1</v>
      </c>
      <c r="P616" s="484">
        <v>218</v>
      </c>
      <c r="Q616" s="485">
        <v>0</v>
      </c>
      <c r="R616" s="485">
        <v>0</v>
      </c>
      <c r="S616" s="485">
        <v>3</v>
      </c>
      <c r="T616" s="485">
        <v>0</v>
      </c>
      <c r="U616" s="484">
        <v>0</v>
      </c>
      <c r="V616" s="483"/>
      <c r="W616" s="486" t="s">
        <v>672</v>
      </c>
      <c r="X616" s="476" t="s">
        <v>627</v>
      </c>
      <c r="Y616" s="476" t="s">
        <v>627</v>
      </c>
      <c r="Z616" s="476">
        <v>0</v>
      </c>
      <c r="AA616" s="493">
        <f t="shared" si="24"/>
        <v>1445</v>
      </c>
      <c r="AC616" s="495">
        <f t="shared" si="25"/>
        <v>1445</v>
      </c>
    </row>
    <row r="617" spans="1:29" s="493" customFormat="1" hidden="1" x14ac:dyDescent="0.2">
      <c r="A617" s="475">
        <v>602</v>
      </c>
      <c r="B617" s="476" t="s">
        <v>1103</v>
      </c>
      <c r="C617" s="476" t="s">
        <v>486</v>
      </c>
      <c r="D617" s="476" t="s">
        <v>703</v>
      </c>
      <c r="E617" s="476" t="s">
        <v>744</v>
      </c>
      <c r="F617" s="477">
        <v>15703</v>
      </c>
      <c r="G617" s="477">
        <v>0</v>
      </c>
      <c r="H617" s="477">
        <v>0</v>
      </c>
      <c r="I617" s="478" t="s">
        <v>328</v>
      </c>
      <c r="J617" s="479">
        <v>148.55000000000001</v>
      </c>
      <c r="K617" s="480">
        <v>44280</v>
      </c>
      <c r="L617" s="480"/>
      <c r="M617" s="481">
        <v>2333</v>
      </c>
      <c r="N617" s="482" t="s">
        <v>328</v>
      </c>
      <c r="O617" s="483">
        <v>1</v>
      </c>
      <c r="P617" s="484">
        <v>2370</v>
      </c>
      <c r="Q617" s="485">
        <v>0</v>
      </c>
      <c r="R617" s="485">
        <v>0</v>
      </c>
      <c r="S617" s="485">
        <v>37</v>
      </c>
      <c r="T617" s="485">
        <v>0</v>
      </c>
      <c r="U617" s="484">
        <v>0</v>
      </c>
      <c r="V617" s="483"/>
      <c r="W617" s="486" t="s">
        <v>672</v>
      </c>
      <c r="X617" s="476" t="s">
        <v>627</v>
      </c>
      <c r="Y617" s="476" t="s">
        <v>627</v>
      </c>
      <c r="Z617" s="476">
        <v>0</v>
      </c>
      <c r="AA617" s="493">
        <f t="shared" si="24"/>
        <v>15703</v>
      </c>
      <c r="AC617" s="495">
        <f t="shared" si="25"/>
        <v>15703</v>
      </c>
    </row>
    <row r="618" spans="1:29" s="493" customFormat="1" hidden="1" x14ac:dyDescent="0.2">
      <c r="A618" s="475">
        <v>603</v>
      </c>
      <c r="B618" s="476" t="s">
        <v>1103</v>
      </c>
      <c r="C618" s="476" t="s">
        <v>486</v>
      </c>
      <c r="D618" s="476" t="s">
        <v>703</v>
      </c>
      <c r="E618" s="476" t="s">
        <v>744</v>
      </c>
      <c r="F618" s="477">
        <v>17</v>
      </c>
      <c r="G618" s="477">
        <v>0</v>
      </c>
      <c r="H618" s="477">
        <v>0</v>
      </c>
      <c r="I618" s="478" t="s">
        <v>328</v>
      </c>
      <c r="J618" s="479">
        <v>149.5</v>
      </c>
      <c r="K618" s="480">
        <v>44280</v>
      </c>
      <c r="L618" s="480"/>
      <c r="M618" s="481">
        <v>3</v>
      </c>
      <c r="N618" s="482" t="s">
        <v>328</v>
      </c>
      <c r="O618" s="483">
        <v>1</v>
      </c>
      <c r="P618" s="484">
        <v>3</v>
      </c>
      <c r="Q618" s="485">
        <v>0</v>
      </c>
      <c r="R618" s="485">
        <v>0</v>
      </c>
      <c r="S618" s="485">
        <v>0</v>
      </c>
      <c r="T618" s="485">
        <v>0</v>
      </c>
      <c r="U618" s="484">
        <v>0</v>
      </c>
      <c r="V618" s="483"/>
      <c r="W618" s="486" t="s">
        <v>672</v>
      </c>
      <c r="X618" s="476" t="s">
        <v>627</v>
      </c>
      <c r="Y618" s="476" t="s">
        <v>627</v>
      </c>
      <c r="Z618" s="476">
        <v>0</v>
      </c>
      <c r="AA618" s="493">
        <f t="shared" si="24"/>
        <v>17</v>
      </c>
      <c r="AC618" s="495">
        <f t="shared" si="25"/>
        <v>17</v>
      </c>
    </row>
    <row r="619" spans="1:29" s="493" customFormat="1" hidden="1" x14ac:dyDescent="0.2">
      <c r="A619" s="475">
        <v>604</v>
      </c>
      <c r="B619" s="476" t="s">
        <v>1103</v>
      </c>
      <c r="C619" s="476" t="s">
        <v>486</v>
      </c>
      <c r="D619" s="476" t="s">
        <v>703</v>
      </c>
      <c r="E619" s="476" t="s">
        <v>744</v>
      </c>
      <c r="F619" s="477">
        <v>61633</v>
      </c>
      <c r="G619" s="477">
        <v>0</v>
      </c>
      <c r="H619" s="477">
        <v>0</v>
      </c>
      <c r="I619" s="478" t="s">
        <v>328</v>
      </c>
      <c r="J619" s="479">
        <v>149.5</v>
      </c>
      <c r="K619" s="480">
        <v>44280</v>
      </c>
      <c r="L619" s="480"/>
      <c r="M619" s="481">
        <v>9214</v>
      </c>
      <c r="N619" s="482" t="s">
        <v>328</v>
      </c>
      <c r="O619" s="483">
        <v>1</v>
      </c>
      <c r="P619" s="484">
        <v>9301</v>
      </c>
      <c r="Q619" s="485">
        <v>0</v>
      </c>
      <c r="R619" s="485">
        <v>0</v>
      </c>
      <c r="S619" s="485">
        <v>87</v>
      </c>
      <c r="T619" s="485">
        <v>0</v>
      </c>
      <c r="U619" s="484">
        <v>0</v>
      </c>
      <c r="V619" s="483"/>
      <c r="W619" s="486" t="s">
        <v>672</v>
      </c>
      <c r="X619" s="476" t="s">
        <v>627</v>
      </c>
      <c r="Y619" s="476" t="s">
        <v>627</v>
      </c>
      <c r="Z619" s="476">
        <v>0</v>
      </c>
      <c r="AA619" s="493">
        <f t="shared" si="24"/>
        <v>61633</v>
      </c>
      <c r="AC619" s="495">
        <f t="shared" si="25"/>
        <v>61633</v>
      </c>
    </row>
    <row r="620" spans="1:29" s="493" customFormat="1" hidden="1" x14ac:dyDescent="0.2">
      <c r="A620" s="475">
        <v>605</v>
      </c>
      <c r="B620" s="476" t="s">
        <v>1103</v>
      </c>
      <c r="C620" s="476" t="s">
        <v>486</v>
      </c>
      <c r="D620" s="476" t="s">
        <v>703</v>
      </c>
      <c r="E620" s="476" t="s">
        <v>744</v>
      </c>
      <c r="F620" s="477">
        <v>30500</v>
      </c>
      <c r="G620" s="477">
        <v>0</v>
      </c>
      <c r="H620" s="477">
        <v>0</v>
      </c>
      <c r="I620" s="478" t="s">
        <v>328</v>
      </c>
      <c r="J620" s="479">
        <v>149.4</v>
      </c>
      <c r="K620" s="480">
        <v>44281</v>
      </c>
      <c r="L620" s="480"/>
      <c r="M620" s="481">
        <v>4557</v>
      </c>
      <c r="N620" s="482" t="s">
        <v>328</v>
      </c>
      <c r="O620" s="483">
        <v>1</v>
      </c>
      <c r="P620" s="484">
        <v>4603</v>
      </c>
      <c r="Q620" s="485">
        <v>0</v>
      </c>
      <c r="R620" s="485">
        <v>0</v>
      </c>
      <c r="S620" s="485">
        <v>46</v>
      </c>
      <c r="T620" s="485">
        <v>0</v>
      </c>
      <c r="U620" s="484">
        <v>0</v>
      </c>
      <c r="V620" s="483"/>
      <c r="W620" s="486" t="s">
        <v>672</v>
      </c>
      <c r="X620" s="476" t="s">
        <v>627</v>
      </c>
      <c r="Y620" s="476" t="s">
        <v>627</v>
      </c>
      <c r="Z620" s="476">
        <v>0</v>
      </c>
      <c r="AA620" s="493">
        <f t="shared" si="24"/>
        <v>30500</v>
      </c>
      <c r="AC620" s="495">
        <f t="shared" si="25"/>
        <v>30500</v>
      </c>
    </row>
    <row r="621" spans="1:29" s="493" customFormat="1" hidden="1" x14ac:dyDescent="0.2">
      <c r="A621" s="475">
        <v>606</v>
      </c>
      <c r="B621" s="476" t="s">
        <v>1103</v>
      </c>
      <c r="C621" s="476" t="s">
        <v>486</v>
      </c>
      <c r="D621" s="476" t="s">
        <v>703</v>
      </c>
      <c r="E621" s="476" t="s">
        <v>744</v>
      </c>
      <c r="F621" s="477">
        <v>30500</v>
      </c>
      <c r="G621" s="477">
        <v>0</v>
      </c>
      <c r="H621" s="477">
        <v>0</v>
      </c>
      <c r="I621" s="478" t="s">
        <v>328</v>
      </c>
      <c r="J621" s="479">
        <v>149.4</v>
      </c>
      <c r="K621" s="480">
        <v>44281</v>
      </c>
      <c r="L621" s="480"/>
      <c r="M621" s="481">
        <v>4557</v>
      </c>
      <c r="N621" s="482" t="s">
        <v>328</v>
      </c>
      <c r="O621" s="483">
        <v>1</v>
      </c>
      <c r="P621" s="484">
        <v>4603</v>
      </c>
      <c r="Q621" s="485">
        <v>0</v>
      </c>
      <c r="R621" s="485">
        <v>0</v>
      </c>
      <c r="S621" s="485">
        <v>46</v>
      </c>
      <c r="T621" s="485">
        <v>0</v>
      </c>
      <c r="U621" s="484">
        <v>0</v>
      </c>
      <c r="V621" s="483"/>
      <c r="W621" s="486" t="s">
        <v>672</v>
      </c>
      <c r="X621" s="476" t="s">
        <v>627</v>
      </c>
      <c r="Y621" s="476" t="s">
        <v>627</v>
      </c>
      <c r="Z621" s="476">
        <v>0</v>
      </c>
      <c r="AA621" s="493">
        <f t="shared" si="24"/>
        <v>30500</v>
      </c>
      <c r="AC621" s="495">
        <f t="shared" si="25"/>
        <v>30500</v>
      </c>
    </row>
    <row r="622" spans="1:29" s="493" customFormat="1" hidden="1" x14ac:dyDescent="0.2">
      <c r="A622" s="475">
        <v>607</v>
      </c>
      <c r="B622" s="476" t="s">
        <v>1103</v>
      </c>
      <c r="C622" s="476" t="s">
        <v>486</v>
      </c>
      <c r="D622" s="476" t="s">
        <v>703</v>
      </c>
      <c r="E622" s="476" t="s">
        <v>744</v>
      </c>
      <c r="F622" s="477">
        <v>17</v>
      </c>
      <c r="G622" s="477">
        <v>0</v>
      </c>
      <c r="H622" s="477">
        <v>0</v>
      </c>
      <c r="I622" s="478" t="s">
        <v>328</v>
      </c>
      <c r="J622" s="479">
        <v>147.5</v>
      </c>
      <c r="K622" s="480">
        <v>44281</v>
      </c>
      <c r="L622" s="480"/>
      <c r="M622" s="481">
        <v>3</v>
      </c>
      <c r="N622" s="482" t="s">
        <v>328</v>
      </c>
      <c r="O622" s="483">
        <v>1</v>
      </c>
      <c r="P622" s="484">
        <v>3</v>
      </c>
      <c r="Q622" s="485">
        <v>0</v>
      </c>
      <c r="R622" s="485">
        <v>0</v>
      </c>
      <c r="S622" s="485">
        <v>0</v>
      </c>
      <c r="T622" s="485">
        <v>0</v>
      </c>
      <c r="U622" s="484">
        <v>0</v>
      </c>
      <c r="V622" s="483"/>
      <c r="W622" s="486" t="s">
        <v>672</v>
      </c>
      <c r="X622" s="476" t="s">
        <v>627</v>
      </c>
      <c r="Y622" s="476" t="s">
        <v>627</v>
      </c>
      <c r="Z622" s="476">
        <v>0</v>
      </c>
      <c r="AA622" s="493">
        <f t="shared" si="24"/>
        <v>17</v>
      </c>
      <c r="AC622" s="495">
        <f t="shared" si="25"/>
        <v>17</v>
      </c>
    </row>
    <row r="623" spans="1:29" s="493" customFormat="1" hidden="1" x14ac:dyDescent="0.2">
      <c r="A623" s="475">
        <v>608</v>
      </c>
      <c r="B623" s="476" t="s">
        <v>1103</v>
      </c>
      <c r="C623" s="476" t="s">
        <v>486</v>
      </c>
      <c r="D623" s="476" t="s">
        <v>703</v>
      </c>
      <c r="E623" s="476" t="s">
        <v>744</v>
      </c>
      <c r="F623" s="477">
        <v>5</v>
      </c>
      <c r="G623" s="477">
        <v>0</v>
      </c>
      <c r="H623" s="477">
        <v>0</v>
      </c>
      <c r="I623" s="478" t="s">
        <v>328</v>
      </c>
      <c r="J623" s="479">
        <v>147.5</v>
      </c>
      <c r="K623" s="480">
        <v>44281</v>
      </c>
      <c r="L623" s="480"/>
      <c r="M623" s="481">
        <v>1</v>
      </c>
      <c r="N623" s="482" t="s">
        <v>328</v>
      </c>
      <c r="O623" s="483">
        <v>1</v>
      </c>
      <c r="P623" s="484">
        <v>1</v>
      </c>
      <c r="Q623" s="485">
        <v>0</v>
      </c>
      <c r="R623" s="485">
        <v>0</v>
      </c>
      <c r="S623" s="485">
        <v>0</v>
      </c>
      <c r="T623" s="485">
        <v>0</v>
      </c>
      <c r="U623" s="484">
        <v>0</v>
      </c>
      <c r="V623" s="483"/>
      <c r="W623" s="486" t="s">
        <v>672</v>
      </c>
      <c r="X623" s="476" t="s">
        <v>627</v>
      </c>
      <c r="Y623" s="476" t="s">
        <v>627</v>
      </c>
      <c r="Z623" s="476">
        <v>0</v>
      </c>
      <c r="AA623" s="493">
        <f t="shared" si="24"/>
        <v>5</v>
      </c>
      <c r="AC623" s="495">
        <f t="shared" si="25"/>
        <v>5</v>
      </c>
    </row>
    <row r="624" spans="1:29" s="493" customFormat="1" hidden="1" x14ac:dyDescent="0.2">
      <c r="A624" s="475">
        <v>609</v>
      </c>
      <c r="B624" s="476" t="s">
        <v>1103</v>
      </c>
      <c r="C624" s="476" t="s">
        <v>486</v>
      </c>
      <c r="D624" s="476" t="s">
        <v>703</v>
      </c>
      <c r="E624" s="476" t="s">
        <v>744</v>
      </c>
      <c r="F624" s="477">
        <v>88</v>
      </c>
      <c r="G624" s="477">
        <v>0</v>
      </c>
      <c r="H624" s="477">
        <v>0</v>
      </c>
      <c r="I624" s="478" t="s">
        <v>328</v>
      </c>
      <c r="J624" s="479">
        <v>147.5</v>
      </c>
      <c r="K624" s="480">
        <v>44281</v>
      </c>
      <c r="L624" s="480"/>
      <c r="M624" s="481">
        <v>13</v>
      </c>
      <c r="N624" s="482" t="s">
        <v>328</v>
      </c>
      <c r="O624" s="483">
        <v>1</v>
      </c>
      <c r="P624" s="484">
        <v>13</v>
      </c>
      <c r="Q624" s="485">
        <v>0</v>
      </c>
      <c r="R624" s="485">
        <v>0</v>
      </c>
      <c r="S624" s="485">
        <v>0</v>
      </c>
      <c r="T624" s="485">
        <v>0</v>
      </c>
      <c r="U624" s="484">
        <v>0</v>
      </c>
      <c r="V624" s="483"/>
      <c r="W624" s="486" t="s">
        <v>672</v>
      </c>
      <c r="X624" s="476" t="s">
        <v>627</v>
      </c>
      <c r="Y624" s="476" t="s">
        <v>627</v>
      </c>
      <c r="Z624" s="476">
        <v>0</v>
      </c>
      <c r="AA624" s="493">
        <f t="shared" si="24"/>
        <v>88</v>
      </c>
      <c r="AC624" s="495">
        <f t="shared" si="25"/>
        <v>88</v>
      </c>
    </row>
    <row r="625" spans="1:29" s="493" customFormat="1" hidden="1" x14ac:dyDescent="0.2">
      <c r="A625" s="475">
        <v>610</v>
      </c>
      <c r="B625" s="476" t="s">
        <v>1103</v>
      </c>
      <c r="C625" s="476" t="s">
        <v>486</v>
      </c>
      <c r="D625" s="476" t="s">
        <v>703</v>
      </c>
      <c r="E625" s="476" t="s">
        <v>744</v>
      </c>
      <c r="F625" s="477">
        <v>480</v>
      </c>
      <c r="G625" s="477">
        <v>0</v>
      </c>
      <c r="H625" s="477">
        <v>0</v>
      </c>
      <c r="I625" s="478" t="s">
        <v>328</v>
      </c>
      <c r="J625" s="479">
        <v>147.5</v>
      </c>
      <c r="K625" s="480">
        <v>44281</v>
      </c>
      <c r="L625" s="480"/>
      <c r="M625" s="481">
        <v>71</v>
      </c>
      <c r="N625" s="482" t="s">
        <v>328</v>
      </c>
      <c r="O625" s="483">
        <v>1</v>
      </c>
      <c r="P625" s="484">
        <v>72</v>
      </c>
      <c r="Q625" s="485">
        <v>0</v>
      </c>
      <c r="R625" s="485">
        <v>0</v>
      </c>
      <c r="S625" s="485">
        <v>2</v>
      </c>
      <c r="T625" s="485">
        <v>0</v>
      </c>
      <c r="U625" s="484">
        <v>0</v>
      </c>
      <c r="V625" s="483"/>
      <c r="W625" s="486" t="s">
        <v>672</v>
      </c>
      <c r="X625" s="476" t="s">
        <v>627</v>
      </c>
      <c r="Y625" s="476" t="s">
        <v>627</v>
      </c>
      <c r="Z625" s="476">
        <v>0</v>
      </c>
      <c r="AA625" s="493">
        <f t="shared" si="24"/>
        <v>480</v>
      </c>
      <c r="AC625" s="495">
        <f t="shared" si="25"/>
        <v>480</v>
      </c>
    </row>
    <row r="626" spans="1:29" s="493" customFormat="1" hidden="1" x14ac:dyDescent="0.2">
      <c r="A626" s="475">
        <v>611</v>
      </c>
      <c r="B626" s="476" t="s">
        <v>1103</v>
      </c>
      <c r="C626" s="476" t="s">
        <v>486</v>
      </c>
      <c r="D626" s="476" t="s">
        <v>703</v>
      </c>
      <c r="E626" s="476" t="s">
        <v>744</v>
      </c>
      <c r="F626" s="477">
        <v>1760</v>
      </c>
      <c r="G626" s="477">
        <v>0</v>
      </c>
      <c r="H626" s="477">
        <v>0</v>
      </c>
      <c r="I626" s="478" t="s">
        <v>328</v>
      </c>
      <c r="J626" s="479">
        <v>147.5</v>
      </c>
      <c r="K626" s="480">
        <v>44281</v>
      </c>
      <c r="L626" s="480"/>
      <c r="M626" s="481">
        <v>260</v>
      </c>
      <c r="N626" s="482" t="s">
        <v>328</v>
      </c>
      <c r="O626" s="483">
        <v>1</v>
      </c>
      <c r="P626" s="484">
        <v>266</v>
      </c>
      <c r="Q626" s="485">
        <v>0</v>
      </c>
      <c r="R626" s="485">
        <v>0</v>
      </c>
      <c r="S626" s="485">
        <v>6</v>
      </c>
      <c r="T626" s="485">
        <v>0</v>
      </c>
      <c r="U626" s="484">
        <v>0</v>
      </c>
      <c r="V626" s="483"/>
      <c r="W626" s="486" t="s">
        <v>672</v>
      </c>
      <c r="X626" s="476" t="s">
        <v>627</v>
      </c>
      <c r="Y626" s="476" t="s">
        <v>627</v>
      </c>
      <c r="Z626" s="476">
        <v>0</v>
      </c>
      <c r="AA626" s="493">
        <f t="shared" si="24"/>
        <v>1760</v>
      </c>
      <c r="AC626" s="495">
        <f t="shared" si="25"/>
        <v>1760</v>
      </c>
    </row>
    <row r="627" spans="1:29" s="493" customFormat="1" hidden="1" x14ac:dyDescent="0.2">
      <c r="A627" s="475">
        <v>612</v>
      </c>
      <c r="B627" s="476" t="s">
        <v>1103</v>
      </c>
      <c r="C627" s="476" t="s">
        <v>486</v>
      </c>
      <c r="D627" s="476" t="s">
        <v>703</v>
      </c>
      <c r="E627" s="476" t="s">
        <v>744</v>
      </c>
      <c r="F627" s="477">
        <v>269</v>
      </c>
      <c r="G627" s="477">
        <v>0</v>
      </c>
      <c r="H627" s="477">
        <v>0</v>
      </c>
      <c r="I627" s="478" t="s">
        <v>328</v>
      </c>
      <c r="J627" s="479">
        <v>147.5</v>
      </c>
      <c r="K627" s="480">
        <v>44281</v>
      </c>
      <c r="L627" s="480"/>
      <c r="M627" s="481">
        <v>40</v>
      </c>
      <c r="N627" s="482" t="s">
        <v>328</v>
      </c>
      <c r="O627" s="483">
        <v>1</v>
      </c>
      <c r="P627" s="484">
        <v>41</v>
      </c>
      <c r="Q627" s="485">
        <v>0</v>
      </c>
      <c r="R627" s="485">
        <v>0</v>
      </c>
      <c r="S627" s="485">
        <v>1</v>
      </c>
      <c r="T627" s="485">
        <v>0</v>
      </c>
      <c r="U627" s="484">
        <v>0</v>
      </c>
      <c r="V627" s="483"/>
      <c r="W627" s="486" t="s">
        <v>672</v>
      </c>
      <c r="X627" s="476" t="s">
        <v>627</v>
      </c>
      <c r="Y627" s="476" t="s">
        <v>627</v>
      </c>
      <c r="Z627" s="476">
        <v>0</v>
      </c>
      <c r="AA627" s="493">
        <f t="shared" si="24"/>
        <v>269</v>
      </c>
      <c r="AC627" s="495">
        <f t="shared" si="25"/>
        <v>269</v>
      </c>
    </row>
    <row r="628" spans="1:29" s="493" customFormat="1" hidden="1" x14ac:dyDescent="0.2">
      <c r="A628" s="475">
        <v>613</v>
      </c>
      <c r="B628" s="476" t="s">
        <v>1103</v>
      </c>
      <c r="C628" s="476" t="s">
        <v>486</v>
      </c>
      <c r="D628" s="476" t="s">
        <v>703</v>
      </c>
      <c r="E628" s="476" t="s">
        <v>744</v>
      </c>
      <c r="F628" s="477">
        <v>1061</v>
      </c>
      <c r="G628" s="477">
        <v>0</v>
      </c>
      <c r="H628" s="477">
        <v>0</v>
      </c>
      <c r="I628" s="478" t="s">
        <v>328</v>
      </c>
      <c r="J628" s="479">
        <v>147.5</v>
      </c>
      <c r="K628" s="480">
        <v>44281</v>
      </c>
      <c r="L628" s="480"/>
      <c r="M628" s="481">
        <v>156</v>
      </c>
      <c r="N628" s="482" t="s">
        <v>328</v>
      </c>
      <c r="O628" s="483">
        <v>1</v>
      </c>
      <c r="P628" s="484">
        <v>160</v>
      </c>
      <c r="Q628" s="485">
        <v>0</v>
      </c>
      <c r="R628" s="485">
        <v>0</v>
      </c>
      <c r="S628" s="485">
        <v>4</v>
      </c>
      <c r="T628" s="485">
        <v>0</v>
      </c>
      <c r="U628" s="484">
        <v>0</v>
      </c>
      <c r="V628" s="483"/>
      <c r="W628" s="486" t="s">
        <v>672</v>
      </c>
      <c r="X628" s="476" t="s">
        <v>627</v>
      </c>
      <c r="Y628" s="476" t="s">
        <v>627</v>
      </c>
      <c r="Z628" s="476">
        <v>0</v>
      </c>
      <c r="AA628" s="493">
        <f t="shared" si="24"/>
        <v>1061</v>
      </c>
      <c r="AC628" s="495">
        <f t="shared" si="25"/>
        <v>1061</v>
      </c>
    </row>
    <row r="629" spans="1:29" s="493" customFormat="1" hidden="1" x14ac:dyDescent="0.2">
      <c r="A629" s="475">
        <v>614</v>
      </c>
      <c r="B629" s="476" t="s">
        <v>1103</v>
      </c>
      <c r="C629" s="476" t="s">
        <v>486</v>
      </c>
      <c r="D629" s="476" t="s">
        <v>703</v>
      </c>
      <c r="E629" s="476" t="s">
        <v>744</v>
      </c>
      <c r="F629" s="477">
        <v>8250</v>
      </c>
      <c r="G629" s="477">
        <v>0</v>
      </c>
      <c r="H629" s="477">
        <v>0</v>
      </c>
      <c r="I629" s="478" t="s">
        <v>328</v>
      </c>
      <c r="J629" s="479">
        <v>147.5</v>
      </c>
      <c r="K629" s="480">
        <v>44281</v>
      </c>
      <c r="L629" s="480"/>
      <c r="M629" s="481">
        <v>1217</v>
      </c>
      <c r="N629" s="482" t="s">
        <v>328</v>
      </c>
      <c r="O629" s="483">
        <v>1</v>
      </c>
      <c r="P629" s="484">
        <v>1245</v>
      </c>
      <c r="Q629" s="485">
        <v>0</v>
      </c>
      <c r="R629" s="485">
        <v>0</v>
      </c>
      <c r="S629" s="485">
        <v>28</v>
      </c>
      <c r="T629" s="485">
        <v>0</v>
      </c>
      <c r="U629" s="484">
        <v>0</v>
      </c>
      <c r="V629" s="483"/>
      <c r="W629" s="486" t="s">
        <v>672</v>
      </c>
      <c r="X629" s="476" t="s">
        <v>627</v>
      </c>
      <c r="Y629" s="476" t="s">
        <v>627</v>
      </c>
      <c r="Z629" s="476">
        <v>0</v>
      </c>
      <c r="AA629" s="493">
        <f t="shared" si="24"/>
        <v>8250</v>
      </c>
      <c r="AC629" s="495">
        <f t="shared" si="25"/>
        <v>8250</v>
      </c>
    </row>
    <row r="630" spans="1:29" s="493" customFormat="1" hidden="1" x14ac:dyDescent="0.2">
      <c r="A630" s="475">
        <v>615</v>
      </c>
      <c r="B630" s="476" t="s">
        <v>1103</v>
      </c>
      <c r="C630" s="476" t="s">
        <v>486</v>
      </c>
      <c r="D630" s="476" t="s">
        <v>703</v>
      </c>
      <c r="E630" s="476" t="s">
        <v>744</v>
      </c>
      <c r="F630" s="477">
        <v>27623</v>
      </c>
      <c r="G630" s="477">
        <v>0</v>
      </c>
      <c r="H630" s="477">
        <v>0</v>
      </c>
      <c r="I630" s="478" t="s">
        <v>328</v>
      </c>
      <c r="J630" s="479">
        <v>147.5</v>
      </c>
      <c r="K630" s="480">
        <v>44281</v>
      </c>
      <c r="L630" s="480"/>
      <c r="M630" s="481">
        <v>4074</v>
      </c>
      <c r="N630" s="482" t="s">
        <v>328</v>
      </c>
      <c r="O630" s="483">
        <v>1</v>
      </c>
      <c r="P630" s="484">
        <v>4169</v>
      </c>
      <c r="Q630" s="485">
        <v>0</v>
      </c>
      <c r="R630" s="485">
        <v>0</v>
      </c>
      <c r="S630" s="485">
        <v>94</v>
      </c>
      <c r="T630" s="485">
        <v>0</v>
      </c>
      <c r="U630" s="484">
        <v>0</v>
      </c>
      <c r="V630" s="483"/>
      <c r="W630" s="486" t="s">
        <v>672</v>
      </c>
      <c r="X630" s="476" t="s">
        <v>627</v>
      </c>
      <c r="Y630" s="476" t="s">
        <v>627</v>
      </c>
      <c r="Z630" s="476">
        <v>0</v>
      </c>
      <c r="AA630" s="493">
        <f t="shared" si="24"/>
        <v>27623</v>
      </c>
      <c r="AC630" s="495">
        <f t="shared" si="25"/>
        <v>27623</v>
      </c>
    </row>
    <row r="631" spans="1:29" s="493" customFormat="1" hidden="1" x14ac:dyDescent="0.2">
      <c r="A631" s="475">
        <v>616</v>
      </c>
      <c r="B631" s="476" t="s">
        <v>1103</v>
      </c>
      <c r="C631" s="476" t="s">
        <v>486</v>
      </c>
      <c r="D631" s="476" t="s">
        <v>703</v>
      </c>
      <c r="E631" s="476" t="s">
        <v>744</v>
      </c>
      <c r="F631" s="477">
        <v>590</v>
      </c>
      <c r="G631" s="477">
        <v>0</v>
      </c>
      <c r="H631" s="477">
        <v>0</v>
      </c>
      <c r="I631" s="478" t="s">
        <v>328</v>
      </c>
      <c r="J631" s="479">
        <v>147.5</v>
      </c>
      <c r="K631" s="480">
        <v>44281</v>
      </c>
      <c r="L631" s="480"/>
      <c r="M631" s="481">
        <v>87</v>
      </c>
      <c r="N631" s="482" t="s">
        <v>328</v>
      </c>
      <c r="O631" s="483">
        <v>1</v>
      </c>
      <c r="P631" s="484">
        <v>89</v>
      </c>
      <c r="Q631" s="485">
        <v>0</v>
      </c>
      <c r="R631" s="485">
        <v>0</v>
      </c>
      <c r="S631" s="485">
        <v>2</v>
      </c>
      <c r="T631" s="485">
        <v>0</v>
      </c>
      <c r="U631" s="484">
        <v>0</v>
      </c>
      <c r="V631" s="483"/>
      <c r="W631" s="486" t="s">
        <v>672</v>
      </c>
      <c r="X631" s="476" t="s">
        <v>627</v>
      </c>
      <c r="Y631" s="476" t="s">
        <v>627</v>
      </c>
      <c r="Z631" s="476">
        <v>0</v>
      </c>
      <c r="AA631" s="493">
        <f t="shared" si="24"/>
        <v>590</v>
      </c>
      <c r="AC631" s="495">
        <f t="shared" si="25"/>
        <v>590</v>
      </c>
    </row>
    <row r="632" spans="1:29" s="493" customFormat="1" hidden="1" x14ac:dyDescent="0.2">
      <c r="A632" s="475">
        <v>617</v>
      </c>
      <c r="B632" s="476" t="s">
        <v>1103</v>
      </c>
      <c r="C632" s="476" t="s">
        <v>486</v>
      </c>
      <c r="D632" s="476" t="s">
        <v>703</v>
      </c>
      <c r="E632" s="476" t="s">
        <v>744</v>
      </c>
      <c r="F632" s="477">
        <v>1760</v>
      </c>
      <c r="G632" s="477">
        <v>0</v>
      </c>
      <c r="H632" s="477">
        <v>0</v>
      </c>
      <c r="I632" s="478" t="s">
        <v>328</v>
      </c>
      <c r="J632" s="479">
        <v>147.5</v>
      </c>
      <c r="K632" s="480">
        <v>44281</v>
      </c>
      <c r="L632" s="480"/>
      <c r="M632" s="481">
        <v>260</v>
      </c>
      <c r="N632" s="482" t="s">
        <v>328</v>
      </c>
      <c r="O632" s="483">
        <v>1</v>
      </c>
      <c r="P632" s="484">
        <v>266</v>
      </c>
      <c r="Q632" s="485">
        <v>0</v>
      </c>
      <c r="R632" s="485">
        <v>0</v>
      </c>
      <c r="S632" s="485">
        <v>6</v>
      </c>
      <c r="T632" s="485">
        <v>0</v>
      </c>
      <c r="U632" s="484">
        <v>0</v>
      </c>
      <c r="V632" s="483"/>
      <c r="W632" s="486" t="s">
        <v>672</v>
      </c>
      <c r="X632" s="476" t="s">
        <v>627</v>
      </c>
      <c r="Y632" s="476" t="s">
        <v>627</v>
      </c>
      <c r="Z632" s="476">
        <v>0</v>
      </c>
      <c r="AA632" s="493">
        <f t="shared" si="24"/>
        <v>1760</v>
      </c>
      <c r="AC632" s="495">
        <f t="shared" si="25"/>
        <v>1760</v>
      </c>
    </row>
    <row r="633" spans="1:29" s="493" customFormat="1" hidden="1" x14ac:dyDescent="0.2">
      <c r="A633" s="475">
        <v>618</v>
      </c>
      <c r="B633" s="476" t="s">
        <v>1103</v>
      </c>
      <c r="C633" s="476" t="s">
        <v>486</v>
      </c>
      <c r="D633" s="476" t="s">
        <v>703</v>
      </c>
      <c r="E633" s="476" t="s">
        <v>744</v>
      </c>
      <c r="F633" s="477">
        <v>16</v>
      </c>
      <c r="G633" s="477">
        <v>0</v>
      </c>
      <c r="H633" s="477">
        <v>0</v>
      </c>
      <c r="I633" s="478" t="s">
        <v>328</v>
      </c>
      <c r="J633" s="479">
        <v>147.5</v>
      </c>
      <c r="K633" s="480">
        <v>44281</v>
      </c>
      <c r="L633" s="480"/>
      <c r="M633" s="481">
        <v>2</v>
      </c>
      <c r="N633" s="482" t="s">
        <v>328</v>
      </c>
      <c r="O633" s="483">
        <v>1</v>
      </c>
      <c r="P633" s="484">
        <v>2</v>
      </c>
      <c r="Q633" s="485">
        <v>0</v>
      </c>
      <c r="R633" s="485">
        <v>0</v>
      </c>
      <c r="S633" s="485">
        <v>0</v>
      </c>
      <c r="T633" s="485">
        <v>0</v>
      </c>
      <c r="U633" s="484">
        <v>0</v>
      </c>
      <c r="V633" s="483"/>
      <c r="W633" s="486" t="s">
        <v>672</v>
      </c>
      <c r="X633" s="476" t="s">
        <v>627</v>
      </c>
      <c r="Y633" s="476" t="s">
        <v>627</v>
      </c>
      <c r="Z633" s="476">
        <v>0</v>
      </c>
      <c r="AA633" s="493">
        <f t="shared" si="24"/>
        <v>16</v>
      </c>
      <c r="AC633" s="495">
        <f t="shared" si="25"/>
        <v>16</v>
      </c>
    </row>
    <row r="634" spans="1:29" s="493" customFormat="1" hidden="1" x14ac:dyDescent="0.2">
      <c r="A634" s="475">
        <v>619</v>
      </c>
      <c r="B634" s="476" t="s">
        <v>1103</v>
      </c>
      <c r="C634" s="476" t="s">
        <v>486</v>
      </c>
      <c r="D634" s="476" t="s">
        <v>703</v>
      </c>
      <c r="E634" s="476" t="s">
        <v>744</v>
      </c>
      <c r="F634" s="477">
        <v>253</v>
      </c>
      <c r="G634" s="477">
        <v>0</v>
      </c>
      <c r="H634" s="477">
        <v>0</v>
      </c>
      <c r="I634" s="478" t="s">
        <v>328</v>
      </c>
      <c r="J634" s="479">
        <v>147.5</v>
      </c>
      <c r="K634" s="480">
        <v>44281</v>
      </c>
      <c r="L634" s="480"/>
      <c r="M634" s="481">
        <v>37</v>
      </c>
      <c r="N634" s="482" t="s">
        <v>328</v>
      </c>
      <c r="O634" s="483">
        <v>1</v>
      </c>
      <c r="P634" s="484">
        <v>38</v>
      </c>
      <c r="Q634" s="485">
        <v>0</v>
      </c>
      <c r="R634" s="485">
        <v>0</v>
      </c>
      <c r="S634" s="485">
        <v>1</v>
      </c>
      <c r="T634" s="485">
        <v>0</v>
      </c>
      <c r="U634" s="484">
        <v>0</v>
      </c>
      <c r="V634" s="483"/>
      <c r="W634" s="486" t="s">
        <v>672</v>
      </c>
      <c r="X634" s="476" t="s">
        <v>627</v>
      </c>
      <c r="Y634" s="476" t="s">
        <v>627</v>
      </c>
      <c r="Z634" s="476">
        <v>0</v>
      </c>
      <c r="AA634" s="493">
        <f t="shared" si="24"/>
        <v>253</v>
      </c>
      <c r="AC634" s="495">
        <f t="shared" si="25"/>
        <v>253</v>
      </c>
    </row>
    <row r="635" spans="1:29" s="493" customFormat="1" hidden="1" x14ac:dyDescent="0.2">
      <c r="A635" s="475">
        <v>620</v>
      </c>
      <c r="B635" s="476" t="s">
        <v>1103</v>
      </c>
      <c r="C635" s="476" t="s">
        <v>486</v>
      </c>
      <c r="D635" s="476" t="s">
        <v>703</v>
      </c>
      <c r="E635" s="476" t="s">
        <v>744</v>
      </c>
      <c r="F635" s="477">
        <v>1061</v>
      </c>
      <c r="G635" s="477">
        <v>0</v>
      </c>
      <c r="H635" s="477">
        <v>0</v>
      </c>
      <c r="I635" s="478" t="s">
        <v>328</v>
      </c>
      <c r="J635" s="479">
        <v>147.5</v>
      </c>
      <c r="K635" s="480">
        <v>44281</v>
      </c>
      <c r="L635" s="480"/>
      <c r="M635" s="481">
        <v>156</v>
      </c>
      <c r="N635" s="482" t="s">
        <v>328</v>
      </c>
      <c r="O635" s="483">
        <v>1</v>
      </c>
      <c r="P635" s="484">
        <v>160</v>
      </c>
      <c r="Q635" s="485">
        <v>0</v>
      </c>
      <c r="R635" s="485">
        <v>0</v>
      </c>
      <c r="S635" s="485">
        <v>4</v>
      </c>
      <c r="T635" s="485">
        <v>0</v>
      </c>
      <c r="U635" s="484">
        <v>0</v>
      </c>
      <c r="V635" s="483"/>
      <c r="W635" s="486" t="s">
        <v>672</v>
      </c>
      <c r="X635" s="476" t="s">
        <v>627</v>
      </c>
      <c r="Y635" s="476" t="s">
        <v>627</v>
      </c>
      <c r="Z635" s="476">
        <v>0</v>
      </c>
      <c r="AA635" s="493">
        <f t="shared" si="24"/>
        <v>1061</v>
      </c>
      <c r="AC635" s="495">
        <f t="shared" si="25"/>
        <v>1061</v>
      </c>
    </row>
    <row r="636" spans="1:29" s="493" customFormat="1" hidden="1" x14ac:dyDescent="0.2">
      <c r="A636" s="475">
        <v>621</v>
      </c>
      <c r="B636" s="476" t="s">
        <v>1103</v>
      </c>
      <c r="C636" s="476" t="s">
        <v>486</v>
      </c>
      <c r="D636" s="476" t="s">
        <v>703</v>
      </c>
      <c r="E636" s="476" t="s">
        <v>744</v>
      </c>
      <c r="F636" s="477">
        <v>289</v>
      </c>
      <c r="G636" s="477">
        <v>0</v>
      </c>
      <c r="H636" s="477">
        <v>0</v>
      </c>
      <c r="I636" s="478" t="s">
        <v>328</v>
      </c>
      <c r="J636" s="479">
        <v>147.9</v>
      </c>
      <c r="K636" s="480">
        <v>44281</v>
      </c>
      <c r="L636" s="480"/>
      <c r="M636" s="481">
        <v>43</v>
      </c>
      <c r="N636" s="482" t="s">
        <v>328</v>
      </c>
      <c r="O636" s="483">
        <v>1</v>
      </c>
      <c r="P636" s="484">
        <v>44</v>
      </c>
      <c r="Q636" s="485">
        <v>0</v>
      </c>
      <c r="R636" s="485">
        <v>0</v>
      </c>
      <c r="S636" s="485">
        <v>1</v>
      </c>
      <c r="T636" s="485">
        <v>0</v>
      </c>
      <c r="U636" s="484">
        <v>0</v>
      </c>
      <c r="V636" s="483"/>
      <c r="W636" s="486" t="s">
        <v>672</v>
      </c>
      <c r="X636" s="476" t="s">
        <v>627</v>
      </c>
      <c r="Y636" s="476" t="s">
        <v>627</v>
      </c>
      <c r="Z636" s="476">
        <v>0</v>
      </c>
      <c r="AA636" s="493">
        <f t="shared" si="24"/>
        <v>289</v>
      </c>
      <c r="AC636" s="495">
        <f t="shared" si="25"/>
        <v>289</v>
      </c>
    </row>
    <row r="637" spans="1:29" s="493" customFormat="1" hidden="1" x14ac:dyDescent="0.2">
      <c r="A637" s="475">
        <v>622</v>
      </c>
      <c r="B637" s="476" t="s">
        <v>1103</v>
      </c>
      <c r="C637" s="476" t="s">
        <v>486</v>
      </c>
      <c r="D637" s="476" t="s">
        <v>703</v>
      </c>
      <c r="E637" s="476" t="s">
        <v>744</v>
      </c>
      <c r="F637" s="477">
        <v>121</v>
      </c>
      <c r="G637" s="477">
        <v>0</v>
      </c>
      <c r="H637" s="477">
        <v>0</v>
      </c>
      <c r="I637" s="478" t="s">
        <v>328</v>
      </c>
      <c r="J637" s="479">
        <v>148</v>
      </c>
      <c r="K637" s="480">
        <v>44281</v>
      </c>
      <c r="L637" s="480"/>
      <c r="M637" s="481">
        <v>18</v>
      </c>
      <c r="N637" s="482" t="s">
        <v>328</v>
      </c>
      <c r="O637" s="483">
        <v>1</v>
      </c>
      <c r="P637" s="484">
        <v>18</v>
      </c>
      <c r="Q637" s="485">
        <v>0</v>
      </c>
      <c r="R637" s="485">
        <v>0</v>
      </c>
      <c r="S637" s="485">
        <v>0</v>
      </c>
      <c r="T637" s="485">
        <v>0</v>
      </c>
      <c r="U637" s="484">
        <v>0</v>
      </c>
      <c r="V637" s="483"/>
      <c r="W637" s="486" t="s">
        <v>672</v>
      </c>
      <c r="X637" s="476" t="s">
        <v>627</v>
      </c>
      <c r="Y637" s="476" t="s">
        <v>627</v>
      </c>
      <c r="Z637" s="476">
        <v>0</v>
      </c>
      <c r="AA637" s="493">
        <f t="shared" si="24"/>
        <v>121</v>
      </c>
      <c r="AC637" s="495">
        <f t="shared" si="25"/>
        <v>121</v>
      </c>
    </row>
    <row r="638" spans="1:29" s="493" customFormat="1" hidden="1" x14ac:dyDescent="0.2">
      <c r="A638" s="475">
        <v>623</v>
      </c>
      <c r="B638" s="476" t="s">
        <v>1103</v>
      </c>
      <c r="C638" s="476" t="s">
        <v>486</v>
      </c>
      <c r="D638" s="476" t="s">
        <v>703</v>
      </c>
      <c r="E638" s="476" t="s">
        <v>744</v>
      </c>
      <c r="F638" s="477">
        <v>5</v>
      </c>
      <c r="G638" s="477">
        <v>0</v>
      </c>
      <c r="H638" s="477">
        <v>0</v>
      </c>
      <c r="I638" s="478" t="s">
        <v>328</v>
      </c>
      <c r="J638" s="479">
        <v>148.05000000000001</v>
      </c>
      <c r="K638" s="480">
        <v>44281</v>
      </c>
      <c r="L638" s="480"/>
      <c r="M638" s="481">
        <v>1</v>
      </c>
      <c r="N638" s="482" t="s">
        <v>328</v>
      </c>
      <c r="O638" s="483">
        <v>1</v>
      </c>
      <c r="P638" s="484">
        <v>1</v>
      </c>
      <c r="Q638" s="485">
        <v>0</v>
      </c>
      <c r="R638" s="485">
        <v>0</v>
      </c>
      <c r="S638" s="485">
        <v>0</v>
      </c>
      <c r="T638" s="485">
        <v>0</v>
      </c>
      <c r="U638" s="484">
        <v>0</v>
      </c>
      <c r="V638" s="483"/>
      <c r="W638" s="486" t="s">
        <v>672</v>
      </c>
      <c r="X638" s="476" t="s">
        <v>627</v>
      </c>
      <c r="Y638" s="476" t="s">
        <v>627</v>
      </c>
      <c r="Z638" s="476">
        <v>0</v>
      </c>
      <c r="AA638" s="493">
        <f t="shared" si="24"/>
        <v>5</v>
      </c>
      <c r="AC638" s="495">
        <f t="shared" si="25"/>
        <v>5</v>
      </c>
    </row>
    <row r="639" spans="1:29" s="493" customFormat="1" hidden="1" x14ac:dyDescent="0.2">
      <c r="A639" s="475">
        <v>624</v>
      </c>
      <c r="B639" s="476" t="s">
        <v>1103</v>
      </c>
      <c r="C639" s="476" t="s">
        <v>486</v>
      </c>
      <c r="D639" s="476" t="s">
        <v>703</v>
      </c>
      <c r="E639" s="476" t="s">
        <v>744</v>
      </c>
      <c r="F639" s="477">
        <v>500</v>
      </c>
      <c r="G639" s="477">
        <v>0</v>
      </c>
      <c r="H639" s="477">
        <v>0</v>
      </c>
      <c r="I639" s="478" t="s">
        <v>328</v>
      </c>
      <c r="J639" s="479">
        <v>148.4</v>
      </c>
      <c r="K639" s="480">
        <v>44281</v>
      </c>
      <c r="L639" s="480"/>
      <c r="M639" s="481">
        <v>74</v>
      </c>
      <c r="N639" s="482" t="s">
        <v>328</v>
      </c>
      <c r="O639" s="483">
        <v>1</v>
      </c>
      <c r="P639" s="484">
        <v>75</v>
      </c>
      <c r="Q639" s="485">
        <v>0</v>
      </c>
      <c r="R639" s="485">
        <v>0</v>
      </c>
      <c r="S639" s="485">
        <v>1</v>
      </c>
      <c r="T639" s="485">
        <v>0</v>
      </c>
      <c r="U639" s="484">
        <v>0</v>
      </c>
      <c r="V639" s="483"/>
      <c r="W639" s="486" t="s">
        <v>672</v>
      </c>
      <c r="X639" s="476" t="s">
        <v>627</v>
      </c>
      <c r="Y639" s="476" t="s">
        <v>627</v>
      </c>
      <c r="Z639" s="476">
        <v>0</v>
      </c>
      <c r="AA639" s="493">
        <f t="shared" si="24"/>
        <v>500</v>
      </c>
      <c r="AC639" s="495">
        <f t="shared" si="25"/>
        <v>500</v>
      </c>
    </row>
    <row r="640" spans="1:29" s="493" customFormat="1" hidden="1" x14ac:dyDescent="0.2">
      <c r="A640" s="475">
        <v>625</v>
      </c>
      <c r="B640" s="476" t="s">
        <v>1103</v>
      </c>
      <c r="C640" s="476" t="s">
        <v>486</v>
      </c>
      <c r="D640" s="476" t="s">
        <v>703</v>
      </c>
      <c r="E640" s="476" t="s">
        <v>744</v>
      </c>
      <c r="F640" s="477">
        <v>1708</v>
      </c>
      <c r="G640" s="477">
        <v>0</v>
      </c>
      <c r="H640" s="477">
        <v>0</v>
      </c>
      <c r="I640" s="478" t="s">
        <v>328</v>
      </c>
      <c r="J640" s="479">
        <v>148.49</v>
      </c>
      <c r="K640" s="480">
        <v>44281</v>
      </c>
      <c r="L640" s="480"/>
      <c r="M640" s="481">
        <v>254</v>
      </c>
      <c r="N640" s="482" t="s">
        <v>328</v>
      </c>
      <c r="O640" s="483">
        <v>1</v>
      </c>
      <c r="P640" s="484">
        <v>258</v>
      </c>
      <c r="Q640" s="485">
        <v>0</v>
      </c>
      <c r="R640" s="485">
        <v>0</v>
      </c>
      <c r="S640" s="485">
        <v>4</v>
      </c>
      <c r="T640" s="485">
        <v>0</v>
      </c>
      <c r="U640" s="484">
        <v>0</v>
      </c>
      <c r="V640" s="483"/>
      <c r="W640" s="486" t="s">
        <v>672</v>
      </c>
      <c r="X640" s="476" t="s">
        <v>627</v>
      </c>
      <c r="Y640" s="476" t="s">
        <v>627</v>
      </c>
      <c r="Z640" s="476">
        <v>0</v>
      </c>
      <c r="AA640" s="493">
        <f t="shared" si="24"/>
        <v>1708</v>
      </c>
      <c r="AC640" s="495">
        <f t="shared" si="25"/>
        <v>1708</v>
      </c>
    </row>
    <row r="641" spans="1:29" s="493" customFormat="1" hidden="1" x14ac:dyDescent="0.2">
      <c r="A641" s="475">
        <v>626</v>
      </c>
      <c r="B641" s="476" t="s">
        <v>1103</v>
      </c>
      <c r="C641" s="476" t="s">
        <v>486</v>
      </c>
      <c r="D641" s="476" t="s">
        <v>703</v>
      </c>
      <c r="E641" s="476" t="s">
        <v>744</v>
      </c>
      <c r="F641" s="477">
        <v>1</v>
      </c>
      <c r="G641" s="477">
        <v>0</v>
      </c>
      <c r="H641" s="477">
        <v>0</v>
      </c>
      <c r="I641" s="478" t="s">
        <v>328</v>
      </c>
      <c r="J641" s="479">
        <v>148.49</v>
      </c>
      <c r="K641" s="480">
        <v>44281</v>
      </c>
      <c r="L641" s="480"/>
      <c r="M641" s="481">
        <v>0</v>
      </c>
      <c r="N641" s="482" t="s">
        <v>328</v>
      </c>
      <c r="O641" s="483">
        <v>1</v>
      </c>
      <c r="P641" s="484">
        <v>0</v>
      </c>
      <c r="Q641" s="485">
        <v>0</v>
      </c>
      <c r="R641" s="485">
        <v>0</v>
      </c>
      <c r="S641" s="485">
        <v>0</v>
      </c>
      <c r="T641" s="485">
        <v>0</v>
      </c>
      <c r="U641" s="484">
        <v>0</v>
      </c>
      <c r="V641" s="483"/>
      <c r="W641" s="486" t="s">
        <v>672</v>
      </c>
      <c r="X641" s="476" t="s">
        <v>627</v>
      </c>
      <c r="Y641" s="476" t="s">
        <v>627</v>
      </c>
      <c r="Z641" s="476">
        <v>0</v>
      </c>
      <c r="AA641" s="493">
        <f t="shared" si="24"/>
        <v>1</v>
      </c>
      <c r="AC641" s="495">
        <f t="shared" si="25"/>
        <v>1</v>
      </c>
    </row>
    <row r="642" spans="1:29" s="493" customFormat="1" hidden="1" x14ac:dyDescent="0.2">
      <c r="A642" s="475">
        <v>627</v>
      </c>
      <c r="B642" s="476" t="s">
        <v>1103</v>
      </c>
      <c r="C642" s="476" t="s">
        <v>486</v>
      </c>
      <c r="D642" s="476" t="s">
        <v>703</v>
      </c>
      <c r="E642" s="476" t="s">
        <v>744</v>
      </c>
      <c r="F642" s="477">
        <v>1364</v>
      </c>
      <c r="G642" s="477">
        <v>0</v>
      </c>
      <c r="H642" s="477">
        <v>0</v>
      </c>
      <c r="I642" s="478" t="s">
        <v>328</v>
      </c>
      <c r="J642" s="479">
        <v>148.5</v>
      </c>
      <c r="K642" s="480">
        <v>44281</v>
      </c>
      <c r="L642" s="480"/>
      <c r="M642" s="481">
        <v>203</v>
      </c>
      <c r="N642" s="482" t="s">
        <v>328</v>
      </c>
      <c r="O642" s="483">
        <v>1</v>
      </c>
      <c r="P642" s="484">
        <v>206</v>
      </c>
      <c r="Q642" s="485">
        <v>0</v>
      </c>
      <c r="R642" s="485">
        <v>0</v>
      </c>
      <c r="S642" s="485">
        <v>3</v>
      </c>
      <c r="T642" s="485">
        <v>0</v>
      </c>
      <c r="U642" s="484">
        <v>0</v>
      </c>
      <c r="V642" s="483"/>
      <c r="W642" s="486" t="s">
        <v>672</v>
      </c>
      <c r="X642" s="476" t="s">
        <v>627</v>
      </c>
      <c r="Y642" s="476" t="s">
        <v>627</v>
      </c>
      <c r="Z642" s="476">
        <v>0</v>
      </c>
      <c r="AA642" s="493">
        <f t="shared" si="24"/>
        <v>1364</v>
      </c>
      <c r="AC642" s="495">
        <f t="shared" si="25"/>
        <v>1364</v>
      </c>
    </row>
    <row r="643" spans="1:29" s="493" customFormat="1" hidden="1" x14ac:dyDescent="0.2">
      <c r="A643" s="475">
        <v>628</v>
      </c>
      <c r="B643" s="476" t="s">
        <v>1103</v>
      </c>
      <c r="C643" s="476" t="s">
        <v>486</v>
      </c>
      <c r="D643" s="476" t="s">
        <v>703</v>
      </c>
      <c r="E643" s="476" t="s">
        <v>744</v>
      </c>
      <c r="F643" s="477">
        <v>1242</v>
      </c>
      <c r="G643" s="477">
        <v>0</v>
      </c>
      <c r="H643" s="477">
        <v>0</v>
      </c>
      <c r="I643" s="478" t="s">
        <v>328</v>
      </c>
      <c r="J643" s="479">
        <v>148.5</v>
      </c>
      <c r="K643" s="480">
        <v>44281</v>
      </c>
      <c r="L643" s="480"/>
      <c r="M643" s="481">
        <v>184</v>
      </c>
      <c r="N643" s="482" t="s">
        <v>328</v>
      </c>
      <c r="O643" s="483">
        <v>1</v>
      </c>
      <c r="P643" s="484">
        <v>187</v>
      </c>
      <c r="Q643" s="485">
        <v>0</v>
      </c>
      <c r="R643" s="485">
        <v>0</v>
      </c>
      <c r="S643" s="485">
        <v>3</v>
      </c>
      <c r="T643" s="485">
        <v>0</v>
      </c>
      <c r="U643" s="484">
        <v>0</v>
      </c>
      <c r="V643" s="483"/>
      <c r="W643" s="486" t="s">
        <v>672</v>
      </c>
      <c r="X643" s="476" t="s">
        <v>627</v>
      </c>
      <c r="Y643" s="476" t="s">
        <v>627</v>
      </c>
      <c r="Z643" s="476">
        <v>0</v>
      </c>
      <c r="AA643" s="493">
        <f t="shared" si="24"/>
        <v>1242</v>
      </c>
      <c r="AC643" s="495">
        <f t="shared" si="25"/>
        <v>1242</v>
      </c>
    </row>
    <row r="644" spans="1:29" s="493" customFormat="1" hidden="1" x14ac:dyDescent="0.2">
      <c r="A644" s="475">
        <v>629</v>
      </c>
      <c r="B644" s="476" t="s">
        <v>1103</v>
      </c>
      <c r="C644" s="476" t="s">
        <v>486</v>
      </c>
      <c r="D644" s="476" t="s">
        <v>703</v>
      </c>
      <c r="E644" s="476" t="s">
        <v>744</v>
      </c>
      <c r="F644" s="477">
        <v>950</v>
      </c>
      <c r="G644" s="477">
        <v>0</v>
      </c>
      <c r="H644" s="477">
        <v>0</v>
      </c>
      <c r="I644" s="478" t="s">
        <v>328</v>
      </c>
      <c r="J644" s="479">
        <v>148.51</v>
      </c>
      <c r="K644" s="480">
        <v>44281</v>
      </c>
      <c r="L644" s="480"/>
      <c r="M644" s="481">
        <v>141</v>
      </c>
      <c r="N644" s="482" t="s">
        <v>328</v>
      </c>
      <c r="O644" s="483">
        <v>1</v>
      </c>
      <c r="P644" s="484">
        <v>143</v>
      </c>
      <c r="Q644" s="485">
        <v>0</v>
      </c>
      <c r="R644" s="485">
        <v>0</v>
      </c>
      <c r="S644" s="485">
        <v>2</v>
      </c>
      <c r="T644" s="485">
        <v>0</v>
      </c>
      <c r="U644" s="484">
        <v>0</v>
      </c>
      <c r="V644" s="483"/>
      <c r="W644" s="486" t="s">
        <v>672</v>
      </c>
      <c r="X644" s="476" t="s">
        <v>627</v>
      </c>
      <c r="Y644" s="476" t="s">
        <v>627</v>
      </c>
      <c r="Z644" s="476">
        <v>0</v>
      </c>
      <c r="AA644" s="493">
        <f t="shared" si="24"/>
        <v>950</v>
      </c>
      <c r="AC644" s="495">
        <f t="shared" si="25"/>
        <v>950</v>
      </c>
    </row>
    <row r="645" spans="1:29" s="493" customFormat="1" hidden="1" x14ac:dyDescent="0.2">
      <c r="A645" s="475">
        <v>630</v>
      </c>
      <c r="B645" s="476" t="s">
        <v>1103</v>
      </c>
      <c r="C645" s="476" t="s">
        <v>486</v>
      </c>
      <c r="D645" s="476" t="s">
        <v>703</v>
      </c>
      <c r="E645" s="476" t="s">
        <v>744</v>
      </c>
      <c r="F645" s="477">
        <v>12</v>
      </c>
      <c r="G645" s="477">
        <v>0</v>
      </c>
      <c r="H645" s="477">
        <v>0</v>
      </c>
      <c r="I645" s="478" t="s">
        <v>328</v>
      </c>
      <c r="J645" s="479">
        <v>148.51</v>
      </c>
      <c r="K645" s="480">
        <v>44281</v>
      </c>
      <c r="L645" s="480"/>
      <c r="M645" s="481">
        <v>2</v>
      </c>
      <c r="N645" s="482" t="s">
        <v>328</v>
      </c>
      <c r="O645" s="483">
        <v>1</v>
      </c>
      <c r="P645" s="484">
        <v>2</v>
      </c>
      <c r="Q645" s="485">
        <v>0</v>
      </c>
      <c r="R645" s="485">
        <v>0</v>
      </c>
      <c r="S645" s="485">
        <v>0</v>
      </c>
      <c r="T645" s="485">
        <v>0</v>
      </c>
      <c r="U645" s="484">
        <v>0</v>
      </c>
      <c r="V645" s="483"/>
      <c r="W645" s="486" t="s">
        <v>672</v>
      </c>
      <c r="X645" s="476" t="s">
        <v>627</v>
      </c>
      <c r="Y645" s="476" t="s">
        <v>627</v>
      </c>
      <c r="Z645" s="476">
        <v>0</v>
      </c>
      <c r="AA645" s="493">
        <f t="shared" si="24"/>
        <v>12</v>
      </c>
      <c r="AC645" s="495">
        <f t="shared" si="25"/>
        <v>12</v>
      </c>
    </row>
    <row r="646" spans="1:29" s="493" customFormat="1" hidden="1" x14ac:dyDescent="0.2">
      <c r="A646" s="475">
        <v>631</v>
      </c>
      <c r="B646" s="476" t="s">
        <v>1103</v>
      </c>
      <c r="C646" s="476" t="s">
        <v>486</v>
      </c>
      <c r="D646" s="476" t="s">
        <v>703</v>
      </c>
      <c r="E646" s="476" t="s">
        <v>744</v>
      </c>
      <c r="F646" s="477">
        <v>38322</v>
      </c>
      <c r="G646" s="477">
        <v>0</v>
      </c>
      <c r="H646" s="477">
        <v>0</v>
      </c>
      <c r="I646" s="478" t="s">
        <v>328</v>
      </c>
      <c r="J646" s="479">
        <v>148.51</v>
      </c>
      <c r="K646" s="480">
        <v>44281</v>
      </c>
      <c r="L646" s="480"/>
      <c r="M646" s="481">
        <v>5691</v>
      </c>
      <c r="N646" s="482" t="s">
        <v>328</v>
      </c>
      <c r="O646" s="483">
        <v>1</v>
      </c>
      <c r="P646" s="484">
        <v>5783</v>
      </c>
      <c r="Q646" s="485">
        <v>0</v>
      </c>
      <c r="R646" s="485">
        <v>0</v>
      </c>
      <c r="S646" s="485">
        <v>92</v>
      </c>
      <c r="T646" s="485">
        <v>0</v>
      </c>
      <c r="U646" s="484">
        <v>0</v>
      </c>
      <c r="V646" s="483"/>
      <c r="W646" s="486" t="s">
        <v>672</v>
      </c>
      <c r="X646" s="476" t="s">
        <v>627</v>
      </c>
      <c r="Y646" s="476" t="s">
        <v>627</v>
      </c>
      <c r="Z646" s="476">
        <v>0</v>
      </c>
      <c r="AA646" s="493">
        <f t="shared" si="24"/>
        <v>38322</v>
      </c>
      <c r="AC646" s="495">
        <f t="shared" si="25"/>
        <v>38322</v>
      </c>
    </row>
    <row r="647" spans="1:29" s="493" customFormat="1" hidden="1" x14ac:dyDescent="0.2">
      <c r="A647" s="475">
        <v>632</v>
      </c>
      <c r="B647" s="476" t="s">
        <v>1103</v>
      </c>
      <c r="C647" s="476" t="s">
        <v>486</v>
      </c>
      <c r="D647" s="476" t="s">
        <v>703</v>
      </c>
      <c r="E647" s="476" t="s">
        <v>744</v>
      </c>
      <c r="F647" s="477">
        <v>36734</v>
      </c>
      <c r="G647" s="477">
        <v>0</v>
      </c>
      <c r="H647" s="477">
        <v>0</v>
      </c>
      <c r="I647" s="478" t="s">
        <v>328</v>
      </c>
      <c r="J647" s="479">
        <v>151.47999999999999</v>
      </c>
      <c r="K647" s="480">
        <v>44281</v>
      </c>
      <c r="L647" s="480"/>
      <c r="M647" s="481">
        <v>5564</v>
      </c>
      <c r="N647" s="482" t="s">
        <v>328</v>
      </c>
      <c r="O647" s="483">
        <v>1</v>
      </c>
      <c r="P647" s="484">
        <v>5544</v>
      </c>
      <c r="Q647" s="485">
        <v>0</v>
      </c>
      <c r="R647" s="485">
        <v>0</v>
      </c>
      <c r="S647" s="485">
        <v>-21</v>
      </c>
      <c r="T647" s="485">
        <v>0</v>
      </c>
      <c r="U647" s="484">
        <v>0</v>
      </c>
      <c r="V647" s="483"/>
      <c r="W647" s="486" t="s">
        <v>672</v>
      </c>
      <c r="X647" s="476" t="s">
        <v>627</v>
      </c>
      <c r="Y647" s="476" t="s">
        <v>627</v>
      </c>
      <c r="Z647" s="476">
        <v>0</v>
      </c>
      <c r="AA647" s="493">
        <f t="shared" si="24"/>
        <v>36734</v>
      </c>
      <c r="AC647" s="495">
        <f t="shared" si="25"/>
        <v>36734</v>
      </c>
    </row>
    <row r="648" spans="1:29" s="493" customFormat="1" hidden="1" x14ac:dyDescent="0.2">
      <c r="A648" s="475">
        <v>633</v>
      </c>
      <c r="B648" s="476" t="s">
        <v>1103</v>
      </c>
      <c r="C648" s="476" t="s">
        <v>486</v>
      </c>
      <c r="D648" s="476" t="s">
        <v>703</v>
      </c>
      <c r="E648" s="476" t="s">
        <v>744</v>
      </c>
      <c r="F648" s="477">
        <v>24899</v>
      </c>
      <c r="G648" s="477">
        <v>0</v>
      </c>
      <c r="H648" s="477">
        <v>0</v>
      </c>
      <c r="I648" s="478" t="s">
        <v>328</v>
      </c>
      <c r="J648" s="479">
        <v>151.47999999999999</v>
      </c>
      <c r="K648" s="480">
        <v>44281</v>
      </c>
      <c r="L648" s="480"/>
      <c r="M648" s="481">
        <v>3772</v>
      </c>
      <c r="N648" s="482" t="s">
        <v>328</v>
      </c>
      <c r="O648" s="483">
        <v>1</v>
      </c>
      <c r="P648" s="484">
        <v>3758</v>
      </c>
      <c r="Q648" s="485">
        <v>0</v>
      </c>
      <c r="R648" s="485">
        <v>0</v>
      </c>
      <c r="S648" s="485">
        <v>-14</v>
      </c>
      <c r="T648" s="485">
        <v>0</v>
      </c>
      <c r="U648" s="484">
        <v>0</v>
      </c>
      <c r="V648" s="483"/>
      <c r="W648" s="486" t="s">
        <v>672</v>
      </c>
      <c r="X648" s="476" t="s">
        <v>627</v>
      </c>
      <c r="Y648" s="476" t="s">
        <v>627</v>
      </c>
      <c r="Z648" s="476">
        <v>0</v>
      </c>
      <c r="AA648" s="493">
        <f t="shared" si="24"/>
        <v>24899</v>
      </c>
      <c r="AC648" s="495">
        <f t="shared" si="25"/>
        <v>24899</v>
      </c>
    </row>
    <row r="649" spans="1:29" s="493" customFormat="1" hidden="1" x14ac:dyDescent="0.2">
      <c r="A649" s="475">
        <v>634</v>
      </c>
      <c r="B649" s="476" t="s">
        <v>1103</v>
      </c>
      <c r="C649" s="476" t="s">
        <v>486</v>
      </c>
      <c r="D649" s="476" t="s">
        <v>703</v>
      </c>
      <c r="E649" s="476" t="s">
        <v>744</v>
      </c>
      <c r="F649" s="477">
        <v>19886</v>
      </c>
      <c r="G649" s="477">
        <v>0</v>
      </c>
      <c r="H649" s="477">
        <v>0</v>
      </c>
      <c r="I649" s="478" t="s">
        <v>328</v>
      </c>
      <c r="J649" s="479">
        <v>149.97</v>
      </c>
      <c r="K649" s="480">
        <v>44281</v>
      </c>
      <c r="L649" s="480"/>
      <c r="M649" s="481">
        <v>2982</v>
      </c>
      <c r="N649" s="482" t="s">
        <v>328</v>
      </c>
      <c r="O649" s="483">
        <v>1</v>
      </c>
      <c r="P649" s="484">
        <v>3001</v>
      </c>
      <c r="Q649" s="485">
        <v>0</v>
      </c>
      <c r="R649" s="485">
        <v>0</v>
      </c>
      <c r="S649" s="485">
        <v>19</v>
      </c>
      <c r="T649" s="485">
        <v>0</v>
      </c>
      <c r="U649" s="484">
        <v>0</v>
      </c>
      <c r="V649" s="483"/>
      <c r="W649" s="486" t="s">
        <v>672</v>
      </c>
      <c r="X649" s="476" t="s">
        <v>627</v>
      </c>
      <c r="Y649" s="476" t="s">
        <v>627</v>
      </c>
      <c r="Z649" s="476">
        <v>0</v>
      </c>
      <c r="AA649" s="493">
        <f t="shared" si="24"/>
        <v>19886</v>
      </c>
      <c r="AC649" s="495">
        <f t="shared" si="25"/>
        <v>19886</v>
      </c>
    </row>
    <row r="650" spans="1:29" s="493" customFormat="1" hidden="1" x14ac:dyDescent="0.2">
      <c r="A650" s="475">
        <v>635</v>
      </c>
      <c r="B650" s="476" t="s">
        <v>1103</v>
      </c>
      <c r="C650" s="476" t="s">
        <v>486</v>
      </c>
      <c r="D650" s="476" t="s">
        <v>703</v>
      </c>
      <c r="E650" s="476" t="s">
        <v>744</v>
      </c>
      <c r="F650" s="477">
        <v>15000</v>
      </c>
      <c r="G650" s="477">
        <v>0</v>
      </c>
      <c r="H650" s="477">
        <v>0</v>
      </c>
      <c r="I650" s="478" t="s">
        <v>328</v>
      </c>
      <c r="J650" s="479">
        <v>152.46</v>
      </c>
      <c r="K650" s="480">
        <v>44284</v>
      </c>
      <c r="L650" s="480"/>
      <c r="M650" s="481">
        <v>2287</v>
      </c>
      <c r="N650" s="482" t="s">
        <v>328</v>
      </c>
      <c r="O650" s="483">
        <v>1</v>
      </c>
      <c r="P650" s="484">
        <v>2264</v>
      </c>
      <c r="Q650" s="485">
        <v>0</v>
      </c>
      <c r="R650" s="485">
        <v>0</v>
      </c>
      <c r="S650" s="485">
        <v>-23</v>
      </c>
      <c r="T650" s="485">
        <v>0</v>
      </c>
      <c r="U650" s="484">
        <v>0</v>
      </c>
      <c r="V650" s="483"/>
      <c r="W650" s="486" t="s">
        <v>672</v>
      </c>
      <c r="X650" s="476" t="s">
        <v>627</v>
      </c>
      <c r="Y650" s="476" t="s">
        <v>627</v>
      </c>
      <c r="Z650" s="476">
        <v>0</v>
      </c>
      <c r="AA650" s="493">
        <f t="shared" si="24"/>
        <v>15000</v>
      </c>
      <c r="AC650" s="495">
        <f t="shared" si="25"/>
        <v>15000</v>
      </c>
    </row>
    <row r="651" spans="1:29" s="493" customFormat="1" hidden="1" x14ac:dyDescent="0.2">
      <c r="A651" s="475">
        <v>636</v>
      </c>
      <c r="B651" s="476" t="s">
        <v>1103</v>
      </c>
      <c r="C651" s="476" t="s">
        <v>486</v>
      </c>
      <c r="D651" s="476" t="s">
        <v>703</v>
      </c>
      <c r="E651" s="476" t="s">
        <v>744</v>
      </c>
      <c r="F651" s="477">
        <v>27500</v>
      </c>
      <c r="G651" s="477">
        <v>0</v>
      </c>
      <c r="H651" s="477">
        <v>0</v>
      </c>
      <c r="I651" s="478" t="s">
        <v>328</v>
      </c>
      <c r="J651" s="479">
        <v>152.46</v>
      </c>
      <c r="K651" s="480">
        <v>44284</v>
      </c>
      <c r="L651" s="480"/>
      <c r="M651" s="481">
        <v>4193</v>
      </c>
      <c r="N651" s="482" t="s">
        <v>328</v>
      </c>
      <c r="O651" s="483">
        <v>1</v>
      </c>
      <c r="P651" s="484">
        <v>4150</v>
      </c>
      <c r="Q651" s="485">
        <v>0</v>
      </c>
      <c r="R651" s="485">
        <v>0</v>
      </c>
      <c r="S651" s="485">
        <v>-42</v>
      </c>
      <c r="T651" s="485">
        <v>0</v>
      </c>
      <c r="U651" s="484">
        <v>0</v>
      </c>
      <c r="V651" s="483"/>
      <c r="W651" s="486" t="s">
        <v>672</v>
      </c>
      <c r="X651" s="476" t="s">
        <v>627</v>
      </c>
      <c r="Y651" s="476" t="s">
        <v>627</v>
      </c>
      <c r="Z651" s="476">
        <v>0</v>
      </c>
      <c r="AA651" s="493">
        <f t="shared" si="24"/>
        <v>27500</v>
      </c>
      <c r="AC651" s="495">
        <f t="shared" si="25"/>
        <v>27500</v>
      </c>
    </row>
    <row r="652" spans="1:29" s="493" customFormat="1" hidden="1" x14ac:dyDescent="0.2">
      <c r="A652" s="475">
        <v>637</v>
      </c>
      <c r="B652" s="476" t="s">
        <v>1103</v>
      </c>
      <c r="C652" s="476" t="s">
        <v>486</v>
      </c>
      <c r="D652" s="476" t="s">
        <v>703</v>
      </c>
      <c r="E652" s="476" t="s">
        <v>744</v>
      </c>
      <c r="F652" s="477">
        <v>12844</v>
      </c>
      <c r="G652" s="477">
        <v>0</v>
      </c>
      <c r="H652" s="477">
        <v>0</v>
      </c>
      <c r="I652" s="478" t="s">
        <v>328</v>
      </c>
      <c r="J652" s="479">
        <v>152.46</v>
      </c>
      <c r="K652" s="480">
        <v>44284</v>
      </c>
      <c r="L652" s="480"/>
      <c r="M652" s="481">
        <v>1958</v>
      </c>
      <c r="N652" s="482" t="s">
        <v>328</v>
      </c>
      <c r="O652" s="483">
        <v>1</v>
      </c>
      <c r="P652" s="484">
        <v>1938</v>
      </c>
      <c r="Q652" s="485">
        <v>0</v>
      </c>
      <c r="R652" s="485">
        <v>0</v>
      </c>
      <c r="S652" s="485">
        <v>-20</v>
      </c>
      <c r="T652" s="485">
        <v>0</v>
      </c>
      <c r="U652" s="484">
        <v>0</v>
      </c>
      <c r="V652" s="483"/>
      <c r="W652" s="486" t="s">
        <v>672</v>
      </c>
      <c r="X652" s="476" t="s">
        <v>627</v>
      </c>
      <c r="Y652" s="476" t="s">
        <v>627</v>
      </c>
      <c r="Z652" s="476">
        <v>0</v>
      </c>
      <c r="AA652" s="493">
        <f t="shared" si="24"/>
        <v>12844</v>
      </c>
      <c r="AC652" s="495">
        <f t="shared" si="25"/>
        <v>12844</v>
      </c>
    </row>
    <row r="653" spans="1:29" s="493" customFormat="1" hidden="1" x14ac:dyDescent="0.2">
      <c r="A653" s="475">
        <v>638</v>
      </c>
      <c r="B653" s="476" t="s">
        <v>1103</v>
      </c>
      <c r="C653" s="476" t="s">
        <v>486</v>
      </c>
      <c r="D653" s="476" t="s">
        <v>703</v>
      </c>
      <c r="E653" s="476" t="s">
        <v>744</v>
      </c>
      <c r="F653" s="477">
        <v>38158</v>
      </c>
      <c r="G653" s="477">
        <v>0</v>
      </c>
      <c r="H653" s="477">
        <v>0</v>
      </c>
      <c r="I653" s="478" t="s">
        <v>328</v>
      </c>
      <c r="J653" s="479">
        <v>149.52000000000001</v>
      </c>
      <c r="K653" s="480">
        <v>44284</v>
      </c>
      <c r="L653" s="480"/>
      <c r="M653" s="481">
        <v>5705</v>
      </c>
      <c r="N653" s="482" t="s">
        <v>328</v>
      </c>
      <c r="O653" s="483">
        <v>1</v>
      </c>
      <c r="P653" s="484">
        <v>5759</v>
      </c>
      <c r="Q653" s="485">
        <v>0</v>
      </c>
      <c r="R653" s="485">
        <v>0</v>
      </c>
      <c r="S653" s="485">
        <v>53</v>
      </c>
      <c r="T653" s="485">
        <v>0</v>
      </c>
      <c r="U653" s="484">
        <v>0</v>
      </c>
      <c r="V653" s="483"/>
      <c r="W653" s="486" t="s">
        <v>672</v>
      </c>
      <c r="X653" s="476" t="s">
        <v>627</v>
      </c>
      <c r="Y653" s="476" t="s">
        <v>627</v>
      </c>
      <c r="Z653" s="476">
        <v>0</v>
      </c>
      <c r="AA653" s="493">
        <f t="shared" si="24"/>
        <v>38158</v>
      </c>
      <c r="AC653" s="495">
        <f t="shared" si="25"/>
        <v>38158</v>
      </c>
    </row>
    <row r="654" spans="1:29" s="493" customFormat="1" hidden="1" x14ac:dyDescent="0.2">
      <c r="A654" s="475">
        <v>639</v>
      </c>
      <c r="B654" s="476" t="s">
        <v>1103</v>
      </c>
      <c r="C654" s="476" t="s">
        <v>486</v>
      </c>
      <c r="D654" s="476" t="s">
        <v>703</v>
      </c>
      <c r="E654" s="476" t="s">
        <v>744</v>
      </c>
      <c r="F654" s="477">
        <v>55344</v>
      </c>
      <c r="G654" s="477">
        <v>0</v>
      </c>
      <c r="H654" s="477">
        <v>0</v>
      </c>
      <c r="I654" s="478" t="s">
        <v>328</v>
      </c>
      <c r="J654" s="479">
        <v>150.99</v>
      </c>
      <c r="K654" s="480">
        <v>44284</v>
      </c>
      <c r="L654" s="480"/>
      <c r="M654" s="481">
        <v>8356</v>
      </c>
      <c r="N654" s="482" t="s">
        <v>328</v>
      </c>
      <c r="O654" s="483">
        <v>1</v>
      </c>
      <c r="P654" s="484">
        <v>8352</v>
      </c>
      <c r="Q654" s="485">
        <v>0</v>
      </c>
      <c r="R654" s="485">
        <v>0</v>
      </c>
      <c r="S654" s="485">
        <v>-4</v>
      </c>
      <c r="T654" s="485">
        <v>0</v>
      </c>
      <c r="U654" s="484">
        <v>0</v>
      </c>
      <c r="V654" s="483"/>
      <c r="W654" s="486" t="s">
        <v>672</v>
      </c>
      <c r="X654" s="476" t="s">
        <v>627</v>
      </c>
      <c r="Y654" s="476" t="s">
        <v>627</v>
      </c>
      <c r="Z654" s="476">
        <v>0</v>
      </c>
      <c r="AA654" s="493">
        <f t="shared" si="24"/>
        <v>55344</v>
      </c>
      <c r="AC654" s="495">
        <f t="shared" si="25"/>
        <v>55344</v>
      </c>
    </row>
    <row r="655" spans="1:29" s="493" customFormat="1" hidden="1" x14ac:dyDescent="0.2">
      <c r="A655" s="475">
        <v>640</v>
      </c>
      <c r="B655" s="476" t="s">
        <v>1103</v>
      </c>
      <c r="C655" s="476" t="s">
        <v>486</v>
      </c>
      <c r="D655" s="476" t="s">
        <v>703</v>
      </c>
      <c r="E655" s="476" t="s">
        <v>744</v>
      </c>
      <c r="F655" s="477">
        <v>3</v>
      </c>
      <c r="G655" s="477">
        <v>0</v>
      </c>
      <c r="H655" s="477">
        <v>0</v>
      </c>
      <c r="I655" s="478" t="s">
        <v>328</v>
      </c>
      <c r="J655" s="479">
        <v>149.5</v>
      </c>
      <c r="K655" s="480">
        <v>44284</v>
      </c>
      <c r="L655" s="480"/>
      <c r="M655" s="481">
        <v>0</v>
      </c>
      <c r="N655" s="482" t="s">
        <v>328</v>
      </c>
      <c r="O655" s="483">
        <v>1</v>
      </c>
      <c r="P655" s="484">
        <v>0</v>
      </c>
      <c r="Q655" s="485">
        <v>0</v>
      </c>
      <c r="R655" s="485">
        <v>0</v>
      </c>
      <c r="S655" s="485">
        <v>0</v>
      </c>
      <c r="T655" s="485">
        <v>0</v>
      </c>
      <c r="U655" s="484">
        <v>0</v>
      </c>
      <c r="V655" s="483"/>
      <c r="W655" s="486" t="s">
        <v>672</v>
      </c>
      <c r="X655" s="476" t="s">
        <v>627</v>
      </c>
      <c r="Y655" s="476" t="s">
        <v>627</v>
      </c>
      <c r="Z655" s="476">
        <v>0</v>
      </c>
      <c r="AA655" s="493">
        <f t="shared" si="24"/>
        <v>3</v>
      </c>
      <c r="AC655" s="495">
        <f t="shared" si="25"/>
        <v>3</v>
      </c>
    </row>
    <row r="656" spans="1:29" s="493" customFormat="1" hidden="1" x14ac:dyDescent="0.2">
      <c r="A656" s="475">
        <v>641</v>
      </c>
      <c r="B656" s="476" t="s">
        <v>1103</v>
      </c>
      <c r="C656" s="476" t="s">
        <v>486</v>
      </c>
      <c r="D656" s="476" t="s">
        <v>703</v>
      </c>
      <c r="E656" s="476" t="s">
        <v>744</v>
      </c>
      <c r="F656" s="477">
        <v>2862</v>
      </c>
      <c r="G656" s="477">
        <v>0</v>
      </c>
      <c r="H656" s="477">
        <v>0</v>
      </c>
      <c r="I656" s="478" t="s">
        <v>328</v>
      </c>
      <c r="J656" s="479">
        <v>145.63999999999999</v>
      </c>
      <c r="K656" s="480">
        <v>44284</v>
      </c>
      <c r="L656" s="480"/>
      <c r="M656" s="481">
        <v>417</v>
      </c>
      <c r="N656" s="482" t="s">
        <v>328</v>
      </c>
      <c r="O656" s="483">
        <v>1</v>
      </c>
      <c r="P656" s="484">
        <v>432</v>
      </c>
      <c r="Q656" s="485">
        <v>0</v>
      </c>
      <c r="R656" s="485">
        <v>0</v>
      </c>
      <c r="S656" s="485">
        <v>15</v>
      </c>
      <c r="T656" s="485">
        <v>0</v>
      </c>
      <c r="U656" s="484">
        <v>0</v>
      </c>
      <c r="V656" s="483"/>
      <c r="W656" s="486" t="s">
        <v>672</v>
      </c>
      <c r="X656" s="476" t="s">
        <v>627</v>
      </c>
      <c r="Y656" s="476" t="s">
        <v>627</v>
      </c>
      <c r="Z656" s="476">
        <v>0</v>
      </c>
      <c r="AA656" s="493">
        <f t="shared" si="24"/>
        <v>2862</v>
      </c>
      <c r="AC656" s="495">
        <f t="shared" si="25"/>
        <v>2862</v>
      </c>
    </row>
    <row r="657" spans="1:29" s="493" customFormat="1" hidden="1" x14ac:dyDescent="0.2">
      <c r="A657" s="475">
        <v>642</v>
      </c>
      <c r="B657" s="476" t="s">
        <v>1103</v>
      </c>
      <c r="C657" s="476" t="s">
        <v>486</v>
      </c>
      <c r="D657" s="476" t="s">
        <v>703</v>
      </c>
      <c r="E657" s="476" t="s">
        <v>744</v>
      </c>
      <c r="F657" s="477">
        <v>54941</v>
      </c>
      <c r="G657" s="477">
        <v>0</v>
      </c>
      <c r="H657" s="477">
        <v>0</v>
      </c>
      <c r="I657" s="478" t="s">
        <v>328</v>
      </c>
      <c r="J657" s="479">
        <v>149.51</v>
      </c>
      <c r="K657" s="480">
        <v>44284</v>
      </c>
      <c r="L657" s="480"/>
      <c r="M657" s="481">
        <v>8214</v>
      </c>
      <c r="N657" s="482" t="s">
        <v>328</v>
      </c>
      <c r="O657" s="483">
        <v>1</v>
      </c>
      <c r="P657" s="484">
        <v>8292</v>
      </c>
      <c r="Q657" s="485">
        <v>0</v>
      </c>
      <c r="R657" s="485">
        <v>0</v>
      </c>
      <c r="S657" s="485">
        <v>77</v>
      </c>
      <c r="T657" s="485">
        <v>0</v>
      </c>
      <c r="U657" s="484">
        <v>0</v>
      </c>
      <c r="V657" s="483"/>
      <c r="W657" s="486" t="s">
        <v>672</v>
      </c>
      <c r="X657" s="476" t="s">
        <v>627</v>
      </c>
      <c r="Y657" s="476" t="s">
        <v>627</v>
      </c>
      <c r="Z657" s="476">
        <v>0</v>
      </c>
      <c r="AA657" s="493">
        <f t="shared" si="24"/>
        <v>54941</v>
      </c>
      <c r="AC657" s="495">
        <f t="shared" si="25"/>
        <v>54941</v>
      </c>
    </row>
    <row r="658" spans="1:29" s="493" customFormat="1" hidden="1" x14ac:dyDescent="0.2">
      <c r="A658" s="475">
        <v>643</v>
      </c>
      <c r="B658" s="476" t="s">
        <v>1103</v>
      </c>
      <c r="C658" s="476" t="s">
        <v>486</v>
      </c>
      <c r="D658" s="476" t="s">
        <v>703</v>
      </c>
      <c r="E658" s="476" t="s">
        <v>744</v>
      </c>
      <c r="F658" s="477">
        <v>37196</v>
      </c>
      <c r="G658" s="477">
        <v>0</v>
      </c>
      <c r="H658" s="477">
        <v>0</v>
      </c>
      <c r="I658" s="478" t="s">
        <v>328</v>
      </c>
      <c r="J658" s="479">
        <v>145.63999999999999</v>
      </c>
      <c r="K658" s="480">
        <v>44284</v>
      </c>
      <c r="L658" s="480"/>
      <c r="M658" s="481">
        <v>5417</v>
      </c>
      <c r="N658" s="482" t="s">
        <v>328</v>
      </c>
      <c r="O658" s="483">
        <v>1</v>
      </c>
      <c r="P658" s="484">
        <v>5613</v>
      </c>
      <c r="Q658" s="485">
        <v>0</v>
      </c>
      <c r="R658" s="485">
        <v>0</v>
      </c>
      <c r="S658" s="485">
        <v>196</v>
      </c>
      <c r="T658" s="485">
        <v>0</v>
      </c>
      <c r="U658" s="484">
        <v>0</v>
      </c>
      <c r="V658" s="483"/>
      <c r="W658" s="486" t="s">
        <v>672</v>
      </c>
      <c r="X658" s="476" t="s">
        <v>627</v>
      </c>
      <c r="Y658" s="476" t="s">
        <v>627</v>
      </c>
      <c r="Z658" s="476">
        <v>0</v>
      </c>
      <c r="AA658" s="493">
        <f t="shared" si="24"/>
        <v>37196</v>
      </c>
      <c r="AC658" s="495">
        <f t="shared" si="25"/>
        <v>37196</v>
      </c>
    </row>
    <row r="659" spans="1:29" s="493" customFormat="1" hidden="1" x14ac:dyDescent="0.2">
      <c r="A659" s="475">
        <v>644</v>
      </c>
      <c r="B659" s="476" t="s">
        <v>1103</v>
      </c>
      <c r="C659" s="476" t="s">
        <v>486</v>
      </c>
      <c r="D659" s="476" t="s">
        <v>703</v>
      </c>
      <c r="E659" s="476" t="s">
        <v>744</v>
      </c>
      <c r="F659" s="477">
        <v>2711</v>
      </c>
      <c r="G659" s="477">
        <v>0</v>
      </c>
      <c r="H659" s="477">
        <v>0</v>
      </c>
      <c r="I659" s="478" t="s">
        <v>328</v>
      </c>
      <c r="J659" s="479">
        <v>145.63999999999999</v>
      </c>
      <c r="K659" s="480">
        <v>44284</v>
      </c>
      <c r="L659" s="480"/>
      <c r="M659" s="481">
        <v>395</v>
      </c>
      <c r="N659" s="482" t="s">
        <v>328</v>
      </c>
      <c r="O659" s="483">
        <v>1</v>
      </c>
      <c r="P659" s="484">
        <v>409</v>
      </c>
      <c r="Q659" s="485">
        <v>0</v>
      </c>
      <c r="R659" s="485">
        <v>0</v>
      </c>
      <c r="S659" s="485">
        <v>14</v>
      </c>
      <c r="T659" s="485">
        <v>0</v>
      </c>
      <c r="U659" s="484">
        <v>0</v>
      </c>
      <c r="V659" s="483"/>
      <c r="W659" s="486" t="s">
        <v>672</v>
      </c>
      <c r="X659" s="476" t="s">
        <v>627</v>
      </c>
      <c r="Y659" s="476" t="s">
        <v>627</v>
      </c>
      <c r="Z659" s="476">
        <v>0</v>
      </c>
      <c r="AA659" s="493">
        <f t="shared" si="24"/>
        <v>2711</v>
      </c>
      <c r="AC659" s="495">
        <f t="shared" si="25"/>
        <v>2711</v>
      </c>
    </row>
    <row r="660" spans="1:29" s="493" customFormat="1" hidden="1" x14ac:dyDescent="0.2">
      <c r="A660" s="475">
        <v>645</v>
      </c>
      <c r="B660" s="476" t="s">
        <v>1103</v>
      </c>
      <c r="C660" s="476" t="s">
        <v>486</v>
      </c>
      <c r="D660" s="476" t="s">
        <v>703</v>
      </c>
      <c r="E660" s="476" t="s">
        <v>744</v>
      </c>
      <c r="F660" s="477">
        <v>26756</v>
      </c>
      <c r="G660" s="477">
        <v>0</v>
      </c>
      <c r="H660" s="477">
        <v>0</v>
      </c>
      <c r="I660" s="478" t="s">
        <v>328</v>
      </c>
      <c r="J660" s="479">
        <v>149.5</v>
      </c>
      <c r="K660" s="480">
        <v>44284</v>
      </c>
      <c r="L660" s="480"/>
      <c r="M660" s="481">
        <v>4000</v>
      </c>
      <c r="N660" s="482" t="s">
        <v>328</v>
      </c>
      <c r="O660" s="483">
        <v>1</v>
      </c>
      <c r="P660" s="484">
        <v>4038</v>
      </c>
      <c r="Q660" s="485">
        <v>0</v>
      </c>
      <c r="R660" s="485">
        <v>0</v>
      </c>
      <c r="S660" s="485">
        <v>38</v>
      </c>
      <c r="T660" s="485">
        <v>0</v>
      </c>
      <c r="U660" s="484">
        <v>0</v>
      </c>
      <c r="V660" s="483"/>
      <c r="W660" s="486" t="s">
        <v>672</v>
      </c>
      <c r="X660" s="476" t="s">
        <v>627</v>
      </c>
      <c r="Y660" s="476" t="s">
        <v>627</v>
      </c>
      <c r="Z660" s="476">
        <v>0</v>
      </c>
      <c r="AA660" s="493">
        <f t="shared" si="24"/>
        <v>26756</v>
      </c>
      <c r="AC660" s="495">
        <f t="shared" si="25"/>
        <v>26756</v>
      </c>
    </row>
    <row r="661" spans="1:29" s="493" customFormat="1" hidden="1" x14ac:dyDescent="0.2">
      <c r="A661" s="475">
        <v>646</v>
      </c>
      <c r="B661" s="476" t="s">
        <v>1103</v>
      </c>
      <c r="C661" s="476" t="s">
        <v>486</v>
      </c>
      <c r="D661" s="476" t="s">
        <v>703</v>
      </c>
      <c r="E661" s="476" t="s">
        <v>744</v>
      </c>
      <c r="F661" s="477">
        <v>48861</v>
      </c>
      <c r="G661" s="477">
        <v>0</v>
      </c>
      <c r="H661" s="477">
        <v>0</v>
      </c>
      <c r="I661" s="478" t="s">
        <v>328</v>
      </c>
      <c r="J661" s="479">
        <v>149.01</v>
      </c>
      <c r="K661" s="480">
        <v>44285</v>
      </c>
      <c r="L661" s="480"/>
      <c r="M661" s="481">
        <v>7281</v>
      </c>
      <c r="N661" s="482" t="s">
        <v>328</v>
      </c>
      <c r="O661" s="483">
        <v>1</v>
      </c>
      <c r="P661" s="484">
        <v>7374</v>
      </c>
      <c r="Q661" s="485">
        <v>0</v>
      </c>
      <c r="R661" s="485">
        <v>0</v>
      </c>
      <c r="S661" s="485">
        <v>93</v>
      </c>
      <c r="T661" s="485">
        <v>0</v>
      </c>
      <c r="U661" s="484">
        <v>0</v>
      </c>
      <c r="V661" s="483"/>
      <c r="W661" s="486" t="s">
        <v>672</v>
      </c>
      <c r="X661" s="476" t="s">
        <v>627</v>
      </c>
      <c r="Y661" s="476" t="s">
        <v>627</v>
      </c>
      <c r="Z661" s="476">
        <v>0</v>
      </c>
      <c r="AA661" s="493">
        <f t="shared" si="24"/>
        <v>48861</v>
      </c>
      <c r="AC661" s="495">
        <f t="shared" si="25"/>
        <v>48861</v>
      </c>
    </row>
    <row r="662" spans="1:29" s="493" customFormat="1" hidden="1" x14ac:dyDescent="0.2">
      <c r="A662" s="475">
        <v>647</v>
      </c>
      <c r="B662" s="476" t="s">
        <v>1103</v>
      </c>
      <c r="C662" s="476" t="s">
        <v>486</v>
      </c>
      <c r="D662" s="476" t="s">
        <v>703</v>
      </c>
      <c r="E662" s="476" t="s">
        <v>744</v>
      </c>
      <c r="F662" s="477">
        <v>701</v>
      </c>
      <c r="G662" s="477">
        <v>0</v>
      </c>
      <c r="H662" s="477">
        <v>0</v>
      </c>
      <c r="I662" s="478" t="s">
        <v>328</v>
      </c>
      <c r="J662" s="479">
        <v>149.01</v>
      </c>
      <c r="K662" s="480">
        <v>44285</v>
      </c>
      <c r="L662" s="480"/>
      <c r="M662" s="481">
        <v>104</v>
      </c>
      <c r="N662" s="482" t="s">
        <v>328</v>
      </c>
      <c r="O662" s="483">
        <v>1</v>
      </c>
      <c r="P662" s="484">
        <v>106</v>
      </c>
      <c r="Q662" s="485">
        <v>0</v>
      </c>
      <c r="R662" s="485">
        <v>0</v>
      </c>
      <c r="S662" s="485">
        <v>1</v>
      </c>
      <c r="T662" s="485">
        <v>0</v>
      </c>
      <c r="U662" s="484">
        <v>0</v>
      </c>
      <c r="V662" s="483"/>
      <c r="W662" s="486" t="s">
        <v>672</v>
      </c>
      <c r="X662" s="476" t="s">
        <v>627</v>
      </c>
      <c r="Y662" s="476" t="s">
        <v>627</v>
      </c>
      <c r="Z662" s="476">
        <v>0</v>
      </c>
      <c r="AA662" s="493">
        <f t="shared" si="24"/>
        <v>701</v>
      </c>
      <c r="AC662" s="495">
        <f t="shared" si="25"/>
        <v>701</v>
      </c>
    </row>
    <row r="663" spans="1:29" s="493" customFormat="1" hidden="1" x14ac:dyDescent="0.2">
      <c r="A663" s="475">
        <v>648</v>
      </c>
      <c r="B663" s="476" t="s">
        <v>1103</v>
      </c>
      <c r="C663" s="476" t="s">
        <v>486</v>
      </c>
      <c r="D663" s="476" t="s">
        <v>703</v>
      </c>
      <c r="E663" s="476" t="s">
        <v>744</v>
      </c>
      <c r="F663" s="477">
        <v>21</v>
      </c>
      <c r="G663" s="477">
        <v>0</v>
      </c>
      <c r="H663" s="477">
        <v>0</v>
      </c>
      <c r="I663" s="478" t="s">
        <v>328</v>
      </c>
      <c r="J663" s="479">
        <v>151.5</v>
      </c>
      <c r="K663" s="480">
        <v>44286</v>
      </c>
      <c r="L663" s="480"/>
      <c r="M663" s="481">
        <v>0</v>
      </c>
      <c r="N663" s="482" t="s">
        <v>328</v>
      </c>
      <c r="O663" s="483">
        <v>1</v>
      </c>
      <c r="P663" s="484">
        <v>3</v>
      </c>
      <c r="Q663" s="485">
        <v>0</v>
      </c>
      <c r="R663" s="485">
        <v>0</v>
      </c>
      <c r="S663" s="485">
        <v>0</v>
      </c>
      <c r="T663" s="485">
        <v>0</v>
      </c>
      <c r="U663" s="484">
        <v>0</v>
      </c>
      <c r="V663" s="483"/>
      <c r="W663" s="486" t="s">
        <v>672</v>
      </c>
      <c r="X663" s="476" t="s">
        <v>627</v>
      </c>
      <c r="Y663" s="476" t="s">
        <v>627</v>
      </c>
      <c r="Z663" s="476">
        <v>0</v>
      </c>
      <c r="AA663" s="493">
        <f t="shared" si="24"/>
        <v>21</v>
      </c>
      <c r="AC663" s="495">
        <f t="shared" si="25"/>
        <v>21</v>
      </c>
    </row>
    <row r="664" spans="1:29" s="493" customFormat="1" hidden="1" x14ac:dyDescent="0.2">
      <c r="A664" s="475">
        <v>649</v>
      </c>
      <c r="B664" s="476" t="s">
        <v>1103</v>
      </c>
      <c r="C664" s="476" t="s">
        <v>486</v>
      </c>
      <c r="D664" s="476" t="s">
        <v>703</v>
      </c>
      <c r="E664" s="476" t="s">
        <v>744</v>
      </c>
      <c r="F664" s="477">
        <v>450</v>
      </c>
      <c r="G664" s="477">
        <v>0</v>
      </c>
      <c r="H664" s="477">
        <v>0</v>
      </c>
      <c r="I664" s="478" t="s">
        <v>328</v>
      </c>
      <c r="J664" s="479">
        <v>151.5</v>
      </c>
      <c r="K664" s="480">
        <v>44286</v>
      </c>
      <c r="L664" s="480"/>
      <c r="M664" s="481">
        <v>0</v>
      </c>
      <c r="N664" s="482" t="s">
        <v>328</v>
      </c>
      <c r="O664" s="483">
        <v>1</v>
      </c>
      <c r="P664" s="484">
        <v>68</v>
      </c>
      <c r="Q664" s="485">
        <v>0</v>
      </c>
      <c r="R664" s="485">
        <v>0</v>
      </c>
      <c r="S664" s="485">
        <v>0</v>
      </c>
      <c r="T664" s="485">
        <v>0</v>
      </c>
      <c r="U664" s="484">
        <v>0</v>
      </c>
      <c r="V664" s="483"/>
      <c r="W664" s="486" t="s">
        <v>672</v>
      </c>
      <c r="X664" s="476" t="s">
        <v>627</v>
      </c>
      <c r="Y664" s="476" t="s">
        <v>627</v>
      </c>
      <c r="Z664" s="476">
        <v>0</v>
      </c>
      <c r="AA664" s="493">
        <f t="shared" si="24"/>
        <v>450</v>
      </c>
      <c r="AC664" s="495">
        <f t="shared" si="25"/>
        <v>450</v>
      </c>
    </row>
    <row r="665" spans="1:29" s="493" customFormat="1" hidden="1" x14ac:dyDescent="0.2">
      <c r="A665" s="475">
        <v>650</v>
      </c>
      <c r="B665" s="476" t="s">
        <v>1103</v>
      </c>
      <c r="C665" s="476" t="s">
        <v>486</v>
      </c>
      <c r="D665" s="476" t="s">
        <v>703</v>
      </c>
      <c r="E665" s="476" t="s">
        <v>744</v>
      </c>
      <c r="F665" s="477">
        <v>1</v>
      </c>
      <c r="G665" s="477">
        <v>0</v>
      </c>
      <c r="H665" s="477">
        <v>0</v>
      </c>
      <c r="I665" s="478" t="s">
        <v>328</v>
      </c>
      <c r="J665" s="479">
        <v>151.5</v>
      </c>
      <c r="K665" s="480">
        <v>44286</v>
      </c>
      <c r="L665" s="480"/>
      <c r="M665" s="481">
        <v>0</v>
      </c>
      <c r="N665" s="482" t="s">
        <v>328</v>
      </c>
      <c r="O665" s="483">
        <v>1</v>
      </c>
      <c r="P665" s="484">
        <v>0</v>
      </c>
      <c r="Q665" s="485">
        <v>0</v>
      </c>
      <c r="R665" s="485">
        <v>0</v>
      </c>
      <c r="S665" s="485">
        <v>0</v>
      </c>
      <c r="T665" s="485">
        <v>0</v>
      </c>
      <c r="U665" s="484">
        <v>0</v>
      </c>
      <c r="V665" s="483"/>
      <c r="W665" s="486" t="s">
        <v>672</v>
      </c>
      <c r="X665" s="476" t="s">
        <v>627</v>
      </c>
      <c r="Y665" s="476" t="s">
        <v>627</v>
      </c>
      <c r="Z665" s="476">
        <v>0</v>
      </c>
      <c r="AA665" s="493">
        <f t="shared" si="24"/>
        <v>1</v>
      </c>
      <c r="AC665" s="495">
        <f t="shared" si="25"/>
        <v>1</v>
      </c>
    </row>
    <row r="666" spans="1:29" s="493" customFormat="1" hidden="1" x14ac:dyDescent="0.2">
      <c r="A666" s="475">
        <v>651</v>
      </c>
      <c r="B666" s="476" t="s">
        <v>1103</v>
      </c>
      <c r="C666" s="476" t="s">
        <v>486</v>
      </c>
      <c r="D666" s="476" t="s">
        <v>703</v>
      </c>
      <c r="E666" s="476" t="s">
        <v>744</v>
      </c>
      <c r="F666" s="477">
        <v>7</v>
      </c>
      <c r="G666" s="477">
        <v>0</v>
      </c>
      <c r="H666" s="477">
        <v>0</v>
      </c>
      <c r="I666" s="478" t="s">
        <v>328</v>
      </c>
      <c r="J666" s="479">
        <v>151.5</v>
      </c>
      <c r="K666" s="480">
        <v>44286</v>
      </c>
      <c r="L666" s="480"/>
      <c r="M666" s="481">
        <v>0</v>
      </c>
      <c r="N666" s="482" t="s">
        <v>328</v>
      </c>
      <c r="O666" s="483">
        <v>1</v>
      </c>
      <c r="P666" s="484">
        <v>1</v>
      </c>
      <c r="Q666" s="485">
        <v>0</v>
      </c>
      <c r="R666" s="485">
        <v>0</v>
      </c>
      <c r="S666" s="485">
        <v>0</v>
      </c>
      <c r="T666" s="485">
        <v>0</v>
      </c>
      <c r="U666" s="484">
        <v>0</v>
      </c>
      <c r="V666" s="483"/>
      <c r="W666" s="486" t="s">
        <v>672</v>
      </c>
      <c r="X666" s="476" t="s">
        <v>627</v>
      </c>
      <c r="Y666" s="476" t="s">
        <v>627</v>
      </c>
      <c r="Z666" s="476">
        <v>0</v>
      </c>
      <c r="AA666" s="493">
        <f t="shared" si="24"/>
        <v>7</v>
      </c>
      <c r="AC666" s="495">
        <f t="shared" si="25"/>
        <v>7</v>
      </c>
    </row>
    <row r="667" spans="1:29" s="493" customFormat="1" hidden="1" x14ac:dyDescent="0.2">
      <c r="A667" s="475">
        <v>652</v>
      </c>
      <c r="B667" s="476" t="s">
        <v>1103</v>
      </c>
      <c r="C667" s="476" t="s">
        <v>486</v>
      </c>
      <c r="D667" s="476" t="s">
        <v>703</v>
      </c>
      <c r="E667" s="476" t="s">
        <v>744</v>
      </c>
      <c r="F667" s="477">
        <v>5</v>
      </c>
      <c r="G667" s="477">
        <v>0</v>
      </c>
      <c r="H667" s="477">
        <v>0</v>
      </c>
      <c r="I667" s="478" t="s">
        <v>328</v>
      </c>
      <c r="J667" s="479">
        <v>151.5</v>
      </c>
      <c r="K667" s="480">
        <v>44286</v>
      </c>
      <c r="L667" s="480"/>
      <c r="M667" s="481">
        <v>0</v>
      </c>
      <c r="N667" s="482" t="s">
        <v>328</v>
      </c>
      <c r="O667" s="483">
        <v>1</v>
      </c>
      <c r="P667" s="484">
        <v>1</v>
      </c>
      <c r="Q667" s="485">
        <v>0</v>
      </c>
      <c r="R667" s="485">
        <v>0</v>
      </c>
      <c r="S667" s="485">
        <v>0</v>
      </c>
      <c r="T667" s="485">
        <v>0</v>
      </c>
      <c r="U667" s="484">
        <v>0</v>
      </c>
      <c r="V667" s="483"/>
      <c r="W667" s="486" t="s">
        <v>672</v>
      </c>
      <c r="X667" s="476" t="s">
        <v>627</v>
      </c>
      <c r="Y667" s="476" t="s">
        <v>627</v>
      </c>
      <c r="Z667" s="476">
        <v>0</v>
      </c>
      <c r="AA667" s="493">
        <f t="shared" si="24"/>
        <v>5</v>
      </c>
      <c r="AC667" s="495">
        <f t="shared" si="25"/>
        <v>5</v>
      </c>
    </row>
    <row r="668" spans="1:29" s="493" customFormat="1" hidden="1" x14ac:dyDescent="0.2">
      <c r="A668" s="475">
        <v>653</v>
      </c>
      <c r="B668" s="476" t="s">
        <v>1103</v>
      </c>
      <c r="C668" s="476" t="s">
        <v>486</v>
      </c>
      <c r="D668" s="476" t="s">
        <v>703</v>
      </c>
      <c r="E668" s="476" t="s">
        <v>744</v>
      </c>
      <c r="F668" s="477">
        <v>10</v>
      </c>
      <c r="G668" s="477">
        <v>0</v>
      </c>
      <c r="H668" s="477">
        <v>0</v>
      </c>
      <c r="I668" s="478" t="s">
        <v>328</v>
      </c>
      <c r="J668" s="479">
        <v>151.5</v>
      </c>
      <c r="K668" s="480">
        <v>44286</v>
      </c>
      <c r="L668" s="480"/>
      <c r="M668" s="481">
        <v>0</v>
      </c>
      <c r="N668" s="482" t="s">
        <v>328</v>
      </c>
      <c r="O668" s="483">
        <v>1</v>
      </c>
      <c r="P668" s="484">
        <v>2</v>
      </c>
      <c r="Q668" s="485">
        <v>0</v>
      </c>
      <c r="R668" s="485">
        <v>0</v>
      </c>
      <c r="S668" s="485">
        <v>0</v>
      </c>
      <c r="T668" s="485">
        <v>0</v>
      </c>
      <c r="U668" s="484">
        <v>0</v>
      </c>
      <c r="V668" s="483"/>
      <c r="W668" s="486" t="s">
        <v>672</v>
      </c>
      <c r="X668" s="476" t="s">
        <v>627</v>
      </c>
      <c r="Y668" s="476" t="s">
        <v>627</v>
      </c>
      <c r="Z668" s="476">
        <v>0</v>
      </c>
      <c r="AA668" s="493">
        <f t="shared" si="24"/>
        <v>10</v>
      </c>
      <c r="AC668" s="495">
        <f t="shared" si="25"/>
        <v>10</v>
      </c>
    </row>
    <row r="669" spans="1:29" s="493" customFormat="1" hidden="1" x14ac:dyDescent="0.2">
      <c r="A669" s="475">
        <v>654</v>
      </c>
      <c r="B669" s="476" t="s">
        <v>1103</v>
      </c>
      <c r="C669" s="476" t="s">
        <v>486</v>
      </c>
      <c r="D669" s="476" t="s">
        <v>703</v>
      </c>
      <c r="E669" s="476" t="s">
        <v>744</v>
      </c>
      <c r="F669" s="477">
        <v>700</v>
      </c>
      <c r="G669" s="477">
        <v>0</v>
      </c>
      <c r="H669" s="477">
        <v>0</v>
      </c>
      <c r="I669" s="478" t="s">
        <v>328</v>
      </c>
      <c r="J669" s="479">
        <v>151.5</v>
      </c>
      <c r="K669" s="480">
        <v>44286</v>
      </c>
      <c r="L669" s="480"/>
      <c r="M669" s="481">
        <v>0</v>
      </c>
      <c r="N669" s="482" t="s">
        <v>328</v>
      </c>
      <c r="O669" s="483">
        <v>1</v>
      </c>
      <c r="P669" s="484">
        <v>106</v>
      </c>
      <c r="Q669" s="485">
        <v>0</v>
      </c>
      <c r="R669" s="485">
        <v>0</v>
      </c>
      <c r="S669" s="485">
        <v>0</v>
      </c>
      <c r="T669" s="485">
        <v>0</v>
      </c>
      <c r="U669" s="484">
        <v>0</v>
      </c>
      <c r="V669" s="483"/>
      <c r="W669" s="486" t="s">
        <v>672</v>
      </c>
      <c r="X669" s="476" t="s">
        <v>627</v>
      </c>
      <c r="Y669" s="476" t="s">
        <v>627</v>
      </c>
      <c r="Z669" s="476">
        <v>0</v>
      </c>
      <c r="AA669" s="493">
        <f t="shared" si="24"/>
        <v>700</v>
      </c>
      <c r="AC669" s="495">
        <f t="shared" si="25"/>
        <v>700</v>
      </c>
    </row>
    <row r="670" spans="1:29" s="493" customFormat="1" hidden="1" x14ac:dyDescent="0.2">
      <c r="A670" s="475">
        <v>655</v>
      </c>
      <c r="B670" s="476" t="s">
        <v>1103</v>
      </c>
      <c r="C670" s="476" t="s">
        <v>486</v>
      </c>
      <c r="D670" s="476" t="s">
        <v>703</v>
      </c>
      <c r="E670" s="476" t="s">
        <v>744</v>
      </c>
      <c r="F670" s="477">
        <v>54</v>
      </c>
      <c r="G670" s="477">
        <v>0</v>
      </c>
      <c r="H670" s="477">
        <v>0</v>
      </c>
      <c r="I670" s="478" t="s">
        <v>328</v>
      </c>
      <c r="J670" s="479">
        <v>151.5</v>
      </c>
      <c r="K670" s="480">
        <v>44286</v>
      </c>
      <c r="L670" s="480"/>
      <c r="M670" s="481">
        <v>0</v>
      </c>
      <c r="N670" s="482" t="s">
        <v>328</v>
      </c>
      <c r="O670" s="483">
        <v>1</v>
      </c>
      <c r="P670" s="484">
        <v>8</v>
      </c>
      <c r="Q670" s="485">
        <v>0</v>
      </c>
      <c r="R670" s="485">
        <v>0</v>
      </c>
      <c r="S670" s="485">
        <v>0</v>
      </c>
      <c r="T670" s="485">
        <v>0</v>
      </c>
      <c r="U670" s="484">
        <v>0</v>
      </c>
      <c r="V670" s="483"/>
      <c r="W670" s="486" t="s">
        <v>672</v>
      </c>
      <c r="X670" s="476" t="s">
        <v>627</v>
      </c>
      <c r="Y670" s="476" t="s">
        <v>627</v>
      </c>
      <c r="Z670" s="476">
        <v>0</v>
      </c>
      <c r="AA670" s="493">
        <f t="shared" si="24"/>
        <v>54</v>
      </c>
      <c r="AC670" s="495">
        <f t="shared" si="25"/>
        <v>54</v>
      </c>
    </row>
    <row r="671" spans="1:29" s="493" customFormat="1" hidden="1" x14ac:dyDescent="0.2">
      <c r="A671" s="475">
        <v>656</v>
      </c>
      <c r="B671" s="476" t="s">
        <v>1103</v>
      </c>
      <c r="C671" s="476" t="s">
        <v>486</v>
      </c>
      <c r="D671" s="476" t="s">
        <v>703</v>
      </c>
      <c r="E671" s="476" t="s">
        <v>744</v>
      </c>
      <c r="F671" s="477">
        <v>3</v>
      </c>
      <c r="G671" s="477">
        <v>0</v>
      </c>
      <c r="H671" s="477">
        <v>0</v>
      </c>
      <c r="I671" s="478" t="s">
        <v>328</v>
      </c>
      <c r="J671" s="479">
        <v>151.5</v>
      </c>
      <c r="K671" s="480">
        <v>44286</v>
      </c>
      <c r="L671" s="480"/>
      <c r="M671" s="481">
        <v>0</v>
      </c>
      <c r="N671" s="482" t="s">
        <v>328</v>
      </c>
      <c r="O671" s="483">
        <v>1</v>
      </c>
      <c r="P671" s="484">
        <v>0</v>
      </c>
      <c r="Q671" s="485">
        <v>0</v>
      </c>
      <c r="R671" s="485">
        <v>0</v>
      </c>
      <c r="S671" s="485">
        <v>0</v>
      </c>
      <c r="T671" s="485">
        <v>0</v>
      </c>
      <c r="U671" s="484">
        <v>0</v>
      </c>
      <c r="V671" s="483"/>
      <c r="W671" s="486" t="s">
        <v>672</v>
      </c>
      <c r="X671" s="476" t="s">
        <v>627</v>
      </c>
      <c r="Y671" s="476" t="s">
        <v>627</v>
      </c>
      <c r="Z671" s="476">
        <v>0</v>
      </c>
      <c r="AA671" s="493">
        <f t="shared" si="24"/>
        <v>3</v>
      </c>
      <c r="AC671" s="495">
        <f t="shared" si="25"/>
        <v>3</v>
      </c>
    </row>
    <row r="672" spans="1:29" s="493" customFormat="1" hidden="1" x14ac:dyDescent="0.2">
      <c r="A672" s="475">
        <v>657</v>
      </c>
      <c r="B672" s="476" t="s">
        <v>1103</v>
      </c>
      <c r="C672" s="476" t="s">
        <v>486</v>
      </c>
      <c r="D672" s="476" t="s">
        <v>703</v>
      </c>
      <c r="E672" s="476" t="s">
        <v>744</v>
      </c>
      <c r="F672" s="477">
        <v>10</v>
      </c>
      <c r="G672" s="477">
        <v>0</v>
      </c>
      <c r="H672" s="477">
        <v>0</v>
      </c>
      <c r="I672" s="478" t="s">
        <v>328</v>
      </c>
      <c r="J672" s="479">
        <v>151.5</v>
      </c>
      <c r="K672" s="480">
        <v>44286</v>
      </c>
      <c r="L672" s="480"/>
      <c r="M672" s="481">
        <v>0</v>
      </c>
      <c r="N672" s="482" t="s">
        <v>328</v>
      </c>
      <c r="O672" s="483">
        <v>1</v>
      </c>
      <c r="P672" s="484">
        <v>2</v>
      </c>
      <c r="Q672" s="485">
        <v>0</v>
      </c>
      <c r="R672" s="485">
        <v>0</v>
      </c>
      <c r="S672" s="485">
        <v>0</v>
      </c>
      <c r="T672" s="485">
        <v>0</v>
      </c>
      <c r="U672" s="484">
        <v>0</v>
      </c>
      <c r="V672" s="483"/>
      <c r="W672" s="486" t="s">
        <v>672</v>
      </c>
      <c r="X672" s="476" t="s">
        <v>627</v>
      </c>
      <c r="Y672" s="476" t="s">
        <v>627</v>
      </c>
      <c r="Z672" s="476">
        <v>0</v>
      </c>
      <c r="AA672" s="493">
        <f t="shared" si="24"/>
        <v>10</v>
      </c>
      <c r="AC672" s="495">
        <f t="shared" si="25"/>
        <v>10</v>
      </c>
    </row>
    <row r="673" spans="1:29" s="493" customFormat="1" hidden="1" x14ac:dyDescent="0.2">
      <c r="A673" s="475">
        <v>658</v>
      </c>
      <c r="B673" s="476" t="s">
        <v>1103</v>
      </c>
      <c r="C673" s="476" t="s">
        <v>486</v>
      </c>
      <c r="D673" s="476" t="s">
        <v>703</v>
      </c>
      <c r="E673" s="476" t="s">
        <v>744</v>
      </c>
      <c r="F673" s="477">
        <v>20</v>
      </c>
      <c r="G673" s="477">
        <v>0</v>
      </c>
      <c r="H673" s="477">
        <v>0</v>
      </c>
      <c r="I673" s="478" t="s">
        <v>328</v>
      </c>
      <c r="J673" s="479">
        <v>151.5</v>
      </c>
      <c r="K673" s="480">
        <v>44286</v>
      </c>
      <c r="L673" s="480"/>
      <c r="M673" s="481">
        <v>0</v>
      </c>
      <c r="N673" s="482" t="s">
        <v>328</v>
      </c>
      <c r="O673" s="483">
        <v>1</v>
      </c>
      <c r="P673" s="484">
        <v>3</v>
      </c>
      <c r="Q673" s="485">
        <v>0</v>
      </c>
      <c r="R673" s="485">
        <v>0</v>
      </c>
      <c r="S673" s="485">
        <v>0</v>
      </c>
      <c r="T673" s="485">
        <v>0</v>
      </c>
      <c r="U673" s="484">
        <v>0</v>
      </c>
      <c r="V673" s="483"/>
      <c r="W673" s="486" t="s">
        <v>672</v>
      </c>
      <c r="X673" s="476" t="s">
        <v>627</v>
      </c>
      <c r="Y673" s="476" t="s">
        <v>627</v>
      </c>
      <c r="Z673" s="476">
        <v>0</v>
      </c>
      <c r="AA673" s="493">
        <f t="shared" ref="AA673:AA736" si="26">F673/O673</f>
        <v>20</v>
      </c>
      <c r="AC673" s="495">
        <f t="shared" ref="AC673:AC736" si="27">AA673-AB673</f>
        <v>20</v>
      </c>
    </row>
    <row r="674" spans="1:29" s="493" customFormat="1" hidden="1" x14ac:dyDescent="0.2">
      <c r="A674" s="475">
        <v>659</v>
      </c>
      <c r="B674" s="476" t="s">
        <v>1103</v>
      </c>
      <c r="C674" s="476" t="s">
        <v>486</v>
      </c>
      <c r="D674" s="476" t="s">
        <v>703</v>
      </c>
      <c r="E674" s="476" t="s">
        <v>744</v>
      </c>
      <c r="F674" s="477">
        <v>23</v>
      </c>
      <c r="G674" s="477">
        <v>0</v>
      </c>
      <c r="H674" s="477">
        <v>0</v>
      </c>
      <c r="I674" s="478" t="s">
        <v>328</v>
      </c>
      <c r="J674" s="479">
        <v>151.5</v>
      </c>
      <c r="K674" s="480">
        <v>44286</v>
      </c>
      <c r="L674" s="480"/>
      <c r="M674" s="481">
        <v>0</v>
      </c>
      <c r="N674" s="482" t="s">
        <v>328</v>
      </c>
      <c r="O674" s="483">
        <v>1</v>
      </c>
      <c r="P674" s="484">
        <v>3</v>
      </c>
      <c r="Q674" s="485">
        <v>0</v>
      </c>
      <c r="R674" s="485">
        <v>0</v>
      </c>
      <c r="S674" s="485">
        <v>0</v>
      </c>
      <c r="T674" s="485">
        <v>0</v>
      </c>
      <c r="U674" s="484">
        <v>0</v>
      </c>
      <c r="V674" s="483"/>
      <c r="W674" s="486" t="s">
        <v>672</v>
      </c>
      <c r="X674" s="476" t="s">
        <v>627</v>
      </c>
      <c r="Y674" s="476" t="s">
        <v>627</v>
      </c>
      <c r="Z674" s="476">
        <v>0</v>
      </c>
      <c r="AA674" s="493">
        <f t="shared" si="26"/>
        <v>23</v>
      </c>
      <c r="AC674" s="495">
        <f t="shared" si="27"/>
        <v>23</v>
      </c>
    </row>
    <row r="675" spans="1:29" s="493" customFormat="1" hidden="1" x14ac:dyDescent="0.2">
      <c r="A675" s="475">
        <v>660</v>
      </c>
      <c r="B675" s="476" t="s">
        <v>1103</v>
      </c>
      <c r="C675" s="476" t="s">
        <v>486</v>
      </c>
      <c r="D675" s="476" t="s">
        <v>703</v>
      </c>
      <c r="E675" s="476" t="s">
        <v>744</v>
      </c>
      <c r="F675" s="477">
        <v>7</v>
      </c>
      <c r="G675" s="477">
        <v>0</v>
      </c>
      <c r="H675" s="477">
        <v>0</v>
      </c>
      <c r="I675" s="478" t="s">
        <v>328</v>
      </c>
      <c r="J675" s="479">
        <v>151.5</v>
      </c>
      <c r="K675" s="480">
        <v>44286</v>
      </c>
      <c r="L675" s="480"/>
      <c r="M675" s="481">
        <v>0</v>
      </c>
      <c r="N675" s="482" t="s">
        <v>328</v>
      </c>
      <c r="O675" s="483">
        <v>1</v>
      </c>
      <c r="P675" s="484">
        <v>1</v>
      </c>
      <c r="Q675" s="485">
        <v>0</v>
      </c>
      <c r="R675" s="485">
        <v>0</v>
      </c>
      <c r="S675" s="485">
        <v>0</v>
      </c>
      <c r="T675" s="485">
        <v>0</v>
      </c>
      <c r="U675" s="484">
        <v>0</v>
      </c>
      <c r="V675" s="483"/>
      <c r="W675" s="486" t="s">
        <v>672</v>
      </c>
      <c r="X675" s="476" t="s">
        <v>627</v>
      </c>
      <c r="Y675" s="476" t="s">
        <v>627</v>
      </c>
      <c r="Z675" s="476">
        <v>0</v>
      </c>
      <c r="AA675" s="493">
        <f t="shared" si="26"/>
        <v>7</v>
      </c>
      <c r="AC675" s="495">
        <f t="shared" si="27"/>
        <v>7</v>
      </c>
    </row>
    <row r="676" spans="1:29" s="493" customFormat="1" hidden="1" x14ac:dyDescent="0.2">
      <c r="A676" s="475">
        <v>661</v>
      </c>
      <c r="B676" s="476" t="s">
        <v>1103</v>
      </c>
      <c r="C676" s="476" t="s">
        <v>486</v>
      </c>
      <c r="D676" s="476" t="s">
        <v>702</v>
      </c>
      <c r="E676" s="476" t="s">
        <v>745</v>
      </c>
      <c r="F676" s="477">
        <v>20000000</v>
      </c>
      <c r="G676" s="477">
        <v>0</v>
      </c>
      <c r="H676" s="477">
        <v>0</v>
      </c>
      <c r="I676" s="478" t="s">
        <v>328</v>
      </c>
      <c r="J676" s="479">
        <v>94.635400000000004</v>
      </c>
      <c r="K676" s="480">
        <v>41961</v>
      </c>
      <c r="L676" s="480">
        <v>45614</v>
      </c>
      <c r="M676" s="481">
        <v>18927</v>
      </c>
      <c r="N676" s="482" t="s">
        <v>328</v>
      </c>
      <c r="O676" s="483">
        <v>10000</v>
      </c>
      <c r="P676" s="484">
        <v>18386</v>
      </c>
      <c r="Q676" s="485">
        <v>-496</v>
      </c>
      <c r="R676" s="485">
        <v>550</v>
      </c>
      <c r="S676" s="485">
        <v>-1668</v>
      </c>
      <c r="T676" s="485">
        <v>0</v>
      </c>
      <c r="U676" s="484">
        <v>0</v>
      </c>
      <c r="V676" s="483"/>
      <c r="W676" s="486" t="s">
        <v>672</v>
      </c>
      <c r="X676" s="476" t="s">
        <v>508</v>
      </c>
      <c r="Y676" s="476" t="s">
        <v>309</v>
      </c>
      <c r="Z676" s="476">
        <v>7.5</v>
      </c>
      <c r="AA676" s="493">
        <f t="shared" si="26"/>
        <v>2000</v>
      </c>
      <c r="AC676" s="495">
        <f t="shared" si="27"/>
        <v>2000</v>
      </c>
    </row>
    <row r="677" spans="1:29" s="493" customFormat="1" hidden="1" x14ac:dyDescent="0.2">
      <c r="A677" s="475">
        <v>662</v>
      </c>
      <c r="B677" s="476" t="s">
        <v>1103</v>
      </c>
      <c r="C677" s="476" t="s">
        <v>486</v>
      </c>
      <c r="D677" s="476" t="s">
        <v>831</v>
      </c>
      <c r="E677" s="476" t="s">
        <v>835</v>
      </c>
      <c r="F677" s="477">
        <v>8237</v>
      </c>
      <c r="G677" s="477">
        <v>0</v>
      </c>
      <c r="H677" s="477">
        <v>0</v>
      </c>
      <c r="I677" s="478" t="s">
        <v>431</v>
      </c>
      <c r="J677" s="479">
        <v>4324.4611999999997</v>
      </c>
      <c r="K677" s="480">
        <v>44133</v>
      </c>
      <c r="L677" s="480"/>
      <c r="M677" s="481">
        <v>35016</v>
      </c>
      <c r="N677" s="482" t="s">
        <v>431</v>
      </c>
      <c r="O677" s="483">
        <v>1</v>
      </c>
      <c r="P677" s="484">
        <v>49172</v>
      </c>
      <c r="Q677" s="485">
        <v>0</v>
      </c>
      <c r="R677" s="485">
        <v>0</v>
      </c>
      <c r="S677" s="485">
        <v>14157</v>
      </c>
      <c r="T677" s="485">
        <v>0</v>
      </c>
      <c r="U677" s="484">
        <v>0</v>
      </c>
      <c r="V677" s="483"/>
      <c r="W677" s="486" t="s">
        <v>672</v>
      </c>
      <c r="X677" s="476" t="s">
        <v>627</v>
      </c>
      <c r="Y677" s="476" t="s">
        <v>627</v>
      </c>
      <c r="Z677" s="476">
        <v>0</v>
      </c>
      <c r="AA677" s="493">
        <f t="shared" si="26"/>
        <v>8237</v>
      </c>
      <c r="AC677" s="495">
        <f t="shared" si="27"/>
        <v>8237</v>
      </c>
    </row>
    <row r="678" spans="1:29" s="493" customFormat="1" hidden="1" x14ac:dyDescent="0.2">
      <c r="A678" s="475">
        <v>663</v>
      </c>
      <c r="B678" s="476" t="s">
        <v>1103</v>
      </c>
      <c r="C678" s="476" t="s">
        <v>486</v>
      </c>
      <c r="D678" s="476" t="s">
        <v>831</v>
      </c>
      <c r="E678" s="476" t="s">
        <v>835</v>
      </c>
      <c r="F678" s="477">
        <v>10000</v>
      </c>
      <c r="G678" s="477">
        <v>0</v>
      </c>
      <c r="H678" s="477">
        <v>0</v>
      </c>
      <c r="I678" s="478" t="s">
        <v>431</v>
      </c>
      <c r="J678" s="479">
        <v>4324.4611999999997</v>
      </c>
      <c r="K678" s="480">
        <v>44133</v>
      </c>
      <c r="L678" s="480"/>
      <c r="M678" s="481">
        <v>43245</v>
      </c>
      <c r="N678" s="482" t="s">
        <v>431</v>
      </c>
      <c r="O678" s="483">
        <v>1</v>
      </c>
      <c r="P678" s="484">
        <v>59697</v>
      </c>
      <c r="Q678" s="485">
        <v>0</v>
      </c>
      <c r="R678" s="485">
        <v>0</v>
      </c>
      <c r="S678" s="485">
        <v>17187</v>
      </c>
      <c r="T678" s="485">
        <v>0</v>
      </c>
      <c r="U678" s="484">
        <v>0</v>
      </c>
      <c r="V678" s="483"/>
      <c r="W678" s="486" t="s">
        <v>672</v>
      </c>
      <c r="X678" s="476" t="s">
        <v>627</v>
      </c>
      <c r="Y678" s="476" t="s">
        <v>627</v>
      </c>
      <c r="Z678" s="476">
        <v>0</v>
      </c>
      <c r="AA678" s="493">
        <f t="shared" si="26"/>
        <v>10000</v>
      </c>
      <c r="AC678" s="495">
        <f t="shared" si="27"/>
        <v>10000</v>
      </c>
    </row>
    <row r="679" spans="1:29" s="493" customFormat="1" hidden="1" x14ac:dyDescent="0.2">
      <c r="A679" s="475">
        <v>664</v>
      </c>
      <c r="B679" s="476" t="s">
        <v>1103</v>
      </c>
      <c r="C679" s="476" t="s">
        <v>486</v>
      </c>
      <c r="D679" s="476" t="s">
        <v>831</v>
      </c>
      <c r="E679" s="476" t="s">
        <v>835</v>
      </c>
      <c r="F679" s="477">
        <v>10000</v>
      </c>
      <c r="G679" s="477">
        <v>0</v>
      </c>
      <c r="H679" s="477">
        <v>0</v>
      </c>
      <c r="I679" s="478" t="s">
        <v>431</v>
      </c>
      <c r="J679" s="479">
        <v>4324.4611999999997</v>
      </c>
      <c r="K679" s="480">
        <v>44133</v>
      </c>
      <c r="L679" s="480"/>
      <c r="M679" s="481">
        <v>43245</v>
      </c>
      <c r="N679" s="482" t="s">
        <v>431</v>
      </c>
      <c r="O679" s="483">
        <v>1</v>
      </c>
      <c r="P679" s="484">
        <v>59697</v>
      </c>
      <c r="Q679" s="485">
        <v>0</v>
      </c>
      <c r="R679" s="485">
        <v>0</v>
      </c>
      <c r="S679" s="485">
        <v>17187</v>
      </c>
      <c r="T679" s="485">
        <v>0</v>
      </c>
      <c r="U679" s="484">
        <v>0</v>
      </c>
      <c r="V679" s="483"/>
      <c r="W679" s="486" t="s">
        <v>672</v>
      </c>
      <c r="X679" s="476" t="s">
        <v>627</v>
      </c>
      <c r="Y679" s="476" t="s">
        <v>627</v>
      </c>
      <c r="Z679" s="476">
        <v>0</v>
      </c>
      <c r="AA679" s="493">
        <f t="shared" si="26"/>
        <v>10000</v>
      </c>
      <c r="AC679" s="495">
        <f t="shared" si="27"/>
        <v>10000</v>
      </c>
    </row>
    <row r="680" spans="1:29" s="493" customFormat="1" hidden="1" x14ac:dyDescent="0.2">
      <c r="A680" s="475">
        <v>665</v>
      </c>
      <c r="B680" s="476" t="s">
        <v>1103</v>
      </c>
      <c r="C680" s="476" t="s">
        <v>486</v>
      </c>
      <c r="D680" s="476" t="s">
        <v>831</v>
      </c>
      <c r="E680" s="476" t="s">
        <v>835</v>
      </c>
      <c r="F680" s="477">
        <v>10000</v>
      </c>
      <c r="G680" s="477">
        <v>0</v>
      </c>
      <c r="H680" s="477">
        <v>0</v>
      </c>
      <c r="I680" s="478" t="s">
        <v>431</v>
      </c>
      <c r="J680" s="479">
        <v>4324.4611999999997</v>
      </c>
      <c r="K680" s="480">
        <v>44133</v>
      </c>
      <c r="L680" s="480"/>
      <c r="M680" s="481">
        <v>43245</v>
      </c>
      <c r="N680" s="482" t="s">
        <v>431</v>
      </c>
      <c r="O680" s="483">
        <v>1</v>
      </c>
      <c r="P680" s="484">
        <v>59697</v>
      </c>
      <c r="Q680" s="485">
        <v>0</v>
      </c>
      <c r="R680" s="485">
        <v>0</v>
      </c>
      <c r="S680" s="485">
        <v>17187</v>
      </c>
      <c r="T680" s="485">
        <v>0</v>
      </c>
      <c r="U680" s="484">
        <v>0</v>
      </c>
      <c r="V680" s="483"/>
      <c r="W680" s="486" t="s">
        <v>672</v>
      </c>
      <c r="X680" s="476" t="s">
        <v>627</v>
      </c>
      <c r="Y680" s="476" t="s">
        <v>627</v>
      </c>
      <c r="Z680" s="476">
        <v>0</v>
      </c>
      <c r="AA680" s="493">
        <f t="shared" si="26"/>
        <v>10000</v>
      </c>
      <c r="AC680" s="495">
        <f t="shared" si="27"/>
        <v>10000</v>
      </c>
    </row>
    <row r="681" spans="1:29" s="493" customFormat="1" hidden="1" x14ac:dyDescent="0.2">
      <c r="A681" s="475">
        <v>666</v>
      </c>
      <c r="B681" s="476" t="s">
        <v>1103</v>
      </c>
      <c r="C681" s="476" t="s">
        <v>486</v>
      </c>
      <c r="D681" s="476" t="s">
        <v>831</v>
      </c>
      <c r="E681" s="476" t="s">
        <v>835</v>
      </c>
      <c r="F681" s="477">
        <v>10000</v>
      </c>
      <c r="G681" s="477">
        <v>0</v>
      </c>
      <c r="H681" s="477">
        <v>0</v>
      </c>
      <c r="I681" s="478" t="s">
        <v>431</v>
      </c>
      <c r="J681" s="479">
        <v>4324.4611999999997</v>
      </c>
      <c r="K681" s="480">
        <v>44133</v>
      </c>
      <c r="L681" s="480"/>
      <c r="M681" s="481">
        <v>43245</v>
      </c>
      <c r="N681" s="482" t="s">
        <v>431</v>
      </c>
      <c r="O681" s="483">
        <v>1</v>
      </c>
      <c r="P681" s="484">
        <v>59697</v>
      </c>
      <c r="Q681" s="485">
        <v>0</v>
      </c>
      <c r="R681" s="485">
        <v>0</v>
      </c>
      <c r="S681" s="485">
        <v>17187</v>
      </c>
      <c r="T681" s="485">
        <v>0</v>
      </c>
      <c r="U681" s="484">
        <v>0</v>
      </c>
      <c r="V681" s="483"/>
      <c r="W681" s="486" t="s">
        <v>672</v>
      </c>
      <c r="X681" s="476" t="s">
        <v>627</v>
      </c>
      <c r="Y681" s="476" t="s">
        <v>627</v>
      </c>
      <c r="Z681" s="476">
        <v>0</v>
      </c>
      <c r="AA681" s="493">
        <f t="shared" si="26"/>
        <v>10000</v>
      </c>
      <c r="AC681" s="495">
        <f t="shared" si="27"/>
        <v>10000</v>
      </c>
    </row>
    <row r="682" spans="1:29" s="493" customFormat="1" hidden="1" x14ac:dyDescent="0.2">
      <c r="A682" s="475">
        <v>667</v>
      </c>
      <c r="B682" s="476" t="s">
        <v>1103</v>
      </c>
      <c r="C682" s="476" t="s">
        <v>486</v>
      </c>
      <c r="D682" s="476" t="s">
        <v>831</v>
      </c>
      <c r="E682" s="476" t="s">
        <v>835</v>
      </c>
      <c r="F682" s="477">
        <v>10000</v>
      </c>
      <c r="G682" s="477">
        <v>0</v>
      </c>
      <c r="H682" s="477">
        <v>0</v>
      </c>
      <c r="I682" s="478" t="s">
        <v>431</v>
      </c>
      <c r="J682" s="479">
        <v>4324.4611999999997</v>
      </c>
      <c r="K682" s="480">
        <v>44133</v>
      </c>
      <c r="L682" s="480"/>
      <c r="M682" s="481">
        <v>43245</v>
      </c>
      <c r="N682" s="482" t="s">
        <v>431</v>
      </c>
      <c r="O682" s="483">
        <v>1</v>
      </c>
      <c r="P682" s="484">
        <v>59697</v>
      </c>
      <c r="Q682" s="485">
        <v>0</v>
      </c>
      <c r="R682" s="485">
        <v>0</v>
      </c>
      <c r="S682" s="485">
        <v>17187</v>
      </c>
      <c r="T682" s="485">
        <v>0</v>
      </c>
      <c r="U682" s="484">
        <v>0</v>
      </c>
      <c r="V682" s="483"/>
      <c r="W682" s="486" t="s">
        <v>672</v>
      </c>
      <c r="X682" s="476" t="s">
        <v>627</v>
      </c>
      <c r="Y682" s="476" t="s">
        <v>627</v>
      </c>
      <c r="Z682" s="476">
        <v>0</v>
      </c>
      <c r="AA682" s="493">
        <f t="shared" si="26"/>
        <v>10000</v>
      </c>
      <c r="AC682" s="495">
        <f t="shared" si="27"/>
        <v>10000</v>
      </c>
    </row>
    <row r="683" spans="1:29" s="493" customFormat="1" hidden="1" x14ac:dyDescent="0.2">
      <c r="A683" s="475">
        <v>668</v>
      </c>
      <c r="B683" s="476" t="s">
        <v>1103</v>
      </c>
      <c r="C683" s="476" t="s">
        <v>486</v>
      </c>
      <c r="D683" s="476" t="s">
        <v>831</v>
      </c>
      <c r="E683" s="476" t="s">
        <v>835</v>
      </c>
      <c r="F683" s="477">
        <v>10000</v>
      </c>
      <c r="G683" s="477">
        <v>0</v>
      </c>
      <c r="H683" s="477">
        <v>0</v>
      </c>
      <c r="I683" s="478" t="s">
        <v>431</v>
      </c>
      <c r="J683" s="479">
        <v>4324.4611999999997</v>
      </c>
      <c r="K683" s="480">
        <v>44133</v>
      </c>
      <c r="L683" s="480"/>
      <c r="M683" s="481">
        <v>43245</v>
      </c>
      <c r="N683" s="482" t="s">
        <v>431</v>
      </c>
      <c r="O683" s="483">
        <v>1</v>
      </c>
      <c r="P683" s="484">
        <v>59697</v>
      </c>
      <c r="Q683" s="485">
        <v>0</v>
      </c>
      <c r="R683" s="485">
        <v>0</v>
      </c>
      <c r="S683" s="485">
        <v>17187</v>
      </c>
      <c r="T683" s="485">
        <v>0</v>
      </c>
      <c r="U683" s="484">
        <v>0</v>
      </c>
      <c r="V683" s="483"/>
      <c r="W683" s="486" t="s">
        <v>672</v>
      </c>
      <c r="X683" s="476" t="s">
        <v>627</v>
      </c>
      <c r="Y683" s="476" t="s">
        <v>627</v>
      </c>
      <c r="Z683" s="476">
        <v>0</v>
      </c>
      <c r="AA683" s="493">
        <f t="shared" si="26"/>
        <v>10000</v>
      </c>
      <c r="AC683" s="495">
        <f t="shared" si="27"/>
        <v>10000</v>
      </c>
    </row>
    <row r="684" spans="1:29" s="493" customFormat="1" hidden="1" x14ac:dyDescent="0.2">
      <c r="A684" s="475">
        <v>669</v>
      </c>
      <c r="B684" s="476" t="s">
        <v>1103</v>
      </c>
      <c r="C684" s="476" t="s">
        <v>486</v>
      </c>
      <c r="D684" s="476" t="s">
        <v>831</v>
      </c>
      <c r="E684" s="476" t="s">
        <v>835</v>
      </c>
      <c r="F684" s="477">
        <v>10000</v>
      </c>
      <c r="G684" s="477">
        <v>0</v>
      </c>
      <c r="H684" s="477">
        <v>0</v>
      </c>
      <c r="I684" s="478" t="s">
        <v>431</v>
      </c>
      <c r="J684" s="479">
        <v>4324.4611999999997</v>
      </c>
      <c r="K684" s="480">
        <v>44133</v>
      </c>
      <c r="L684" s="480"/>
      <c r="M684" s="481">
        <v>43245</v>
      </c>
      <c r="N684" s="482" t="s">
        <v>431</v>
      </c>
      <c r="O684" s="483">
        <v>1</v>
      </c>
      <c r="P684" s="484">
        <v>59697</v>
      </c>
      <c r="Q684" s="485">
        <v>0</v>
      </c>
      <c r="R684" s="485">
        <v>0</v>
      </c>
      <c r="S684" s="485">
        <v>17187</v>
      </c>
      <c r="T684" s="485">
        <v>0</v>
      </c>
      <c r="U684" s="484">
        <v>0</v>
      </c>
      <c r="V684" s="483"/>
      <c r="W684" s="486" t="s">
        <v>672</v>
      </c>
      <c r="X684" s="476" t="s">
        <v>627</v>
      </c>
      <c r="Y684" s="476" t="s">
        <v>627</v>
      </c>
      <c r="Z684" s="476">
        <v>0</v>
      </c>
      <c r="AA684" s="493">
        <f t="shared" si="26"/>
        <v>10000</v>
      </c>
      <c r="AC684" s="495">
        <f t="shared" si="27"/>
        <v>10000</v>
      </c>
    </row>
    <row r="685" spans="1:29" s="493" customFormat="1" hidden="1" x14ac:dyDescent="0.2">
      <c r="A685" s="475">
        <v>670</v>
      </c>
      <c r="B685" s="476" t="s">
        <v>1103</v>
      </c>
      <c r="C685" s="476" t="s">
        <v>486</v>
      </c>
      <c r="D685" s="476" t="s">
        <v>831</v>
      </c>
      <c r="E685" s="476" t="s">
        <v>835</v>
      </c>
      <c r="F685" s="477">
        <v>2816</v>
      </c>
      <c r="G685" s="477">
        <v>0</v>
      </c>
      <c r="H685" s="477">
        <v>0</v>
      </c>
      <c r="I685" s="478" t="s">
        <v>431</v>
      </c>
      <c r="J685" s="479">
        <v>4325.3698000000004</v>
      </c>
      <c r="K685" s="480">
        <v>44133</v>
      </c>
      <c r="L685" s="480"/>
      <c r="M685" s="481">
        <v>12180</v>
      </c>
      <c r="N685" s="482" t="s">
        <v>431</v>
      </c>
      <c r="O685" s="483">
        <v>1</v>
      </c>
      <c r="P685" s="484">
        <v>16811</v>
      </c>
      <c r="Q685" s="485">
        <v>0</v>
      </c>
      <c r="R685" s="485">
        <v>0</v>
      </c>
      <c r="S685" s="485">
        <v>4837</v>
      </c>
      <c r="T685" s="485">
        <v>0</v>
      </c>
      <c r="U685" s="484">
        <v>0</v>
      </c>
      <c r="V685" s="483"/>
      <c r="W685" s="486" t="s">
        <v>672</v>
      </c>
      <c r="X685" s="476" t="s">
        <v>627</v>
      </c>
      <c r="Y685" s="476" t="s">
        <v>627</v>
      </c>
      <c r="Z685" s="476">
        <v>0</v>
      </c>
      <c r="AA685" s="493">
        <f t="shared" si="26"/>
        <v>2816</v>
      </c>
      <c r="AC685" s="495">
        <f t="shared" si="27"/>
        <v>2816</v>
      </c>
    </row>
    <row r="686" spans="1:29" s="493" customFormat="1" hidden="1" x14ac:dyDescent="0.2">
      <c r="A686" s="475">
        <v>671</v>
      </c>
      <c r="B686" s="476" t="s">
        <v>1103</v>
      </c>
      <c r="C686" s="476" t="s">
        <v>486</v>
      </c>
      <c r="D686" s="476" t="s">
        <v>831</v>
      </c>
      <c r="E686" s="476" t="s">
        <v>835</v>
      </c>
      <c r="F686" s="477">
        <v>3000</v>
      </c>
      <c r="G686" s="477">
        <v>0</v>
      </c>
      <c r="H686" s="477">
        <v>0</v>
      </c>
      <c r="I686" s="478" t="s">
        <v>431</v>
      </c>
      <c r="J686" s="479">
        <v>4325.1814999999997</v>
      </c>
      <c r="K686" s="480">
        <v>44133</v>
      </c>
      <c r="L686" s="480"/>
      <c r="M686" s="481">
        <v>12976</v>
      </c>
      <c r="N686" s="482" t="s">
        <v>431</v>
      </c>
      <c r="O686" s="483">
        <v>1</v>
      </c>
      <c r="P686" s="484">
        <v>17909</v>
      </c>
      <c r="Q686" s="485">
        <v>0</v>
      </c>
      <c r="R686" s="485">
        <v>0</v>
      </c>
      <c r="S686" s="485">
        <v>5154</v>
      </c>
      <c r="T686" s="485">
        <v>0</v>
      </c>
      <c r="U686" s="484">
        <v>0</v>
      </c>
      <c r="V686" s="483"/>
      <c r="W686" s="486" t="s">
        <v>672</v>
      </c>
      <c r="X686" s="476" t="s">
        <v>627</v>
      </c>
      <c r="Y686" s="476" t="s">
        <v>627</v>
      </c>
      <c r="Z686" s="476">
        <v>0</v>
      </c>
      <c r="AA686" s="493">
        <f t="shared" si="26"/>
        <v>3000</v>
      </c>
      <c r="AC686" s="495">
        <f t="shared" si="27"/>
        <v>3000</v>
      </c>
    </row>
    <row r="687" spans="1:29" s="493" customFormat="1" hidden="1" x14ac:dyDescent="0.2">
      <c r="A687" s="475">
        <v>672</v>
      </c>
      <c r="B687" s="476" t="s">
        <v>1103</v>
      </c>
      <c r="C687" s="476" t="s">
        <v>486</v>
      </c>
      <c r="D687" s="476" t="s">
        <v>831</v>
      </c>
      <c r="E687" s="476" t="s">
        <v>835</v>
      </c>
      <c r="F687" s="477">
        <v>1800</v>
      </c>
      <c r="G687" s="477">
        <v>0</v>
      </c>
      <c r="H687" s="477">
        <v>0</v>
      </c>
      <c r="I687" s="478" t="s">
        <v>431</v>
      </c>
      <c r="J687" s="479">
        <v>4233.3410000000003</v>
      </c>
      <c r="K687" s="480">
        <v>44138</v>
      </c>
      <c r="L687" s="480"/>
      <c r="M687" s="481">
        <v>7620</v>
      </c>
      <c r="N687" s="482" t="s">
        <v>431</v>
      </c>
      <c r="O687" s="483">
        <v>1</v>
      </c>
      <c r="P687" s="484">
        <v>10745</v>
      </c>
      <c r="Q687" s="485">
        <v>0</v>
      </c>
      <c r="R687" s="485">
        <v>0</v>
      </c>
      <c r="S687" s="485">
        <v>3273</v>
      </c>
      <c r="T687" s="485">
        <v>0</v>
      </c>
      <c r="U687" s="484">
        <v>0</v>
      </c>
      <c r="V687" s="483"/>
      <c r="W687" s="486" t="s">
        <v>672</v>
      </c>
      <c r="X687" s="476" t="s">
        <v>627</v>
      </c>
      <c r="Y687" s="476" t="s">
        <v>627</v>
      </c>
      <c r="Z687" s="476">
        <v>0</v>
      </c>
      <c r="AA687" s="493">
        <f t="shared" si="26"/>
        <v>1800</v>
      </c>
      <c r="AC687" s="495">
        <f t="shared" si="27"/>
        <v>1800</v>
      </c>
    </row>
    <row r="688" spans="1:29" s="493" customFormat="1" hidden="1" x14ac:dyDescent="0.2">
      <c r="A688" s="475">
        <v>673</v>
      </c>
      <c r="B688" s="476" t="s">
        <v>1103</v>
      </c>
      <c r="C688" s="476" t="s">
        <v>486</v>
      </c>
      <c r="D688" s="476" t="s">
        <v>831</v>
      </c>
      <c r="E688" s="476" t="s">
        <v>835</v>
      </c>
      <c r="F688" s="477">
        <v>1800</v>
      </c>
      <c r="G688" s="477">
        <v>0</v>
      </c>
      <c r="H688" s="477">
        <v>0</v>
      </c>
      <c r="I688" s="478" t="s">
        <v>431</v>
      </c>
      <c r="J688" s="479">
        <v>4295.2727999999997</v>
      </c>
      <c r="K688" s="480">
        <v>44139</v>
      </c>
      <c r="L688" s="480"/>
      <c r="M688" s="481">
        <v>7731</v>
      </c>
      <c r="N688" s="482" t="s">
        <v>431</v>
      </c>
      <c r="O688" s="483">
        <v>1</v>
      </c>
      <c r="P688" s="484">
        <v>10745</v>
      </c>
      <c r="Q688" s="485">
        <v>0</v>
      </c>
      <c r="R688" s="485">
        <v>0</v>
      </c>
      <c r="S688" s="485">
        <v>3143</v>
      </c>
      <c r="T688" s="485">
        <v>0</v>
      </c>
      <c r="U688" s="484">
        <v>0</v>
      </c>
      <c r="V688" s="483"/>
      <c r="W688" s="486" t="s">
        <v>672</v>
      </c>
      <c r="X688" s="476" t="s">
        <v>627</v>
      </c>
      <c r="Y688" s="476" t="s">
        <v>627</v>
      </c>
      <c r="Z688" s="476">
        <v>0</v>
      </c>
      <c r="AA688" s="493">
        <f t="shared" si="26"/>
        <v>1800</v>
      </c>
      <c r="AC688" s="495">
        <f t="shared" si="27"/>
        <v>1800</v>
      </c>
    </row>
    <row r="689" spans="1:29" s="493" customFormat="1" hidden="1" x14ac:dyDescent="0.2">
      <c r="A689" s="475">
        <v>674</v>
      </c>
      <c r="B689" s="476" t="s">
        <v>1103</v>
      </c>
      <c r="C689" s="476" t="s">
        <v>486</v>
      </c>
      <c r="D689" s="476" t="s">
        <v>831</v>
      </c>
      <c r="E689" s="476" t="s">
        <v>835</v>
      </c>
      <c r="F689" s="477">
        <v>1800</v>
      </c>
      <c r="G689" s="477">
        <v>0</v>
      </c>
      <c r="H689" s="477">
        <v>0</v>
      </c>
      <c r="I689" s="478" t="s">
        <v>431</v>
      </c>
      <c r="J689" s="479">
        <v>4247.7395999999999</v>
      </c>
      <c r="K689" s="480">
        <v>44139</v>
      </c>
      <c r="L689" s="480"/>
      <c r="M689" s="481">
        <v>7646</v>
      </c>
      <c r="N689" s="482" t="s">
        <v>431</v>
      </c>
      <c r="O689" s="483">
        <v>1</v>
      </c>
      <c r="P689" s="484">
        <v>10745</v>
      </c>
      <c r="Q689" s="485">
        <v>0</v>
      </c>
      <c r="R689" s="485">
        <v>0</v>
      </c>
      <c r="S689" s="485">
        <v>3227</v>
      </c>
      <c r="T689" s="485">
        <v>0</v>
      </c>
      <c r="U689" s="484">
        <v>0</v>
      </c>
      <c r="V689" s="483"/>
      <c r="W689" s="486" t="s">
        <v>672</v>
      </c>
      <c r="X689" s="476" t="s">
        <v>627</v>
      </c>
      <c r="Y689" s="476" t="s">
        <v>627</v>
      </c>
      <c r="Z689" s="476">
        <v>0</v>
      </c>
      <c r="AA689" s="493">
        <f t="shared" si="26"/>
        <v>1800</v>
      </c>
      <c r="AC689" s="495">
        <f t="shared" si="27"/>
        <v>1800</v>
      </c>
    </row>
    <row r="690" spans="1:29" s="493" customFormat="1" hidden="1" x14ac:dyDescent="0.2">
      <c r="A690" s="475">
        <v>675</v>
      </c>
      <c r="B690" s="476" t="s">
        <v>1103</v>
      </c>
      <c r="C690" s="476" t="s">
        <v>486</v>
      </c>
      <c r="D690" s="476" t="s">
        <v>831</v>
      </c>
      <c r="E690" s="476" t="s">
        <v>835</v>
      </c>
      <c r="F690" s="477">
        <v>248</v>
      </c>
      <c r="G690" s="477">
        <v>0</v>
      </c>
      <c r="H690" s="477">
        <v>0</v>
      </c>
      <c r="I690" s="478" t="s">
        <v>431</v>
      </c>
      <c r="J690" s="479">
        <v>4256.3819999999996</v>
      </c>
      <c r="K690" s="480">
        <v>44139</v>
      </c>
      <c r="L690" s="480"/>
      <c r="M690" s="481">
        <v>1056</v>
      </c>
      <c r="N690" s="482" t="s">
        <v>431</v>
      </c>
      <c r="O690" s="483">
        <v>1</v>
      </c>
      <c r="P690" s="484">
        <v>1480</v>
      </c>
      <c r="Q690" s="485">
        <v>0</v>
      </c>
      <c r="R690" s="485">
        <v>0</v>
      </c>
      <c r="S690" s="485">
        <v>443</v>
      </c>
      <c r="T690" s="485">
        <v>0</v>
      </c>
      <c r="U690" s="484">
        <v>0</v>
      </c>
      <c r="V690" s="483"/>
      <c r="W690" s="486" t="s">
        <v>672</v>
      </c>
      <c r="X690" s="476" t="s">
        <v>627</v>
      </c>
      <c r="Y690" s="476" t="s">
        <v>627</v>
      </c>
      <c r="Z690" s="476">
        <v>0</v>
      </c>
      <c r="AA690" s="493">
        <f t="shared" si="26"/>
        <v>248</v>
      </c>
      <c r="AC690" s="495">
        <f t="shared" si="27"/>
        <v>248</v>
      </c>
    </row>
    <row r="691" spans="1:29" s="493" customFormat="1" hidden="1" x14ac:dyDescent="0.2">
      <c r="A691" s="475">
        <v>676</v>
      </c>
      <c r="B691" s="476" t="s">
        <v>1103</v>
      </c>
      <c r="C691" s="476" t="s">
        <v>486</v>
      </c>
      <c r="D691" s="476" t="s">
        <v>831</v>
      </c>
      <c r="E691" s="476" t="s">
        <v>835</v>
      </c>
      <c r="F691" s="477">
        <v>1800</v>
      </c>
      <c r="G691" s="477">
        <v>0</v>
      </c>
      <c r="H691" s="477">
        <v>0</v>
      </c>
      <c r="I691" s="478" t="s">
        <v>431</v>
      </c>
      <c r="J691" s="479">
        <v>4397.3525</v>
      </c>
      <c r="K691" s="480">
        <v>44145</v>
      </c>
      <c r="L691" s="480"/>
      <c r="M691" s="481">
        <v>7915</v>
      </c>
      <c r="N691" s="482" t="s">
        <v>431</v>
      </c>
      <c r="O691" s="483">
        <v>1</v>
      </c>
      <c r="P691" s="484">
        <v>10745</v>
      </c>
      <c r="Q691" s="485">
        <v>0</v>
      </c>
      <c r="R691" s="485">
        <v>0</v>
      </c>
      <c r="S691" s="485">
        <v>2906</v>
      </c>
      <c r="T691" s="485">
        <v>0</v>
      </c>
      <c r="U691" s="484">
        <v>0</v>
      </c>
      <c r="V691" s="483"/>
      <c r="W691" s="486" t="s">
        <v>672</v>
      </c>
      <c r="X691" s="476" t="s">
        <v>627</v>
      </c>
      <c r="Y691" s="476" t="s">
        <v>627</v>
      </c>
      <c r="Z691" s="476">
        <v>0</v>
      </c>
      <c r="AA691" s="493">
        <f t="shared" si="26"/>
        <v>1800</v>
      </c>
      <c r="AC691" s="495">
        <f t="shared" si="27"/>
        <v>1800</v>
      </c>
    </row>
    <row r="692" spans="1:29" s="493" customFormat="1" hidden="1" x14ac:dyDescent="0.2">
      <c r="A692" s="475">
        <v>677</v>
      </c>
      <c r="B692" s="476" t="s">
        <v>1103</v>
      </c>
      <c r="C692" s="476" t="s">
        <v>486</v>
      </c>
      <c r="D692" s="476" t="s">
        <v>831</v>
      </c>
      <c r="E692" s="476" t="s">
        <v>835</v>
      </c>
      <c r="F692" s="477">
        <v>1800</v>
      </c>
      <c r="G692" s="477">
        <v>0</v>
      </c>
      <c r="H692" s="477">
        <v>0</v>
      </c>
      <c r="I692" s="478" t="s">
        <v>431</v>
      </c>
      <c r="J692" s="479">
        <v>4413.5958000000001</v>
      </c>
      <c r="K692" s="480">
        <v>44146</v>
      </c>
      <c r="L692" s="480"/>
      <c r="M692" s="481">
        <v>7944</v>
      </c>
      <c r="N692" s="482" t="s">
        <v>431</v>
      </c>
      <c r="O692" s="483">
        <v>1</v>
      </c>
      <c r="P692" s="484">
        <v>10745</v>
      </c>
      <c r="Q692" s="485">
        <v>0</v>
      </c>
      <c r="R692" s="485">
        <v>0</v>
      </c>
      <c r="S692" s="485">
        <v>2845</v>
      </c>
      <c r="T692" s="485">
        <v>0</v>
      </c>
      <c r="U692" s="484">
        <v>0</v>
      </c>
      <c r="V692" s="483"/>
      <c r="W692" s="486" t="s">
        <v>672</v>
      </c>
      <c r="X692" s="476" t="s">
        <v>627</v>
      </c>
      <c r="Y692" s="476" t="s">
        <v>627</v>
      </c>
      <c r="Z692" s="476">
        <v>0</v>
      </c>
      <c r="AA692" s="493">
        <f t="shared" si="26"/>
        <v>1800</v>
      </c>
      <c r="AC692" s="495">
        <f t="shared" si="27"/>
        <v>1800</v>
      </c>
    </row>
    <row r="693" spans="1:29" s="493" customFormat="1" hidden="1" x14ac:dyDescent="0.2">
      <c r="A693" s="475">
        <v>678</v>
      </c>
      <c r="B693" s="476" t="s">
        <v>1103</v>
      </c>
      <c r="C693" s="476" t="s">
        <v>486</v>
      </c>
      <c r="D693" s="476" t="s">
        <v>831</v>
      </c>
      <c r="E693" s="476" t="s">
        <v>835</v>
      </c>
      <c r="F693" s="477">
        <v>1800</v>
      </c>
      <c r="G693" s="477">
        <v>0</v>
      </c>
      <c r="H693" s="477">
        <v>0</v>
      </c>
      <c r="I693" s="478" t="s">
        <v>431</v>
      </c>
      <c r="J693" s="479">
        <v>4654.5415000000003</v>
      </c>
      <c r="K693" s="480">
        <v>44147</v>
      </c>
      <c r="L693" s="480"/>
      <c r="M693" s="481">
        <v>8378</v>
      </c>
      <c r="N693" s="482" t="s">
        <v>431</v>
      </c>
      <c r="O693" s="483">
        <v>1</v>
      </c>
      <c r="P693" s="484">
        <v>10745</v>
      </c>
      <c r="Q693" s="485">
        <v>0</v>
      </c>
      <c r="R693" s="485">
        <v>0</v>
      </c>
      <c r="S693" s="485">
        <v>2447</v>
      </c>
      <c r="T693" s="485">
        <v>0</v>
      </c>
      <c r="U693" s="484">
        <v>0</v>
      </c>
      <c r="V693" s="483"/>
      <c r="W693" s="486" t="s">
        <v>672</v>
      </c>
      <c r="X693" s="476" t="s">
        <v>627</v>
      </c>
      <c r="Y693" s="476" t="s">
        <v>627</v>
      </c>
      <c r="Z693" s="476">
        <v>0</v>
      </c>
      <c r="AA693" s="493">
        <f t="shared" si="26"/>
        <v>1800</v>
      </c>
      <c r="AC693" s="495">
        <f t="shared" si="27"/>
        <v>1800</v>
      </c>
    </row>
    <row r="694" spans="1:29" s="493" customFormat="1" hidden="1" x14ac:dyDescent="0.2">
      <c r="A694" s="475">
        <v>679</v>
      </c>
      <c r="B694" s="476" t="s">
        <v>1103</v>
      </c>
      <c r="C694" s="476" t="s">
        <v>486</v>
      </c>
      <c r="D694" s="476" t="s">
        <v>831</v>
      </c>
      <c r="E694" s="476" t="s">
        <v>835</v>
      </c>
      <c r="F694" s="477">
        <v>1800</v>
      </c>
      <c r="G694" s="477">
        <v>0</v>
      </c>
      <c r="H694" s="477">
        <v>0</v>
      </c>
      <c r="I694" s="478" t="s">
        <v>431</v>
      </c>
      <c r="J694" s="479">
        <v>4649.616</v>
      </c>
      <c r="K694" s="480">
        <v>44148</v>
      </c>
      <c r="L694" s="480"/>
      <c r="M694" s="481">
        <v>8369</v>
      </c>
      <c r="N694" s="482" t="s">
        <v>431</v>
      </c>
      <c r="O694" s="483">
        <v>1</v>
      </c>
      <c r="P694" s="484">
        <v>10745</v>
      </c>
      <c r="Q694" s="485">
        <v>0</v>
      </c>
      <c r="R694" s="485">
        <v>0</v>
      </c>
      <c r="S694" s="485">
        <v>2486</v>
      </c>
      <c r="T694" s="485">
        <v>0</v>
      </c>
      <c r="U694" s="484">
        <v>0</v>
      </c>
      <c r="V694" s="483"/>
      <c r="W694" s="486" t="s">
        <v>672</v>
      </c>
      <c r="X694" s="476" t="s">
        <v>627</v>
      </c>
      <c r="Y694" s="476" t="s">
        <v>627</v>
      </c>
      <c r="Z694" s="476">
        <v>0</v>
      </c>
      <c r="AA694" s="493">
        <f t="shared" si="26"/>
        <v>1800</v>
      </c>
      <c r="AC694" s="495">
        <f t="shared" si="27"/>
        <v>1800</v>
      </c>
    </row>
    <row r="695" spans="1:29" s="493" customFormat="1" hidden="1" x14ac:dyDescent="0.2">
      <c r="A695" s="475">
        <v>680</v>
      </c>
      <c r="B695" s="476" t="s">
        <v>1103</v>
      </c>
      <c r="C695" s="476" t="s">
        <v>486</v>
      </c>
      <c r="D695" s="476" t="s">
        <v>831</v>
      </c>
      <c r="E695" s="476" t="s">
        <v>835</v>
      </c>
      <c r="F695" s="477">
        <v>1800</v>
      </c>
      <c r="G695" s="477">
        <v>0</v>
      </c>
      <c r="H695" s="477">
        <v>0</v>
      </c>
      <c r="I695" s="478" t="s">
        <v>431</v>
      </c>
      <c r="J695" s="479">
        <v>4766.7839999999997</v>
      </c>
      <c r="K695" s="480">
        <v>44151</v>
      </c>
      <c r="L695" s="480"/>
      <c r="M695" s="481">
        <v>8580</v>
      </c>
      <c r="N695" s="482" t="s">
        <v>431</v>
      </c>
      <c r="O695" s="483">
        <v>1</v>
      </c>
      <c r="P695" s="484">
        <v>10745</v>
      </c>
      <c r="Q695" s="485">
        <v>0</v>
      </c>
      <c r="R695" s="485">
        <v>0</v>
      </c>
      <c r="S695" s="485">
        <v>2256</v>
      </c>
      <c r="T695" s="485">
        <v>0</v>
      </c>
      <c r="U695" s="484">
        <v>0</v>
      </c>
      <c r="V695" s="483"/>
      <c r="W695" s="486" t="s">
        <v>672</v>
      </c>
      <c r="X695" s="476" t="s">
        <v>627</v>
      </c>
      <c r="Y695" s="476" t="s">
        <v>627</v>
      </c>
      <c r="Z695" s="476">
        <v>0</v>
      </c>
      <c r="AA695" s="493">
        <f t="shared" si="26"/>
        <v>1800</v>
      </c>
      <c r="AC695" s="495">
        <f t="shared" si="27"/>
        <v>1800</v>
      </c>
    </row>
    <row r="696" spans="1:29" s="493" customFormat="1" hidden="1" x14ac:dyDescent="0.2">
      <c r="A696" s="475">
        <v>681</v>
      </c>
      <c r="B696" s="476" t="s">
        <v>1103</v>
      </c>
      <c r="C696" s="476" t="s">
        <v>486</v>
      </c>
      <c r="D696" s="476" t="s">
        <v>831</v>
      </c>
      <c r="E696" s="476" t="s">
        <v>835</v>
      </c>
      <c r="F696" s="477">
        <v>1179</v>
      </c>
      <c r="G696" s="477">
        <v>0</v>
      </c>
      <c r="H696" s="477">
        <v>0</v>
      </c>
      <c r="I696" s="478" t="s">
        <v>431</v>
      </c>
      <c r="J696" s="479">
        <v>4673.4840000000004</v>
      </c>
      <c r="K696" s="480">
        <v>44153</v>
      </c>
      <c r="L696" s="480"/>
      <c r="M696" s="481">
        <v>5510</v>
      </c>
      <c r="N696" s="482" t="s">
        <v>431</v>
      </c>
      <c r="O696" s="483">
        <v>1</v>
      </c>
      <c r="P696" s="484">
        <v>7038</v>
      </c>
      <c r="Q696" s="485">
        <v>0</v>
      </c>
      <c r="R696" s="485">
        <v>0</v>
      </c>
      <c r="S696" s="485">
        <v>1578</v>
      </c>
      <c r="T696" s="485">
        <v>0</v>
      </c>
      <c r="U696" s="484">
        <v>0</v>
      </c>
      <c r="V696" s="483"/>
      <c r="W696" s="486" t="s">
        <v>672</v>
      </c>
      <c r="X696" s="476" t="s">
        <v>627</v>
      </c>
      <c r="Y696" s="476" t="s">
        <v>627</v>
      </c>
      <c r="Z696" s="476">
        <v>0</v>
      </c>
      <c r="AA696" s="493">
        <f t="shared" si="26"/>
        <v>1179</v>
      </c>
      <c r="AC696" s="495">
        <f t="shared" si="27"/>
        <v>1179</v>
      </c>
    </row>
    <row r="697" spans="1:29" s="493" customFormat="1" hidden="1" x14ac:dyDescent="0.2">
      <c r="A697" s="475">
        <v>682</v>
      </c>
      <c r="B697" s="476" t="s">
        <v>1103</v>
      </c>
      <c r="C697" s="476" t="s">
        <v>486</v>
      </c>
      <c r="D697" s="476" t="s">
        <v>831</v>
      </c>
      <c r="E697" s="476" t="s">
        <v>835</v>
      </c>
      <c r="F697" s="477">
        <v>1175</v>
      </c>
      <c r="G697" s="477">
        <v>0</v>
      </c>
      <c r="H697" s="477">
        <v>0</v>
      </c>
      <c r="I697" s="478" t="s">
        <v>431</v>
      </c>
      <c r="J697" s="479">
        <v>4896.8346000000001</v>
      </c>
      <c r="K697" s="480">
        <v>44168</v>
      </c>
      <c r="L697" s="480"/>
      <c r="M697" s="481">
        <v>5754</v>
      </c>
      <c r="N697" s="482" t="s">
        <v>431</v>
      </c>
      <c r="O697" s="483">
        <v>1</v>
      </c>
      <c r="P697" s="484">
        <v>7014</v>
      </c>
      <c r="Q697" s="485">
        <v>0</v>
      </c>
      <c r="R697" s="485">
        <v>0</v>
      </c>
      <c r="S697" s="485">
        <v>1233</v>
      </c>
      <c r="T697" s="485">
        <v>0</v>
      </c>
      <c r="U697" s="484">
        <v>0</v>
      </c>
      <c r="V697" s="483"/>
      <c r="W697" s="486" t="s">
        <v>672</v>
      </c>
      <c r="X697" s="476" t="s">
        <v>627</v>
      </c>
      <c r="Y697" s="476" t="s">
        <v>627</v>
      </c>
      <c r="Z697" s="476">
        <v>0</v>
      </c>
      <c r="AA697" s="493">
        <f t="shared" si="26"/>
        <v>1175</v>
      </c>
      <c r="AC697" s="495">
        <f t="shared" si="27"/>
        <v>1175</v>
      </c>
    </row>
    <row r="698" spans="1:29" s="493" customFormat="1" hidden="1" x14ac:dyDescent="0.2">
      <c r="A698" s="475">
        <v>683</v>
      </c>
      <c r="B698" s="476" t="s">
        <v>1103</v>
      </c>
      <c r="C698" s="476" t="s">
        <v>486</v>
      </c>
      <c r="D698" s="476" t="s">
        <v>831</v>
      </c>
      <c r="E698" s="476" t="s">
        <v>835</v>
      </c>
      <c r="F698" s="477">
        <v>600</v>
      </c>
      <c r="G698" s="477">
        <v>0</v>
      </c>
      <c r="H698" s="477">
        <v>0</v>
      </c>
      <c r="I698" s="478" t="s">
        <v>431</v>
      </c>
      <c r="J698" s="479">
        <v>4928.5079999999998</v>
      </c>
      <c r="K698" s="480">
        <v>44173</v>
      </c>
      <c r="L698" s="480"/>
      <c r="M698" s="481">
        <v>2957</v>
      </c>
      <c r="N698" s="482" t="s">
        <v>431</v>
      </c>
      <c r="O698" s="483">
        <v>1</v>
      </c>
      <c r="P698" s="484">
        <v>3582</v>
      </c>
      <c r="Q698" s="485">
        <v>0</v>
      </c>
      <c r="R698" s="485">
        <v>0</v>
      </c>
      <c r="S698" s="485">
        <v>599</v>
      </c>
      <c r="T698" s="485">
        <v>0</v>
      </c>
      <c r="U698" s="484">
        <v>0</v>
      </c>
      <c r="V698" s="483"/>
      <c r="W698" s="486" t="s">
        <v>672</v>
      </c>
      <c r="X698" s="476" t="s">
        <v>627</v>
      </c>
      <c r="Y698" s="476" t="s">
        <v>627</v>
      </c>
      <c r="Z698" s="476">
        <v>0</v>
      </c>
      <c r="AA698" s="493">
        <f t="shared" si="26"/>
        <v>600</v>
      </c>
      <c r="AC698" s="495">
        <f t="shared" si="27"/>
        <v>600</v>
      </c>
    </row>
    <row r="699" spans="1:29" s="493" customFormat="1" hidden="1" x14ac:dyDescent="0.2">
      <c r="A699" s="475">
        <v>684</v>
      </c>
      <c r="B699" s="476" t="s">
        <v>1103</v>
      </c>
      <c r="C699" s="476" t="s">
        <v>486</v>
      </c>
      <c r="D699" s="476" t="s">
        <v>831</v>
      </c>
      <c r="E699" s="476" t="s">
        <v>835</v>
      </c>
      <c r="F699" s="477">
        <v>1728</v>
      </c>
      <c r="G699" s="477">
        <v>0</v>
      </c>
      <c r="H699" s="477">
        <v>0</v>
      </c>
      <c r="I699" s="478" t="s">
        <v>431</v>
      </c>
      <c r="J699" s="479">
        <v>4908.7479000000003</v>
      </c>
      <c r="K699" s="480">
        <v>44174</v>
      </c>
      <c r="L699" s="480"/>
      <c r="M699" s="481">
        <v>8482</v>
      </c>
      <c r="N699" s="482" t="s">
        <v>431</v>
      </c>
      <c r="O699" s="483">
        <v>1</v>
      </c>
      <c r="P699" s="484">
        <v>10316</v>
      </c>
      <c r="Q699" s="485">
        <v>0</v>
      </c>
      <c r="R699" s="485">
        <v>0</v>
      </c>
      <c r="S699" s="485">
        <v>1733</v>
      </c>
      <c r="T699" s="485">
        <v>0</v>
      </c>
      <c r="U699" s="484">
        <v>0</v>
      </c>
      <c r="V699" s="483"/>
      <c r="W699" s="486" t="s">
        <v>672</v>
      </c>
      <c r="X699" s="476" t="s">
        <v>627</v>
      </c>
      <c r="Y699" s="476" t="s">
        <v>627</v>
      </c>
      <c r="Z699" s="476">
        <v>0</v>
      </c>
      <c r="AA699" s="493">
        <f t="shared" si="26"/>
        <v>1728</v>
      </c>
      <c r="AC699" s="495">
        <f t="shared" si="27"/>
        <v>1728</v>
      </c>
    </row>
    <row r="700" spans="1:29" s="493" customFormat="1" hidden="1" x14ac:dyDescent="0.2">
      <c r="A700" s="475">
        <v>685</v>
      </c>
      <c r="B700" s="476" t="s">
        <v>1103</v>
      </c>
      <c r="C700" s="476" t="s">
        <v>486</v>
      </c>
      <c r="D700" s="476" t="s">
        <v>831</v>
      </c>
      <c r="E700" s="476" t="s">
        <v>835</v>
      </c>
      <c r="F700" s="477">
        <v>1728</v>
      </c>
      <c r="G700" s="477">
        <v>0</v>
      </c>
      <c r="H700" s="477">
        <v>0</v>
      </c>
      <c r="I700" s="478" t="s">
        <v>431</v>
      </c>
      <c r="J700" s="479">
        <v>4873.8559999999998</v>
      </c>
      <c r="K700" s="480">
        <v>44175</v>
      </c>
      <c r="L700" s="480"/>
      <c r="M700" s="481">
        <v>8422</v>
      </c>
      <c r="N700" s="482" t="s">
        <v>431</v>
      </c>
      <c r="O700" s="483">
        <v>1</v>
      </c>
      <c r="P700" s="484">
        <v>10316</v>
      </c>
      <c r="Q700" s="485">
        <v>0</v>
      </c>
      <c r="R700" s="485">
        <v>0</v>
      </c>
      <c r="S700" s="485">
        <v>1799</v>
      </c>
      <c r="T700" s="485">
        <v>0</v>
      </c>
      <c r="U700" s="484">
        <v>0</v>
      </c>
      <c r="V700" s="483"/>
      <c r="W700" s="486" t="s">
        <v>672</v>
      </c>
      <c r="X700" s="476" t="s">
        <v>627</v>
      </c>
      <c r="Y700" s="476" t="s">
        <v>627</v>
      </c>
      <c r="Z700" s="476">
        <v>0</v>
      </c>
      <c r="AA700" s="493">
        <f t="shared" si="26"/>
        <v>1728</v>
      </c>
      <c r="AC700" s="495">
        <f t="shared" si="27"/>
        <v>1728</v>
      </c>
    </row>
    <row r="701" spans="1:29" s="493" customFormat="1" hidden="1" x14ac:dyDescent="0.2">
      <c r="A701" s="475">
        <v>686</v>
      </c>
      <c r="B701" s="476" t="s">
        <v>1103</v>
      </c>
      <c r="C701" s="476" t="s">
        <v>486</v>
      </c>
      <c r="D701" s="476" t="s">
        <v>831</v>
      </c>
      <c r="E701" s="476" t="s">
        <v>835</v>
      </c>
      <c r="F701" s="477">
        <v>1728</v>
      </c>
      <c r="G701" s="477">
        <v>0</v>
      </c>
      <c r="H701" s="477">
        <v>0</v>
      </c>
      <c r="I701" s="478" t="s">
        <v>431</v>
      </c>
      <c r="J701" s="479">
        <v>4836.2986000000001</v>
      </c>
      <c r="K701" s="480">
        <v>44176</v>
      </c>
      <c r="L701" s="480"/>
      <c r="M701" s="481">
        <v>8357</v>
      </c>
      <c r="N701" s="482" t="s">
        <v>431</v>
      </c>
      <c r="O701" s="483">
        <v>1</v>
      </c>
      <c r="P701" s="484">
        <v>10316</v>
      </c>
      <c r="Q701" s="485">
        <v>0</v>
      </c>
      <c r="R701" s="485">
        <v>0</v>
      </c>
      <c r="S701" s="485">
        <v>1843</v>
      </c>
      <c r="T701" s="485">
        <v>0</v>
      </c>
      <c r="U701" s="484">
        <v>0</v>
      </c>
      <c r="V701" s="483"/>
      <c r="W701" s="486" t="s">
        <v>672</v>
      </c>
      <c r="X701" s="476" t="s">
        <v>627</v>
      </c>
      <c r="Y701" s="476" t="s">
        <v>627</v>
      </c>
      <c r="Z701" s="476">
        <v>0</v>
      </c>
      <c r="AA701" s="493">
        <f t="shared" si="26"/>
        <v>1728</v>
      </c>
      <c r="AC701" s="495">
        <f t="shared" si="27"/>
        <v>1728</v>
      </c>
    </row>
    <row r="702" spans="1:29" s="493" customFormat="1" hidden="1" x14ac:dyDescent="0.2">
      <c r="A702" s="475">
        <v>687</v>
      </c>
      <c r="B702" s="476" t="s">
        <v>1103</v>
      </c>
      <c r="C702" s="476" t="s">
        <v>486</v>
      </c>
      <c r="D702" s="476" t="s">
        <v>831</v>
      </c>
      <c r="E702" s="476" t="s">
        <v>835</v>
      </c>
      <c r="F702" s="477">
        <v>1728</v>
      </c>
      <c r="G702" s="477">
        <v>0</v>
      </c>
      <c r="H702" s="477">
        <v>0</v>
      </c>
      <c r="I702" s="478" t="s">
        <v>431</v>
      </c>
      <c r="J702" s="479">
        <v>4720.9124000000002</v>
      </c>
      <c r="K702" s="480">
        <v>44180</v>
      </c>
      <c r="L702" s="480"/>
      <c r="M702" s="481">
        <v>8158</v>
      </c>
      <c r="N702" s="482" t="s">
        <v>431</v>
      </c>
      <c r="O702" s="483">
        <v>1</v>
      </c>
      <c r="P702" s="484">
        <v>10316</v>
      </c>
      <c r="Q702" s="485">
        <v>0</v>
      </c>
      <c r="R702" s="485">
        <v>0</v>
      </c>
      <c r="S702" s="485">
        <v>2063</v>
      </c>
      <c r="T702" s="485">
        <v>0</v>
      </c>
      <c r="U702" s="484">
        <v>0</v>
      </c>
      <c r="V702" s="483"/>
      <c r="W702" s="486" t="s">
        <v>672</v>
      </c>
      <c r="X702" s="476" t="s">
        <v>627</v>
      </c>
      <c r="Y702" s="476" t="s">
        <v>627</v>
      </c>
      <c r="Z702" s="476">
        <v>0</v>
      </c>
      <c r="AA702" s="493">
        <f t="shared" si="26"/>
        <v>1728</v>
      </c>
      <c r="AC702" s="495">
        <f t="shared" si="27"/>
        <v>1728</v>
      </c>
    </row>
    <row r="703" spans="1:29" s="493" customFormat="1" hidden="1" x14ac:dyDescent="0.2">
      <c r="A703" s="475">
        <v>688</v>
      </c>
      <c r="B703" s="476" t="s">
        <v>1103</v>
      </c>
      <c r="C703" s="476" t="s">
        <v>486</v>
      </c>
      <c r="D703" s="476" t="s">
        <v>831</v>
      </c>
      <c r="E703" s="476" t="s">
        <v>835</v>
      </c>
      <c r="F703" s="477">
        <v>1769</v>
      </c>
      <c r="G703" s="477">
        <v>0</v>
      </c>
      <c r="H703" s="477">
        <v>0</v>
      </c>
      <c r="I703" s="478" t="s">
        <v>431</v>
      </c>
      <c r="J703" s="479">
        <v>4808.8451999999997</v>
      </c>
      <c r="K703" s="480">
        <v>44186</v>
      </c>
      <c r="L703" s="480"/>
      <c r="M703" s="481">
        <v>8507</v>
      </c>
      <c r="N703" s="482" t="s">
        <v>431</v>
      </c>
      <c r="O703" s="483">
        <v>1</v>
      </c>
      <c r="P703" s="484">
        <v>10560</v>
      </c>
      <c r="Q703" s="485">
        <v>0</v>
      </c>
      <c r="R703" s="485">
        <v>0</v>
      </c>
      <c r="S703" s="485">
        <v>1947</v>
      </c>
      <c r="T703" s="485">
        <v>0</v>
      </c>
      <c r="U703" s="484">
        <v>0</v>
      </c>
      <c r="V703" s="483"/>
      <c r="W703" s="486" t="s">
        <v>672</v>
      </c>
      <c r="X703" s="476" t="s">
        <v>627</v>
      </c>
      <c r="Y703" s="476" t="s">
        <v>627</v>
      </c>
      <c r="Z703" s="476">
        <v>0</v>
      </c>
      <c r="AA703" s="493">
        <f t="shared" si="26"/>
        <v>1769</v>
      </c>
      <c r="AC703" s="495">
        <f t="shared" si="27"/>
        <v>1769</v>
      </c>
    </row>
    <row r="704" spans="1:29" s="493" customFormat="1" hidden="1" x14ac:dyDescent="0.2">
      <c r="A704" s="475">
        <v>689</v>
      </c>
      <c r="B704" s="476" t="s">
        <v>1103</v>
      </c>
      <c r="C704" s="476" t="s">
        <v>486</v>
      </c>
      <c r="D704" s="476" t="s">
        <v>831</v>
      </c>
      <c r="E704" s="476" t="s">
        <v>835</v>
      </c>
      <c r="F704" s="477">
        <v>1746</v>
      </c>
      <c r="G704" s="477">
        <v>0</v>
      </c>
      <c r="H704" s="477">
        <v>0</v>
      </c>
      <c r="I704" s="478" t="s">
        <v>431</v>
      </c>
      <c r="J704" s="479">
        <v>4741.0874999999996</v>
      </c>
      <c r="K704" s="480">
        <v>44188</v>
      </c>
      <c r="L704" s="480"/>
      <c r="M704" s="481">
        <v>8278</v>
      </c>
      <c r="N704" s="482" t="s">
        <v>431</v>
      </c>
      <c r="O704" s="483">
        <v>1</v>
      </c>
      <c r="P704" s="484">
        <v>10423</v>
      </c>
      <c r="Q704" s="485">
        <v>0</v>
      </c>
      <c r="R704" s="485">
        <v>0</v>
      </c>
      <c r="S704" s="485">
        <v>2077</v>
      </c>
      <c r="T704" s="485">
        <v>0</v>
      </c>
      <c r="U704" s="484">
        <v>0</v>
      </c>
      <c r="V704" s="483"/>
      <c r="W704" s="486" t="s">
        <v>672</v>
      </c>
      <c r="X704" s="476" t="s">
        <v>627</v>
      </c>
      <c r="Y704" s="476" t="s">
        <v>627</v>
      </c>
      <c r="Z704" s="476">
        <v>0</v>
      </c>
      <c r="AA704" s="493">
        <f t="shared" si="26"/>
        <v>1746</v>
      </c>
      <c r="AC704" s="495">
        <f t="shared" si="27"/>
        <v>1746</v>
      </c>
    </row>
    <row r="705" spans="1:29" s="493" customFormat="1" hidden="1" x14ac:dyDescent="0.2">
      <c r="A705" s="475">
        <v>690</v>
      </c>
      <c r="B705" s="476" t="s">
        <v>1103</v>
      </c>
      <c r="C705" s="476" t="s">
        <v>486</v>
      </c>
      <c r="D705" s="476" t="s">
        <v>831</v>
      </c>
      <c r="E705" s="476" t="s">
        <v>835</v>
      </c>
      <c r="F705" s="477">
        <v>1746</v>
      </c>
      <c r="G705" s="477">
        <v>0</v>
      </c>
      <c r="H705" s="477">
        <v>0</v>
      </c>
      <c r="I705" s="478" t="s">
        <v>431</v>
      </c>
      <c r="J705" s="479">
        <v>4694.7302</v>
      </c>
      <c r="K705" s="480">
        <v>44188</v>
      </c>
      <c r="L705" s="480"/>
      <c r="M705" s="481">
        <v>8197</v>
      </c>
      <c r="N705" s="482" t="s">
        <v>431</v>
      </c>
      <c r="O705" s="483">
        <v>1</v>
      </c>
      <c r="P705" s="484">
        <v>10423</v>
      </c>
      <c r="Q705" s="485">
        <v>0</v>
      </c>
      <c r="R705" s="485">
        <v>0</v>
      </c>
      <c r="S705" s="485">
        <v>2159</v>
      </c>
      <c r="T705" s="485">
        <v>0</v>
      </c>
      <c r="U705" s="484">
        <v>0</v>
      </c>
      <c r="V705" s="483"/>
      <c r="W705" s="486" t="s">
        <v>672</v>
      </c>
      <c r="X705" s="476" t="s">
        <v>627</v>
      </c>
      <c r="Y705" s="476" t="s">
        <v>627</v>
      </c>
      <c r="Z705" s="476">
        <v>0</v>
      </c>
      <c r="AA705" s="493">
        <f t="shared" si="26"/>
        <v>1746</v>
      </c>
      <c r="AC705" s="495">
        <f t="shared" si="27"/>
        <v>1746</v>
      </c>
    </row>
    <row r="706" spans="1:29" s="493" customFormat="1" hidden="1" x14ac:dyDescent="0.2">
      <c r="A706" s="475">
        <v>691</v>
      </c>
      <c r="B706" s="476" t="s">
        <v>1103</v>
      </c>
      <c r="C706" s="476" t="s">
        <v>486</v>
      </c>
      <c r="D706" s="476" t="s">
        <v>831</v>
      </c>
      <c r="E706" s="476" t="s">
        <v>835</v>
      </c>
      <c r="F706" s="477">
        <v>1178</v>
      </c>
      <c r="G706" s="477">
        <v>0</v>
      </c>
      <c r="H706" s="477">
        <v>0</v>
      </c>
      <c r="I706" s="478" t="s">
        <v>431</v>
      </c>
      <c r="J706" s="479">
        <v>4741.0874999999996</v>
      </c>
      <c r="K706" s="480">
        <v>44188</v>
      </c>
      <c r="L706" s="480"/>
      <c r="M706" s="481">
        <v>5585</v>
      </c>
      <c r="N706" s="482" t="s">
        <v>431</v>
      </c>
      <c r="O706" s="483">
        <v>1</v>
      </c>
      <c r="P706" s="484">
        <v>7032</v>
      </c>
      <c r="Q706" s="485">
        <v>0</v>
      </c>
      <c r="R706" s="485">
        <v>0</v>
      </c>
      <c r="S706" s="485">
        <v>1401</v>
      </c>
      <c r="T706" s="485">
        <v>0</v>
      </c>
      <c r="U706" s="484">
        <v>0</v>
      </c>
      <c r="V706" s="483"/>
      <c r="W706" s="486" t="s">
        <v>672</v>
      </c>
      <c r="X706" s="476" t="s">
        <v>627</v>
      </c>
      <c r="Y706" s="476" t="s">
        <v>627</v>
      </c>
      <c r="Z706" s="476">
        <v>0</v>
      </c>
      <c r="AA706" s="493">
        <f t="shared" si="26"/>
        <v>1178</v>
      </c>
      <c r="AC706" s="495">
        <f t="shared" si="27"/>
        <v>1178</v>
      </c>
    </row>
    <row r="707" spans="1:29" s="493" customFormat="1" hidden="1" x14ac:dyDescent="0.2">
      <c r="A707" s="475">
        <v>692</v>
      </c>
      <c r="B707" s="476" t="s">
        <v>1103</v>
      </c>
      <c r="C707" s="476" t="s">
        <v>486</v>
      </c>
      <c r="D707" s="476" t="s">
        <v>831</v>
      </c>
      <c r="E707" s="476" t="s">
        <v>835</v>
      </c>
      <c r="F707" s="477">
        <v>119</v>
      </c>
      <c r="G707" s="477">
        <v>0</v>
      </c>
      <c r="H707" s="477">
        <v>0</v>
      </c>
      <c r="I707" s="478" t="s">
        <v>431</v>
      </c>
      <c r="J707" s="479">
        <v>4660.5569999999998</v>
      </c>
      <c r="K707" s="480">
        <v>44193</v>
      </c>
      <c r="L707" s="480"/>
      <c r="M707" s="481">
        <v>555</v>
      </c>
      <c r="N707" s="482" t="s">
        <v>431</v>
      </c>
      <c r="O707" s="483">
        <v>1</v>
      </c>
      <c r="P707" s="484">
        <v>710</v>
      </c>
      <c r="Q707" s="485">
        <v>0</v>
      </c>
      <c r="R707" s="485">
        <v>0</v>
      </c>
      <c r="S707" s="485">
        <v>149</v>
      </c>
      <c r="T707" s="485">
        <v>0</v>
      </c>
      <c r="U707" s="484">
        <v>0</v>
      </c>
      <c r="V707" s="483"/>
      <c r="W707" s="486" t="s">
        <v>672</v>
      </c>
      <c r="X707" s="476" t="s">
        <v>627</v>
      </c>
      <c r="Y707" s="476" t="s">
        <v>627</v>
      </c>
      <c r="Z707" s="476">
        <v>0</v>
      </c>
      <c r="AA707" s="493">
        <f t="shared" si="26"/>
        <v>119</v>
      </c>
      <c r="AC707" s="495">
        <f t="shared" si="27"/>
        <v>119</v>
      </c>
    </row>
    <row r="708" spans="1:29" s="493" customFormat="1" hidden="1" x14ac:dyDescent="0.2">
      <c r="A708" s="475">
        <v>693</v>
      </c>
      <c r="B708" s="476" t="s">
        <v>1103</v>
      </c>
      <c r="C708" s="476" t="s">
        <v>486</v>
      </c>
      <c r="D708" s="476" t="s">
        <v>831</v>
      </c>
      <c r="E708" s="476" t="s">
        <v>835</v>
      </c>
      <c r="F708" s="477">
        <v>1746</v>
      </c>
      <c r="G708" s="477">
        <v>0</v>
      </c>
      <c r="H708" s="477">
        <v>0</v>
      </c>
      <c r="I708" s="478" t="s">
        <v>431</v>
      </c>
      <c r="J708" s="479">
        <v>4706.7426999999998</v>
      </c>
      <c r="K708" s="480">
        <v>44193</v>
      </c>
      <c r="L708" s="480"/>
      <c r="M708" s="481">
        <v>8218</v>
      </c>
      <c r="N708" s="482" t="s">
        <v>431</v>
      </c>
      <c r="O708" s="483">
        <v>1</v>
      </c>
      <c r="P708" s="484">
        <v>10423</v>
      </c>
      <c r="Q708" s="485">
        <v>0</v>
      </c>
      <c r="R708" s="485">
        <v>0</v>
      </c>
      <c r="S708" s="485">
        <v>2107</v>
      </c>
      <c r="T708" s="485">
        <v>0</v>
      </c>
      <c r="U708" s="484">
        <v>0</v>
      </c>
      <c r="V708" s="483"/>
      <c r="W708" s="486" t="s">
        <v>672</v>
      </c>
      <c r="X708" s="476" t="s">
        <v>627</v>
      </c>
      <c r="Y708" s="476" t="s">
        <v>627</v>
      </c>
      <c r="Z708" s="476">
        <v>0</v>
      </c>
      <c r="AA708" s="493">
        <f t="shared" si="26"/>
        <v>1746</v>
      </c>
      <c r="AC708" s="495">
        <f t="shared" si="27"/>
        <v>1746</v>
      </c>
    </row>
    <row r="709" spans="1:29" s="493" customFormat="1" hidden="1" x14ac:dyDescent="0.2">
      <c r="A709" s="475">
        <v>694</v>
      </c>
      <c r="B709" s="476" t="s">
        <v>1103</v>
      </c>
      <c r="C709" s="476" t="s">
        <v>486</v>
      </c>
      <c r="D709" s="476" t="s">
        <v>831</v>
      </c>
      <c r="E709" s="476" t="s">
        <v>835</v>
      </c>
      <c r="F709" s="477">
        <v>1192</v>
      </c>
      <c r="G709" s="477">
        <v>0</v>
      </c>
      <c r="H709" s="477">
        <v>0</v>
      </c>
      <c r="I709" s="478" t="s">
        <v>431</v>
      </c>
      <c r="J709" s="479">
        <v>4825.5437000000002</v>
      </c>
      <c r="K709" s="480">
        <v>44195</v>
      </c>
      <c r="L709" s="480"/>
      <c r="M709" s="481">
        <v>5752</v>
      </c>
      <c r="N709" s="482" t="s">
        <v>431</v>
      </c>
      <c r="O709" s="483">
        <v>1</v>
      </c>
      <c r="P709" s="484">
        <v>7116</v>
      </c>
      <c r="Q709" s="485">
        <v>0</v>
      </c>
      <c r="R709" s="485">
        <v>0</v>
      </c>
      <c r="S709" s="485">
        <v>1307</v>
      </c>
      <c r="T709" s="485">
        <v>0</v>
      </c>
      <c r="U709" s="484">
        <v>0</v>
      </c>
      <c r="V709" s="483"/>
      <c r="W709" s="486" t="s">
        <v>672</v>
      </c>
      <c r="X709" s="476" t="s">
        <v>627</v>
      </c>
      <c r="Y709" s="476" t="s">
        <v>627</v>
      </c>
      <c r="Z709" s="476">
        <v>0</v>
      </c>
      <c r="AA709" s="493">
        <f t="shared" si="26"/>
        <v>1192</v>
      </c>
      <c r="AC709" s="495">
        <f t="shared" si="27"/>
        <v>1192</v>
      </c>
    </row>
    <row r="710" spans="1:29" s="493" customFormat="1" hidden="1" x14ac:dyDescent="0.2">
      <c r="A710" s="475">
        <v>695</v>
      </c>
      <c r="B710" s="476" t="s">
        <v>1103</v>
      </c>
      <c r="C710" s="476" t="s">
        <v>486</v>
      </c>
      <c r="D710" s="476" t="s">
        <v>831</v>
      </c>
      <c r="E710" s="476" t="s">
        <v>835</v>
      </c>
      <c r="F710" s="477">
        <v>1785</v>
      </c>
      <c r="G710" s="477">
        <v>0</v>
      </c>
      <c r="H710" s="477">
        <v>0</v>
      </c>
      <c r="I710" s="478" t="s">
        <v>431</v>
      </c>
      <c r="J710" s="479">
        <v>4897.8792000000003</v>
      </c>
      <c r="K710" s="480">
        <v>44201</v>
      </c>
      <c r="L710" s="480"/>
      <c r="M710" s="481">
        <v>8743</v>
      </c>
      <c r="N710" s="482" t="s">
        <v>431</v>
      </c>
      <c r="O710" s="483">
        <v>1</v>
      </c>
      <c r="P710" s="484">
        <v>10656</v>
      </c>
      <c r="Q710" s="485">
        <v>0</v>
      </c>
      <c r="R710" s="485">
        <v>0</v>
      </c>
      <c r="S710" s="485">
        <v>1828</v>
      </c>
      <c r="T710" s="485">
        <v>0</v>
      </c>
      <c r="U710" s="484">
        <v>0</v>
      </c>
      <c r="V710" s="483"/>
      <c r="W710" s="486" t="s">
        <v>672</v>
      </c>
      <c r="X710" s="476" t="s">
        <v>627</v>
      </c>
      <c r="Y710" s="476" t="s">
        <v>627</v>
      </c>
      <c r="Z710" s="476">
        <v>0</v>
      </c>
      <c r="AA710" s="493">
        <f t="shared" si="26"/>
        <v>1785</v>
      </c>
      <c r="AC710" s="495">
        <f t="shared" si="27"/>
        <v>1785</v>
      </c>
    </row>
    <row r="711" spans="1:29" s="493" customFormat="1" hidden="1" x14ac:dyDescent="0.2">
      <c r="A711" s="475">
        <v>696</v>
      </c>
      <c r="B711" s="476" t="s">
        <v>1103</v>
      </c>
      <c r="C711" s="476" t="s">
        <v>486</v>
      </c>
      <c r="D711" s="476" t="s">
        <v>831</v>
      </c>
      <c r="E711" s="476" t="s">
        <v>835</v>
      </c>
      <c r="F711" s="477">
        <v>1785</v>
      </c>
      <c r="G711" s="477">
        <v>0</v>
      </c>
      <c r="H711" s="477">
        <v>0</v>
      </c>
      <c r="I711" s="478" t="s">
        <v>431</v>
      </c>
      <c r="J711" s="479">
        <v>4855.5146000000004</v>
      </c>
      <c r="K711" s="480">
        <v>44202</v>
      </c>
      <c r="L711" s="480"/>
      <c r="M711" s="481">
        <v>8667</v>
      </c>
      <c r="N711" s="482" t="s">
        <v>431</v>
      </c>
      <c r="O711" s="483">
        <v>1</v>
      </c>
      <c r="P711" s="484">
        <v>10656</v>
      </c>
      <c r="Q711" s="485">
        <v>0</v>
      </c>
      <c r="R711" s="485">
        <v>0</v>
      </c>
      <c r="S711" s="485">
        <v>1866</v>
      </c>
      <c r="T711" s="485">
        <v>0</v>
      </c>
      <c r="U711" s="484">
        <v>0</v>
      </c>
      <c r="V711" s="483"/>
      <c r="W711" s="486" t="s">
        <v>672</v>
      </c>
      <c r="X711" s="476" t="s">
        <v>627</v>
      </c>
      <c r="Y711" s="476" t="s">
        <v>627</v>
      </c>
      <c r="Z711" s="476">
        <v>0</v>
      </c>
      <c r="AA711" s="493">
        <f t="shared" si="26"/>
        <v>1785</v>
      </c>
      <c r="AC711" s="495">
        <f t="shared" si="27"/>
        <v>1785</v>
      </c>
    </row>
    <row r="712" spans="1:29" s="493" customFormat="1" hidden="1" x14ac:dyDescent="0.2">
      <c r="A712" s="475">
        <v>697</v>
      </c>
      <c r="B712" s="476" t="s">
        <v>1103</v>
      </c>
      <c r="C712" s="476" t="s">
        <v>486</v>
      </c>
      <c r="D712" s="476" t="s">
        <v>831</v>
      </c>
      <c r="E712" s="476" t="s">
        <v>835</v>
      </c>
      <c r="F712" s="477">
        <v>1700</v>
      </c>
      <c r="G712" s="477">
        <v>0</v>
      </c>
      <c r="H712" s="477">
        <v>0</v>
      </c>
      <c r="I712" s="478" t="s">
        <v>431</v>
      </c>
      <c r="J712" s="479">
        <v>4861.9080000000004</v>
      </c>
      <c r="K712" s="480">
        <v>44207</v>
      </c>
      <c r="L712" s="480"/>
      <c r="M712" s="481">
        <v>8265</v>
      </c>
      <c r="N712" s="482" t="s">
        <v>431</v>
      </c>
      <c r="O712" s="483">
        <v>1</v>
      </c>
      <c r="P712" s="484">
        <v>10148</v>
      </c>
      <c r="Q712" s="485">
        <v>0</v>
      </c>
      <c r="R712" s="485">
        <v>0</v>
      </c>
      <c r="S712" s="485">
        <v>1770</v>
      </c>
      <c r="T712" s="485">
        <v>0</v>
      </c>
      <c r="U712" s="484">
        <v>0</v>
      </c>
      <c r="V712" s="483"/>
      <c r="W712" s="486" t="s">
        <v>672</v>
      </c>
      <c r="X712" s="476" t="s">
        <v>627</v>
      </c>
      <c r="Y712" s="476" t="s">
        <v>627</v>
      </c>
      <c r="Z712" s="476">
        <v>0</v>
      </c>
      <c r="AA712" s="493">
        <f t="shared" si="26"/>
        <v>1700</v>
      </c>
      <c r="AC712" s="495">
        <f t="shared" si="27"/>
        <v>1700</v>
      </c>
    </row>
    <row r="713" spans="1:29" s="493" customFormat="1" hidden="1" x14ac:dyDescent="0.2">
      <c r="A713" s="475">
        <v>698</v>
      </c>
      <c r="B713" s="476" t="s">
        <v>1103</v>
      </c>
      <c r="C713" s="476" t="s">
        <v>486</v>
      </c>
      <c r="D713" s="476" t="s">
        <v>831</v>
      </c>
      <c r="E713" s="476" t="s">
        <v>835</v>
      </c>
      <c r="F713" s="477">
        <v>1128</v>
      </c>
      <c r="G713" s="477">
        <v>0</v>
      </c>
      <c r="H713" s="477">
        <v>0</v>
      </c>
      <c r="I713" s="478" t="s">
        <v>431</v>
      </c>
      <c r="J713" s="479">
        <v>5256.1409999999996</v>
      </c>
      <c r="K713" s="480">
        <v>44209</v>
      </c>
      <c r="L713" s="480"/>
      <c r="M713" s="481">
        <v>5929</v>
      </c>
      <c r="N713" s="482" t="s">
        <v>431</v>
      </c>
      <c r="O713" s="483">
        <v>1</v>
      </c>
      <c r="P713" s="484">
        <v>6734</v>
      </c>
      <c r="Q713" s="485">
        <v>0</v>
      </c>
      <c r="R713" s="485">
        <v>0</v>
      </c>
      <c r="S713" s="485">
        <v>724</v>
      </c>
      <c r="T713" s="485">
        <v>0</v>
      </c>
      <c r="U713" s="484">
        <v>0</v>
      </c>
      <c r="V713" s="483"/>
      <c r="W713" s="486" t="s">
        <v>672</v>
      </c>
      <c r="X713" s="476" t="s">
        <v>627</v>
      </c>
      <c r="Y713" s="476" t="s">
        <v>627</v>
      </c>
      <c r="Z713" s="476">
        <v>0</v>
      </c>
      <c r="AA713" s="493">
        <f t="shared" si="26"/>
        <v>1128</v>
      </c>
      <c r="AC713" s="495">
        <f t="shared" si="27"/>
        <v>1128</v>
      </c>
    </row>
    <row r="714" spans="1:29" s="493" customFormat="1" hidden="1" x14ac:dyDescent="0.2">
      <c r="A714" s="475">
        <v>699</v>
      </c>
      <c r="B714" s="476" t="s">
        <v>1103</v>
      </c>
      <c r="C714" s="476" t="s">
        <v>486</v>
      </c>
      <c r="D714" s="476" t="s">
        <v>831</v>
      </c>
      <c r="E714" s="476" t="s">
        <v>835</v>
      </c>
      <c r="F714" s="477">
        <v>430</v>
      </c>
      <c r="G714" s="477">
        <v>0</v>
      </c>
      <c r="H714" s="477">
        <v>0</v>
      </c>
      <c r="I714" s="478" t="s">
        <v>431</v>
      </c>
      <c r="J714" s="479">
        <v>5071.7150000000001</v>
      </c>
      <c r="K714" s="480">
        <v>44209</v>
      </c>
      <c r="L714" s="480"/>
      <c r="M714" s="481">
        <v>2181</v>
      </c>
      <c r="N714" s="482" t="s">
        <v>431</v>
      </c>
      <c r="O714" s="483">
        <v>1</v>
      </c>
      <c r="P714" s="484">
        <v>2567</v>
      </c>
      <c r="Q714" s="485">
        <v>0</v>
      </c>
      <c r="R714" s="485">
        <v>0</v>
      </c>
      <c r="S714" s="485">
        <v>356</v>
      </c>
      <c r="T714" s="485">
        <v>0</v>
      </c>
      <c r="U714" s="484">
        <v>0</v>
      </c>
      <c r="V714" s="483"/>
      <c r="W714" s="486" t="s">
        <v>672</v>
      </c>
      <c r="X714" s="476" t="s">
        <v>627</v>
      </c>
      <c r="Y714" s="476" t="s">
        <v>627</v>
      </c>
      <c r="Z714" s="476">
        <v>0</v>
      </c>
      <c r="AA714" s="493">
        <f t="shared" si="26"/>
        <v>430</v>
      </c>
      <c r="AC714" s="495">
        <f t="shared" si="27"/>
        <v>430</v>
      </c>
    </row>
    <row r="715" spans="1:29" s="493" customFormat="1" hidden="1" x14ac:dyDescent="0.2">
      <c r="A715" s="475">
        <v>700</v>
      </c>
      <c r="B715" s="476" t="s">
        <v>1103</v>
      </c>
      <c r="C715" s="476" t="s">
        <v>486</v>
      </c>
      <c r="D715" s="476" t="s">
        <v>831</v>
      </c>
      <c r="E715" s="476" t="s">
        <v>835</v>
      </c>
      <c r="F715" s="477">
        <v>1000</v>
      </c>
      <c r="G715" s="477">
        <v>0</v>
      </c>
      <c r="H715" s="477">
        <v>0</v>
      </c>
      <c r="I715" s="478" t="s">
        <v>431</v>
      </c>
      <c r="J715" s="479">
        <v>5505.5105000000003</v>
      </c>
      <c r="K715" s="480">
        <v>44216</v>
      </c>
      <c r="L715" s="480"/>
      <c r="M715" s="481">
        <v>5506</v>
      </c>
      <c r="N715" s="482" t="s">
        <v>431</v>
      </c>
      <c r="O715" s="483">
        <v>1</v>
      </c>
      <c r="P715" s="484">
        <v>5970</v>
      </c>
      <c r="Q715" s="485">
        <v>0</v>
      </c>
      <c r="R715" s="485">
        <v>0</v>
      </c>
      <c r="S715" s="485">
        <v>382</v>
      </c>
      <c r="T715" s="485">
        <v>0</v>
      </c>
      <c r="U715" s="484">
        <v>0</v>
      </c>
      <c r="V715" s="483"/>
      <c r="W715" s="486" t="s">
        <v>672</v>
      </c>
      <c r="X715" s="476" t="s">
        <v>627</v>
      </c>
      <c r="Y715" s="476" t="s">
        <v>627</v>
      </c>
      <c r="Z715" s="476">
        <v>0</v>
      </c>
      <c r="AA715" s="493">
        <f t="shared" si="26"/>
        <v>1000</v>
      </c>
      <c r="AC715" s="495">
        <f t="shared" si="27"/>
        <v>1000</v>
      </c>
    </row>
    <row r="716" spans="1:29" s="493" customFormat="1" hidden="1" x14ac:dyDescent="0.2">
      <c r="A716" s="475">
        <v>701</v>
      </c>
      <c r="B716" s="476" t="s">
        <v>1103</v>
      </c>
      <c r="C716" s="476" t="s">
        <v>486</v>
      </c>
      <c r="D716" s="476" t="s">
        <v>831</v>
      </c>
      <c r="E716" s="476" t="s">
        <v>835</v>
      </c>
      <c r="F716" s="477">
        <v>10</v>
      </c>
      <c r="G716" s="477">
        <v>0</v>
      </c>
      <c r="H716" s="477">
        <v>0</v>
      </c>
      <c r="I716" s="478" t="s">
        <v>431</v>
      </c>
      <c r="J716" s="479">
        <v>5422.4363000000003</v>
      </c>
      <c r="K716" s="480">
        <v>44221</v>
      </c>
      <c r="L716" s="480"/>
      <c r="M716" s="481">
        <v>54</v>
      </c>
      <c r="N716" s="482" t="s">
        <v>431</v>
      </c>
      <c r="O716" s="483">
        <v>1</v>
      </c>
      <c r="P716" s="484">
        <v>60</v>
      </c>
      <c r="Q716" s="485">
        <v>0</v>
      </c>
      <c r="R716" s="485">
        <v>0</v>
      </c>
      <c r="S716" s="485">
        <v>5</v>
      </c>
      <c r="T716" s="485">
        <v>0</v>
      </c>
      <c r="U716" s="484">
        <v>0</v>
      </c>
      <c r="V716" s="483"/>
      <c r="W716" s="486" t="s">
        <v>672</v>
      </c>
      <c r="X716" s="476" t="s">
        <v>627</v>
      </c>
      <c r="Y716" s="476" t="s">
        <v>627</v>
      </c>
      <c r="Z716" s="476">
        <v>0</v>
      </c>
      <c r="AA716" s="493">
        <f t="shared" si="26"/>
        <v>10</v>
      </c>
      <c r="AC716" s="495">
        <f t="shared" si="27"/>
        <v>10</v>
      </c>
    </row>
    <row r="717" spans="1:29" s="493" customFormat="1" hidden="1" x14ac:dyDescent="0.2">
      <c r="A717" s="475">
        <v>702</v>
      </c>
      <c r="B717" s="476" t="s">
        <v>1103</v>
      </c>
      <c r="C717" s="476" t="s">
        <v>486</v>
      </c>
      <c r="D717" s="476" t="s">
        <v>831</v>
      </c>
      <c r="E717" s="476" t="s">
        <v>835</v>
      </c>
      <c r="F717" s="477">
        <v>18</v>
      </c>
      <c r="G717" s="477">
        <v>0</v>
      </c>
      <c r="H717" s="477">
        <v>0</v>
      </c>
      <c r="I717" s="478" t="s">
        <v>431</v>
      </c>
      <c r="J717" s="479">
        <v>5534.0994000000001</v>
      </c>
      <c r="K717" s="480">
        <v>44224</v>
      </c>
      <c r="L717" s="480"/>
      <c r="M717" s="481">
        <v>100</v>
      </c>
      <c r="N717" s="482" t="s">
        <v>431</v>
      </c>
      <c r="O717" s="483">
        <v>1</v>
      </c>
      <c r="P717" s="484">
        <v>107</v>
      </c>
      <c r="Q717" s="485">
        <v>0</v>
      </c>
      <c r="R717" s="485">
        <v>0</v>
      </c>
      <c r="S717" s="485">
        <v>7</v>
      </c>
      <c r="T717" s="485">
        <v>0</v>
      </c>
      <c r="U717" s="484">
        <v>0</v>
      </c>
      <c r="V717" s="483"/>
      <c r="W717" s="486" t="s">
        <v>672</v>
      </c>
      <c r="X717" s="476" t="s">
        <v>627</v>
      </c>
      <c r="Y717" s="476" t="s">
        <v>627</v>
      </c>
      <c r="Z717" s="476">
        <v>0</v>
      </c>
      <c r="AA717" s="493">
        <f t="shared" si="26"/>
        <v>18</v>
      </c>
      <c r="AC717" s="495">
        <f t="shared" si="27"/>
        <v>18</v>
      </c>
    </row>
    <row r="718" spans="1:29" s="493" customFormat="1" hidden="1" x14ac:dyDescent="0.2">
      <c r="A718" s="475">
        <v>703</v>
      </c>
      <c r="B718" s="476" t="s">
        <v>1103</v>
      </c>
      <c r="C718" s="476" t="s">
        <v>486</v>
      </c>
      <c r="D718" s="476" t="s">
        <v>831</v>
      </c>
      <c r="E718" s="476" t="s">
        <v>835</v>
      </c>
      <c r="F718" s="477">
        <v>200</v>
      </c>
      <c r="G718" s="477">
        <v>0</v>
      </c>
      <c r="H718" s="477">
        <v>0</v>
      </c>
      <c r="I718" s="478" t="s">
        <v>431</v>
      </c>
      <c r="J718" s="479">
        <v>5529.8652000000002</v>
      </c>
      <c r="K718" s="480">
        <v>44224</v>
      </c>
      <c r="L718" s="480"/>
      <c r="M718" s="481">
        <v>1106</v>
      </c>
      <c r="N718" s="482" t="s">
        <v>431</v>
      </c>
      <c r="O718" s="483">
        <v>1</v>
      </c>
      <c r="P718" s="484">
        <v>1194</v>
      </c>
      <c r="Q718" s="485">
        <v>0</v>
      </c>
      <c r="R718" s="485">
        <v>0</v>
      </c>
      <c r="S718" s="485">
        <v>84</v>
      </c>
      <c r="T718" s="485">
        <v>0</v>
      </c>
      <c r="U718" s="484">
        <v>0</v>
      </c>
      <c r="V718" s="483"/>
      <c r="W718" s="486" t="s">
        <v>672</v>
      </c>
      <c r="X718" s="476" t="s">
        <v>627</v>
      </c>
      <c r="Y718" s="476" t="s">
        <v>627</v>
      </c>
      <c r="Z718" s="476">
        <v>0</v>
      </c>
      <c r="AA718" s="493">
        <f t="shared" si="26"/>
        <v>200</v>
      </c>
      <c r="AC718" s="495">
        <f t="shared" si="27"/>
        <v>200</v>
      </c>
    </row>
    <row r="719" spans="1:29" s="493" customFormat="1" hidden="1" x14ac:dyDescent="0.2">
      <c r="A719" s="475">
        <v>704</v>
      </c>
      <c r="B719" s="476" t="s">
        <v>1103</v>
      </c>
      <c r="C719" s="476" t="s">
        <v>486</v>
      </c>
      <c r="D719" s="476" t="s">
        <v>831</v>
      </c>
      <c r="E719" s="476" t="s">
        <v>835</v>
      </c>
      <c r="F719" s="477">
        <v>200</v>
      </c>
      <c r="G719" s="477">
        <v>0</v>
      </c>
      <c r="H719" s="477">
        <v>0</v>
      </c>
      <c r="I719" s="478" t="s">
        <v>431</v>
      </c>
      <c r="J719" s="479">
        <v>5529.8652000000002</v>
      </c>
      <c r="K719" s="480">
        <v>44224</v>
      </c>
      <c r="L719" s="480"/>
      <c r="M719" s="481">
        <v>1106</v>
      </c>
      <c r="N719" s="482" t="s">
        <v>431</v>
      </c>
      <c r="O719" s="483">
        <v>1</v>
      </c>
      <c r="P719" s="484">
        <v>1194</v>
      </c>
      <c r="Q719" s="485">
        <v>0</v>
      </c>
      <c r="R719" s="485">
        <v>0</v>
      </c>
      <c r="S719" s="485">
        <v>84</v>
      </c>
      <c r="T719" s="485">
        <v>0</v>
      </c>
      <c r="U719" s="484">
        <v>0</v>
      </c>
      <c r="V719" s="483"/>
      <c r="W719" s="486" t="s">
        <v>672</v>
      </c>
      <c r="X719" s="476" t="s">
        <v>627</v>
      </c>
      <c r="Y719" s="476" t="s">
        <v>627</v>
      </c>
      <c r="Z719" s="476">
        <v>0</v>
      </c>
      <c r="AA719" s="493">
        <f t="shared" si="26"/>
        <v>200</v>
      </c>
      <c r="AC719" s="495">
        <f t="shared" si="27"/>
        <v>200</v>
      </c>
    </row>
    <row r="720" spans="1:29" s="493" customFormat="1" hidden="1" x14ac:dyDescent="0.2">
      <c r="A720" s="475">
        <v>705</v>
      </c>
      <c r="B720" s="476" t="s">
        <v>1103</v>
      </c>
      <c r="C720" s="476" t="s">
        <v>486</v>
      </c>
      <c r="D720" s="476" t="s">
        <v>831</v>
      </c>
      <c r="E720" s="476" t="s">
        <v>835</v>
      </c>
      <c r="F720" s="477">
        <v>200</v>
      </c>
      <c r="G720" s="477">
        <v>0</v>
      </c>
      <c r="H720" s="477">
        <v>0</v>
      </c>
      <c r="I720" s="478" t="s">
        <v>431</v>
      </c>
      <c r="J720" s="479">
        <v>5529.8652000000002</v>
      </c>
      <c r="K720" s="480">
        <v>44224</v>
      </c>
      <c r="L720" s="480"/>
      <c r="M720" s="481">
        <v>1106</v>
      </c>
      <c r="N720" s="482" t="s">
        <v>431</v>
      </c>
      <c r="O720" s="483">
        <v>1</v>
      </c>
      <c r="P720" s="484">
        <v>1194</v>
      </c>
      <c r="Q720" s="485">
        <v>0</v>
      </c>
      <c r="R720" s="485">
        <v>0</v>
      </c>
      <c r="S720" s="485">
        <v>84</v>
      </c>
      <c r="T720" s="485">
        <v>0</v>
      </c>
      <c r="U720" s="484">
        <v>0</v>
      </c>
      <c r="V720" s="483"/>
      <c r="W720" s="486" t="s">
        <v>672</v>
      </c>
      <c r="X720" s="476" t="s">
        <v>627</v>
      </c>
      <c r="Y720" s="476" t="s">
        <v>627</v>
      </c>
      <c r="Z720" s="476">
        <v>0</v>
      </c>
      <c r="AA720" s="493">
        <f t="shared" si="26"/>
        <v>200</v>
      </c>
      <c r="AC720" s="495">
        <f t="shared" si="27"/>
        <v>200</v>
      </c>
    </row>
    <row r="721" spans="1:29" s="493" customFormat="1" hidden="1" x14ac:dyDescent="0.2">
      <c r="A721" s="475">
        <v>706</v>
      </c>
      <c r="B721" s="476" t="s">
        <v>1103</v>
      </c>
      <c r="C721" s="476" t="s">
        <v>486</v>
      </c>
      <c r="D721" s="476" t="s">
        <v>831</v>
      </c>
      <c r="E721" s="476" t="s">
        <v>835</v>
      </c>
      <c r="F721" s="477">
        <v>200</v>
      </c>
      <c r="G721" s="477">
        <v>0</v>
      </c>
      <c r="H721" s="477">
        <v>0</v>
      </c>
      <c r="I721" s="478" t="s">
        <v>431</v>
      </c>
      <c r="J721" s="479">
        <v>5529.8652000000002</v>
      </c>
      <c r="K721" s="480">
        <v>44224</v>
      </c>
      <c r="L721" s="480"/>
      <c r="M721" s="481">
        <v>1106</v>
      </c>
      <c r="N721" s="482" t="s">
        <v>431</v>
      </c>
      <c r="O721" s="483">
        <v>1</v>
      </c>
      <c r="P721" s="484">
        <v>1194</v>
      </c>
      <c r="Q721" s="485">
        <v>0</v>
      </c>
      <c r="R721" s="485">
        <v>0</v>
      </c>
      <c r="S721" s="485">
        <v>84</v>
      </c>
      <c r="T721" s="485">
        <v>0</v>
      </c>
      <c r="U721" s="484">
        <v>0</v>
      </c>
      <c r="V721" s="483"/>
      <c r="W721" s="486" t="s">
        <v>672</v>
      </c>
      <c r="X721" s="476" t="s">
        <v>627</v>
      </c>
      <c r="Y721" s="476" t="s">
        <v>627</v>
      </c>
      <c r="Z721" s="476">
        <v>0</v>
      </c>
      <c r="AA721" s="493">
        <f t="shared" si="26"/>
        <v>200</v>
      </c>
      <c r="AC721" s="495">
        <f t="shared" si="27"/>
        <v>200</v>
      </c>
    </row>
    <row r="722" spans="1:29" s="493" customFormat="1" hidden="1" x14ac:dyDescent="0.2">
      <c r="A722" s="475">
        <v>707</v>
      </c>
      <c r="B722" s="476" t="s">
        <v>1103</v>
      </c>
      <c r="C722" s="476" t="s">
        <v>486</v>
      </c>
      <c r="D722" s="476" t="s">
        <v>831</v>
      </c>
      <c r="E722" s="476" t="s">
        <v>835</v>
      </c>
      <c r="F722" s="477">
        <v>200</v>
      </c>
      <c r="G722" s="477">
        <v>0</v>
      </c>
      <c r="H722" s="477">
        <v>0</v>
      </c>
      <c r="I722" s="478" t="s">
        <v>431</v>
      </c>
      <c r="J722" s="479">
        <v>5529.8652000000002</v>
      </c>
      <c r="K722" s="480">
        <v>44224</v>
      </c>
      <c r="L722" s="480"/>
      <c r="M722" s="481">
        <v>1106</v>
      </c>
      <c r="N722" s="482" t="s">
        <v>431</v>
      </c>
      <c r="O722" s="483">
        <v>1</v>
      </c>
      <c r="P722" s="484">
        <v>1194</v>
      </c>
      <c r="Q722" s="485">
        <v>0</v>
      </c>
      <c r="R722" s="485">
        <v>0</v>
      </c>
      <c r="S722" s="485">
        <v>84</v>
      </c>
      <c r="T722" s="485">
        <v>0</v>
      </c>
      <c r="U722" s="484">
        <v>0</v>
      </c>
      <c r="V722" s="483"/>
      <c r="W722" s="486" t="s">
        <v>672</v>
      </c>
      <c r="X722" s="476" t="s">
        <v>627</v>
      </c>
      <c r="Y722" s="476" t="s">
        <v>627</v>
      </c>
      <c r="Z722" s="476">
        <v>0</v>
      </c>
      <c r="AA722" s="493">
        <f t="shared" si="26"/>
        <v>200</v>
      </c>
      <c r="AC722" s="495">
        <f t="shared" si="27"/>
        <v>200</v>
      </c>
    </row>
    <row r="723" spans="1:29" s="493" customFormat="1" hidden="1" x14ac:dyDescent="0.2">
      <c r="A723" s="475">
        <v>708</v>
      </c>
      <c r="B723" s="476" t="s">
        <v>1103</v>
      </c>
      <c r="C723" s="476" t="s">
        <v>486</v>
      </c>
      <c r="D723" s="476" t="s">
        <v>831</v>
      </c>
      <c r="E723" s="476" t="s">
        <v>835</v>
      </c>
      <c r="F723" s="477">
        <v>200</v>
      </c>
      <c r="G723" s="477">
        <v>0</v>
      </c>
      <c r="H723" s="477">
        <v>0</v>
      </c>
      <c r="I723" s="478" t="s">
        <v>431</v>
      </c>
      <c r="J723" s="479">
        <v>5529.8652000000002</v>
      </c>
      <c r="K723" s="480">
        <v>44224</v>
      </c>
      <c r="L723" s="480"/>
      <c r="M723" s="481">
        <v>1106</v>
      </c>
      <c r="N723" s="482" t="s">
        <v>431</v>
      </c>
      <c r="O723" s="483">
        <v>1</v>
      </c>
      <c r="P723" s="484">
        <v>1194</v>
      </c>
      <c r="Q723" s="485">
        <v>0</v>
      </c>
      <c r="R723" s="485">
        <v>0</v>
      </c>
      <c r="S723" s="485">
        <v>84</v>
      </c>
      <c r="T723" s="485">
        <v>0</v>
      </c>
      <c r="U723" s="484">
        <v>0</v>
      </c>
      <c r="V723" s="483"/>
      <c r="W723" s="486" t="s">
        <v>672</v>
      </c>
      <c r="X723" s="476" t="s">
        <v>627</v>
      </c>
      <c r="Y723" s="476" t="s">
        <v>627</v>
      </c>
      <c r="Z723" s="476">
        <v>0</v>
      </c>
      <c r="AA723" s="493">
        <f t="shared" si="26"/>
        <v>200</v>
      </c>
      <c r="AC723" s="495">
        <f t="shared" si="27"/>
        <v>200</v>
      </c>
    </row>
    <row r="724" spans="1:29" s="493" customFormat="1" hidden="1" x14ac:dyDescent="0.2">
      <c r="A724" s="475">
        <v>709</v>
      </c>
      <c r="B724" s="476" t="s">
        <v>1103</v>
      </c>
      <c r="C724" s="476" t="s">
        <v>486</v>
      </c>
      <c r="D724" s="476" t="s">
        <v>831</v>
      </c>
      <c r="E724" s="476" t="s">
        <v>835</v>
      </c>
      <c r="F724" s="477">
        <v>128</v>
      </c>
      <c r="G724" s="477">
        <v>0</v>
      </c>
      <c r="H724" s="477">
        <v>0</v>
      </c>
      <c r="I724" s="478" t="s">
        <v>431</v>
      </c>
      <c r="J724" s="479">
        <v>5504.46</v>
      </c>
      <c r="K724" s="480">
        <v>44224</v>
      </c>
      <c r="L724" s="480"/>
      <c r="M724" s="481">
        <v>705</v>
      </c>
      <c r="N724" s="482" t="s">
        <v>431</v>
      </c>
      <c r="O724" s="483">
        <v>1</v>
      </c>
      <c r="P724" s="484">
        <v>764</v>
      </c>
      <c r="Q724" s="485">
        <v>0</v>
      </c>
      <c r="R724" s="485">
        <v>0</v>
      </c>
      <c r="S724" s="485">
        <v>57</v>
      </c>
      <c r="T724" s="485">
        <v>0</v>
      </c>
      <c r="U724" s="484">
        <v>0</v>
      </c>
      <c r="V724" s="483"/>
      <c r="W724" s="486" t="s">
        <v>672</v>
      </c>
      <c r="X724" s="476" t="s">
        <v>627</v>
      </c>
      <c r="Y724" s="476" t="s">
        <v>627</v>
      </c>
      <c r="Z724" s="476">
        <v>0</v>
      </c>
      <c r="AA724" s="493">
        <f t="shared" si="26"/>
        <v>128</v>
      </c>
      <c r="AC724" s="495">
        <f t="shared" si="27"/>
        <v>128</v>
      </c>
    </row>
    <row r="725" spans="1:29" s="493" customFormat="1" hidden="1" x14ac:dyDescent="0.2">
      <c r="A725" s="475">
        <v>710</v>
      </c>
      <c r="B725" s="476" t="s">
        <v>1103</v>
      </c>
      <c r="C725" s="476" t="s">
        <v>486</v>
      </c>
      <c r="D725" s="476" t="s">
        <v>831</v>
      </c>
      <c r="E725" s="476" t="s">
        <v>835</v>
      </c>
      <c r="F725" s="477">
        <v>3</v>
      </c>
      <c r="G725" s="477">
        <v>0</v>
      </c>
      <c r="H725" s="477">
        <v>0</v>
      </c>
      <c r="I725" s="478" t="s">
        <v>431</v>
      </c>
      <c r="J725" s="479">
        <v>5504.46</v>
      </c>
      <c r="K725" s="480">
        <v>44224</v>
      </c>
      <c r="L725" s="480"/>
      <c r="M725" s="481">
        <v>17</v>
      </c>
      <c r="N725" s="482" t="s">
        <v>431</v>
      </c>
      <c r="O725" s="483">
        <v>1</v>
      </c>
      <c r="P725" s="484">
        <v>18</v>
      </c>
      <c r="Q725" s="485">
        <v>0</v>
      </c>
      <c r="R725" s="485">
        <v>0</v>
      </c>
      <c r="S725" s="485">
        <v>1</v>
      </c>
      <c r="T725" s="485">
        <v>0</v>
      </c>
      <c r="U725" s="484">
        <v>0</v>
      </c>
      <c r="V725" s="483"/>
      <c r="W725" s="486" t="s">
        <v>672</v>
      </c>
      <c r="X725" s="476" t="s">
        <v>627</v>
      </c>
      <c r="Y725" s="476" t="s">
        <v>627</v>
      </c>
      <c r="Z725" s="476">
        <v>0</v>
      </c>
      <c r="AA725" s="493">
        <f t="shared" si="26"/>
        <v>3</v>
      </c>
      <c r="AC725" s="495">
        <f t="shared" si="27"/>
        <v>3</v>
      </c>
    </row>
    <row r="726" spans="1:29" s="493" customFormat="1" hidden="1" x14ac:dyDescent="0.2">
      <c r="A726" s="475">
        <v>711</v>
      </c>
      <c r="B726" s="476" t="s">
        <v>1103</v>
      </c>
      <c r="C726" s="476" t="s">
        <v>486</v>
      </c>
      <c r="D726" s="476" t="s">
        <v>831</v>
      </c>
      <c r="E726" s="476" t="s">
        <v>835</v>
      </c>
      <c r="F726" s="477">
        <v>20</v>
      </c>
      <c r="G726" s="477">
        <v>0</v>
      </c>
      <c r="H726" s="477">
        <v>0</v>
      </c>
      <c r="I726" s="478" t="s">
        <v>431</v>
      </c>
      <c r="J726" s="479">
        <v>5504.46</v>
      </c>
      <c r="K726" s="480">
        <v>44224</v>
      </c>
      <c r="L726" s="480"/>
      <c r="M726" s="481">
        <v>110</v>
      </c>
      <c r="N726" s="482" t="s">
        <v>431</v>
      </c>
      <c r="O726" s="483">
        <v>1</v>
      </c>
      <c r="P726" s="484">
        <v>119</v>
      </c>
      <c r="Q726" s="485">
        <v>0</v>
      </c>
      <c r="R726" s="485">
        <v>0</v>
      </c>
      <c r="S726" s="485">
        <v>9</v>
      </c>
      <c r="T726" s="485">
        <v>0</v>
      </c>
      <c r="U726" s="484">
        <v>0</v>
      </c>
      <c r="V726" s="483"/>
      <c r="W726" s="486" t="s">
        <v>672</v>
      </c>
      <c r="X726" s="476" t="s">
        <v>627</v>
      </c>
      <c r="Y726" s="476" t="s">
        <v>627</v>
      </c>
      <c r="Z726" s="476">
        <v>0</v>
      </c>
      <c r="AA726" s="493">
        <f t="shared" si="26"/>
        <v>20</v>
      </c>
      <c r="AC726" s="495">
        <f t="shared" si="27"/>
        <v>20</v>
      </c>
    </row>
    <row r="727" spans="1:29" s="493" customFormat="1" hidden="1" x14ac:dyDescent="0.2">
      <c r="A727" s="475">
        <v>712</v>
      </c>
      <c r="B727" s="476" t="s">
        <v>1103</v>
      </c>
      <c r="C727" s="476" t="s">
        <v>486</v>
      </c>
      <c r="D727" s="476" t="s">
        <v>831</v>
      </c>
      <c r="E727" s="476" t="s">
        <v>835</v>
      </c>
      <c r="F727" s="477">
        <v>7</v>
      </c>
      <c r="G727" s="477">
        <v>0</v>
      </c>
      <c r="H727" s="477">
        <v>0</v>
      </c>
      <c r="I727" s="478" t="s">
        <v>431</v>
      </c>
      <c r="J727" s="479">
        <v>5504.46</v>
      </c>
      <c r="K727" s="480">
        <v>44224</v>
      </c>
      <c r="L727" s="480"/>
      <c r="M727" s="481">
        <v>39</v>
      </c>
      <c r="N727" s="482" t="s">
        <v>431</v>
      </c>
      <c r="O727" s="483">
        <v>1</v>
      </c>
      <c r="P727" s="484">
        <v>42</v>
      </c>
      <c r="Q727" s="485">
        <v>0</v>
      </c>
      <c r="R727" s="485">
        <v>0</v>
      </c>
      <c r="S727" s="485">
        <v>3</v>
      </c>
      <c r="T727" s="485">
        <v>0</v>
      </c>
      <c r="U727" s="484">
        <v>0</v>
      </c>
      <c r="V727" s="483"/>
      <c r="W727" s="486" t="s">
        <v>672</v>
      </c>
      <c r="X727" s="476" t="s">
        <v>627</v>
      </c>
      <c r="Y727" s="476" t="s">
        <v>627</v>
      </c>
      <c r="Z727" s="476">
        <v>0</v>
      </c>
      <c r="AA727" s="493">
        <f t="shared" si="26"/>
        <v>7</v>
      </c>
      <c r="AC727" s="495">
        <f t="shared" si="27"/>
        <v>7</v>
      </c>
    </row>
    <row r="728" spans="1:29" s="493" customFormat="1" hidden="1" x14ac:dyDescent="0.2">
      <c r="A728" s="475">
        <v>713</v>
      </c>
      <c r="B728" s="476" t="s">
        <v>1103</v>
      </c>
      <c r="C728" s="476" t="s">
        <v>486</v>
      </c>
      <c r="D728" s="476" t="s">
        <v>831</v>
      </c>
      <c r="E728" s="476" t="s">
        <v>835</v>
      </c>
      <c r="F728" s="477">
        <v>77</v>
      </c>
      <c r="G728" s="477">
        <v>0</v>
      </c>
      <c r="H728" s="477">
        <v>0</v>
      </c>
      <c r="I728" s="478" t="s">
        <v>431</v>
      </c>
      <c r="J728" s="479">
        <v>5500.2258000000002</v>
      </c>
      <c r="K728" s="480">
        <v>44224</v>
      </c>
      <c r="L728" s="480"/>
      <c r="M728" s="481">
        <v>424</v>
      </c>
      <c r="N728" s="482" t="s">
        <v>431</v>
      </c>
      <c r="O728" s="483">
        <v>1</v>
      </c>
      <c r="P728" s="484">
        <v>460</v>
      </c>
      <c r="Q728" s="485">
        <v>0</v>
      </c>
      <c r="R728" s="485">
        <v>0</v>
      </c>
      <c r="S728" s="485">
        <v>35</v>
      </c>
      <c r="T728" s="485">
        <v>0</v>
      </c>
      <c r="U728" s="484">
        <v>0</v>
      </c>
      <c r="V728" s="483"/>
      <c r="W728" s="486" t="s">
        <v>672</v>
      </c>
      <c r="X728" s="476" t="s">
        <v>627</v>
      </c>
      <c r="Y728" s="476" t="s">
        <v>627</v>
      </c>
      <c r="Z728" s="476">
        <v>0</v>
      </c>
      <c r="AA728" s="493">
        <f t="shared" si="26"/>
        <v>77</v>
      </c>
      <c r="AC728" s="495">
        <f t="shared" si="27"/>
        <v>77</v>
      </c>
    </row>
    <row r="729" spans="1:29" s="493" customFormat="1" hidden="1" x14ac:dyDescent="0.2">
      <c r="A729" s="475">
        <v>714</v>
      </c>
      <c r="B729" s="476" t="s">
        <v>1103</v>
      </c>
      <c r="C729" s="476" t="s">
        <v>486</v>
      </c>
      <c r="D729" s="476" t="s">
        <v>831</v>
      </c>
      <c r="E729" s="476" t="s">
        <v>835</v>
      </c>
      <c r="F729" s="477">
        <v>130</v>
      </c>
      <c r="G729" s="477">
        <v>0</v>
      </c>
      <c r="H729" s="477">
        <v>0</v>
      </c>
      <c r="I729" s="478" t="s">
        <v>431</v>
      </c>
      <c r="J729" s="479">
        <v>5500.2258000000002</v>
      </c>
      <c r="K729" s="480">
        <v>44224</v>
      </c>
      <c r="L729" s="480"/>
      <c r="M729" s="481">
        <v>715</v>
      </c>
      <c r="N729" s="482" t="s">
        <v>431</v>
      </c>
      <c r="O729" s="483">
        <v>1</v>
      </c>
      <c r="P729" s="484">
        <v>776</v>
      </c>
      <c r="Q729" s="485">
        <v>0</v>
      </c>
      <c r="R729" s="485">
        <v>0</v>
      </c>
      <c r="S729" s="485">
        <v>59</v>
      </c>
      <c r="T729" s="485">
        <v>0</v>
      </c>
      <c r="U729" s="484">
        <v>0</v>
      </c>
      <c r="V729" s="483"/>
      <c r="W729" s="486" t="s">
        <v>672</v>
      </c>
      <c r="X729" s="476" t="s">
        <v>627</v>
      </c>
      <c r="Y729" s="476" t="s">
        <v>627</v>
      </c>
      <c r="Z729" s="476">
        <v>0</v>
      </c>
      <c r="AA729" s="493">
        <f t="shared" si="26"/>
        <v>130</v>
      </c>
      <c r="AC729" s="495">
        <f t="shared" si="27"/>
        <v>130</v>
      </c>
    </row>
    <row r="730" spans="1:29" s="493" customFormat="1" hidden="1" x14ac:dyDescent="0.2">
      <c r="A730" s="475">
        <v>715</v>
      </c>
      <c r="B730" s="476" t="s">
        <v>1103</v>
      </c>
      <c r="C730" s="476" t="s">
        <v>486</v>
      </c>
      <c r="D730" s="476" t="s">
        <v>831</v>
      </c>
      <c r="E730" s="476" t="s">
        <v>835</v>
      </c>
      <c r="F730" s="477">
        <v>1</v>
      </c>
      <c r="G730" s="477">
        <v>0</v>
      </c>
      <c r="H730" s="477">
        <v>0</v>
      </c>
      <c r="I730" s="478" t="s">
        <v>431</v>
      </c>
      <c r="J730" s="479">
        <v>5499.384</v>
      </c>
      <c r="K730" s="480">
        <v>44243</v>
      </c>
      <c r="L730" s="480"/>
      <c r="M730" s="481">
        <v>5</v>
      </c>
      <c r="N730" s="482" t="s">
        <v>431</v>
      </c>
      <c r="O730" s="483">
        <v>1</v>
      </c>
      <c r="P730" s="484">
        <v>6</v>
      </c>
      <c r="Q730" s="485">
        <v>0</v>
      </c>
      <c r="R730" s="485">
        <v>0</v>
      </c>
      <c r="S730" s="485">
        <v>0</v>
      </c>
      <c r="T730" s="485">
        <v>0</v>
      </c>
      <c r="U730" s="484">
        <v>0</v>
      </c>
      <c r="V730" s="483"/>
      <c r="W730" s="486" t="s">
        <v>672</v>
      </c>
      <c r="X730" s="476" t="s">
        <v>627</v>
      </c>
      <c r="Y730" s="476" t="s">
        <v>627</v>
      </c>
      <c r="Z730" s="476">
        <v>0</v>
      </c>
      <c r="AA730" s="493">
        <f t="shared" si="26"/>
        <v>1</v>
      </c>
      <c r="AC730" s="495">
        <f t="shared" si="27"/>
        <v>1</v>
      </c>
    </row>
    <row r="731" spans="1:29" s="493" customFormat="1" hidden="1" x14ac:dyDescent="0.2">
      <c r="A731" s="475">
        <v>716</v>
      </c>
      <c r="B731" s="476" t="s">
        <v>1103</v>
      </c>
      <c r="C731" s="476" t="s">
        <v>486</v>
      </c>
      <c r="D731" s="476" t="s">
        <v>831</v>
      </c>
      <c r="E731" s="476" t="s">
        <v>835</v>
      </c>
      <c r="F731" s="477">
        <v>1</v>
      </c>
      <c r="G731" s="477">
        <v>0</v>
      </c>
      <c r="H731" s="477">
        <v>0</v>
      </c>
      <c r="I731" s="478" t="s">
        <v>431</v>
      </c>
      <c r="J731" s="479">
        <v>5555.9440000000004</v>
      </c>
      <c r="K731" s="480">
        <v>44244</v>
      </c>
      <c r="L731" s="480"/>
      <c r="M731" s="481">
        <v>6</v>
      </c>
      <c r="N731" s="482" t="s">
        <v>431</v>
      </c>
      <c r="O731" s="483">
        <v>1</v>
      </c>
      <c r="P731" s="484">
        <v>6</v>
      </c>
      <c r="Q731" s="485">
        <v>0</v>
      </c>
      <c r="R731" s="485">
        <v>0</v>
      </c>
      <c r="S731" s="485">
        <v>0</v>
      </c>
      <c r="T731" s="485">
        <v>0</v>
      </c>
      <c r="U731" s="484">
        <v>0</v>
      </c>
      <c r="V731" s="483"/>
      <c r="W731" s="486" t="s">
        <v>672</v>
      </c>
      <c r="X731" s="476" t="s">
        <v>627</v>
      </c>
      <c r="Y731" s="476" t="s">
        <v>627</v>
      </c>
      <c r="Z731" s="476">
        <v>0</v>
      </c>
      <c r="AA731" s="493">
        <f t="shared" si="26"/>
        <v>1</v>
      </c>
      <c r="AC731" s="495">
        <f t="shared" si="27"/>
        <v>1</v>
      </c>
    </row>
    <row r="732" spans="1:29" s="493" customFormat="1" hidden="1" x14ac:dyDescent="0.2">
      <c r="A732" s="475">
        <v>717</v>
      </c>
      <c r="B732" s="476" t="s">
        <v>1103</v>
      </c>
      <c r="C732" s="476" t="s">
        <v>486</v>
      </c>
      <c r="D732" s="476" t="s">
        <v>831</v>
      </c>
      <c r="E732" s="476" t="s">
        <v>835</v>
      </c>
      <c r="F732" s="477">
        <v>851</v>
      </c>
      <c r="G732" s="477">
        <v>0</v>
      </c>
      <c r="H732" s="477">
        <v>0</v>
      </c>
      <c r="I732" s="478" t="s">
        <v>431</v>
      </c>
      <c r="J732" s="479">
        <v>5555.9440000000004</v>
      </c>
      <c r="K732" s="480">
        <v>44244</v>
      </c>
      <c r="L732" s="480"/>
      <c r="M732" s="481">
        <v>4728</v>
      </c>
      <c r="N732" s="482" t="s">
        <v>431</v>
      </c>
      <c r="O732" s="483">
        <v>1</v>
      </c>
      <c r="P732" s="484">
        <v>5080</v>
      </c>
      <c r="Q732" s="485">
        <v>0</v>
      </c>
      <c r="R732" s="485">
        <v>0</v>
      </c>
      <c r="S732" s="485">
        <v>260</v>
      </c>
      <c r="T732" s="485">
        <v>0</v>
      </c>
      <c r="U732" s="484">
        <v>0</v>
      </c>
      <c r="V732" s="483"/>
      <c r="W732" s="486" t="s">
        <v>672</v>
      </c>
      <c r="X732" s="476" t="s">
        <v>627</v>
      </c>
      <c r="Y732" s="476" t="s">
        <v>627</v>
      </c>
      <c r="Z732" s="476">
        <v>0</v>
      </c>
      <c r="AA732" s="493">
        <f t="shared" si="26"/>
        <v>851</v>
      </c>
      <c r="AC732" s="495">
        <f t="shared" si="27"/>
        <v>851</v>
      </c>
    </row>
    <row r="733" spans="1:29" s="493" customFormat="1" hidden="1" x14ac:dyDescent="0.2">
      <c r="A733" s="475">
        <v>718</v>
      </c>
      <c r="B733" s="476" t="s">
        <v>1103</v>
      </c>
      <c r="C733" s="476" t="s">
        <v>486</v>
      </c>
      <c r="D733" s="476" t="s">
        <v>831</v>
      </c>
      <c r="E733" s="476" t="s">
        <v>835</v>
      </c>
      <c r="F733" s="477">
        <v>500</v>
      </c>
      <c r="G733" s="477">
        <v>0</v>
      </c>
      <c r="H733" s="477">
        <v>0</v>
      </c>
      <c r="I733" s="478" t="s">
        <v>431</v>
      </c>
      <c r="J733" s="479">
        <v>5856.1306000000004</v>
      </c>
      <c r="K733" s="480">
        <v>44249</v>
      </c>
      <c r="L733" s="480"/>
      <c r="M733" s="481">
        <v>2928</v>
      </c>
      <c r="N733" s="482" t="s">
        <v>431</v>
      </c>
      <c r="O733" s="483">
        <v>1</v>
      </c>
      <c r="P733" s="484">
        <v>2985</v>
      </c>
      <c r="Q733" s="485">
        <v>0</v>
      </c>
      <c r="R733" s="485">
        <v>0</v>
      </c>
      <c r="S733" s="485">
        <v>-2</v>
      </c>
      <c r="T733" s="485">
        <v>0</v>
      </c>
      <c r="U733" s="484">
        <v>0</v>
      </c>
      <c r="V733" s="483"/>
      <c r="W733" s="486" t="s">
        <v>672</v>
      </c>
      <c r="X733" s="476" t="s">
        <v>627</v>
      </c>
      <c r="Y733" s="476" t="s">
        <v>627</v>
      </c>
      <c r="Z733" s="476">
        <v>0</v>
      </c>
      <c r="AA733" s="493">
        <f t="shared" si="26"/>
        <v>500</v>
      </c>
      <c r="AC733" s="495">
        <f t="shared" si="27"/>
        <v>500</v>
      </c>
    </row>
    <row r="734" spans="1:29" s="493" customFormat="1" hidden="1" x14ac:dyDescent="0.2">
      <c r="A734" s="475">
        <v>719</v>
      </c>
      <c r="B734" s="476" t="s">
        <v>1103</v>
      </c>
      <c r="C734" s="476" t="s">
        <v>486</v>
      </c>
      <c r="D734" s="476" t="s">
        <v>831</v>
      </c>
      <c r="E734" s="476" t="s">
        <v>835</v>
      </c>
      <c r="F734" s="477">
        <v>500</v>
      </c>
      <c r="G734" s="477">
        <v>0</v>
      </c>
      <c r="H734" s="477">
        <v>0</v>
      </c>
      <c r="I734" s="478" t="s">
        <v>431</v>
      </c>
      <c r="J734" s="479">
        <v>5856.1306000000004</v>
      </c>
      <c r="K734" s="480">
        <v>44249</v>
      </c>
      <c r="L734" s="480"/>
      <c r="M734" s="481">
        <v>2928</v>
      </c>
      <c r="N734" s="482" t="s">
        <v>431</v>
      </c>
      <c r="O734" s="483">
        <v>1</v>
      </c>
      <c r="P734" s="484">
        <v>2985</v>
      </c>
      <c r="Q734" s="485">
        <v>0</v>
      </c>
      <c r="R734" s="485">
        <v>0</v>
      </c>
      <c r="S734" s="485">
        <v>-2</v>
      </c>
      <c r="T734" s="485">
        <v>0</v>
      </c>
      <c r="U734" s="484">
        <v>0</v>
      </c>
      <c r="V734" s="483"/>
      <c r="W734" s="486" t="s">
        <v>672</v>
      </c>
      <c r="X734" s="476" t="s">
        <v>627</v>
      </c>
      <c r="Y734" s="476" t="s">
        <v>627</v>
      </c>
      <c r="Z734" s="476">
        <v>0</v>
      </c>
      <c r="AA734" s="493">
        <f t="shared" si="26"/>
        <v>500</v>
      </c>
      <c r="AC734" s="495">
        <f t="shared" si="27"/>
        <v>500</v>
      </c>
    </row>
    <row r="735" spans="1:29" s="493" customFormat="1" hidden="1" x14ac:dyDescent="0.2">
      <c r="A735" s="475">
        <v>720</v>
      </c>
      <c r="B735" s="476" t="s">
        <v>1103</v>
      </c>
      <c r="C735" s="476" t="s">
        <v>486</v>
      </c>
      <c r="D735" s="476" t="s">
        <v>831</v>
      </c>
      <c r="E735" s="476" t="s">
        <v>835</v>
      </c>
      <c r="F735" s="477">
        <v>486</v>
      </c>
      <c r="G735" s="477">
        <v>0</v>
      </c>
      <c r="H735" s="477">
        <v>0</v>
      </c>
      <c r="I735" s="478" t="s">
        <v>431</v>
      </c>
      <c r="J735" s="479">
        <v>5856.1306000000004</v>
      </c>
      <c r="K735" s="480">
        <v>44249</v>
      </c>
      <c r="L735" s="480"/>
      <c r="M735" s="481">
        <v>2846</v>
      </c>
      <c r="N735" s="482" t="s">
        <v>431</v>
      </c>
      <c r="O735" s="483">
        <v>1</v>
      </c>
      <c r="P735" s="484">
        <v>2901</v>
      </c>
      <c r="Q735" s="485">
        <v>0</v>
      </c>
      <c r="R735" s="485">
        <v>0</v>
      </c>
      <c r="S735" s="485">
        <v>-2</v>
      </c>
      <c r="T735" s="485">
        <v>0</v>
      </c>
      <c r="U735" s="484">
        <v>0</v>
      </c>
      <c r="V735" s="483"/>
      <c r="W735" s="486" t="s">
        <v>672</v>
      </c>
      <c r="X735" s="476" t="s">
        <v>627</v>
      </c>
      <c r="Y735" s="476" t="s">
        <v>627</v>
      </c>
      <c r="Z735" s="476">
        <v>0</v>
      </c>
      <c r="AA735" s="493">
        <f t="shared" si="26"/>
        <v>486</v>
      </c>
      <c r="AC735" s="495">
        <f t="shared" si="27"/>
        <v>486</v>
      </c>
    </row>
    <row r="736" spans="1:29" s="493" customFormat="1" hidden="1" x14ac:dyDescent="0.2">
      <c r="A736" s="475">
        <v>721</v>
      </c>
      <c r="B736" s="476" t="s">
        <v>1103</v>
      </c>
      <c r="C736" s="476" t="s">
        <v>486</v>
      </c>
      <c r="D736" s="476" t="s">
        <v>831</v>
      </c>
      <c r="E736" s="476" t="s">
        <v>835</v>
      </c>
      <c r="F736" s="477">
        <v>200</v>
      </c>
      <c r="G736" s="477">
        <v>0</v>
      </c>
      <c r="H736" s="477">
        <v>0</v>
      </c>
      <c r="I736" s="478" t="s">
        <v>431</v>
      </c>
      <c r="J736" s="479">
        <v>5661.6104999999998</v>
      </c>
      <c r="K736" s="480">
        <v>44252</v>
      </c>
      <c r="L736" s="480"/>
      <c r="M736" s="481">
        <v>1132</v>
      </c>
      <c r="N736" s="482" t="s">
        <v>431</v>
      </c>
      <c r="O736" s="483">
        <v>1</v>
      </c>
      <c r="P736" s="484">
        <v>1194</v>
      </c>
      <c r="Q736" s="485">
        <v>0</v>
      </c>
      <c r="R736" s="485">
        <v>0</v>
      </c>
      <c r="S736" s="485">
        <v>34</v>
      </c>
      <c r="T736" s="485">
        <v>0</v>
      </c>
      <c r="U736" s="484">
        <v>0</v>
      </c>
      <c r="V736" s="483"/>
      <c r="W736" s="486" t="s">
        <v>672</v>
      </c>
      <c r="X736" s="476" t="s">
        <v>627</v>
      </c>
      <c r="Y736" s="476" t="s">
        <v>627</v>
      </c>
      <c r="Z736" s="476">
        <v>0</v>
      </c>
      <c r="AA736" s="493">
        <f t="shared" si="26"/>
        <v>200</v>
      </c>
      <c r="AC736" s="495">
        <f t="shared" si="27"/>
        <v>200</v>
      </c>
    </row>
    <row r="737" spans="1:29" s="493" customFormat="1" hidden="1" x14ac:dyDescent="0.2">
      <c r="A737" s="475">
        <v>722</v>
      </c>
      <c r="B737" s="476" t="s">
        <v>1103</v>
      </c>
      <c r="C737" s="476" t="s">
        <v>486</v>
      </c>
      <c r="D737" s="476" t="s">
        <v>831</v>
      </c>
      <c r="E737" s="476" t="s">
        <v>835</v>
      </c>
      <c r="F737" s="477">
        <v>200</v>
      </c>
      <c r="G737" s="477">
        <v>0</v>
      </c>
      <c r="H737" s="477">
        <v>0</v>
      </c>
      <c r="I737" s="478" t="s">
        <v>431</v>
      </c>
      <c r="J737" s="479">
        <v>5661.6104999999998</v>
      </c>
      <c r="K737" s="480">
        <v>44252</v>
      </c>
      <c r="L737" s="480"/>
      <c r="M737" s="481">
        <v>1132</v>
      </c>
      <c r="N737" s="482" t="s">
        <v>431</v>
      </c>
      <c r="O737" s="483">
        <v>1</v>
      </c>
      <c r="P737" s="484">
        <v>1194</v>
      </c>
      <c r="Q737" s="485">
        <v>0</v>
      </c>
      <c r="R737" s="485">
        <v>0</v>
      </c>
      <c r="S737" s="485">
        <v>34</v>
      </c>
      <c r="T737" s="485">
        <v>0</v>
      </c>
      <c r="U737" s="484">
        <v>0</v>
      </c>
      <c r="V737" s="483"/>
      <c r="W737" s="486" t="s">
        <v>672</v>
      </c>
      <c r="X737" s="476" t="s">
        <v>627</v>
      </c>
      <c r="Y737" s="476" t="s">
        <v>627</v>
      </c>
      <c r="Z737" s="476">
        <v>0</v>
      </c>
      <c r="AA737" s="493">
        <f t="shared" ref="AA737:AA771" si="28">F737/O737</f>
        <v>200</v>
      </c>
      <c r="AC737" s="495">
        <f t="shared" ref="AC737:AC771" si="29">AA737-AB737</f>
        <v>200</v>
      </c>
    </row>
    <row r="738" spans="1:29" s="493" customFormat="1" hidden="1" x14ac:dyDescent="0.2">
      <c r="A738" s="475">
        <v>723</v>
      </c>
      <c r="B738" s="476" t="s">
        <v>1103</v>
      </c>
      <c r="C738" s="476" t="s">
        <v>486</v>
      </c>
      <c r="D738" s="476" t="s">
        <v>831</v>
      </c>
      <c r="E738" s="476" t="s">
        <v>835</v>
      </c>
      <c r="F738" s="477">
        <v>1063</v>
      </c>
      <c r="G738" s="477">
        <v>0</v>
      </c>
      <c r="H738" s="477">
        <v>0</v>
      </c>
      <c r="I738" s="478" t="s">
        <v>431</v>
      </c>
      <c r="J738" s="479">
        <v>5757.0075999999999</v>
      </c>
      <c r="K738" s="480">
        <v>44252</v>
      </c>
      <c r="L738" s="480"/>
      <c r="M738" s="481">
        <v>6120</v>
      </c>
      <c r="N738" s="482" t="s">
        <v>431</v>
      </c>
      <c r="O738" s="483">
        <v>1</v>
      </c>
      <c r="P738" s="484">
        <v>6346</v>
      </c>
      <c r="Q738" s="485">
        <v>0</v>
      </c>
      <c r="R738" s="485">
        <v>0</v>
      </c>
      <c r="S738" s="485">
        <v>77</v>
      </c>
      <c r="T738" s="485">
        <v>0</v>
      </c>
      <c r="U738" s="484">
        <v>0</v>
      </c>
      <c r="V738" s="483"/>
      <c r="W738" s="486" t="s">
        <v>672</v>
      </c>
      <c r="X738" s="476" t="s">
        <v>627</v>
      </c>
      <c r="Y738" s="476" t="s">
        <v>627</v>
      </c>
      <c r="Z738" s="476">
        <v>0</v>
      </c>
      <c r="AA738" s="493">
        <f t="shared" si="28"/>
        <v>1063</v>
      </c>
      <c r="AC738" s="495">
        <f t="shared" si="29"/>
        <v>1063</v>
      </c>
    </row>
    <row r="739" spans="1:29" s="493" customFormat="1" hidden="1" x14ac:dyDescent="0.2">
      <c r="A739" s="475">
        <v>724</v>
      </c>
      <c r="B739" s="476" t="s">
        <v>1103</v>
      </c>
      <c r="C739" s="476" t="s">
        <v>486</v>
      </c>
      <c r="D739" s="476" t="s">
        <v>831</v>
      </c>
      <c r="E739" s="476" t="s">
        <v>835</v>
      </c>
      <c r="F739" s="477">
        <v>200</v>
      </c>
      <c r="G739" s="477">
        <v>0</v>
      </c>
      <c r="H739" s="477">
        <v>0</v>
      </c>
      <c r="I739" s="478" t="s">
        <v>431</v>
      </c>
      <c r="J739" s="479">
        <v>5721.0510000000004</v>
      </c>
      <c r="K739" s="480">
        <v>44256</v>
      </c>
      <c r="L739" s="480"/>
      <c r="M739" s="481">
        <v>1144</v>
      </c>
      <c r="N739" s="482" t="s">
        <v>431</v>
      </c>
      <c r="O739" s="483">
        <v>1</v>
      </c>
      <c r="P739" s="484">
        <v>1194</v>
      </c>
      <c r="Q739" s="485">
        <v>0</v>
      </c>
      <c r="R739" s="485">
        <v>0</v>
      </c>
      <c r="S739" s="485">
        <v>31</v>
      </c>
      <c r="T739" s="485">
        <v>0</v>
      </c>
      <c r="U739" s="484">
        <v>0</v>
      </c>
      <c r="V739" s="483"/>
      <c r="W739" s="486" t="s">
        <v>672</v>
      </c>
      <c r="X739" s="476" t="s">
        <v>627</v>
      </c>
      <c r="Y739" s="476" t="s">
        <v>627</v>
      </c>
      <c r="Z739" s="476">
        <v>0</v>
      </c>
      <c r="AA739" s="493">
        <f t="shared" si="28"/>
        <v>200</v>
      </c>
      <c r="AC739" s="495">
        <f t="shared" si="29"/>
        <v>200</v>
      </c>
    </row>
    <row r="740" spans="1:29" s="493" customFormat="1" hidden="1" x14ac:dyDescent="0.2">
      <c r="A740" s="475">
        <v>725</v>
      </c>
      <c r="B740" s="476" t="s">
        <v>1103</v>
      </c>
      <c r="C740" s="476" t="s">
        <v>486</v>
      </c>
      <c r="D740" s="476" t="s">
        <v>831</v>
      </c>
      <c r="E740" s="476" t="s">
        <v>835</v>
      </c>
      <c r="F740" s="477">
        <v>200</v>
      </c>
      <c r="G740" s="477">
        <v>0</v>
      </c>
      <c r="H740" s="477">
        <v>0</v>
      </c>
      <c r="I740" s="478" t="s">
        <v>431</v>
      </c>
      <c r="J740" s="479">
        <v>5721.0510000000004</v>
      </c>
      <c r="K740" s="480">
        <v>44256</v>
      </c>
      <c r="L740" s="480"/>
      <c r="M740" s="481">
        <v>1144</v>
      </c>
      <c r="N740" s="482" t="s">
        <v>431</v>
      </c>
      <c r="O740" s="483">
        <v>1</v>
      </c>
      <c r="P740" s="484">
        <v>1194</v>
      </c>
      <c r="Q740" s="485">
        <v>0</v>
      </c>
      <c r="R740" s="485">
        <v>0</v>
      </c>
      <c r="S740" s="485">
        <v>31</v>
      </c>
      <c r="T740" s="485">
        <v>0</v>
      </c>
      <c r="U740" s="484">
        <v>0</v>
      </c>
      <c r="V740" s="483"/>
      <c r="W740" s="486" t="s">
        <v>672</v>
      </c>
      <c r="X740" s="476" t="s">
        <v>627</v>
      </c>
      <c r="Y740" s="476" t="s">
        <v>627</v>
      </c>
      <c r="Z740" s="476">
        <v>0</v>
      </c>
      <c r="AA740" s="493">
        <f t="shared" si="28"/>
        <v>200</v>
      </c>
      <c r="AC740" s="495">
        <f t="shared" si="29"/>
        <v>200</v>
      </c>
    </row>
    <row r="741" spans="1:29" s="493" customFormat="1" hidden="1" x14ac:dyDescent="0.2">
      <c r="A741" s="475">
        <v>726</v>
      </c>
      <c r="B741" s="476" t="s">
        <v>1103</v>
      </c>
      <c r="C741" s="476" t="s">
        <v>486</v>
      </c>
      <c r="D741" s="476" t="s">
        <v>831</v>
      </c>
      <c r="E741" s="476" t="s">
        <v>835</v>
      </c>
      <c r="F741" s="477">
        <v>200</v>
      </c>
      <c r="G741" s="477">
        <v>0</v>
      </c>
      <c r="H741" s="477">
        <v>0</v>
      </c>
      <c r="I741" s="478" t="s">
        <v>431</v>
      </c>
      <c r="J741" s="479">
        <v>5721.0510000000004</v>
      </c>
      <c r="K741" s="480">
        <v>44256</v>
      </c>
      <c r="L741" s="480"/>
      <c r="M741" s="481">
        <v>1144</v>
      </c>
      <c r="N741" s="482" t="s">
        <v>431</v>
      </c>
      <c r="O741" s="483">
        <v>1</v>
      </c>
      <c r="P741" s="484">
        <v>1194</v>
      </c>
      <c r="Q741" s="485">
        <v>0</v>
      </c>
      <c r="R741" s="485">
        <v>0</v>
      </c>
      <c r="S741" s="485">
        <v>31</v>
      </c>
      <c r="T741" s="485">
        <v>0</v>
      </c>
      <c r="U741" s="484">
        <v>0</v>
      </c>
      <c r="V741" s="483"/>
      <c r="W741" s="486" t="s">
        <v>672</v>
      </c>
      <c r="X741" s="476" t="s">
        <v>627</v>
      </c>
      <c r="Y741" s="476" t="s">
        <v>627</v>
      </c>
      <c r="Z741" s="476">
        <v>0</v>
      </c>
      <c r="AA741" s="493">
        <f t="shared" si="28"/>
        <v>200</v>
      </c>
      <c r="AC741" s="495">
        <f t="shared" si="29"/>
        <v>200</v>
      </c>
    </row>
    <row r="742" spans="1:29" s="493" customFormat="1" hidden="1" x14ac:dyDescent="0.2">
      <c r="A742" s="475">
        <v>727</v>
      </c>
      <c r="B742" s="476" t="s">
        <v>1103</v>
      </c>
      <c r="C742" s="476" t="s">
        <v>486</v>
      </c>
      <c r="D742" s="476" t="s">
        <v>831</v>
      </c>
      <c r="E742" s="476" t="s">
        <v>835</v>
      </c>
      <c r="F742" s="477">
        <v>200</v>
      </c>
      <c r="G742" s="477">
        <v>0</v>
      </c>
      <c r="H742" s="477">
        <v>0</v>
      </c>
      <c r="I742" s="478" t="s">
        <v>431</v>
      </c>
      <c r="J742" s="479">
        <v>5721.0510000000004</v>
      </c>
      <c r="K742" s="480">
        <v>44256</v>
      </c>
      <c r="L742" s="480"/>
      <c r="M742" s="481">
        <v>1144</v>
      </c>
      <c r="N742" s="482" t="s">
        <v>431</v>
      </c>
      <c r="O742" s="483">
        <v>1</v>
      </c>
      <c r="P742" s="484">
        <v>1194</v>
      </c>
      <c r="Q742" s="485">
        <v>0</v>
      </c>
      <c r="R742" s="485">
        <v>0</v>
      </c>
      <c r="S742" s="485">
        <v>31</v>
      </c>
      <c r="T742" s="485">
        <v>0</v>
      </c>
      <c r="U742" s="484">
        <v>0</v>
      </c>
      <c r="V742" s="483"/>
      <c r="W742" s="486" t="s">
        <v>672</v>
      </c>
      <c r="X742" s="476" t="s">
        <v>627</v>
      </c>
      <c r="Y742" s="476" t="s">
        <v>627</v>
      </c>
      <c r="Z742" s="476">
        <v>0</v>
      </c>
      <c r="AA742" s="493">
        <f t="shared" si="28"/>
        <v>200</v>
      </c>
      <c r="AC742" s="495">
        <f t="shared" si="29"/>
        <v>200</v>
      </c>
    </row>
    <row r="743" spans="1:29" s="493" customFormat="1" hidden="1" x14ac:dyDescent="0.2">
      <c r="A743" s="475">
        <v>728</v>
      </c>
      <c r="B743" s="476" t="s">
        <v>1103</v>
      </c>
      <c r="C743" s="476" t="s">
        <v>486</v>
      </c>
      <c r="D743" s="476" t="s">
        <v>831</v>
      </c>
      <c r="E743" s="476" t="s">
        <v>835</v>
      </c>
      <c r="F743" s="477">
        <v>200</v>
      </c>
      <c r="G743" s="477">
        <v>0</v>
      </c>
      <c r="H743" s="477">
        <v>0</v>
      </c>
      <c r="I743" s="478" t="s">
        <v>431</v>
      </c>
      <c r="J743" s="479">
        <v>5721.0510000000004</v>
      </c>
      <c r="K743" s="480">
        <v>44256</v>
      </c>
      <c r="L743" s="480"/>
      <c r="M743" s="481">
        <v>1144</v>
      </c>
      <c r="N743" s="482" t="s">
        <v>431</v>
      </c>
      <c r="O743" s="483">
        <v>1</v>
      </c>
      <c r="P743" s="484">
        <v>1194</v>
      </c>
      <c r="Q743" s="485">
        <v>0</v>
      </c>
      <c r="R743" s="485">
        <v>0</v>
      </c>
      <c r="S743" s="485">
        <v>31</v>
      </c>
      <c r="T743" s="485">
        <v>0</v>
      </c>
      <c r="U743" s="484">
        <v>0</v>
      </c>
      <c r="V743" s="483"/>
      <c r="W743" s="486" t="s">
        <v>672</v>
      </c>
      <c r="X743" s="476" t="s">
        <v>627</v>
      </c>
      <c r="Y743" s="476" t="s">
        <v>627</v>
      </c>
      <c r="Z743" s="476">
        <v>0</v>
      </c>
      <c r="AA743" s="493">
        <f t="shared" si="28"/>
        <v>200</v>
      </c>
      <c r="AC743" s="495">
        <f t="shared" si="29"/>
        <v>200</v>
      </c>
    </row>
    <row r="744" spans="1:29" s="493" customFormat="1" hidden="1" x14ac:dyDescent="0.2">
      <c r="A744" s="475">
        <v>729</v>
      </c>
      <c r="B744" s="476" t="s">
        <v>1103</v>
      </c>
      <c r="C744" s="476" t="s">
        <v>486</v>
      </c>
      <c r="D744" s="476" t="s">
        <v>831</v>
      </c>
      <c r="E744" s="476" t="s">
        <v>835</v>
      </c>
      <c r="F744" s="477">
        <v>200</v>
      </c>
      <c r="G744" s="477">
        <v>0</v>
      </c>
      <c r="H744" s="477">
        <v>0</v>
      </c>
      <c r="I744" s="478" t="s">
        <v>431</v>
      </c>
      <c r="J744" s="479">
        <v>5721.0510000000004</v>
      </c>
      <c r="K744" s="480">
        <v>44256</v>
      </c>
      <c r="L744" s="480"/>
      <c r="M744" s="481">
        <v>1144</v>
      </c>
      <c r="N744" s="482" t="s">
        <v>431</v>
      </c>
      <c r="O744" s="483">
        <v>1</v>
      </c>
      <c r="P744" s="484">
        <v>1194</v>
      </c>
      <c r="Q744" s="485">
        <v>0</v>
      </c>
      <c r="R744" s="485">
        <v>0</v>
      </c>
      <c r="S744" s="485">
        <v>31</v>
      </c>
      <c r="T744" s="485">
        <v>0</v>
      </c>
      <c r="U744" s="484">
        <v>0</v>
      </c>
      <c r="V744" s="483"/>
      <c r="W744" s="486" t="s">
        <v>672</v>
      </c>
      <c r="X744" s="476" t="s">
        <v>627</v>
      </c>
      <c r="Y744" s="476" t="s">
        <v>627</v>
      </c>
      <c r="Z744" s="476">
        <v>0</v>
      </c>
      <c r="AA744" s="493">
        <f t="shared" si="28"/>
        <v>200</v>
      </c>
      <c r="AC744" s="495">
        <f t="shared" si="29"/>
        <v>200</v>
      </c>
    </row>
    <row r="745" spans="1:29" s="493" customFormat="1" hidden="1" x14ac:dyDescent="0.2">
      <c r="A745" s="475">
        <v>730</v>
      </c>
      <c r="B745" s="476" t="s">
        <v>1103</v>
      </c>
      <c r="C745" s="476" t="s">
        <v>486</v>
      </c>
      <c r="D745" s="476" t="s">
        <v>831</v>
      </c>
      <c r="E745" s="476" t="s">
        <v>835</v>
      </c>
      <c r="F745" s="477">
        <v>200</v>
      </c>
      <c r="G745" s="477">
        <v>0</v>
      </c>
      <c r="H745" s="477">
        <v>0</v>
      </c>
      <c r="I745" s="478" t="s">
        <v>431</v>
      </c>
      <c r="J745" s="479">
        <v>5721.0510000000004</v>
      </c>
      <c r="K745" s="480">
        <v>44256</v>
      </c>
      <c r="L745" s="480"/>
      <c r="M745" s="481">
        <v>1144</v>
      </c>
      <c r="N745" s="482" t="s">
        <v>431</v>
      </c>
      <c r="O745" s="483">
        <v>1</v>
      </c>
      <c r="P745" s="484">
        <v>1194</v>
      </c>
      <c r="Q745" s="485">
        <v>0</v>
      </c>
      <c r="R745" s="485">
        <v>0</v>
      </c>
      <c r="S745" s="485">
        <v>31</v>
      </c>
      <c r="T745" s="485">
        <v>0</v>
      </c>
      <c r="U745" s="484">
        <v>0</v>
      </c>
      <c r="V745" s="483"/>
      <c r="W745" s="486" t="s">
        <v>672</v>
      </c>
      <c r="X745" s="476" t="s">
        <v>627</v>
      </c>
      <c r="Y745" s="476" t="s">
        <v>627</v>
      </c>
      <c r="Z745" s="476">
        <v>0</v>
      </c>
      <c r="AA745" s="493">
        <f t="shared" si="28"/>
        <v>200</v>
      </c>
      <c r="AC745" s="495">
        <f t="shared" si="29"/>
        <v>200</v>
      </c>
    </row>
    <row r="746" spans="1:29" s="493" customFormat="1" hidden="1" x14ac:dyDescent="0.2">
      <c r="A746" s="475">
        <v>731</v>
      </c>
      <c r="B746" s="476" t="s">
        <v>1103</v>
      </c>
      <c r="C746" s="476" t="s">
        <v>486</v>
      </c>
      <c r="D746" s="476" t="s">
        <v>831</v>
      </c>
      <c r="E746" s="476" t="s">
        <v>835</v>
      </c>
      <c r="F746" s="477">
        <v>23</v>
      </c>
      <c r="G746" s="477">
        <v>0</v>
      </c>
      <c r="H746" s="477">
        <v>0</v>
      </c>
      <c r="I746" s="478" t="s">
        <v>431</v>
      </c>
      <c r="J746" s="479">
        <v>5721.0510000000004</v>
      </c>
      <c r="K746" s="480">
        <v>44256</v>
      </c>
      <c r="L746" s="480"/>
      <c r="M746" s="481">
        <v>132</v>
      </c>
      <c r="N746" s="482" t="s">
        <v>431</v>
      </c>
      <c r="O746" s="483">
        <v>1</v>
      </c>
      <c r="P746" s="484">
        <v>137</v>
      </c>
      <c r="Q746" s="485">
        <v>0</v>
      </c>
      <c r="R746" s="485">
        <v>0</v>
      </c>
      <c r="S746" s="485">
        <v>4</v>
      </c>
      <c r="T746" s="485">
        <v>0</v>
      </c>
      <c r="U746" s="484">
        <v>0</v>
      </c>
      <c r="V746" s="483"/>
      <c r="W746" s="486" t="s">
        <v>672</v>
      </c>
      <c r="X746" s="476" t="s">
        <v>627</v>
      </c>
      <c r="Y746" s="476" t="s">
        <v>627</v>
      </c>
      <c r="Z746" s="476">
        <v>0</v>
      </c>
      <c r="AA746" s="493">
        <f t="shared" si="28"/>
        <v>23</v>
      </c>
      <c r="AC746" s="495">
        <f t="shared" si="29"/>
        <v>23</v>
      </c>
    </row>
    <row r="747" spans="1:29" s="493" customFormat="1" hidden="1" x14ac:dyDescent="0.2">
      <c r="A747" s="475">
        <v>732</v>
      </c>
      <c r="B747" s="476" t="s">
        <v>1103</v>
      </c>
      <c r="C747" s="476" t="s">
        <v>486</v>
      </c>
      <c r="D747" s="476" t="s">
        <v>831</v>
      </c>
      <c r="E747" s="476" t="s">
        <v>835</v>
      </c>
      <c r="F747" s="477">
        <v>177</v>
      </c>
      <c r="G747" s="477">
        <v>0</v>
      </c>
      <c r="H747" s="477">
        <v>0</v>
      </c>
      <c r="I747" s="478" t="s">
        <v>431</v>
      </c>
      <c r="J747" s="479">
        <v>5662.5450000000001</v>
      </c>
      <c r="K747" s="480">
        <v>44256</v>
      </c>
      <c r="L747" s="480"/>
      <c r="M747" s="481">
        <v>1002</v>
      </c>
      <c r="N747" s="482" t="s">
        <v>431</v>
      </c>
      <c r="O747" s="483">
        <v>1</v>
      </c>
      <c r="P747" s="484">
        <v>1057</v>
      </c>
      <c r="Q747" s="485">
        <v>0</v>
      </c>
      <c r="R747" s="485">
        <v>0</v>
      </c>
      <c r="S747" s="485">
        <v>38</v>
      </c>
      <c r="T747" s="485">
        <v>0</v>
      </c>
      <c r="U747" s="484">
        <v>0</v>
      </c>
      <c r="V747" s="483"/>
      <c r="W747" s="486" t="s">
        <v>672</v>
      </c>
      <c r="X747" s="476" t="s">
        <v>627</v>
      </c>
      <c r="Y747" s="476" t="s">
        <v>627</v>
      </c>
      <c r="Z747" s="476">
        <v>0</v>
      </c>
      <c r="AA747" s="493">
        <f t="shared" si="28"/>
        <v>177</v>
      </c>
      <c r="AC747" s="495">
        <f t="shared" si="29"/>
        <v>177</v>
      </c>
    </row>
    <row r="748" spans="1:29" s="493" customFormat="1" hidden="1" x14ac:dyDescent="0.2">
      <c r="A748" s="475">
        <v>733</v>
      </c>
      <c r="B748" s="476" t="s">
        <v>1103</v>
      </c>
      <c r="C748" s="476" t="s">
        <v>486</v>
      </c>
      <c r="D748" s="476" t="s">
        <v>831</v>
      </c>
      <c r="E748" s="476" t="s">
        <v>835</v>
      </c>
      <c r="F748" s="477">
        <v>200</v>
      </c>
      <c r="G748" s="477">
        <v>0</v>
      </c>
      <c r="H748" s="477">
        <v>0</v>
      </c>
      <c r="I748" s="478" t="s">
        <v>431</v>
      </c>
      <c r="J748" s="479">
        <v>5521.2905000000001</v>
      </c>
      <c r="K748" s="480">
        <v>44258</v>
      </c>
      <c r="L748" s="480"/>
      <c r="M748" s="481">
        <v>1104</v>
      </c>
      <c r="N748" s="482" t="s">
        <v>431</v>
      </c>
      <c r="O748" s="483">
        <v>1</v>
      </c>
      <c r="P748" s="484">
        <v>1194</v>
      </c>
      <c r="Q748" s="485">
        <v>0</v>
      </c>
      <c r="R748" s="485">
        <v>0</v>
      </c>
      <c r="S748" s="485">
        <v>76</v>
      </c>
      <c r="T748" s="485">
        <v>0</v>
      </c>
      <c r="U748" s="484">
        <v>0</v>
      </c>
      <c r="V748" s="483"/>
      <c r="W748" s="486" t="s">
        <v>672</v>
      </c>
      <c r="X748" s="476" t="s">
        <v>627</v>
      </c>
      <c r="Y748" s="476" t="s">
        <v>627</v>
      </c>
      <c r="Z748" s="476">
        <v>0</v>
      </c>
      <c r="AA748" s="493">
        <f t="shared" si="28"/>
        <v>200</v>
      </c>
      <c r="AC748" s="495">
        <f t="shared" si="29"/>
        <v>200</v>
      </c>
    </row>
    <row r="749" spans="1:29" s="493" customFormat="1" hidden="1" x14ac:dyDescent="0.2">
      <c r="A749" s="475">
        <v>734</v>
      </c>
      <c r="B749" s="476" t="s">
        <v>1103</v>
      </c>
      <c r="C749" s="476" t="s">
        <v>486</v>
      </c>
      <c r="D749" s="476" t="s">
        <v>831</v>
      </c>
      <c r="E749" s="476" t="s">
        <v>835</v>
      </c>
      <c r="F749" s="477">
        <v>200</v>
      </c>
      <c r="G749" s="477">
        <v>0</v>
      </c>
      <c r="H749" s="477">
        <v>0</v>
      </c>
      <c r="I749" s="478" t="s">
        <v>431</v>
      </c>
      <c r="J749" s="479">
        <v>5521.2905000000001</v>
      </c>
      <c r="K749" s="480">
        <v>44258</v>
      </c>
      <c r="L749" s="480"/>
      <c r="M749" s="481">
        <v>1104</v>
      </c>
      <c r="N749" s="482" t="s">
        <v>431</v>
      </c>
      <c r="O749" s="483">
        <v>1</v>
      </c>
      <c r="P749" s="484">
        <v>1194</v>
      </c>
      <c r="Q749" s="485">
        <v>0</v>
      </c>
      <c r="R749" s="485">
        <v>0</v>
      </c>
      <c r="S749" s="485">
        <v>76</v>
      </c>
      <c r="T749" s="485">
        <v>0</v>
      </c>
      <c r="U749" s="484">
        <v>0</v>
      </c>
      <c r="V749" s="483"/>
      <c r="W749" s="486" t="s">
        <v>672</v>
      </c>
      <c r="X749" s="476" t="s">
        <v>627</v>
      </c>
      <c r="Y749" s="476" t="s">
        <v>627</v>
      </c>
      <c r="Z749" s="476">
        <v>0</v>
      </c>
      <c r="AA749" s="493">
        <f t="shared" si="28"/>
        <v>200</v>
      </c>
      <c r="AC749" s="495">
        <f t="shared" si="29"/>
        <v>200</v>
      </c>
    </row>
    <row r="750" spans="1:29" s="493" customFormat="1" hidden="1" x14ac:dyDescent="0.2">
      <c r="A750" s="475">
        <v>735</v>
      </c>
      <c r="B750" s="476" t="s">
        <v>1103</v>
      </c>
      <c r="C750" s="476" t="s">
        <v>486</v>
      </c>
      <c r="D750" s="476" t="s">
        <v>831</v>
      </c>
      <c r="E750" s="476" t="s">
        <v>835</v>
      </c>
      <c r="F750" s="477">
        <v>200</v>
      </c>
      <c r="G750" s="477">
        <v>0</v>
      </c>
      <c r="H750" s="477">
        <v>0</v>
      </c>
      <c r="I750" s="478" t="s">
        <v>431</v>
      </c>
      <c r="J750" s="479">
        <v>5521.2905000000001</v>
      </c>
      <c r="K750" s="480">
        <v>44258</v>
      </c>
      <c r="L750" s="480"/>
      <c r="M750" s="481">
        <v>1104</v>
      </c>
      <c r="N750" s="482" t="s">
        <v>431</v>
      </c>
      <c r="O750" s="483">
        <v>1</v>
      </c>
      <c r="P750" s="484">
        <v>1194</v>
      </c>
      <c r="Q750" s="485">
        <v>0</v>
      </c>
      <c r="R750" s="485">
        <v>0</v>
      </c>
      <c r="S750" s="485">
        <v>76</v>
      </c>
      <c r="T750" s="485">
        <v>0</v>
      </c>
      <c r="U750" s="484">
        <v>0</v>
      </c>
      <c r="V750" s="483"/>
      <c r="W750" s="486" t="s">
        <v>672</v>
      </c>
      <c r="X750" s="476" t="s">
        <v>627</v>
      </c>
      <c r="Y750" s="476" t="s">
        <v>627</v>
      </c>
      <c r="Z750" s="476">
        <v>0</v>
      </c>
      <c r="AA750" s="493">
        <f t="shared" si="28"/>
        <v>200</v>
      </c>
      <c r="AC750" s="495">
        <f t="shared" si="29"/>
        <v>200</v>
      </c>
    </row>
    <row r="751" spans="1:29" s="493" customFormat="1" hidden="1" x14ac:dyDescent="0.2">
      <c r="A751" s="475">
        <v>736</v>
      </c>
      <c r="B751" s="476" t="s">
        <v>1103</v>
      </c>
      <c r="C751" s="476" t="s">
        <v>486</v>
      </c>
      <c r="D751" s="476" t="s">
        <v>831</v>
      </c>
      <c r="E751" s="476" t="s">
        <v>835</v>
      </c>
      <c r="F751" s="477">
        <v>200</v>
      </c>
      <c r="G751" s="477">
        <v>0</v>
      </c>
      <c r="H751" s="477">
        <v>0</v>
      </c>
      <c r="I751" s="478" t="s">
        <v>431</v>
      </c>
      <c r="J751" s="479">
        <v>5521.2905000000001</v>
      </c>
      <c r="K751" s="480">
        <v>44258</v>
      </c>
      <c r="L751" s="480"/>
      <c r="M751" s="481">
        <v>1104</v>
      </c>
      <c r="N751" s="482" t="s">
        <v>431</v>
      </c>
      <c r="O751" s="483">
        <v>1</v>
      </c>
      <c r="P751" s="484">
        <v>1194</v>
      </c>
      <c r="Q751" s="485">
        <v>0</v>
      </c>
      <c r="R751" s="485">
        <v>0</v>
      </c>
      <c r="S751" s="485">
        <v>76</v>
      </c>
      <c r="T751" s="485">
        <v>0</v>
      </c>
      <c r="U751" s="484">
        <v>0</v>
      </c>
      <c r="V751" s="483"/>
      <c r="W751" s="486" t="s">
        <v>672</v>
      </c>
      <c r="X751" s="476" t="s">
        <v>627</v>
      </c>
      <c r="Y751" s="476" t="s">
        <v>627</v>
      </c>
      <c r="Z751" s="476">
        <v>0</v>
      </c>
      <c r="AA751" s="493">
        <f t="shared" si="28"/>
        <v>200</v>
      </c>
      <c r="AC751" s="495">
        <f t="shared" si="29"/>
        <v>200</v>
      </c>
    </row>
    <row r="752" spans="1:29" s="493" customFormat="1" hidden="1" x14ac:dyDescent="0.2">
      <c r="A752" s="475">
        <v>737</v>
      </c>
      <c r="B752" s="476" t="s">
        <v>1103</v>
      </c>
      <c r="C752" s="476" t="s">
        <v>486</v>
      </c>
      <c r="D752" s="476" t="s">
        <v>831</v>
      </c>
      <c r="E752" s="476" t="s">
        <v>835</v>
      </c>
      <c r="F752" s="477">
        <v>200</v>
      </c>
      <c r="G752" s="477">
        <v>0</v>
      </c>
      <c r="H752" s="477">
        <v>0</v>
      </c>
      <c r="I752" s="478" t="s">
        <v>431</v>
      </c>
      <c r="J752" s="479">
        <v>5521.2905000000001</v>
      </c>
      <c r="K752" s="480">
        <v>44258</v>
      </c>
      <c r="L752" s="480"/>
      <c r="M752" s="481">
        <v>1104</v>
      </c>
      <c r="N752" s="482" t="s">
        <v>431</v>
      </c>
      <c r="O752" s="483">
        <v>1</v>
      </c>
      <c r="P752" s="484">
        <v>1194</v>
      </c>
      <c r="Q752" s="485">
        <v>0</v>
      </c>
      <c r="R752" s="485">
        <v>0</v>
      </c>
      <c r="S752" s="485">
        <v>76</v>
      </c>
      <c r="T752" s="485">
        <v>0</v>
      </c>
      <c r="U752" s="484">
        <v>0</v>
      </c>
      <c r="V752" s="483"/>
      <c r="W752" s="486" t="s">
        <v>672</v>
      </c>
      <c r="X752" s="476" t="s">
        <v>627</v>
      </c>
      <c r="Y752" s="476" t="s">
        <v>627</v>
      </c>
      <c r="Z752" s="476">
        <v>0</v>
      </c>
      <c r="AA752" s="493">
        <f t="shared" si="28"/>
        <v>200</v>
      </c>
      <c r="AC752" s="495">
        <f t="shared" si="29"/>
        <v>200</v>
      </c>
    </row>
    <row r="753" spans="1:29" s="493" customFormat="1" hidden="1" x14ac:dyDescent="0.2">
      <c r="A753" s="475">
        <v>738</v>
      </c>
      <c r="B753" s="476" t="s">
        <v>1103</v>
      </c>
      <c r="C753" s="476" t="s">
        <v>486</v>
      </c>
      <c r="D753" s="476" t="s">
        <v>831</v>
      </c>
      <c r="E753" s="476" t="s">
        <v>835</v>
      </c>
      <c r="F753" s="477">
        <v>200</v>
      </c>
      <c r="G753" s="477">
        <v>0</v>
      </c>
      <c r="H753" s="477">
        <v>0</v>
      </c>
      <c r="I753" s="478" t="s">
        <v>431</v>
      </c>
      <c r="J753" s="479">
        <v>5521.2905000000001</v>
      </c>
      <c r="K753" s="480">
        <v>44258</v>
      </c>
      <c r="L753" s="480"/>
      <c r="M753" s="481">
        <v>1104</v>
      </c>
      <c r="N753" s="482" t="s">
        <v>431</v>
      </c>
      <c r="O753" s="483">
        <v>1</v>
      </c>
      <c r="P753" s="484">
        <v>1194</v>
      </c>
      <c r="Q753" s="485">
        <v>0</v>
      </c>
      <c r="R753" s="485">
        <v>0</v>
      </c>
      <c r="S753" s="485">
        <v>76</v>
      </c>
      <c r="T753" s="485">
        <v>0</v>
      </c>
      <c r="U753" s="484">
        <v>0</v>
      </c>
      <c r="V753" s="483"/>
      <c r="W753" s="486" t="s">
        <v>672</v>
      </c>
      <c r="X753" s="476" t="s">
        <v>627</v>
      </c>
      <c r="Y753" s="476" t="s">
        <v>627</v>
      </c>
      <c r="Z753" s="476">
        <v>0</v>
      </c>
      <c r="AA753" s="493">
        <f t="shared" si="28"/>
        <v>200</v>
      </c>
      <c r="AC753" s="495">
        <f t="shared" si="29"/>
        <v>200</v>
      </c>
    </row>
    <row r="754" spans="1:29" s="493" customFormat="1" hidden="1" x14ac:dyDescent="0.2">
      <c r="A754" s="475">
        <v>739</v>
      </c>
      <c r="B754" s="476" t="s">
        <v>1103</v>
      </c>
      <c r="C754" s="476" t="s">
        <v>486</v>
      </c>
      <c r="D754" s="476" t="s">
        <v>831</v>
      </c>
      <c r="E754" s="476" t="s">
        <v>835</v>
      </c>
      <c r="F754" s="477">
        <v>200</v>
      </c>
      <c r="G754" s="477">
        <v>0</v>
      </c>
      <c r="H754" s="477">
        <v>0</v>
      </c>
      <c r="I754" s="478" t="s">
        <v>431</v>
      </c>
      <c r="J754" s="479">
        <v>5521.2905000000001</v>
      </c>
      <c r="K754" s="480">
        <v>44258</v>
      </c>
      <c r="L754" s="480"/>
      <c r="M754" s="481">
        <v>1104</v>
      </c>
      <c r="N754" s="482" t="s">
        <v>431</v>
      </c>
      <c r="O754" s="483">
        <v>1</v>
      </c>
      <c r="P754" s="484">
        <v>1194</v>
      </c>
      <c r="Q754" s="485">
        <v>0</v>
      </c>
      <c r="R754" s="485">
        <v>0</v>
      </c>
      <c r="S754" s="485">
        <v>76</v>
      </c>
      <c r="T754" s="485">
        <v>0</v>
      </c>
      <c r="U754" s="484">
        <v>0</v>
      </c>
      <c r="V754" s="483"/>
      <c r="W754" s="486" t="s">
        <v>672</v>
      </c>
      <c r="X754" s="476" t="s">
        <v>627</v>
      </c>
      <c r="Y754" s="476" t="s">
        <v>627</v>
      </c>
      <c r="Z754" s="476">
        <v>0</v>
      </c>
      <c r="AA754" s="493">
        <f t="shared" si="28"/>
        <v>200</v>
      </c>
      <c r="AC754" s="495">
        <f t="shared" si="29"/>
        <v>200</v>
      </c>
    </row>
    <row r="755" spans="1:29" s="493" customFormat="1" hidden="1" x14ac:dyDescent="0.2">
      <c r="A755" s="475">
        <v>740</v>
      </c>
      <c r="B755" s="476" t="s">
        <v>1103</v>
      </c>
      <c r="C755" s="476" t="s">
        <v>486</v>
      </c>
      <c r="D755" s="476" t="s">
        <v>831</v>
      </c>
      <c r="E755" s="476" t="s">
        <v>835</v>
      </c>
      <c r="F755" s="477">
        <v>77</v>
      </c>
      <c r="G755" s="477">
        <v>0</v>
      </c>
      <c r="H755" s="477">
        <v>0</v>
      </c>
      <c r="I755" s="478" t="s">
        <v>431</v>
      </c>
      <c r="J755" s="479">
        <v>5521.2905000000001</v>
      </c>
      <c r="K755" s="480">
        <v>44258</v>
      </c>
      <c r="L755" s="480"/>
      <c r="M755" s="481">
        <v>425</v>
      </c>
      <c r="N755" s="482" t="s">
        <v>431</v>
      </c>
      <c r="O755" s="483">
        <v>1</v>
      </c>
      <c r="P755" s="484">
        <v>460</v>
      </c>
      <c r="Q755" s="485">
        <v>0</v>
      </c>
      <c r="R755" s="485">
        <v>0</v>
      </c>
      <c r="S755" s="485">
        <v>29</v>
      </c>
      <c r="T755" s="485">
        <v>0</v>
      </c>
      <c r="U755" s="484">
        <v>0</v>
      </c>
      <c r="V755" s="483"/>
      <c r="W755" s="486" t="s">
        <v>672</v>
      </c>
      <c r="X755" s="476" t="s">
        <v>627</v>
      </c>
      <c r="Y755" s="476" t="s">
        <v>627</v>
      </c>
      <c r="Z755" s="476">
        <v>0</v>
      </c>
      <c r="AA755" s="493">
        <f t="shared" si="28"/>
        <v>77</v>
      </c>
      <c r="AC755" s="495">
        <f t="shared" si="29"/>
        <v>77</v>
      </c>
    </row>
    <row r="756" spans="1:29" s="493" customFormat="1" hidden="1" x14ac:dyDescent="0.2">
      <c r="A756" s="475">
        <v>741</v>
      </c>
      <c r="B756" s="476" t="s">
        <v>1103</v>
      </c>
      <c r="C756" s="476" t="s">
        <v>486</v>
      </c>
      <c r="D756" s="476" t="s">
        <v>831</v>
      </c>
      <c r="E756" s="476" t="s">
        <v>835</v>
      </c>
      <c r="F756" s="477">
        <v>123</v>
      </c>
      <c r="G756" s="477">
        <v>0</v>
      </c>
      <c r="H756" s="477">
        <v>0</v>
      </c>
      <c r="I756" s="478" t="s">
        <v>431</v>
      </c>
      <c r="J756" s="479">
        <v>5470.9061000000002</v>
      </c>
      <c r="K756" s="480">
        <v>44258</v>
      </c>
      <c r="L756" s="480"/>
      <c r="M756" s="481">
        <v>673</v>
      </c>
      <c r="N756" s="482" t="s">
        <v>431</v>
      </c>
      <c r="O756" s="483">
        <v>1</v>
      </c>
      <c r="P756" s="484">
        <v>734</v>
      </c>
      <c r="Q756" s="485">
        <v>0</v>
      </c>
      <c r="R756" s="485">
        <v>0</v>
      </c>
      <c r="S756" s="485">
        <v>53</v>
      </c>
      <c r="T756" s="485">
        <v>0</v>
      </c>
      <c r="U756" s="484">
        <v>0</v>
      </c>
      <c r="V756" s="483"/>
      <c r="W756" s="486" t="s">
        <v>672</v>
      </c>
      <c r="X756" s="476" t="s">
        <v>627</v>
      </c>
      <c r="Y756" s="476" t="s">
        <v>627</v>
      </c>
      <c r="Z756" s="476">
        <v>0</v>
      </c>
      <c r="AA756" s="493">
        <f t="shared" si="28"/>
        <v>123</v>
      </c>
      <c r="AC756" s="495">
        <f t="shared" si="29"/>
        <v>123</v>
      </c>
    </row>
    <row r="757" spans="1:29" s="493" customFormat="1" hidden="1" x14ac:dyDescent="0.2">
      <c r="A757" s="475">
        <v>742</v>
      </c>
      <c r="B757" s="476" t="s">
        <v>1103</v>
      </c>
      <c r="C757" s="476" t="s">
        <v>486</v>
      </c>
      <c r="D757" s="476" t="s">
        <v>831</v>
      </c>
      <c r="E757" s="476" t="s">
        <v>835</v>
      </c>
      <c r="F757" s="477">
        <v>477</v>
      </c>
      <c r="G757" s="477">
        <v>0</v>
      </c>
      <c r="H757" s="477">
        <v>0</v>
      </c>
      <c r="I757" s="478" t="s">
        <v>431</v>
      </c>
      <c r="J757" s="479">
        <v>5363.16</v>
      </c>
      <c r="K757" s="480">
        <v>44265</v>
      </c>
      <c r="L757" s="480"/>
      <c r="M757" s="481">
        <v>2558</v>
      </c>
      <c r="N757" s="482" t="s">
        <v>431</v>
      </c>
      <c r="O757" s="483">
        <v>1</v>
      </c>
      <c r="P757" s="484">
        <v>2848</v>
      </c>
      <c r="Q757" s="485">
        <v>0</v>
      </c>
      <c r="R757" s="485">
        <v>0</v>
      </c>
      <c r="S757" s="485">
        <v>263</v>
      </c>
      <c r="T757" s="485">
        <v>0</v>
      </c>
      <c r="U757" s="484">
        <v>0</v>
      </c>
      <c r="V757" s="483"/>
      <c r="W757" s="486" t="s">
        <v>672</v>
      </c>
      <c r="X757" s="476" t="s">
        <v>627</v>
      </c>
      <c r="Y757" s="476" t="s">
        <v>627</v>
      </c>
      <c r="Z757" s="476">
        <v>0</v>
      </c>
      <c r="AA757" s="493">
        <f t="shared" si="28"/>
        <v>477</v>
      </c>
      <c r="AC757" s="495">
        <f t="shared" si="29"/>
        <v>477</v>
      </c>
    </row>
    <row r="758" spans="1:29" s="493" customFormat="1" hidden="1" x14ac:dyDescent="0.2">
      <c r="A758" s="475">
        <v>743</v>
      </c>
      <c r="B758" s="476" t="s">
        <v>1103</v>
      </c>
      <c r="C758" s="476" t="s">
        <v>486</v>
      </c>
      <c r="D758" s="476" t="s">
        <v>831</v>
      </c>
      <c r="E758" s="476" t="s">
        <v>835</v>
      </c>
      <c r="F758" s="477">
        <v>500</v>
      </c>
      <c r="G758" s="477">
        <v>0</v>
      </c>
      <c r="H758" s="477">
        <v>0</v>
      </c>
      <c r="I758" s="478" t="s">
        <v>431</v>
      </c>
      <c r="J758" s="479">
        <v>5363.16</v>
      </c>
      <c r="K758" s="480">
        <v>44265</v>
      </c>
      <c r="L758" s="480"/>
      <c r="M758" s="481">
        <v>2682</v>
      </c>
      <c r="N758" s="482" t="s">
        <v>431</v>
      </c>
      <c r="O758" s="483">
        <v>1</v>
      </c>
      <c r="P758" s="484">
        <v>2985</v>
      </c>
      <c r="Q758" s="485">
        <v>0</v>
      </c>
      <c r="R758" s="485">
        <v>0</v>
      </c>
      <c r="S758" s="485">
        <v>276</v>
      </c>
      <c r="T758" s="485">
        <v>0</v>
      </c>
      <c r="U758" s="484">
        <v>0</v>
      </c>
      <c r="V758" s="483"/>
      <c r="W758" s="486" t="s">
        <v>672</v>
      </c>
      <c r="X758" s="476" t="s">
        <v>627</v>
      </c>
      <c r="Y758" s="476" t="s">
        <v>627</v>
      </c>
      <c r="Z758" s="476">
        <v>0</v>
      </c>
      <c r="AA758" s="493">
        <f t="shared" si="28"/>
        <v>500</v>
      </c>
      <c r="AC758" s="495">
        <f t="shared" si="29"/>
        <v>500</v>
      </c>
    </row>
    <row r="759" spans="1:29" s="493" customFormat="1" hidden="1" x14ac:dyDescent="0.2">
      <c r="A759" s="475">
        <v>744</v>
      </c>
      <c r="B759" s="476" t="s">
        <v>1103</v>
      </c>
      <c r="C759" s="476" t="s">
        <v>486</v>
      </c>
      <c r="D759" s="476" t="s">
        <v>831</v>
      </c>
      <c r="E759" s="476" t="s">
        <v>835</v>
      </c>
      <c r="F759" s="477">
        <v>500</v>
      </c>
      <c r="G759" s="477">
        <v>0</v>
      </c>
      <c r="H759" s="477">
        <v>0</v>
      </c>
      <c r="I759" s="478" t="s">
        <v>431</v>
      </c>
      <c r="J759" s="479">
        <v>5363.16</v>
      </c>
      <c r="K759" s="480">
        <v>44265</v>
      </c>
      <c r="L759" s="480"/>
      <c r="M759" s="481">
        <v>2682</v>
      </c>
      <c r="N759" s="482" t="s">
        <v>431</v>
      </c>
      <c r="O759" s="483">
        <v>1</v>
      </c>
      <c r="P759" s="484">
        <v>2985</v>
      </c>
      <c r="Q759" s="485">
        <v>0</v>
      </c>
      <c r="R759" s="485">
        <v>0</v>
      </c>
      <c r="S759" s="485">
        <v>276</v>
      </c>
      <c r="T759" s="485">
        <v>0</v>
      </c>
      <c r="U759" s="484">
        <v>0</v>
      </c>
      <c r="V759" s="483"/>
      <c r="W759" s="486" t="s">
        <v>672</v>
      </c>
      <c r="X759" s="476" t="s">
        <v>627</v>
      </c>
      <c r="Y759" s="476" t="s">
        <v>627</v>
      </c>
      <c r="Z759" s="476">
        <v>0</v>
      </c>
      <c r="AA759" s="493">
        <f t="shared" si="28"/>
        <v>500</v>
      </c>
      <c r="AC759" s="495">
        <f t="shared" si="29"/>
        <v>500</v>
      </c>
    </row>
    <row r="760" spans="1:29" s="493" customFormat="1" hidden="1" x14ac:dyDescent="0.2">
      <c r="A760" s="475">
        <v>745</v>
      </c>
      <c r="B760" s="476" t="s">
        <v>1103</v>
      </c>
      <c r="C760" s="476" t="s">
        <v>486</v>
      </c>
      <c r="D760" s="476" t="s">
        <v>831</v>
      </c>
      <c r="E760" s="476" t="s">
        <v>835</v>
      </c>
      <c r="F760" s="477">
        <v>200</v>
      </c>
      <c r="G760" s="477">
        <v>0</v>
      </c>
      <c r="H760" s="477">
        <v>0</v>
      </c>
      <c r="I760" s="478" t="s">
        <v>431</v>
      </c>
      <c r="J760" s="479">
        <v>5519.5469999999996</v>
      </c>
      <c r="K760" s="480">
        <v>44266</v>
      </c>
      <c r="L760" s="480"/>
      <c r="M760" s="481">
        <v>1104</v>
      </c>
      <c r="N760" s="482" t="s">
        <v>431</v>
      </c>
      <c r="O760" s="483">
        <v>1</v>
      </c>
      <c r="P760" s="484">
        <v>1194</v>
      </c>
      <c r="Q760" s="485">
        <v>0</v>
      </c>
      <c r="R760" s="485">
        <v>0</v>
      </c>
      <c r="S760" s="485">
        <v>75</v>
      </c>
      <c r="T760" s="485">
        <v>0</v>
      </c>
      <c r="U760" s="484">
        <v>0</v>
      </c>
      <c r="V760" s="483"/>
      <c r="W760" s="486" t="s">
        <v>672</v>
      </c>
      <c r="X760" s="476" t="s">
        <v>627</v>
      </c>
      <c r="Y760" s="476" t="s">
        <v>627</v>
      </c>
      <c r="Z760" s="476">
        <v>0</v>
      </c>
      <c r="AA760" s="493">
        <f t="shared" si="28"/>
        <v>200</v>
      </c>
      <c r="AC760" s="495">
        <f t="shared" si="29"/>
        <v>200</v>
      </c>
    </row>
    <row r="761" spans="1:29" s="493" customFormat="1" hidden="1" x14ac:dyDescent="0.2">
      <c r="A761" s="475">
        <v>746</v>
      </c>
      <c r="B761" s="476" t="s">
        <v>1103</v>
      </c>
      <c r="C761" s="476" t="s">
        <v>486</v>
      </c>
      <c r="D761" s="476" t="s">
        <v>831</v>
      </c>
      <c r="E761" s="476" t="s">
        <v>835</v>
      </c>
      <c r="F761" s="477">
        <v>1276</v>
      </c>
      <c r="G761" s="477">
        <v>0</v>
      </c>
      <c r="H761" s="477">
        <v>0</v>
      </c>
      <c r="I761" s="478" t="s">
        <v>431</v>
      </c>
      <c r="J761" s="479">
        <v>5421.0835999999999</v>
      </c>
      <c r="K761" s="480">
        <v>44271</v>
      </c>
      <c r="L761" s="480"/>
      <c r="M761" s="481">
        <v>6917</v>
      </c>
      <c r="N761" s="482" t="s">
        <v>431</v>
      </c>
      <c r="O761" s="483">
        <v>1</v>
      </c>
      <c r="P761" s="484">
        <v>7617</v>
      </c>
      <c r="Q761" s="485">
        <v>0</v>
      </c>
      <c r="R761" s="485">
        <v>0</v>
      </c>
      <c r="S761" s="485">
        <v>602</v>
      </c>
      <c r="T761" s="485">
        <v>0</v>
      </c>
      <c r="U761" s="484">
        <v>0</v>
      </c>
      <c r="V761" s="483"/>
      <c r="W761" s="486" t="s">
        <v>672</v>
      </c>
      <c r="X761" s="476" t="s">
        <v>627</v>
      </c>
      <c r="Y761" s="476" t="s">
        <v>627</v>
      </c>
      <c r="Z761" s="476">
        <v>0</v>
      </c>
      <c r="AA761" s="493">
        <f t="shared" si="28"/>
        <v>1276</v>
      </c>
      <c r="AC761" s="495">
        <f t="shared" si="29"/>
        <v>1276</v>
      </c>
    </row>
    <row r="762" spans="1:29" s="493" customFormat="1" hidden="1" x14ac:dyDescent="0.2">
      <c r="A762" s="475">
        <v>747</v>
      </c>
      <c r="B762" s="476" t="s">
        <v>1103</v>
      </c>
      <c r="C762" s="476" t="s">
        <v>486</v>
      </c>
      <c r="D762" s="476" t="s">
        <v>831</v>
      </c>
      <c r="E762" s="476" t="s">
        <v>835</v>
      </c>
      <c r="F762" s="477">
        <v>200</v>
      </c>
      <c r="G762" s="477">
        <v>0</v>
      </c>
      <c r="H762" s="477">
        <v>0</v>
      </c>
      <c r="I762" s="478" t="s">
        <v>431</v>
      </c>
      <c r="J762" s="479">
        <v>5914.4886999999999</v>
      </c>
      <c r="K762" s="480">
        <v>44273</v>
      </c>
      <c r="L762" s="480"/>
      <c r="M762" s="481">
        <v>1183</v>
      </c>
      <c r="N762" s="482" t="s">
        <v>431</v>
      </c>
      <c r="O762" s="483">
        <v>1</v>
      </c>
      <c r="P762" s="484">
        <v>1194</v>
      </c>
      <c r="Q762" s="485">
        <v>0</v>
      </c>
      <c r="R762" s="485">
        <v>0</v>
      </c>
      <c r="S762" s="485">
        <v>-5</v>
      </c>
      <c r="T762" s="485">
        <v>0</v>
      </c>
      <c r="U762" s="484">
        <v>0</v>
      </c>
      <c r="V762" s="483"/>
      <c r="W762" s="486" t="s">
        <v>672</v>
      </c>
      <c r="X762" s="476" t="s">
        <v>627</v>
      </c>
      <c r="Y762" s="476" t="s">
        <v>627</v>
      </c>
      <c r="Z762" s="476">
        <v>0</v>
      </c>
      <c r="AA762" s="493">
        <f t="shared" si="28"/>
        <v>200</v>
      </c>
      <c r="AC762" s="495">
        <f t="shared" si="29"/>
        <v>200</v>
      </c>
    </row>
    <row r="763" spans="1:29" s="493" customFormat="1" hidden="1" x14ac:dyDescent="0.2">
      <c r="A763" s="475">
        <v>748</v>
      </c>
      <c r="B763" s="476" t="s">
        <v>1103</v>
      </c>
      <c r="C763" s="476" t="s">
        <v>486</v>
      </c>
      <c r="D763" s="476" t="s">
        <v>831</v>
      </c>
      <c r="E763" s="476" t="s">
        <v>835</v>
      </c>
      <c r="F763" s="477">
        <v>200</v>
      </c>
      <c r="G763" s="477">
        <v>0</v>
      </c>
      <c r="H763" s="477">
        <v>0</v>
      </c>
      <c r="I763" s="478" t="s">
        <v>431</v>
      </c>
      <c r="J763" s="479">
        <v>5914.4886999999999</v>
      </c>
      <c r="K763" s="480">
        <v>44273</v>
      </c>
      <c r="L763" s="480"/>
      <c r="M763" s="481">
        <v>1183</v>
      </c>
      <c r="N763" s="482" t="s">
        <v>431</v>
      </c>
      <c r="O763" s="483">
        <v>1</v>
      </c>
      <c r="P763" s="484">
        <v>1194</v>
      </c>
      <c r="Q763" s="485">
        <v>0</v>
      </c>
      <c r="R763" s="485">
        <v>0</v>
      </c>
      <c r="S763" s="485">
        <v>-5</v>
      </c>
      <c r="T763" s="485">
        <v>0</v>
      </c>
      <c r="U763" s="484">
        <v>0</v>
      </c>
      <c r="V763" s="483"/>
      <c r="W763" s="486" t="s">
        <v>672</v>
      </c>
      <c r="X763" s="476" t="s">
        <v>627</v>
      </c>
      <c r="Y763" s="476" t="s">
        <v>627</v>
      </c>
      <c r="Z763" s="476">
        <v>0</v>
      </c>
      <c r="AA763" s="493">
        <f t="shared" si="28"/>
        <v>200</v>
      </c>
      <c r="AC763" s="495">
        <f t="shared" si="29"/>
        <v>200</v>
      </c>
    </row>
    <row r="764" spans="1:29" s="493" customFormat="1" hidden="1" x14ac:dyDescent="0.2">
      <c r="A764" s="475">
        <v>749</v>
      </c>
      <c r="B764" s="476" t="s">
        <v>1103</v>
      </c>
      <c r="C764" s="476" t="s">
        <v>486</v>
      </c>
      <c r="D764" s="476" t="s">
        <v>831</v>
      </c>
      <c r="E764" s="476" t="s">
        <v>835</v>
      </c>
      <c r="F764" s="477">
        <v>200</v>
      </c>
      <c r="G764" s="477">
        <v>0</v>
      </c>
      <c r="H764" s="477">
        <v>0</v>
      </c>
      <c r="I764" s="478" t="s">
        <v>431</v>
      </c>
      <c r="J764" s="479">
        <v>5914.4886999999999</v>
      </c>
      <c r="K764" s="480">
        <v>44273</v>
      </c>
      <c r="L764" s="480"/>
      <c r="M764" s="481">
        <v>1183</v>
      </c>
      <c r="N764" s="482" t="s">
        <v>431</v>
      </c>
      <c r="O764" s="483">
        <v>1</v>
      </c>
      <c r="P764" s="484">
        <v>1194</v>
      </c>
      <c r="Q764" s="485">
        <v>0</v>
      </c>
      <c r="R764" s="485">
        <v>0</v>
      </c>
      <c r="S764" s="485">
        <v>-5</v>
      </c>
      <c r="T764" s="485">
        <v>0</v>
      </c>
      <c r="U764" s="484">
        <v>0</v>
      </c>
      <c r="V764" s="483"/>
      <c r="W764" s="486" t="s">
        <v>672</v>
      </c>
      <c r="X764" s="476" t="s">
        <v>627</v>
      </c>
      <c r="Y764" s="476" t="s">
        <v>627</v>
      </c>
      <c r="Z764" s="476">
        <v>0</v>
      </c>
      <c r="AA764" s="493">
        <f t="shared" si="28"/>
        <v>200</v>
      </c>
      <c r="AC764" s="495">
        <f t="shared" si="29"/>
        <v>200</v>
      </c>
    </row>
    <row r="765" spans="1:29" s="493" customFormat="1" hidden="1" x14ac:dyDescent="0.2">
      <c r="A765" s="475">
        <v>750</v>
      </c>
      <c r="B765" s="476" t="s">
        <v>1103</v>
      </c>
      <c r="C765" s="476" t="s">
        <v>486</v>
      </c>
      <c r="D765" s="476" t="s">
        <v>831</v>
      </c>
      <c r="E765" s="476" t="s">
        <v>835</v>
      </c>
      <c r="F765" s="477">
        <v>200</v>
      </c>
      <c r="G765" s="477">
        <v>0</v>
      </c>
      <c r="H765" s="477">
        <v>0</v>
      </c>
      <c r="I765" s="478" t="s">
        <v>431</v>
      </c>
      <c r="J765" s="479">
        <v>5914.4886999999999</v>
      </c>
      <c r="K765" s="480">
        <v>44273</v>
      </c>
      <c r="L765" s="480"/>
      <c r="M765" s="481">
        <v>1183</v>
      </c>
      <c r="N765" s="482" t="s">
        <v>431</v>
      </c>
      <c r="O765" s="483">
        <v>1</v>
      </c>
      <c r="P765" s="484">
        <v>1194</v>
      </c>
      <c r="Q765" s="485">
        <v>0</v>
      </c>
      <c r="R765" s="485">
        <v>0</v>
      </c>
      <c r="S765" s="485">
        <v>-5</v>
      </c>
      <c r="T765" s="485">
        <v>0</v>
      </c>
      <c r="U765" s="484">
        <v>0</v>
      </c>
      <c r="V765" s="483"/>
      <c r="W765" s="486" t="s">
        <v>672</v>
      </c>
      <c r="X765" s="476" t="s">
        <v>627</v>
      </c>
      <c r="Y765" s="476" t="s">
        <v>627</v>
      </c>
      <c r="Z765" s="476">
        <v>0</v>
      </c>
      <c r="AA765" s="493">
        <f t="shared" si="28"/>
        <v>200</v>
      </c>
      <c r="AC765" s="495">
        <f t="shared" si="29"/>
        <v>200</v>
      </c>
    </row>
    <row r="766" spans="1:29" s="493" customFormat="1" hidden="1" x14ac:dyDescent="0.2">
      <c r="A766" s="475">
        <v>751</v>
      </c>
      <c r="B766" s="476" t="s">
        <v>1103</v>
      </c>
      <c r="C766" s="476" t="s">
        <v>486</v>
      </c>
      <c r="D766" s="476" t="s">
        <v>831</v>
      </c>
      <c r="E766" s="476" t="s">
        <v>835</v>
      </c>
      <c r="F766" s="477">
        <v>200</v>
      </c>
      <c r="G766" s="477">
        <v>0</v>
      </c>
      <c r="H766" s="477">
        <v>0</v>
      </c>
      <c r="I766" s="478" t="s">
        <v>431</v>
      </c>
      <c r="J766" s="479">
        <v>5914.4886999999999</v>
      </c>
      <c r="K766" s="480">
        <v>44273</v>
      </c>
      <c r="L766" s="480"/>
      <c r="M766" s="481">
        <v>1183</v>
      </c>
      <c r="N766" s="482" t="s">
        <v>431</v>
      </c>
      <c r="O766" s="483">
        <v>1</v>
      </c>
      <c r="P766" s="484">
        <v>1194</v>
      </c>
      <c r="Q766" s="485">
        <v>0</v>
      </c>
      <c r="R766" s="485">
        <v>0</v>
      </c>
      <c r="S766" s="485">
        <v>-5</v>
      </c>
      <c r="T766" s="485">
        <v>0</v>
      </c>
      <c r="U766" s="484">
        <v>0</v>
      </c>
      <c r="V766" s="483"/>
      <c r="W766" s="486" t="s">
        <v>672</v>
      </c>
      <c r="X766" s="476" t="s">
        <v>627</v>
      </c>
      <c r="Y766" s="476" t="s">
        <v>627</v>
      </c>
      <c r="Z766" s="476">
        <v>0</v>
      </c>
      <c r="AA766" s="493">
        <f t="shared" si="28"/>
        <v>200</v>
      </c>
      <c r="AC766" s="495">
        <f t="shared" si="29"/>
        <v>200</v>
      </c>
    </row>
    <row r="767" spans="1:29" s="493" customFormat="1" hidden="1" x14ac:dyDescent="0.2">
      <c r="A767" s="475">
        <v>752</v>
      </c>
      <c r="B767" s="476" t="s">
        <v>1103</v>
      </c>
      <c r="C767" s="476" t="s">
        <v>486</v>
      </c>
      <c r="D767" s="476" t="s">
        <v>831</v>
      </c>
      <c r="E767" s="476" t="s">
        <v>835</v>
      </c>
      <c r="F767" s="477">
        <v>200</v>
      </c>
      <c r="G767" s="477">
        <v>0</v>
      </c>
      <c r="H767" s="477">
        <v>0</v>
      </c>
      <c r="I767" s="478" t="s">
        <v>431</v>
      </c>
      <c r="J767" s="479">
        <v>5914.4886999999999</v>
      </c>
      <c r="K767" s="480">
        <v>44273</v>
      </c>
      <c r="L767" s="480"/>
      <c r="M767" s="481">
        <v>1183</v>
      </c>
      <c r="N767" s="482" t="s">
        <v>431</v>
      </c>
      <c r="O767" s="483">
        <v>1</v>
      </c>
      <c r="P767" s="484">
        <v>1194</v>
      </c>
      <c r="Q767" s="485">
        <v>0</v>
      </c>
      <c r="R767" s="485">
        <v>0</v>
      </c>
      <c r="S767" s="485">
        <v>-5</v>
      </c>
      <c r="T767" s="485">
        <v>0</v>
      </c>
      <c r="U767" s="484">
        <v>0</v>
      </c>
      <c r="V767" s="483"/>
      <c r="W767" s="486" t="s">
        <v>672</v>
      </c>
      <c r="X767" s="476" t="s">
        <v>627</v>
      </c>
      <c r="Y767" s="476" t="s">
        <v>627</v>
      </c>
      <c r="Z767" s="476">
        <v>0</v>
      </c>
      <c r="AA767" s="493">
        <f t="shared" si="28"/>
        <v>200</v>
      </c>
      <c r="AC767" s="495">
        <f t="shared" si="29"/>
        <v>200</v>
      </c>
    </row>
    <row r="768" spans="1:29" s="493" customFormat="1" hidden="1" x14ac:dyDescent="0.2">
      <c r="A768" s="475">
        <v>753</v>
      </c>
      <c r="B768" s="476" t="s">
        <v>1103</v>
      </c>
      <c r="C768" s="476" t="s">
        <v>486</v>
      </c>
      <c r="D768" s="476" t="s">
        <v>831</v>
      </c>
      <c r="E768" s="476" t="s">
        <v>835</v>
      </c>
      <c r="F768" s="477">
        <v>200</v>
      </c>
      <c r="G768" s="477">
        <v>0</v>
      </c>
      <c r="H768" s="477">
        <v>0</v>
      </c>
      <c r="I768" s="478" t="s">
        <v>431</v>
      </c>
      <c r="J768" s="479">
        <v>5914.4886999999999</v>
      </c>
      <c r="K768" s="480">
        <v>44273</v>
      </c>
      <c r="L768" s="480"/>
      <c r="M768" s="481">
        <v>1183</v>
      </c>
      <c r="N768" s="482" t="s">
        <v>431</v>
      </c>
      <c r="O768" s="483">
        <v>1</v>
      </c>
      <c r="P768" s="484">
        <v>1194</v>
      </c>
      <c r="Q768" s="485">
        <v>0</v>
      </c>
      <c r="R768" s="485">
        <v>0</v>
      </c>
      <c r="S768" s="485">
        <v>-5</v>
      </c>
      <c r="T768" s="485">
        <v>0</v>
      </c>
      <c r="U768" s="484">
        <v>0</v>
      </c>
      <c r="V768" s="483"/>
      <c r="W768" s="486" t="s">
        <v>672</v>
      </c>
      <c r="X768" s="476" t="s">
        <v>627</v>
      </c>
      <c r="Y768" s="476" t="s">
        <v>627</v>
      </c>
      <c r="Z768" s="476">
        <v>0</v>
      </c>
      <c r="AA768" s="493">
        <f t="shared" si="28"/>
        <v>200</v>
      </c>
      <c r="AC768" s="495">
        <f t="shared" si="29"/>
        <v>200</v>
      </c>
    </row>
    <row r="769" spans="1:29" s="493" customFormat="1" hidden="1" x14ac:dyDescent="0.2">
      <c r="A769" s="475">
        <v>754</v>
      </c>
      <c r="B769" s="476" t="s">
        <v>1103</v>
      </c>
      <c r="C769" s="476" t="s">
        <v>486</v>
      </c>
      <c r="D769" s="476" t="s">
        <v>831</v>
      </c>
      <c r="E769" s="476" t="s">
        <v>835</v>
      </c>
      <c r="F769" s="477">
        <v>146</v>
      </c>
      <c r="G769" s="477">
        <v>0</v>
      </c>
      <c r="H769" s="477">
        <v>0</v>
      </c>
      <c r="I769" s="478" t="s">
        <v>431</v>
      </c>
      <c r="J769" s="479">
        <v>5914.4886999999999</v>
      </c>
      <c r="K769" s="480">
        <v>44273</v>
      </c>
      <c r="L769" s="480"/>
      <c r="M769" s="481">
        <v>864</v>
      </c>
      <c r="N769" s="482" t="s">
        <v>431</v>
      </c>
      <c r="O769" s="483">
        <v>1</v>
      </c>
      <c r="P769" s="484">
        <v>872</v>
      </c>
      <c r="Q769" s="485">
        <v>0</v>
      </c>
      <c r="R769" s="485">
        <v>0</v>
      </c>
      <c r="S769" s="485">
        <v>-4</v>
      </c>
      <c r="T769" s="485">
        <v>0</v>
      </c>
      <c r="U769" s="484">
        <v>0</v>
      </c>
      <c r="V769" s="483"/>
      <c r="W769" s="486" t="s">
        <v>672</v>
      </c>
      <c r="X769" s="476" t="s">
        <v>627</v>
      </c>
      <c r="Y769" s="476" t="s">
        <v>627</v>
      </c>
      <c r="Z769" s="476">
        <v>0</v>
      </c>
      <c r="AA769" s="493">
        <f t="shared" si="28"/>
        <v>146</v>
      </c>
      <c r="AC769" s="495">
        <f t="shared" si="29"/>
        <v>146</v>
      </c>
    </row>
    <row r="770" spans="1:29" s="493" customFormat="1" hidden="1" x14ac:dyDescent="0.2">
      <c r="A770" s="475">
        <v>755</v>
      </c>
      <c r="B770" s="476" t="s">
        <v>1103</v>
      </c>
      <c r="C770" s="476" t="s">
        <v>486</v>
      </c>
      <c r="D770" s="476" t="s">
        <v>831</v>
      </c>
      <c r="E770" s="476" t="s">
        <v>835</v>
      </c>
      <c r="F770" s="477">
        <v>200</v>
      </c>
      <c r="G770" s="477">
        <v>0</v>
      </c>
      <c r="H770" s="477">
        <v>0</v>
      </c>
      <c r="I770" s="478" t="s">
        <v>431</v>
      </c>
      <c r="J770" s="479">
        <v>6101.4204</v>
      </c>
      <c r="K770" s="480">
        <v>44286</v>
      </c>
      <c r="L770" s="480"/>
      <c r="M770" s="481">
        <v>0</v>
      </c>
      <c r="N770" s="482" t="s">
        <v>431</v>
      </c>
      <c r="O770" s="483">
        <v>1</v>
      </c>
      <c r="P770" s="484">
        <v>1194</v>
      </c>
      <c r="Q770" s="485">
        <v>0</v>
      </c>
      <c r="R770" s="485">
        <v>0</v>
      </c>
      <c r="S770" s="485">
        <v>-26</v>
      </c>
      <c r="T770" s="485">
        <v>0</v>
      </c>
      <c r="U770" s="484">
        <v>0</v>
      </c>
      <c r="V770" s="483"/>
      <c r="W770" s="486" t="s">
        <v>672</v>
      </c>
      <c r="X770" s="476" t="s">
        <v>627</v>
      </c>
      <c r="Y770" s="476" t="s">
        <v>627</v>
      </c>
      <c r="Z770" s="476">
        <v>0</v>
      </c>
      <c r="AA770" s="493">
        <f t="shared" si="28"/>
        <v>200</v>
      </c>
      <c r="AC770" s="495">
        <f t="shared" si="29"/>
        <v>200</v>
      </c>
    </row>
    <row r="771" spans="1:29" s="493" customFormat="1" hidden="1" x14ac:dyDescent="0.2">
      <c r="A771" s="475">
        <v>756</v>
      </c>
      <c r="B771" s="476" t="s">
        <v>1103</v>
      </c>
      <c r="C771" s="476" t="s">
        <v>486</v>
      </c>
      <c r="D771" s="476" t="s">
        <v>831</v>
      </c>
      <c r="E771" s="476" t="s">
        <v>835</v>
      </c>
      <c r="F771" s="477">
        <v>370</v>
      </c>
      <c r="G771" s="477">
        <v>0</v>
      </c>
      <c r="H771" s="477">
        <v>0</v>
      </c>
      <c r="I771" s="478" t="s">
        <v>431</v>
      </c>
      <c r="J771" s="479">
        <v>6156.6561000000002</v>
      </c>
      <c r="K771" s="480">
        <v>44286</v>
      </c>
      <c r="L771" s="480"/>
      <c r="M771" s="481">
        <v>0</v>
      </c>
      <c r="N771" s="482" t="s">
        <v>431</v>
      </c>
      <c r="O771" s="483">
        <v>1</v>
      </c>
      <c r="P771" s="484">
        <v>2209</v>
      </c>
      <c r="Q771" s="485">
        <v>0</v>
      </c>
      <c r="R771" s="485">
        <v>0</v>
      </c>
      <c r="S771" s="485">
        <v>-69</v>
      </c>
      <c r="T771" s="485">
        <v>0</v>
      </c>
      <c r="U771" s="484">
        <v>0</v>
      </c>
      <c r="V771" s="483"/>
      <c r="W771" s="486" t="s">
        <v>672</v>
      </c>
      <c r="X771" s="476" t="s">
        <v>627</v>
      </c>
      <c r="Y771" s="476" t="s">
        <v>627</v>
      </c>
      <c r="Z771" s="476">
        <v>0</v>
      </c>
      <c r="AA771" s="493">
        <f t="shared" si="28"/>
        <v>370</v>
      </c>
      <c r="AC771" s="495">
        <f t="shared" si="29"/>
        <v>370</v>
      </c>
    </row>
    <row r="772" spans="1:29" s="492" customFormat="1" hidden="1" x14ac:dyDescent="0.2">
      <c r="A772" s="488"/>
      <c r="B772" s="489"/>
      <c r="C772" s="490"/>
      <c r="D772" s="489" t="s">
        <v>300</v>
      </c>
      <c r="E772" s="489"/>
      <c r="F772" s="491">
        <f>SUM(F773:F1450)</f>
        <v>18942601076</v>
      </c>
      <c r="G772" s="491">
        <f t="shared" ref="G772:H772" si="30">SUM(G773:G1450)</f>
        <v>6365589874</v>
      </c>
      <c r="H772" s="491">
        <f t="shared" si="30"/>
        <v>6365589874</v>
      </c>
      <c r="I772" s="491">
        <f t="shared" ref="I772" si="31">SUM(I784:I1450)</f>
        <v>0</v>
      </c>
      <c r="J772" s="491"/>
      <c r="K772" s="491"/>
      <c r="L772" s="491"/>
      <c r="M772" s="491"/>
      <c r="N772" s="491"/>
      <c r="O772" s="491"/>
      <c r="P772" s="491">
        <f>SUM(P773:P1450)</f>
        <v>22653715</v>
      </c>
      <c r="Q772" s="491">
        <f t="shared" ref="Q772:Z772" si="32">SUM(Q773:Q1450)</f>
        <v>-434977</v>
      </c>
      <c r="R772" s="491">
        <f t="shared" si="32"/>
        <v>621939</v>
      </c>
      <c r="S772" s="491">
        <f t="shared" si="32"/>
        <v>62912</v>
      </c>
      <c r="T772" s="491">
        <f t="shared" si="32"/>
        <v>6450338</v>
      </c>
      <c r="U772" s="491">
        <f t="shared" si="32"/>
        <v>6450338</v>
      </c>
      <c r="V772" s="491">
        <f t="shared" si="32"/>
        <v>624820</v>
      </c>
      <c r="W772" s="491">
        <f t="shared" si="32"/>
        <v>0</v>
      </c>
      <c r="X772" s="491">
        <f t="shared" si="32"/>
        <v>0</v>
      </c>
      <c r="Y772" s="491">
        <f t="shared" si="32"/>
        <v>0</v>
      </c>
      <c r="Z772" s="491">
        <f t="shared" si="32"/>
        <v>294.95</v>
      </c>
    </row>
    <row r="773" spans="1:29" s="493" customFormat="1" hidden="1" x14ac:dyDescent="0.2">
      <c r="A773" s="475">
        <v>7</v>
      </c>
      <c r="B773" s="476" t="s">
        <v>308</v>
      </c>
      <c r="C773" s="476" t="s">
        <v>486</v>
      </c>
      <c r="D773" s="476" t="s">
        <v>702</v>
      </c>
      <c r="E773" s="476" t="s">
        <v>837</v>
      </c>
      <c r="F773" s="477">
        <v>1000000000</v>
      </c>
      <c r="G773" s="477">
        <v>0</v>
      </c>
      <c r="H773" s="477">
        <v>0</v>
      </c>
      <c r="I773" s="478" t="s">
        <v>328</v>
      </c>
      <c r="J773" s="479">
        <v>100</v>
      </c>
      <c r="K773" s="480">
        <v>43802</v>
      </c>
      <c r="L773" s="480">
        <v>47455</v>
      </c>
      <c r="M773" s="481">
        <v>1000000</v>
      </c>
      <c r="N773" s="482" t="s">
        <v>328</v>
      </c>
      <c r="O773" s="483">
        <v>1000</v>
      </c>
      <c r="P773" s="484">
        <v>1055740</v>
      </c>
      <c r="Q773" s="485">
        <v>-336</v>
      </c>
      <c r="R773" s="485">
        <v>35750</v>
      </c>
      <c r="S773" s="485">
        <v>20326</v>
      </c>
      <c r="T773" s="485">
        <v>0</v>
      </c>
      <c r="U773" s="484">
        <v>0</v>
      </c>
      <c r="V773" s="483"/>
      <c r="W773" s="486" t="s">
        <v>672</v>
      </c>
      <c r="X773" s="476" t="s">
        <v>504</v>
      </c>
      <c r="Y773" s="476" t="s">
        <v>504</v>
      </c>
      <c r="Z773" s="476">
        <v>11</v>
      </c>
      <c r="AA773" s="493">
        <f t="shared" ref="AA773:AA783" si="33">F773/O773</f>
        <v>1000000</v>
      </c>
      <c r="AC773" s="495">
        <f t="shared" ref="AC773:AC783" si="34">AA773-AB773</f>
        <v>1000000</v>
      </c>
    </row>
    <row r="774" spans="1:29" s="493" customFormat="1" hidden="1" x14ac:dyDescent="0.2">
      <c r="A774" s="475">
        <v>8</v>
      </c>
      <c r="B774" s="476" t="s">
        <v>308</v>
      </c>
      <c r="C774" s="476" t="s">
        <v>486</v>
      </c>
      <c r="D774" s="476" t="s">
        <v>702</v>
      </c>
      <c r="E774" s="476" t="s">
        <v>1030</v>
      </c>
      <c r="F774" s="477">
        <v>1297200000</v>
      </c>
      <c r="G774" s="477">
        <v>1260000000</v>
      </c>
      <c r="H774" s="477">
        <v>1260000000</v>
      </c>
      <c r="I774" s="478" t="s">
        <v>328</v>
      </c>
      <c r="J774" s="479">
        <v>100</v>
      </c>
      <c r="K774" s="480">
        <v>44040</v>
      </c>
      <c r="L774" s="480">
        <v>45866</v>
      </c>
      <c r="M774" s="481">
        <v>1297200</v>
      </c>
      <c r="N774" s="482" t="s">
        <v>328</v>
      </c>
      <c r="O774" s="483">
        <v>1000</v>
      </c>
      <c r="P774" s="484">
        <v>1382412</v>
      </c>
      <c r="Q774" s="485">
        <v>-494</v>
      </c>
      <c r="R774" s="485">
        <v>26362</v>
      </c>
      <c r="S774" s="485">
        <v>59344</v>
      </c>
      <c r="T774" s="485">
        <v>1342768</v>
      </c>
      <c r="U774" s="484">
        <v>1342768</v>
      </c>
      <c r="V774" s="483"/>
      <c r="W774" s="486" t="s">
        <v>672</v>
      </c>
      <c r="X774" s="476" t="s">
        <v>504</v>
      </c>
      <c r="Y774" s="476" t="s">
        <v>504</v>
      </c>
      <c r="Z774" s="476">
        <v>11.8</v>
      </c>
      <c r="AA774" s="493">
        <f t="shared" si="33"/>
        <v>1297200</v>
      </c>
      <c r="AB774" s="494">
        <f>G774/O774</f>
        <v>1260000</v>
      </c>
      <c r="AC774" s="495">
        <f t="shared" si="34"/>
        <v>37200</v>
      </c>
    </row>
    <row r="775" spans="1:29" s="493" customFormat="1" hidden="1" x14ac:dyDescent="0.2">
      <c r="A775" s="475">
        <v>9</v>
      </c>
      <c r="B775" s="476" t="s">
        <v>308</v>
      </c>
      <c r="C775" s="476" t="s">
        <v>486</v>
      </c>
      <c r="D775" s="476" t="s">
        <v>702</v>
      </c>
      <c r="E775" s="476" t="s">
        <v>1030</v>
      </c>
      <c r="F775" s="477">
        <v>2800000</v>
      </c>
      <c r="G775" s="477">
        <v>0</v>
      </c>
      <c r="H775" s="477">
        <v>0</v>
      </c>
      <c r="I775" s="478" t="s">
        <v>328</v>
      </c>
      <c r="J775" s="479">
        <v>104.3411</v>
      </c>
      <c r="K775" s="480">
        <v>44085</v>
      </c>
      <c r="L775" s="480">
        <v>45866</v>
      </c>
      <c r="M775" s="481">
        <v>2882</v>
      </c>
      <c r="N775" s="482" t="s">
        <v>328</v>
      </c>
      <c r="O775" s="483">
        <v>1000</v>
      </c>
      <c r="P775" s="484">
        <v>2984</v>
      </c>
      <c r="Q775" s="485">
        <v>75</v>
      </c>
      <c r="R775" s="485">
        <v>57</v>
      </c>
      <c r="S775" s="485">
        <v>52</v>
      </c>
      <c r="T775" s="485">
        <v>0</v>
      </c>
      <c r="U775" s="484">
        <v>0</v>
      </c>
      <c r="V775" s="483"/>
      <c r="W775" s="486" t="s">
        <v>672</v>
      </c>
      <c r="X775" s="476" t="s">
        <v>504</v>
      </c>
      <c r="Y775" s="476" t="s">
        <v>504</v>
      </c>
      <c r="Z775" s="476">
        <v>11.8</v>
      </c>
      <c r="AA775" s="493">
        <f t="shared" si="33"/>
        <v>2800</v>
      </c>
      <c r="AC775" s="495">
        <f t="shared" si="34"/>
        <v>2800</v>
      </c>
    </row>
    <row r="776" spans="1:29" s="493" customFormat="1" hidden="1" x14ac:dyDescent="0.2">
      <c r="A776" s="475">
        <v>10</v>
      </c>
      <c r="B776" s="476" t="s">
        <v>308</v>
      </c>
      <c r="C776" s="476" t="s">
        <v>486</v>
      </c>
      <c r="D776" s="476" t="s">
        <v>702</v>
      </c>
      <c r="E776" s="476" t="s">
        <v>1030</v>
      </c>
      <c r="F776" s="477">
        <v>2000000</v>
      </c>
      <c r="G776" s="477">
        <v>0</v>
      </c>
      <c r="H776" s="477">
        <v>0</v>
      </c>
      <c r="I776" s="478" t="s">
        <v>328</v>
      </c>
      <c r="J776" s="479">
        <v>106.6778</v>
      </c>
      <c r="K776" s="480">
        <v>44194</v>
      </c>
      <c r="L776" s="480">
        <v>45866</v>
      </c>
      <c r="M776" s="481">
        <v>2035</v>
      </c>
      <c r="N776" s="482" t="s">
        <v>328</v>
      </c>
      <c r="O776" s="483">
        <v>1000</v>
      </c>
      <c r="P776" s="484">
        <v>2131</v>
      </c>
      <c r="Q776" s="485">
        <v>33</v>
      </c>
      <c r="R776" s="485">
        <v>41</v>
      </c>
      <c r="S776" s="485">
        <v>58</v>
      </c>
      <c r="T776" s="485">
        <v>0</v>
      </c>
      <c r="U776" s="484">
        <v>0</v>
      </c>
      <c r="V776" s="483"/>
      <c r="W776" s="486" t="s">
        <v>672</v>
      </c>
      <c r="X776" s="476" t="s">
        <v>504</v>
      </c>
      <c r="Y776" s="476" t="s">
        <v>504</v>
      </c>
      <c r="Z776" s="476">
        <v>11.8</v>
      </c>
      <c r="AA776" s="493">
        <f t="shared" si="33"/>
        <v>2000</v>
      </c>
      <c r="AC776" s="495">
        <f t="shared" si="34"/>
        <v>2000</v>
      </c>
    </row>
    <row r="777" spans="1:29" s="493" customFormat="1" hidden="1" x14ac:dyDescent="0.2">
      <c r="A777" s="475">
        <v>11</v>
      </c>
      <c r="B777" s="476" t="s">
        <v>308</v>
      </c>
      <c r="C777" s="476" t="s">
        <v>486</v>
      </c>
      <c r="D777" s="476" t="s">
        <v>702</v>
      </c>
      <c r="E777" s="476" t="s">
        <v>1030</v>
      </c>
      <c r="F777" s="477">
        <v>2500000</v>
      </c>
      <c r="G777" s="477">
        <v>0</v>
      </c>
      <c r="H777" s="477">
        <v>0</v>
      </c>
      <c r="I777" s="478" t="s">
        <v>328</v>
      </c>
      <c r="J777" s="479">
        <v>101.0629</v>
      </c>
      <c r="K777" s="480">
        <v>44225</v>
      </c>
      <c r="L777" s="480">
        <v>45866</v>
      </c>
      <c r="M777" s="481">
        <v>2526</v>
      </c>
      <c r="N777" s="482" t="s">
        <v>328</v>
      </c>
      <c r="O777" s="483">
        <v>1000</v>
      </c>
      <c r="P777" s="484">
        <v>2664</v>
      </c>
      <c r="Q777" s="485">
        <v>24</v>
      </c>
      <c r="R777" s="485">
        <v>49</v>
      </c>
      <c r="S777" s="485">
        <v>90</v>
      </c>
      <c r="T777" s="485">
        <v>0</v>
      </c>
      <c r="U777" s="484">
        <v>0</v>
      </c>
      <c r="V777" s="483"/>
      <c r="W777" s="486" t="s">
        <v>672</v>
      </c>
      <c r="X777" s="476" t="s">
        <v>504</v>
      </c>
      <c r="Y777" s="476" t="s">
        <v>504</v>
      </c>
      <c r="Z777" s="476">
        <v>11.8</v>
      </c>
      <c r="AA777" s="493">
        <f t="shared" si="33"/>
        <v>2500</v>
      </c>
      <c r="AC777" s="495">
        <f t="shared" si="34"/>
        <v>2500</v>
      </c>
    </row>
    <row r="778" spans="1:29" s="493" customFormat="1" hidden="1" x14ac:dyDescent="0.2">
      <c r="A778" s="475">
        <v>12</v>
      </c>
      <c r="B778" s="476" t="s">
        <v>308</v>
      </c>
      <c r="C778" s="476" t="s">
        <v>486</v>
      </c>
      <c r="D778" s="476" t="s">
        <v>702</v>
      </c>
      <c r="E778" s="476" t="s">
        <v>403</v>
      </c>
      <c r="F778" s="477">
        <v>212966</v>
      </c>
      <c r="G778" s="477">
        <v>0</v>
      </c>
      <c r="H778" s="477">
        <v>0</v>
      </c>
      <c r="I778" s="478" t="s">
        <v>431</v>
      </c>
      <c r="J778" s="479">
        <v>108.85</v>
      </c>
      <c r="K778" s="480">
        <v>43524</v>
      </c>
      <c r="L778" s="480">
        <v>46104</v>
      </c>
      <c r="M778" s="481">
        <v>84885</v>
      </c>
      <c r="N778" s="482" t="s">
        <v>431</v>
      </c>
      <c r="O778" s="483">
        <v>1</v>
      </c>
      <c r="P778" s="484">
        <v>105747</v>
      </c>
      <c r="Q778" s="485">
        <v>4215</v>
      </c>
      <c r="R778" s="485">
        <v>106</v>
      </c>
      <c r="S778" s="485">
        <v>10940</v>
      </c>
      <c r="T778" s="485">
        <v>0</v>
      </c>
      <c r="U778" s="484">
        <v>0</v>
      </c>
      <c r="V778" s="483"/>
      <c r="W778" s="486" t="s">
        <v>672</v>
      </c>
      <c r="X778" s="476" t="s">
        <v>0</v>
      </c>
      <c r="Y778" s="476" t="s">
        <v>1</v>
      </c>
      <c r="Z778" s="476">
        <v>6</v>
      </c>
      <c r="AA778" s="493">
        <f t="shared" si="33"/>
        <v>212966</v>
      </c>
      <c r="AC778" s="495">
        <f t="shared" si="34"/>
        <v>212966</v>
      </c>
    </row>
    <row r="779" spans="1:29" s="493" customFormat="1" hidden="1" x14ac:dyDescent="0.2">
      <c r="A779" s="475">
        <v>13</v>
      </c>
      <c r="B779" s="476" t="s">
        <v>308</v>
      </c>
      <c r="C779" s="476" t="s">
        <v>486</v>
      </c>
      <c r="D779" s="476" t="s">
        <v>702</v>
      </c>
      <c r="E779" s="476" t="s">
        <v>403</v>
      </c>
      <c r="F779" s="477">
        <v>1</v>
      </c>
      <c r="G779" s="477">
        <v>0</v>
      </c>
      <c r="H779" s="477">
        <v>0</v>
      </c>
      <c r="I779" s="478" t="s">
        <v>328</v>
      </c>
      <c r="J779" s="479">
        <v>102.7803</v>
      </c>
      <c r="K779" s="480">
        <v>43718</v>
      </c>
      <c r="L779" s="480">
        <v>46104</v>
      </c>
      <c r="M779" s="481">
        <v>0</v>
      </c>
      <c r="N779" s="482" t="s">
        <v>431</v>
      </c>
      <c r="O779" s="483">
        <v>1</v>
      </c>
      <c r="P779" s="484">
        <v>0</v>
      </c>
      <c r="Q779" s="485">
        <v>0</v>
      </c>
      <c r="R779" s="485">
        <v>0</v>
      </c>
      <c r="S779" s="485">
        <v>0</v>
      </c>
      <c r="T779" s="485">
        <v>0</v>
      </c>
      <c r="U779" s="484">
        <v>0</v>
      </c>
      <c r="V779" s="483"/>
      <c r="W779" s="486" t="s">
        <v>672</v>
      </c>
      <c r="X779" s="476" t="s">
        <v>0</v>
      </c>
      <c r="Y779" s="476" t="s">
        <v>1</v>
      </c>
      <c r="Z779" s="476">
        <v>6</v>
      </c>
      <c r="AA779" s="493">
        <f t="shared" si="33"/>
        <v>1</v>
      </c>
      <c r="AC779" s="495">
        <f t="shared" si="34"/>
        <v>1</v>
      </c>
    </row>
    <row r="780" spans="1:29" s="493" customFormat="1" hidden="1" x14ac:dyDescent="0.2">
      <c r="A780" s="475">
        <v>14</v>
      </c>
      <c r="B780" s="476" t="s">
        <v>308</v>
      </c>
      <c r="C780" s="476" t="s">
        <v>486</v>
      </c>
      <c r="D780" s="476" t="s">
        <v>702</v>
      </c>
      <c r="E780" s="476" t="s">
        <v>404</v>
      </c>
      <c r="F780" s="477">
        <v>192800</v>
      </c>
      <c r="G780" s="477">
        <v>0</v>
      </c>
      <c r="H780" s="477">
        <v>0</v>
      </c>
      <c r="I780" s="478" t="s">
        <v>431</v>
      </c>
      <c r="J780" s="479">
        <v>100.1781</v>
      </c>
      <c r="K780" s="480">
        <v>43392</v>
      </c>
      <c r="L780" s="480">
        <v>44905</v>
      </c>
      <c r="M780" s="481">
        <v>69730</v>
      </c>
      <c r="N780" s="482" t="s">
        <v>431</v>
      </c>
      <c r="O780" s="483">
        <v>1</v>
      </c>
      <c r="P780" s="484">
        <v>86423</v>
      </c>
      <c r="Q780" s="485">
        <v>-462</v>
      </c>
      <c r="R780" s="485">
        <v>1033</v>
      </c>
      <c r="S780" s="485">
        <v>3934</v>
      </c>
      <c r="T780" s="485">
        <v>0</v>
      </c>
      <c r="U780" s="484">
        <v>0</v>
      </c>
      <c r="V780" s="483"/>
      <c r="W780" s="486" t="s">
        <v>672</v>
      </c>
      <c r="X780" s="476" t="s">
        <v>1</v>
      </c>
      <c r="Y780" s="476" t="s">
        <v>1</v>
      </c>
      <c r="Z780" s="476">
        <v>4.125</v>
      </c>
      <c r="AA780" s="493">
        <f t="shared" si="33"/>
        <v>192800</v>
      </c>
      <c r="AC780" s="495">
        <f t="shared" si="34"/>
        <v>192800</v>
      </c>
    </row>
    <row r="781" spans="1:29" s="493" customFormat="1" hidden="1" x14ac:dyDescent="0.2">
      <c r="A781" s="475">
        <v>15</v>
      </c>
      <c r="B781" s="476" t="s">
        <v>308</v>
      </c>
      <c r="C781" s="476" t="s">
        <v>486</v>
      </c>
      <c r="D781" s="476" t="s">
        <v>702</v>
      </c>
      <c r="E781" s="476" t="s">
        <v>404</v>
      </c>
      <c r="F781" s="477">
        <v>40</v>
      </c>
      <c r="G781" s="477">
        <v>0</v>
      </c>
      <c r="H781" s="477">
        <v>0</v>
      </c>
      <c r="I781" s="478" t="s">
        <v>328</v>
      </c>
      <c r="J781" s="479">
        <v>99.933899999999994</v>
      </c>
      <c r="K781" s="480">
        <v>43985</v>
      </c>
      <c r="L781" s="480">
        <v>44905</v>
      </c>
      <c r="M781" s="481">
        <v>16</v>
      </c>
      <c r="N781" s="482" t="s">
        <v>431</v>
      </c>
      <c r="O781" s="483">
        <v>1</v>
      </c>
      <c r="P781" s="484">
        <v>18</v>
      </c>
      <c r="Q781" s="485">
        <v>0</v>
      </c>
      <c r="R781" s="485">
        <v>0</v>
      </c>
      <c r="S781" s="485">
        <v>1</v>
      </c>
      <c r="T781" s="485">
        <v>0</v>
      </c>
      <c r="U781" s="484">
        <v>0</v>
      </c>
      <c r="V781" s="483"/>
      <c r="W781" s="486" t="s">
        <v>672</v>
      </c>
      <c r="X781" s="476" t="s">
        <v>0</v>
      </c>
      <c r="Y781" s="476" t="s">
        <v>1</v>
      </c>
      <c r="Z781" s="476">
        <v>4.125</v>
      </c>
      <c r="AA781" s="493">
        <f t="shared" si="33"/>
        <v>40</v>
      </c>
      <c r="AC781" s="495">
        <f t="shared" si="34"/>
        <v>40</v>
      </c>
    </row>
    <row r="782" spans="1:29" s="493" customFormat="1" hidden="1" x14ac:dyDescent="0.2">
      <c r="A782" s="475">
        <v>16</v>
      </c>
      <c r="B782" s="476" t="s">
        <v>308</v>
      </c>
      <c r="C782" s="476" t="s">
        <v>486</v>
      </c>
      <c r="D782" s="476" t="s">
        <v>702</v>
      </c>
      <c r="E782" s="476" t="s">
        <v>842</v>
      </c>
      <c r="F782" s="477">
        <v>1000000000</v>
      </c>
      <c r="G782" s="477">
        <v>1000000000</v>
      </c>
      <c r="H782" s="477">
        <v>1000000000</v>
      </c>
      <c r="I782" s="478" t="s">
        <v>431</v>
      </c>
      <c r="J782" s="479">
        <v>99.245000000000005</v>
      </c>
      <c r="K782" s="480">
        <v>43873</v>
      </c>
      <c r="L782" s="480">
        <v>45700</v>
      </c>
      <c r="M782" s="481">
        <v>992450</v>
      </c>
      <c r="N782" s="482" t="s">
        <v>328</v>
      </c>
      <c r="O782" s="483">
        <v>1</v>
      </c>
      <c r="P782" s="484">
        <v>1023647</v>
      </c>
      <c r="Q782" s="485">
        <v>-6452</v>
      </c>
      <c r="R782" s="485">
        <v>14333</v>
      </c>
      <c r="S782" s="485">
        <v>15766</v>
      </c>
      <c r="T782" s="485">
        <v>1023647</v>
      </c>
      <c r="U782" s="484">
        <v>1023647</v>
      </c>
      <c r="V782" s="483"/>
      <c r="W782" s="486" t="s">
        <v>672</v>
      </c>
      <c r="X782" s="476" t="s">
        <v>0</v>
      </c>
      <c r="Y782" s="476" t="s">
        <v>1</v>
      </c>
      <c r="Z782" s="476">
        <v>10.75</v>
      </c>
      <c r="AA782" s="493">
        <f t="shared" si="33"/>
        <v>1000000000</v>
      </c>
      <c r="AB782" s="494">
        <f t="shared" ref="AB782:AB783" si="35">G782/O782</f>
        <v>1000000000</v>
      </c>
      <c r="AC782" s="495">
        <f t="shared" si="34"/>
        <v>0</v>
      </c>
    </row>
    <row r="783" spans="1:29" s="493" customFormat="1" hidden="1" x14ac:dyDescent="0.2">
      <c r="A783" s="475">
        <v>17</v>
      </c>
      <c r="B783" s="476" t="s">
        <v>308</v>
      </c>
      <c r="C783" s="476" t="s">
        <v>486</v>
      </c>
      <c r="D783" s="476" t="s">
        <v>702</v>
      </c>
      <c r="E783" s="476" t="s">
        <v>842</v>
      </c>
      <c r="F783" s="477">
        <v>500000000</v>
      </c>
      <c r="G783" s="477">
        <v>459091874</v>
      </c>
      <c r="H783" s="477">
        <v>459091874</v>
      </c>
      <c r="I783" s="478" t="s">
        <v>431</v>
      </c>
      <c r="J783" s="479">
        <v>98.528499999999994</v>
      </c>
      <c r="K783" s="480">
        <v>44029</v>
      </c>
      <c r="L783" s="480">
        <v>45700</v>
      </c>
      <c r="M783" s="481">
        <v>469500</v>
      </c>
      <c r="N783" s="482" t="s">
        <v>328</v>
      </c>
      <c r="O783" s="483">
        <v>1</v>
      </c>
      <c r="P783" s="484">
        <v>511824</v>
      </c>
      <c r="Q783" s="485">
        <v>-26910</v>
      </c>
      <c r="R783" s="485">
        <v>7167</v>
      </c>
      <c r="S783" s="485">
        <v>31567</v>
      </c>
      <c r="T783" s="485">
        <v>469948</v>
      </c>
      <c r="U783" s="484">
        <v>469948</v>
      </c>
      <c r="V783" s="483"/>
      <c r="W783" s="486" t="s">
        <v>672</v>
      </c>
      <c r="X783" s="476" t="s">
        <v>0</v>
      </c>
      <c r="Y783" s="476" t="s">
        <v>1</v>
      </c>
      <c r="Z783" s="476">
        <v>10.75</v>
      </c>
      <c r="AA783" s="493">
        <f t="shared" si="33"/>
        <v>500000000</v>
      </c>
      <c r="AB783" s="494">
        <f t="shared" si="35"/>
        <v>459091874</v>
      </c>
      <c r="AC783" s="495">
        <f t="shared" si="34"/>
        <v>40908126</v>
      </c>
    </row>
    <row r="784" spans="1:29" s="493" customFormat="1" hidden="1" x14ac:dyDescent="0.2">
      <c r="A784" s="475">
        <v>757</v>
      </c>
      <c r="B784" s="476" t="s">
        <v>297</v>
      </c>
      <c r="C784" s="476" t="s">
        <v>486</v>
      </c>
      <c r="D784" s="476" t="s">
        <v>702</v>
      </c>
      <c r="E784" s="476" t="s">
        <v>746</v>
      </c>
      <c r="F784" s="477">
        <v>20000000</v>
      </c>
      <c r="G784" s="477">
        <v>0</v>
      </c>
      <c r="H784" s="477">
        <v>0</v>
      </c>
      <c r="I784" s="478" t="s">
        <v>328</v>
      </c>
      <c r="J784" s="479">
        <v>103.05159999999999</v>
      </c>
      <c r="K784" s="480">
        <v>42003</v>
      </c>
      <c r="L784" s="480">
        <v>44977</v>
      </c>
      <c r="M784" s="481">
        <v>19996</v>
      </c>
      <c r="N784" s="482" t="s">
        <v>328</v>
      </c>
      <c r="O784" s="483">
        <v>1000</v>
      </c>
      <c r="P784" s="484">
        <v>19428</v>
      </c>
      <c r="Q784" s="485">
        <v>-3</v>
      </c>
      <c r="R784" s="485">
        <v>189</v>
      </c>
      <c r="S784" s="485">
        <v>-757</v>
      </c>
      <c r="T784" s="485">
        <v>0</v>
      </c>
      <c r="U784" s="484">
        <v>0</v>
      </c>
      <c r="V784" s="483"/>
      <c r="W784" s="486" t="s">
        <v>672</v>
      </c>
      <c r="X784" s="476" t="s">
        <v>629</v>
      </c>
      <c r="Y784" s="476" t="s">
        <v>0</v>
      </c>
      <c r="Z784" s="476">
        <v>8.5</v>
      </c>
      <c r="AA784" s="493">
        <f t="shared" ref="AA784:AA847" si="36">F784/O784</f>
        <v>20000</v>
      </c>
      <c r="AC784" s="495">
        <f t="shared" ref="AC784:AC847" si="37">AA784-AB784</f>
        <v>20000</v>
      </c>
    </row>
    <row r="785" spans="1:29" s="493" customFormat="1" hidden="1" x14ac:dyDescent="0.2">
      <c r="A785" s="475">
        <v>758</v>
      </c>
      <c r="B785" s="476" t="s">
        <v>1067</v>
      </c>
      <c r="C785" s="476" t="s">
        <v>486</v>
      </c>
      <c r="D785" s="476" t="s">
        <v>702</v>
      </c>
      <c r="E785" s="476" t="s">
        <v>747</v>
      </c>
      <c r="F785" s="477">
        <v>500000000</v>
      </c>
      <c r="G785" s="477">
        <v>0</v>
      </c>
      <c r="H785" s="477">
        <v>0</v>
      </c>
      <c r="I785" s="478" t="s">
        <v>328</v>
      </c>
      <c r="J785" s="479">
        <v>100</v>
      </c>
      <c r="K785" s="480">
        <v>42976</v>
      </c>
      <c r="L785" s="480">
        <v>48455</v>
      </c>
      <c r="M785" s="481">
        <v>500000</v>
      </c>
      <c r="N785" s="482" t="s">
        <v>328</v>
      </c>
      <c r="O785" s="483">
        <v>1000</v>
      </c>
      <c r="P785" s="484">
        <v>548793</v>
      </c>
      <c r="Q785" s="485">
        <v>-761</v>
      </c>
      <c r="R785" s="485">
        <v>33701</v>
      </c>
      <c r="S785" s="485">
        <v>15853</v>
      </c>
      <c r="T785" s="485">
        <v>0</v>
      </c>
      <c r="U785" s="484">
        <v>0</v>
      </c>
      <c r="V785" s="483">
        <v>650</v>
      </c>
      <c r="W785" s="486" t="s">
        <v>671</v>
      </c>
      <c r="X785" s="476" t="s">
        <v>504</v>
      </c>
      <c r="Y785" s="476" t="s">
        <v>0</v>
      </c>
      <c r="Z785" s="476">
        <v>11.5</v>
      </c>
      <c r="AA785" s="493">
        <f t="shared" si="36"/>
        <v>500000</v>
      </c>
      <c r="AC785" s="495">
        <f t="shared" si="37"/>
        <v>500000</v>
      </c>
    </row>
    <row r="786" spans="1:29" s="493" customFormat="1" hidden="1" x14ac:dyDescent="0.2">
      <c r="A786" s="475">
        <v>759</v>
      </c>
      <c r="B786" s="476" t="s">
        <v>1067</v>
      </c>
      <c r="C786" s="476" t="s">
        <v>486</v>
      </c>
      <c r="D786" s="476" t="s">
        <v>702</v>
      </c>
      <c r="E786" s="476" t="s">
        <v>747</v>
      </c>
      <c r="F786" s="477">
        <v>500000000</v>
      </c>
      <c r="G786" s="477">
        <v>0</v>
      </c>
      <c r="H786" s="477">
        <v>0</v>
      </c>
      <c r="I786" s="478" t="s">
        <v>328</v>
      </c>
      <c r="J786" s="479">
        <v>100</v>
      </c>
      <c r="K786" s="480">
        <v>42976</v>
      </c>
      <c r="L786" s="480">
        <v>48455</v>
      </c>
      <c r="M786" s="481">
        <v>500000</v>
      </c>
      <c r="N786" s="482" t="s">
        <v>328</v>
      </c>
      <c r="O786" s="483">
        <v>1000</v>
      </c>
      <c r="P786" s="484">
        <v>548793</v>
      </c>
      <c r="Q786" s="485">
        <v>-762</v>
      </c>
      <c r="R786" s="485">
        <v>33702</v>
      </c>
      <c r="S786" s="485">
        <v>15853</v>
      </c>
      <c r="T786" s="485">
        <v>0</v>
      </c>
      <c r="U786" s="484">
        <v>0</v>
      </c>
      <c r="V786" s="483">
        <v>651</v>
      </c>
      <c r="W786" s="486" t="s">
        <v>671</v>
      </c>
      <c r="X786" s="476" t="s">
        <v>504</v>
      </c>
      <c r="Y786" s="476" t="s">
        <v>0</v>
      </c>
      <c r="Z786" s="476">
        <v>11.5</v>
      </c>
      <c r="AA786" s="493">
        <f t="shared" si="36"/>
        <v>500000</v>
      </c>
      <c r="AC786" s="495">
        <f t="shared" si="37"/>
        <v>500000</v>
      </c>
    </row>
    <row r="787" spans="1:29" s="493" customFormat="1" hidden="1" x14ac:dyDescent="0.2">
      <c r="A787" s="475">
        <v>760</v>
      </c>
      <c r="B787" s="476" t="s">
        <v>1067</v>
      </c>
      <c r="C787" s="476" t="s">
        <v>486</v>
      </c>
      <c r="D787" s="476" t="s">
        <v>702</v>
      </c>
      <c r="E787" s="476" t="s">
        <v>1150</v>
      </c>
      <c r="F787" s="477">
        <v>2000000000</v>
      </c>
      <c r="G787" s="477">
        <v>0</v>
      </c>
      <c r="H787" s="477">
        <v>0</v>
      </c>
      <c r="I787" s="478" t="s">
        <v>328</v>
      </c>
      <c r="J787" s="479">
        <v>97.623500000000007</v>
      </c>
      <c r="K787" s="480">
        <v>44223</v>
      </c>
      <c r="L787" s="480">
        <v>49457</v>
      </c>
      <c r="M787" s="481">
        <v>1916414</v>
      </c>
      <c r="N787" s="482" t="s">
        <v>328</v>
      </c>
      <c r="O787" s="483">
        <v>1000</v>
      </c>
      <c r="P787" s="484">
        <v>2058110</v>
      </c>
      <c r="Q787" s="485">
        <v>-83175</v>
      </c>
      <c r="R787" s="485">
        <v>74556</v>
      </c>
      <c r="S787" s="485">
        <v>66729</v>
      </c>
      <c r="T787" s="485">
        <v>0</v>
      </c>
      <c r="U787" s="484">
        <v>0</v>
      </c>
      <c r="V787" s="483"/>
      <c r="W787" s="486" t="s">
        <v>672</v>
      </c>
      <c r="X787" s="476" t="s">
        <v>504</v>
      </c>
      <c r="Y787" s="476" t="s">
        <v>504</v>
      </c>
      <c r="Z787" s="476">
        <v>11</v>
      </c>
      <c r="AA787" s="493">
        <f t="shared" si="36"/>
        <v>2000000</v>
      </c>
      <c r="AC787" s="495">
        <f t="shared" si="37"/>
        <v>2000000</v>
      </c>
    </row>
    <row r="788" spans="1:29" s="493" customFormat="1" hidden="1" x14ac:dyDescent="0.2">
      <c r="A788" s="475">
        <v>761</v>
      </c>
      <c r="B788" s="476" t="s">
        <v>675</v>
      </c>
      <c r="C788" s="476" t="s">
        <v>486</v>
      </c>
      <c r="D788" s="476" t="s">
        <v>702</v>
      </c>
      <c r="E788" s="476" t="s">
        <v>830</v>
      </c>
      <c r="F788" s="477">
        <v>1500000000</v>
      </c>
      <c r="G788" s="477">
        <v>647000000</v>
      </c>
      <c r="H788" s="477">
        <v>647000000</v>
      </c>
      <c r="I788" s="478" t="s">
        <v>328</v>
      </c>
      <c r="J788" s="479">
        <v>100</v>
      </c>
      <c r="K788" s="480">
        <v>43720</v>
      </c>
      <c r="L788" s="480">
        <v>49199</v>
      </c>
      <c r="M788" s="481">
        <v>1500000</v>
      </c>
      <c r="N788" s="482" t="s">
        <v>328</v>
      </c>
      <c r="O788" s="483">
        <v>1000</v>
      </c>
      <c r="P788" s="484">
        <v>1560450</v>
      </c>
      <c r="Q788" s="485">
        <v>-215</v>
      </c>
      <c r="R788" s="485">
        <v>8625</v>
      </c>
      <c r="S788" s="485">
        <v>52040</v>
      </c>
      <c r="T788" s="484">
        <v>673074</v>
      </c>
      <c r="U788" s="484">
        <v>673074</v>
      </c>
      <c r="V788" s="483"/>
      <c r="W788" s="486" t="s">
        <v>672</v>
      </c>
      <c r="X788" s="476" t="s">
        <v>630</v>
      </c>
      <c r="Y788" s="476" t="s">
        <v>504</v>
      </c>
      <c r="Z788" s="476">
        <v>11.5</v>
      </c>
      <c r="AA788" s="493">
        <f t="shared" si="36"/>
        <v>1500000</v>
      </c>
      <c r="AB788" s="494">
        <f>G788/O788</f>
        <v>647000</v>
      </c>
      <c r="AC788" s="495">
        <f t="shared" si="37"/>
        <v>853000</v>
      </c>
    </row>
    <row r="789" spans="1:29" s="493" customFormat="1" hidden="1" x14ac:dyDescent="0.2">
      <c r="A789" s="475">
        <v>762</v>
      </c>
      <c r="B789" s="476" t="s">
        <v>675</v>
      </c>
      <c r="C789" s="476" t="s">
        <v>486</v>
      </c>
      <c r="D789" s="476" t="s">
        <v>702</v>
      </c>
      <c r="E789" s="476" t="s">
        <v>647</v>
      </c>
      <c r="F789" s="477">
        <v>6866</v>
      </c>
      <c r="G789" s="477">
        <v>0</v>
      </c>
      <c r="H789" s="477">
        <v>0</v>
      </c>
      <c r="I789" s="478" t="s">
        <v>328</v>
      </c>
      <c r="J789" s="479">
        <v>94.806100000000001</v>
      </c>
      <c r="K789" s="480">
        <v>43445</v>
      </c>
      <c r="L789" s="480">
        <v>52057</v>
      </c>
      <c r="M789" s="481">
        <v>2337</v>
      </c>
      <c r="N789" s="482" t="s">
        <v>431</v>
      </c>
      <c r="O789" s="483">
        <v>1</v>
      </c>
      <c r="P789" s="484">
        <v>3958</v>
      </c>
      <c r="Q789" s="485">
        <v>-228</v>
      </c>
      <c r="R789" s="485">
        <v>45</v>
      </c>
      <c r="S789" s="485">
        <v>1223</v>
      </c>
      <c r="T789" s="485">
        <v>0</v>
      </c>
      <c r="U789" s="484">
        <v>0</v>
      </c>
      <c r="V789" s="483">
        <v>3</v>
      </c>
      <c r="W789" s="486" t="s">
        <v>671</v>
      </c>
      <c r="X789" s="476" t="s">
        <v>0</v>
      </c>
      <c r="Y789" s="476" t="s">
        <v>0</v>
      </c>
      <c r="Z789" s="476">
        <v>6.95</v>
      </c>
      <c r="AA789" s="493">
        <f t="shared" si="36"/>
        <v>6866</v>
      </c>
      <c r="AC789" s="495">
        <f t="shared" si="37"/>
        <v>6866</v>
      </c>
    </row>
    <row r="790" spans="1:29" s="493" customFormat="1" hidden="1" x14ac:dyDescent="0.2">
      <c r="A790" s="475">
        <v>763</v>
      </c>
      <c r="B790" s="476" t="s">
        <v>675</v>
      </c>
      <c r="C790" s="476" t="s">
        <v>486</v>
      </c>
      <c r="D790" s="476" t="s">
        <v>702</v>
      </c>
      <c r="E790" s="476" t="s">
        <v>647</v>
      </c>
      <c r="F790" s="477">
        <v>298124</v>
      </c>
      <c r="G790" s="477">
        <v>0</v>
      </c>
      <c r="H790" s="477">
        <v>0</v>
      </c>
      <c r="I790" s="478" t="s">
        <v>431</v>
      </c>
      <c r="J790" s="479">
        <v>115.81570000000001</v>
      </c>
      <c r="K790" s="480">
        <v>43948</v>
      </c>
      <c r="L790" s="480">
        <v>52057</v>
      </c>
      <c r="M790" s="481">
        <v>146084</v>
      </c>
      <c r="N790" s="482" t="s">
        <v>431</v>
      </c>
      <c r="O790" s="483">
        <v>1</v>
      </c>
      <c r="P790" s="484">
        <v>171836</v>
      </c>
      <c r="Q790" s="485">
        <v>17048</v>
      </c>
      <c r="R790" s="485">
        <v>1956</v>
      </c>
      <c r="S790" s="485">
        <v>26161</v>
      </c>
      <c r="T790" s="485">
        <v>0</v>
      </c>
      <c r="U790" s="484">
        <v>0</v>
      </c>
      <c r="V790" s="483"/>
      <c r="W790" s="486" t="s">
        <v>672</v>
      </c>
      <c r="X790" s="476" t="s">
        <v>0</v>
      </c>
      <c r="Y790" s="476" t="s">
        <v>0</v>
      </c>
      <c r="Z790" s="476">
        <v>6.95</v>
      </c>
      <c r="AA790" s="493">
        <f t="shared" si="36"/>
        <v>298124</v>
      </c>
      <c r="AC790" s="495">
        <f t="shared" si="37"/>
        <v>298124</v>
      </c>
    </row>
    <row r="791" spans="1:29" s="493" customFormat="1" hidden="1" x14ac:dyDescent="0.2">
      <c r="A791" s="475">
        <v>764</v>
      </c>
      <c r="B791" s="476" t="s">
        <v>565</v>
      </c>
      <c r="C791" s="476" t="s">
        <v>486</v>
      </c>
      <c r="D791" s="476" t="s">
        <v>702</v>
      </c>
      <c r="E791" s="476" t="s">
        <v>754</v>
      </c>
      <c r="F791" s="477">
        <v>50000000</v>
      </c>
      <c r="G791" s="477">
        <v>0</v>
      </c>
      <c r="H791" s="477">
        <v>0</v>
      </c>
      <c r="I791" s="478" t="s">
        <v>328</v>
      </c>
      <c r="J791" s="479">
        <v>104.5973</v>
      </c>
      <c r="K791" s="480">
        <v>43530</v>
      </c>
      <c r="L791" s="480">
        <v>45238</v>
      </c>
      <c r="M791" s="481">
        <v>50337</v>
      </c>
      <c r="N791" s="482" t="s">
        <v>328</v>
      </c>
      <c r="O791" s="483">
        <v>1000</v>
      </c>
      <c r="P791" s="484">
        <v>52428</v>
      </c>
      <c r="Q791" s="485">
        <v>204</v>
      </c>
      <c r="R791" s="485">
        <v>2367</v>
      </c>
      <c r="S791" s="485">
        <v>-143</v>
      </c>
      <c r="T791" s="485">
        <v>0</v>
      </c>
      <c r="U791" s="484">
        <v>0</v>
      </c>
      <c r="V791" s="483"/>
      <c r="W791" s="486" t="s">
        <v>672</v>
      </c>
      <c r="X791" s="476" t="s">
        <v>309</v>
      </c>
      <c r="Y791" s="476" t="s">
        <v>309</v>
      </c>
      <c r="Z791" s="476">
        <v>12</v>
      </c>
      <c r="AA791" s="493">
        <f t="shared" si="36"/>
        <v>50000</v>
      </c>
      <c r="AC791" s="495">
        <f t="shared" si="37"/>
        <v>50000</v>
      </c>
    </row>
    <row r="792" spans="1:29" s="493" customFormat="1" hidden="1" x14ac:dyDescent="0.2">
      <c r="A792" s="475">
        <v>765</v>
      </c>
      <c r="B792" s="476" t="s">
        <v>565</v>
      </c>
      <c r="C792" s="476" t="s">
        <v>486</v>
      </c>
      <c r="D792" s="476" t="s">
        <v>702</v>
      </c>
      <c r="E792" s="476" t="s">
        <v>748</v>
      </c>
      <c r="F792" s="477">
        <v>350000000</v>
      </c>
      <c r="G792" s="477">
        <v>0</v>
      </c>
      <c r="H792" s="477">
        <v>0</v>
      </c>
      <c r="I792" s="478" t="s">
        <v>328</v>
      </c>
      <c r="J792" s="479">
        <v>100</v>
      </c>
      <c r="K792" s="480">
        <v>42688</v>
      </c>
      <c r="L792" s="480">
        <v>44514</v>
      </c>
      <c r="M792" s="481">
        <v>350000</v>
      </c>
      <c r="N792" s="482" t="s">
        <v>328</v>
      </c>
      <c r="O792" s="483">
        <v>1000</v>
      </c>
      <c r="P792" s="484">
        <v>375165</v>
      </c>
      <c r="Q792" s="485">
        <v>-176</v>
      </c>
      <c r="R792" s="485">
        <v>19834</v>
      </c>
      <c r="S792" s="485">
        <v>5508</v>
      </c>
      <c r="T792" s="485">
        <v>0</v>
      </c>
      <c r="U792" s="484">
        <v>0</v>
      </c>
      <c r="V792" s="483">
        <v>356</v>
      </c>
      <c r="W792" s="486" t="s">
        <v>671</v>
      </c>
      <c r="X792" s="476" t="s">
        <v>309</v>
      </c>
      <c r="Y792" s="476" t="s">
        <v>309</v>
      </c>
      <c r="Z792" s="476">
        <v>15</v>
      </c>
      <c r="AA792" s="493">
        <f t="shared" si="36"/>
        <v>350000</v>
      </c>
      <c r="AC792" s="495">
        <f t="shared" si="37"/>
        <v>350000</v>
      </c>
    </row>
    <row r="793" spans="1:29" s="493" customFormat="1" hidden="1" x14ac:dyDescent="0.2">
      <c r="A793" s="475">
        <v>766</v>
      </c>
      <c r="B793" s="476" t="s">
        <v>324</v>
      </c>
      <c r="C793" s="476" t="s">
        <v>486</v>
      </c>
      <c r="D793" s="476" t="s">
        <v>703</v>
      </c>
      <c r="E793" s="476" t="s">
        <v>749</v>
      </c>
      <c r="F793" s="477">
        <v>4000</v>
      </c>
      <c r="G793" s="477">
        <v>0</v>
      </c>
      <c r="H793" s="477">
        <v>0</v>
      </c>
      <c r="I793" s="478" t="s">
        <v>328</v>
      </c>
      <c r="J793" s="479">
        <v>366.71</v>
      </c>
      <c r="K793" s="480">
        <v>38789</v>
      </c>
      <c r="L793" s="480"/>
      <c r="M793" s="481">
        <v>1467</v>
      </c>
      <c r="N793" s="482" t="s">
        <v>328</v>
      </c>
      <c r="O793" s="483">
        <v>1</v>
      </c>
      <c r="P793" s="484">
        <v>20000</v>
      </c>
      <c r="Q793" s="485">
        <v>0</v>
      </c>
      <c r="R793" s="485">
        <v>0</v>
      </c>
      <c r="S793" s="485">
        <v>18533</v>
      </c>
      <c r="T793" s="485">
        <v>0</v>
      </c>
      <c r="U793" s="484">
        <v>0</v>
      </c>
      <c r="V793" s="483"/>
      <c r="W793" s="486" t="s">
        <v>672</v>
      </c>
      <c r="X793" s="476" t="s">
        <v>504</v>
      </c>
      <c r="Y793" s="476" t="s">
        <v>504</v>
      </c>
      <c r="Z793" s="476">
        <v>0</v>
      </c>
      <c r="AA793" s="493">
        <f t="shared" si="36"/>
        <v>4000</v>
      </c>
      <c r="AC793" s="495">
        <f t="shared" si="37"/>
        <v>4000</v>
      </c>
    </row>
    <row r="794" spans="1:29" s="493" customFormat="1" hidden="1" x14ac:dyDescent="0.2">
      <c r="A794" s="475">
        <v>767</v>
      </c>
      <c r="B794" s="476" t="s">
        <v>324</v>
      </c>
      <c r="C794" s="476" t="s">
        <v>486</v>
      </c>
      <c r="D794" s="476" t="s">
        <v>703</v>
      </c>
      <c r="E794" s="476" t="s">
        <v>749</v>
      </c>
      <c r="F794" s="477">
        <v>2000</v>
      </c>
      <c r="G794" s="477">
        <v>0</v>
      </c>
      <c r="H794" s="477">
        <v>0</v>
      </c>
      <c r="I794" s="478" t="s">
        <v>328</v>
      </c>
      <c r="J794" s="479">
        <v>366.71</v>
      </c>
      <c r="K794" s="480">
        <v>38800</v>
      </c>
      <c r="L794" s="480"/>
      <c r="M794" s="481">
        <v>733</v>
      </c>
      <c r="N794" s="482" t="s">
        <v>328</v>
      </c>
      <c r="O794" s="483">
        <v>1</v>
      </c>
      <c r="P794" s="484">
        <v>10000</v>
      </c>
      <c r="Q794" s="485">
        <v>0</v>
      </c>
      <c r="R794" s="485">
        <v>0</v>
      </c>
      <c r="S794" s="485">
        <v>9267</v>
      </c>
      <c r="T794" s="485">
        <v>0</v>
      </c>
      <c r="U794" s="484">
        <v>0</v>
      </c>
      <c r="V794" s="483"/>
      <c r="W794" s="486" t="s">
        <v>672</v>
      </c>
      <c r="X794" s="476" t="s">
        <v>504</v>
      </c>
      <c r="Y794" s="476" t="s">
        <v>504</v>
      </c>
      <c r="Z794" s="476">
        <v>0</v>
      </c>
      <c r="AA794" s="493">
        <f t="shared" si="36"/>
        <v>2000</v>
      </c>
      <c r="AC794" s="495">
        <f t="shared" si="37"/>
        <v>2000</v>
      </c>
    </row>
    <row r="795" spans="1:29" s="493" customFormat="1" hidden="1" x14ac:dyDescent="0.2">
      <c r="A795" s="475">
        <v>768</v>
      </c>
      <c r="B795" s="476" t="s">
        <v>324</v>
      </c>
      <c r="C795" s="476" t="s">
        <v>486</v>
      </c>
      <c r="D795" s="476" t="s">
        <v>703</v>
      </c>
      <c r="E795" s="476" t="s">
        <v>749</v>
      </c>
      <c r="F795" s="477">
        <v>133</v>
      </c>
      <c r="G795" s="477">
        <v>0</v>
      </c>
      <c r="H795" s="477">
        <v>0</v>
      </c>
      <c r="I795" s="478" t="s">
        <v>328</v>
      </c>
      <c r="J795" s="479">
        <v>3717.98</v>
      </c>
      <c r="K795" s="480">
        <v>40084</v>
      </c>
      <c r="L795" s="480"/>
      <c r="M795" s="481">
        <v>494</v>
      </c>
      <c r="N795" s="482" t="s">
        <v>328</v>
      </c>
      <c r="O795" s="483">
        <v>1</v>
      </c>
      <c r="P795" s="484">
        <v>665</v>
      </c>
      <c r="Q795" s="485">
        <v>0</v>
      </c>
      <c r="R795" s="485">
        <v>0</v>
      </c>
      <c r="S795" s="485">
        <v>171</v>
      </c>
      <c r="T795" s="485">
        <v>0</v>
      </c>
      <c r="U795" s="484">
        <v>0</v>
      </c>
      <c r="V795" s="483"/>
      <c r="W795" s="486" t="s">
        <v>672</v>
      </c>
      <c r="X795" s="476" t="s">
        <v>504</v>
      </c>
      <c r="Y795" s="476" t="s">
        <v>504</v>
      </c>
      <c r="Z795" s="476">
        <v>0</v>
      </c>
      <c r="AA795" s="493">
        <f t="shared" si="36"/>
        <v>133</v>
      </c>
      <c r="AC795" s="495">
        <f t="shared" si="37"/>
        <v>133</v>
      </c>
    </row>
    <row r="796" spans="1:29" s="493" customFormat="1" hidden="1" x14ac:dyDescent="0.2">
      <c r="A796" s="475">
        <v>769</v>
      </c>
      <c r="B796" s="476" t="s">
        <v>324</v>
      </c>
      <c r="C796" s="476" t="s">
        <v>486</v>
      </c>
      <c r="D796" s="476" t="s">
        <v>703</v>
      </c>
      <c r="E796" s="476" t="s">
        <v>749</v>
      </c>
      <c r="F796" s="477">
        <v>135</v>
      </c>
      <c r="G796" s="477">
        <v>0</v>
      </c>
      <c r="H796" s="477">
        <v>0</v>
      </c>
      <c r="I796" s="478" t="s">
        <v>328</v>
      </c>
      <c r="J796" s="479">
        <v>3717.98</v>
      </c>
      <c r="K796" s="480">
        <v>40171</v>
      </c>
      <c r="L796" s="480"/>
      <c r="M796" s="481">
        <v>502</v>
      </c>
      <c r="N796" s="482" t="s">
        <v>328</v>
      </c>
      <c r="O796" s="483">
        <v>1</v>
      </c>
      <c r="P796" s="484">
        <v>675</v>
      </c>
      <c r="Q796" s="485">
        <v>0</v>
      </c>
      <c r="R796" s="485">
        <v>0</v>
      </c>
      <c r="S796" s="485">
        <v>173</v>
      </c>
      <c r="T796" s="485">
        <v>0</v>
      </c>
      <c r="U796" s="484">
        <v>0</v>
      </c>
      <c r="V796" s="483"/>
      <c r="W796" s="486" t="s">
        <v>672</v>
      </c>
      <c r="X796" s="476" t="s">
        <v>504</v>
      </c>
      <c r="Y796" s="476" t="s">
        <v>504</v>
      </c>
      <c r="Z796" s="476">
        <v>0</v>
      </c>
      <c r="AA796" s="493">
        <f t="shared" si="36"/>
        <v>135</v>
      </c>
      <c r="AC796" s="495">
        <f t="shared" si="37"/>
        <v>135</v>
      </c>
    </row>
    <row r="797" spans="1:29" s="493" customFormat="1" hidden="1" x14ac:dyDescent="0.2">
      <c r="A797" s="475">
        <v>770</v>
      </c>
      <c r="B797" s="476" t="s">
        <v>324</v>
      </c>
      <c r="C797" s="476" t="s">
        <v>486</v>
      </c>
      <c r="D797" s="476" t="s">
        <v>703</v>
      </c>
      <c r="E797" s="476" t="s">
        <v>749</v>
      </c>
      <c r="F797" s="477">
        <v>1158</v>
      </c>
      <c r="G797" s="477">
        <v>0</v>
      </c>
      <c r="H797" s="477">
        <v>0</v>
      </c>
      <c r="I797" s="478" t="s">
        <v>328</v>
      </c>
      <c r="J797" s="479">
        <v>3707</v>
      </c>
      <c r="K797" s="480">
        <v>40508</v>
      </c>
      <c r="L797" s="480"/>
      <c r="M797" s="481">
        <v>4293</v>
      </c>
      <c r="N797" s="482" t="s">
        <v>328</v>
      </c>
      <c r="O797" s="483">
        <v>1</v>
      </c>
      <c r="P797" s="484">
        <v>5790</v>
      </c>
      <c r="Q797" s="485">
        <v>0</v>
      </c>
      <c r="R797" s="485">
        <v>0</v>
      </c>
      <c r="S797" s="485">
        <v>1497</v>
      </c>
      <c r="T797" s="485">
        <v>0</v>
      </c>
      <c r="U797" s="484">
        <v>0</v>
      </c>
      <c r="V797" s="483"/>
      <c r="W797" s="486" t="s">
        <v>672</v>
      </c>
      <c r="X797" s="476" t="s">
        <v>504</v>
      </c>
      <c r="Y797" s="476" t="s">
        <v>504</v>
      </c>
      <c r="Z797" s="476">
        <v>0</v>
      </c>
      <c r="AA797" s="493">
        <f t="shared" si="36"/>
        <v>1158</v>
      </c>
      <c r="AC797" s="495">
        <f t="shared" si="37"/>
        <v>1158</v>
      </c>
    </row>
    <row r="798" spans="1:29" s="493" customFormat="1" hidden="1" x14ac:dyDescent="0.2">
      <c r="A798" s="475">
        <v>771</v>
      </c>
      <c r="B798" s="476" t="s">
        <v>324</v>
      </c>
      <c r="C798" s="476" t="s">
        <v>486</v>
      </c>
      <c r="D798" s="476" t="s">
        <v>703</v>
      </c>
      <c r="E798" s="476" t="s">
        <v>749</v>
      </c>
      <c r="F798" s="477">
        <v>898</v>
      </c>
      <c r="G798" s="477">
        <v>0</v>
      </c>
      <c r="H798" s="477">
        <v>0</v>
      </c>
      <c r="I798" s="478" t="s">
        <v>328</v>
      </c>
      <c r="J798" s="479">
        <v>3707</v>
      </c>
      <c r="K798" s="480">
        <v>40582</v>
      </c>
      <c r="L798" s="480"/>
      <c r="M798" s="481">
        <v>3329</v>
      </c>
      <c r="N798" s="482" t="s">
        <v>328</v>
      </c>
      <c r="O798" s="483">
        <v>1</v>
      </c>
      <c r="P798" s="484">
        <v>4490</v>
      </c>
      <c r="Q798" s="485">
        <v>0</v>
      </c>
      <c r="R798" s="485">
        <v>0</v>
      </c>
      <c r="S798" s="485">
        <v>1161</v>
      </c>
      <c r="T798" s="485">
        <v>0</v>
      </c>
      <c r="U798" s="484">
        <v>0</v>
      </c>
      <c r="V798" s="483"/>
      <c r="W798" s="486" t="s">
        <v>672</v>
      </c>
      <c r="X798" s="476" t="s">
        <v>504</v>
      </c>
      <c r="Y798" s="476" t="s">
        <v>504</v>
      </c>
      <c r="Z798" s="476">
        <v>0</v>
      </c>
      <c r="AA798" s="493">
        <f t="shared" si="36"/>
        <v>898</v>
      </c>
      <c r="AC798" s="495">
        <f t="shared" si="37"/>
        <v>898</v>
      </c>
    </row>
    <row r="799" spans="1:29" s="493" customFormat="1" hidden="1" x14ac:dyDescent="0.2">
      <c r="A799" s="475">
        <v>772</v>
      </c>
      <c r="B799" s="476" t="s">
        <v>324</v>
      </c>
      <c r="C799" s="476" t="s">
        <v>486</v>
      </c>
      <c r="D799" s="476" t="s">
        <v>703</v>
      </c>
      <c r="E799" s="476" t="s">
        <v>749</v>
      </c>
      <c r="F799" s="477">
        <v>1</v>
      </c>
      <c r="G799" s="477">
        <v>0</v>
      </c>
      <c r="H799" s="477">
        <v>0</v>
      </c>
      <c r="I799" s="478" t="s">
        <v>328</v>
      </c>
      <c r="J799" s="479">
        <v>5720</v>
      </c>
      <c r="K799" s="480">
        <v>41071</v>
      </c>
      <c r="L799" s="480"/>
      <c r="M799" s="481">
        <v>7</v>
      </c>
      <c r="N799" s="482" t="s">
        <v>328</v>
      </c>
      <c r="O799" s="483">
        <v>1</v>
      </c>
      <c r="P799" s="484">
        <v>5</v>
      </c>
      <c r="Q799" s="485">
        <v>0</v>
      </c>
      <c r="R799" s="485">
        <v>0</v>
      </c>
      <c r="S799" s="485">
        <v>-1</v>
      </c>
      <c r="T799" s="485">
        <v>0</v>
      </c>
      <c r="U799" s="484">
        <v>0</v>
      </c>
      <c r="V799" s="483"/>
      <c r="W799" s="486" t="s">
        <v>672</v>
      </c>
      <c r="X799" s="476" t="s">
        <v>504</v>
      </c>
      <c r="Y799" s="476" t="s">
        <v>504</v>
      </c>
      <c r="Z799" s="476">
        <v>0</v>
      </c>
      <c r="AA799" s="493">
        <f t="shared" si="36"/>
        <v>1</v>
      </c>
      <c r="AC799" s="495">
        <f t="shared" si="37"/>
        <v>1</v>
      </c>
    </row>
    <row r="800" spans="1:29" s="493" customFormat="1" hidden="1" x14ac:dyDescent="0.2">
      <c r="A800" s="475">
        <v>773</v>
      </c>
      <c r="B800" s="476" t="s">
        <v>324</v>
      </c>
      <c r="C800" s="476" t="s">
        <v>486</v>
      </c>
      <c r="D800" s="476" t="s">
        <v>703</v>
      </c>
      <c r="E800" s="476" t="s">
        <v>749</v>
      </c>
      <c r="F800" s="477">
        <v>5999</v>
      </c>
      <c r="G800" s="477">
        <v>0</v>
      </c>
      <c r="H800" s="477">
        <v>0</v>
      </c>
      <c r="I800" s="478" t="s">
        <v>328</v>
      </c>
      <c r="J800" s="479">
        <v>5720</v>
      </c>
      <c r="K800" s="480">
        <v>41072</v>
      </c>
      <c r="L800" s="480"/>
      <c r="M800" s="481">
        <v>34318</v>
      </c>
      <c r="N800" s="482" t="s">
        <v>328</v>
      </c>
      <c r="O800" s="483">
        <v>1</v>
      </c>
      <c r="P800" s="484">
        <v>29995</v>
      </c>
      <c r="Q800" s="485">
        <v>0</v>
      </c>
      <c r="R800" s="485">
        <v>0</v>
      </c>
      <c r="S800" s="485">
        <v>-4319</v>
      </c>
      <c r="T800" s="485">
        <v>0</v>
      </c>
      <c r="U800" s="484">
        <v>0</v>
      </c>
      <c r="V800" s="483"/>
      <c r="W800" s="486" t="s">
        <v>672</v>
      </c>
      <c r="X800" s="476" t="s">
        <v>504</v>
      </c>
      <c r="Y800" s="476" t="s">
        <v>504</v>
      </c>
      <c r="Z800" s="476">
        <v>0</v>
      </c>
      <c r="AA800" s="493">
        <f t="shared" si="36"/>
        <v>5999</v>
      </c>
      <c r="AC800" s="495">
        <f t="shared" si="37"/>
        <v>5999</v>
      </c>
    </row>
    <row r="801" spans="1:29" s="493" customFormat="1" hidden="1" x14ac:dyDescent="0.2">
      <c r="A801" s="475">
        <v>774</v>
      </c>
      <c r="B801" s="476" t="s">
        <v>324</v>
      </c>
      <c r="C801" s="476" t="s">
        <v>486</v>
      </c>
      <c r="D801" s="476" t="s">
        <v>703</v>
      </c>
      <c r="E801" s="476" t="s">
        <v>749</v>
      </c>
      <c r="F801" s="477">
        <v>2</v>
      </c>
      <c r="G801" s="477">
        <v>0</v>
      </c>
      <c r="H801" s="477">
        <v>0</v>
      </c>
      <c r="I801" s="478" t="s">
        <v>328</v>
      </c>
      <c r="J801" s="479">
        <v>5000</v>
      </c>
      <c r="K801" s="480">
        <v>41082</v>
      </c>
      <c r="L801" s="480"/>
      <c r="M801" s="481">
        <v>11</v>
      </c>
      <c r="N801" s="482" t="s">
        <v>328</v>
      </c>
      <c r="O801" s="483">
        <v>1</v>
      </c>
      <c r="P801" s="484">
        <v>10</v>
      </c>
      <c r="Q801" s="485">
        <v>0</v>
      </c>
      <c r="R801" s="485">
        <v>0</v>
      </c>
      <c r="S801" s="485">
        <v>0</v>
      </c>
      <c r="T801" s="485">
        <v>0</v>
      </c>
      <c r="U801" s="484">
        <v>0</v>
      </c>
      <c r="V801" s="483"/>
      <c r="W801" s="486" t="s">
        <v>672</v>
      </c>
      <c r="X801" s="476" t="s">
        <v>504</v>
      </c>
      <c r="Y801" s="476" t="s">
        <v>504</v>
      </c>
      <c r="Z801" s="476">
        <v>0</v>
      </c>
      <c r="AA801" s="493">
        <f t="shared" si="36"/>
        <v>2</v>
      </c>
      <c r="AC801" s="495">
        <f t="shared" si="37"/>
        <v>2</v>
      </c>
    </row>
    <row r="802" spans="1:29" s="493" customFormat="1" hidden="1" x14ac:dyDescent="0.2">
      <c r="A802" s="475">
        <v>775</v>
      </c>
      <c r="B802" s="476" t="s">
        <v>324</v>
      </c>
      <c r="C802" s="476" t="s">
        <v>486</v>
      </c>
      <c r="D802" s="476" t="s">
        <v>703</v>
      </c>
      <c r="E802" s="476" t="s">
        <v>749</v>
      </c>
      <c r="F802" s="477">
        <v>1</v>
      </c>
      <c r="G802" s="477">
        <v>0</v>
      </c>
      <c r="H802" s="477">
        <v>0</v>
      </c>
      <c r="I802" s="478" t="s">
        <v>328</v>
      </c>
      <c r="J802" s="479">
        <v>4901</v>
      </c>
      <c r="K802" s="480">
        <v>41115</v>
      </c>
      <c r="L802" s="480"/>
      <c r="M802" s="481">
        <v>6</v>
      </c>
      <c r="N802" s="482" t="s">
        <v>328</v>
      </c>
      <c r="O802" s="483">
        <v>1</v>
      </c>
      <c r="P802" s="484">
        <v>5</v>
      </c>
      <c r="Q802" s="485">
        <v>0</v>
      </c>
      <c r="R802" s="485">
        <v>0</v>
      </c>
      <c r="S802" s="485">
        <v>0</v>
      </c>
      <c r="T802" s="485">
        <v>0</v>
      </c>
      <c r="U802" s="484">
        <v>0</v>
      </c>
      <c r="V802" s="483"/>
      <c r="W802" s="486" t="s">
        <v>672</v>
      </c>
      <c r="X802" s="476" t="s">
        <v>504</v>
      </c>
      <c r="Y802" s="476" t="s">
        <v>504</v>
      </c>
      <c r="Z802" s="476">
        <v>0</v>
      </c>
      <c r="AA802" s="493">
        <f t="shared" si="36"/>
        <v>1</v>
      </c>
      <c r="AC802" s="495">
        <f t="shared" si="37"/>
        <v>1</v>
      </c>
    </row>
    <row r="803" spans="1:29" s="493" customFormat="1" hidden="1" x14ac:dyDescent="0.2">
      <c r="A803" s="475">
        <v>776</v>
      </c>
      <c r="B803" s="476" t="s">
        <v>324</v>
      </c>
      <c r="C803" s="476" t="s">
        <v>486</v>
      </c>
      <c r="D803" s="476" t="s">
        <v>703</v>
      </c>
      <c r="E803" s="476" t="s">
        <v>749</v>
      </c>
      <c r="F803" s="477">
        <v>100</v>
      </c>
      <c r="G803" s="477">
        <v>0</v>
      </c>
      <c r="H803" s="477">
        <v>0</v>
      </c>
      <c r="I803" s="478" t="s">
        <v>328</v>
      </c>
      <c r="J803" s="479">
        <v>6000.01</v>
      </c>
      <c r="K803" s="480">
        <v>41257</v>
      </c>
      <c r="L803" s="480"/>
      <c r="M803" s="481">
        <v>601</v>
      </c>
      <c r="N803" s="482" t="s">
        <v>328</v>
      </c>
      <c r="O803" s="483">
        <v>1</v>
      </c>
      <c r="P803" s="484">
        <v>500</v>
      </c>
      <c r="Q803" s="485">
        <v>0</v>
      </c>
      <c r="R803" s="485">
        <v>0</v>
      </c>
      <c r="S803" s="485">
        <v>-100</v>
      </c>
      <c r="T803" s="485">
        <v>0</v>
      </c>
      <c r="U803" s="484">
        <v>0</v>
      </c>
      <c r="V803" s="483"/>
      <c r="W803" s="486" t="s">
        <v>672</v>
      </c>
      <c r="X803" s="476" t="s">
        <v>504</v>
      </c>
      <c r="Y803" s="476" t="s">
        <v>504</v>
      </c>
      <c r="Z803" s="476">
        <v>0</v>
      </c>
      <c r="AA803" s="493">
        <f t="shared" si="36"/>
        <v>100</v>
      </c>
      <c r="AC803" s="495">
        <f t="shared" si="37"/>
        <v>100</v>
      </c>
    </row>
    <row r="804" spans="1:29" s="493" customFormat="1" hidden="1" x14ac:dyDescent="0.2">
      <c r="A804" s="475">
        <v>777</v>
      </c>
      <c r="B804" s="476" t="s">
        <v>324</v>
      </c>
      <c r="C804" s="476" t="s">
        <v>486</v>
      </c>
      <c r="D804" s="476" t="s">
        <v>703</v>
      </c>
      <c r="E804" s="476" t="s">
        <v>749</v>
      </c>
      <c r="F804" s="477">
        <v>1238</v>
      </c>
      <c r="G804" s="477">
        <v>0</v>
      </c>
      <c r="H804" s="477">
        <v>0</v>
      </c>
      <c r="I804" s="478" t="s">
        <v>328</v>
      </c>
      <c r="J804" s="479">
        <v>6000</v>
      </c>
      <c r="K804" s="480">
        <v>41262</v>
      </c>
      <c r="L804" s="480"/>
      <c r="M804" s="481">
        <v>7429</v>
      </c>
      <c r="N804" s="482" t="s">
        <v>328</v>
      </c>
      <c r="O804" s="483">
        <v>1</v>
      </c>
      <c r="P804" s="484">
        <v>6190</v>
      </c>
      <c r="Q804" s="485">
        <v>0</v>
      </c>
      <c r="R804" s="485">
        <v>0</v>
      </c>
      <c r="S804" s="485">
        <v>-1238</v>
      </c>
      <c r="T804" s="485">
        <v>0</v>
      </c>
      <c r="U804" s="484">
        <v>0</v>
      </c>
      <c r="V804" s="483"/>
      <c r="W804" s="486" t="s">
        <v>672</v>
      </c>
      <c r="X804" s="476" t="s">
        <v>504</v>
      </c>
      <c r="Y804" s="476" t="s">
        <v>504</v>
      </c>
      <c r="Z804" s="476">
        <v>0</v>
      </c>
      <c r="AA804" s="493">
        <f t="shared" si="36"/>
        <v>1238</v>
      </c>
      <c r="AC804" s="495">
        <f t="shared" si="37"/>
        <v>1238</v>
      </c>
    </row>
    <row r="805" spans="1:29" s="493" customFormat="1" hidden="1" x14ac:dyDescent="0.2">
      <c r="A805" s="475">
        <v>778</v>
      </c>
      <c r="B805" s="476" t="s">
        <v>324</v>
      </c>
      <c r="C805" s="476" t="s">
        <v>486</v>
      </c>
      <c r="D805" s="476" t="s">
        <v>703</v>
      </c>
      <c r="E805" s="476" t="s">
        <v>749</v>
      </c>
      <c r="F805" s="477">
        <v>2727</v>
      </c>
      <c r="G805" s="477">
        <v>0</v>
      </c>
      <c r="H805" s="477">
        <v>0</v>
      </c>
      <c r="I805" s="478" t="s">
        <v>328</v>
      </c>
      <c r="J805" s="479">
        <v>6000</v>
      </c>
      <c r="K805" s="480">
        <v>41262</v>
      </c>
      <c r="L805" s="480"/>
      <c r="M805" s="481">
        <v>16364</v>
      </c>
      <c r="N805" s="482" t="s">
        <v>328</v>
      </c>
      <c r="O805" s="483">
        <v>1</v>
      </c>
      <c r="P805" s="484">
        <v>13635</v>
      </c>
      <c r="Q805" s="485">
        <v>0</v>
      </c>
      <c r="R805" s="485">
        <v>0</v>
      </c>
      <c r="S805" s="485">
        <v>-2727</v>
      </c>
      <c r="T805" s="485">
        <v>0</v>
      </c>
      <c r="U805" s="484">
        <v>0</v>
      </c>
      <c r="V805" s="483"/>
      <c r="W805" s="486" t="s">
        <v>672</v>
      </c>
      <c r="X805" s="476" t="s">
        <v>504</v>
      </c>
      <c r="Y805" s="476" t="s">
        <v>504</v>
      </c>
      <c r="Z805" s="476">
        <v>0</v>
      </c>
      <c r="AA805" s="493">
        <f t="shared" si="36"/>
        <v>2727</v>
      </c>
      <c r="AC805" s="495">
        <f t="shared" si="37"/>
        <v>2727</v>
      </c>
    </row>
    <row r="806" spans="1:29" s="493" customFormat="1" hidden="1" x14ac:dyDescent="0.2">
      <c r="A806" s="475">
        <v>779</v>
      </c>
      <c r="B806" s="476" t="s">
        <v>324</v>
      </c>
      <c r="C806" s="476" t="s">
        <v>486</v>
      </c>
      <c r="D806" s="476" t="s">
        <v>703</v>
      </c>
      <c r="E806" s="476" t="s">
        <v>749</v>
      </c>
      <c r="F806" s="477">
        <v>10</v>
      </c>
      <c r="G806" s="477">
        <v>0</v>
      </c>
      <c r="H806" s="477">
        <v>0</v>
      </c>
      <c r="I806" s="478" t="s">
        <v>328</v>
      </c>
      <c r="J806" s="479">
        <v>4590</v>
      </c>
      <c r="K806" s="480">
        <v>41416</v>
      </c>
      <c r="L806" s="480"/>
      <c r="M806" s="481">
        <v>47</v>
      </c>
      <c r="N806" s="482" t="s">
        <v>328</v>
      </c>
      <c r="O806" s="483">
        <v>1</v>
      </c>
      <c r="P806" s="484">
        <v>50</v>
      </c>
      <c r="Q806" s="485">
        <v>0</v>
      </c>
      <c r="R806" s="485">
        <v>0</v>
      </c>
      <c r="S806" s="485">
        <v>4</v>
      </c>
      <c r="T806" s="485">
        <v>0</v>
      </c>
      <c r="U806" s="484">
        <v>0</v>
      </c>
      <c r="V806" s="483"/>
      <c r="W806" s="486" t="s">
        <v>672</v>
      </c>
      <c r="X806" s="476" t="s">
        <v>504</v>
      </c>
      <c r="Y806" s="476" t="s">
        <v>504</v>
      </c>
      <c r="Z806" s="476">
        <v>0</v>
      </c>
      <c r="AA806" s="493">
        <f t="shared" si="36"/>
        <v>10</v>
      </c>
      <c r="AC806" s="495">
        <f t="shared" si="37"/>
        <v>10</v>
      </c>
    </row>
    <row r="807" spans="1:29" s="493" customFormat="1" hidden="1" x14ac:dyDescent="0.2">
      <c r="A807" s="475">
        <v>780</v>
      </c>
      <c r="B807" s="476" t="s">
        <v>324</v>
      </c>
      <c r="C807" s="476" t="s">
        <v>486</v>
      </c>
      <c r="D807" s="476" t="s">
        <v>703</v>
      </c>
      <c r="E807" s="476" t="s">
        <v>749</v>
      </c>
      <c r="F807" s="477">
        <v>8314</v>
      </c>
      <c r="G807" s="477">
        <v>0</v>
      </c>
      <c r="H807" s="477">
        <v>0</v>
      </c>
      <c r="I807" s="478" t="s">
        <v>328</v>
      </c>
      <c r="J807" s="479">
        <v>4590</v>
      </c>
      <c r="K807" s="480">
        <v>41416</v>
      </c>
      <c r="L807" s="480"/>
      <c r="M807" s="481">
        <v>38165</v>
      </c>
      <c r="N807" s="482" t="s">
        <v>328</v>
      </c>
      <c r="O807" s="483">
        <v>1</v>
      </c>
      <c r="P807" s="484">
        <v>41570</v>
      </c>
      <c r="Q807" s="485">
        <v>0</v>
      </c>
      <c r="R807" s="485">
        <v>0</v>
      </c>
      <c r="S807" s="485">
        <v>3409</v>
      </c>
      <c r="T807" s="485">
        <v>0</v>
      </c>
      <c r="U807" s="484">
        <v>0</v>
      </c>
      <c r="V807" s="483"/>
      <c r="W807" s="486" t="s">
        <v>672</v>
      </c>
      <c r="X807" s="476" t="s">
        <v>504</v>
      </c>
      <c r="Y807" s="476" t="s">
        <v>504</v>
      </c>
      <c r="Z807" s="476">
        <v>0</v>
      </c>
      <c r="AA807" s="493">
        <f t="shared" si="36"/>
        <v>8314</v>
      </c>
      <c r="AC807" s="495">
        <f t="shared" si="37"/>
        <v>8314</v>
      </c>
    </row>
    <row r="808" spans="1:29" s="493" customFormat="1" hidden="1" x14ac:dyDescent="0.2">
      <c r="A808" s="475">
        <v>781</v>
      </c>
      <c r="B808" s="476" t="s">
        <v>1068</v>
      </c>
      <c r="C808" s="476" t="s">
        <v>486</v>
      </c>
      <c r="D808" s="476" t="s">
        <v>702</v>
      </c>
      <c r="E808" s="476" t="s">
        <v>1069</v>
      </c>
      <c r="F808" s="477">
        <v>3000000000</v>
      </c>
      <c r="G808" s="477">
        <v>2999498000</v>
      </c>
      <c r="H808" s="477">
        <v>2999498000</v>
      </c>
      <c r="I808" s="478" t="s">
        <v>328</v>
      </c>
      <c r="J808" s="479">
        <v>90.086500000000001</v>
      </c>
      <c r="K808" s="480">
        <v>44092</v>
      </c>
      <c r="L808" s="480">
        <v>45911</v>
      </c>
      <c r="M808" s="481">
        <v>2697636</v>
      </c>
      <c r="N808" s="482" t="s">
        <v>328</v>
      </c>
      <c r="O808" s="483">
        <v>1000</v>
      </c>
      <c r="P808" s="484">
        <v>2941393</v>
      </c>
      <c r="Q808" s="485">
        <v>-280245</v>
      </c>
      <c r="R808" s="485">
        <v>140958</v>
      </c>
      <c r="S808" s="485">
        <v>80680</v>
      </c>
      <c r="T808" s="484">
        <v>2940901</v>
      </c>
      <c r="U808" s="484">
        <v>2940901</v>
      </c>
      <c r="V808" s="483"/>
      <c r="W808" s="486" t="s">
        <v>672</v>
      </c>
      <c r="X808" s="476" t="s">
        <v>504</v>
      </c>
      <c r="Y808" s="476" t="s">
        <v>504</v>
      </c>
      <c r="Z808" s="476">
        <v>8.5</v>
      </c>
      <c r="AA808" s="493">
        <f t="shared" si="36"/>
        <v>3000000</v>
      </c>
      <c r="AB808" s="494">
        <f>G808/O808</f>
        <v>2999498</v>
      </c>
      <c r="AC808" s="495">
        <f t="shared" si="37"/>
        <v>502</v>
      </c>
    </row>
    <row r="809" spans="1:29" s="493" customFormat="1" hidden="1" x14ac:dyDescent="0.2">
      <c r="A809" s="475">
        <v>782</v>
      </c>
      <c r="B809" s="476" t="s">
        <v>1070</v>
      </c>
      <c r="C809" s="476" t="s">
        <v>486</v>
      </c>
      <c r="D809" s="476" t="s">
        <v>703</v>
      </c>
      <c r="E809" s="476" t="s">
        <v>768</v>
      </c>
      <c r="F809" s="477">
        <v>1</v>
      </c>
      <c r="G809" s="477">
        <v>0</v>
      </c>
      <c r="H809" s="477">
        <v>0</v>
      </c>
      <c r="I809" s="478" t="s">
        <v>328</v>
      </c>
      <c r="J809" s="479">
        <v>26300</v>
      </c>
      <c r="K809" s="480">
        <v>43931</v>
      </c>
      <c r="L809" s="480"/>
      <c r="M809" s="481">
        <v>26</v>
      </c>
      <c r="N809" s="482" t="s">
        <v>328</v>
      </c>
      <c r="O809" s="483">
        <v>1</v>
      </c>
      <c r="P809" s="484">
        <v>27</v>
      </c>
      <c r="Q809" s="485">
        <v>0</v>
      </c>
      <c r="R809" s="485">
        <v>0</v>
      </c>
      <c r="S809" s="485">
        <v>1</v>
      </c>
      <c r="T809" s="485">
        <v>0</v>
      </c>
      <c r="U809" s="484">
        <v>0</v>
      </c>
      <c r="V809" s="483"/>
      <c r="W809" s="486" t="s">
        <v>672</v>
      </c>
      <c r="X809" s="476" t="s">
        <v>629</v>
      </c>
      <c r="Y809" s="476" t="s">
        <v>0</v>
      </c>
      <c r="Z809" s="476">
        <v>0</v>
      </c>
      <c r="AA809" s="493">
        <f t="shared" si="36"/>
        <v>1</v>
      </c>
      <c r="AC809" s="495">
        <f t="shared" si="37"/>
        <v>1</v>
      </c>
    </row>
    <row r="810" spans="1:29" s="493" customFormat="1" hidden="1" x14ac:dyDescent="0.2">
      <c r="A810" s="475">
        <v>783</v>
      </c>
      <c r="B810" s="476" t="s">
        <v>1070</v>
      </c>
      <c r="C810" s="476" t="s">
        <v>486</v>
      </c>
      <c r="D810" s="476" t="s">
        <v>703</v>
      </c>
      <c r="E810" s="476" t="s">
        <v>768</v>
      </c>
      <c r="F810" s="477">
        <v>83</v>
      </c>
      <c r="G810" s="477">
        <v>0</v>
      </c>
      <c r="H810" s="477">
        <v>0</v>
      </c>
      <c r="I810" s="478" t="s">
        <v>328</v>
      </c>
      <c r="J810" s="479">
        <v>27255</v>
      </c>
      <c r="K810" s="480">
        <v>43944</v>
      </c>
      <c r="L810" s="480"/>
      <c r="M810" s="481">
        <v>2262</v>
      </c>
      <c r="N810" s="482" t="s">
        <v>328</v>
      </c>
      <c r="O810" s="483">
        <v>1</v>
      </c>
      <c r="P810" s="484">
        <v>2267</v>
      </c>
      <c r="Q810" s="485">
        <v>0</v>
      </c>
      <c r="R810" s="485">
        <v>0</v>
      </c>
      <c r="S810" s="485">
        <v>5</v>
      </c>
      <c r="T810" s="485">
        <v>0</v>
      </c>
      <c r="U810" s="484">
        <v>0</v>
      </c>
      <c r="V810" s="483"/>
      <c r="W810" s="486" t="s">
        <v>672</v>
      </c>
      <c r="X810" s="476" t="s">
        <v>629</v>
      </c>
      <c r="Y810" s="476" t="s">
        <v>0</v>
      </c>
      <c r="Z810" s="476">
        <v>0</v>
      </c>
      <c r="AA810" s="493">
        <f t="shared" si="36"/>
        <v>83</v>
      </c>
      <c r="AC810" s="495">
        <f t="shared" si="37"/>
        <v>83</v>
      </c>
    </row>
    <row r="811" spans="1:29" s="493" customFormat="1" hidden="1" x14ac:dyDescent="0.2">
      <c r="A811" s="475">
        <v>784</v>
      </c>
      <c r="B811" s="476" t="s">
        <v>1070</v>
      </c>
      <c r="C811" s="476" t="s">
        <v>486</v>
      </c>
      <c r="D811" s="476" t="s">
        <v>703</v>
      </c>
      <c r="E811" s="476" t="s">
        <v>768</v>
      </c>
      <c r="F811" s="477">
        <v>121</v>
      </c>
      <c r="G811" s="477">
        <v>0</v>
      </c>
      <c r="H811" s="477">
        <v>0</v>
      </c>
      <c r="I811" s="478" t="s">
        <v>328</v>
      </c>
      <c r="J811" s="479">
        <v>27255</v>
      </c>
      <c r="K811" s="480">
        <v>43944</v>
      </c>
      <c r="L811" s="480"/>
      <c r="M811" s="481">
        <v>3298</v>
      </c>
      <c r="N811" s="482" t="s">
        <v>328</v>
      </c>
      <c r="O811" s="483">
        <v>1</v>
      </c>
      <c r="P811" s="484">
        <v>3305</v>
      </c>
      <c r="Q811" s="485">
        <v>0</v>
      </c>
      <c r="R811" s="485">
        <v>0</v>
      </c>
      <c r="S811" s="485">
        <v>7</v>
      </c>
      <c r="T811" s="485">
        <v>0</v>
      </c>
      <c r="U811" s="484">
        <v>0</v>
      </c>
      <c r="V811" s="483"/>
      <c r="W811" s="486" t="s">
        <v>672</v>
      </c>
      <c r="X811" s="476" t="s">
        <v>629</v>
      </c>
      <c r="Y811" s="476" t="s">
        <v>0</v>
      </c>
      <c r="Z811" s="476">
        <v>0</v>
      </c>
      <c r="AA811" s="493">
        <f t="shared" si="36"/>
        <v>121</v>
      </c>
      <c r="AC811" s="495">
        <f t="shared" si="37"/>
        <v>121</v>
      </c>
    </row>
    <row r="812" spans="1:29" s="493" customFormat="1" hidden="1" x14ac:dyDescent="0.2">
      <c r="A812" s="475">
        <v>785</v>
      </c>
      <c r="B812" s="476" t="s">
        <v>1070</v>
      </c>
      <c r="C812" s="476" t="s">
        <v>486</v>
      </c>
      <c r="D812" s="476" t="s">
        <v>703</v>
      </c>
      <c r="E812" s="476" t="s">
        <v>768</v>
      </c>
      <c r="F812" s="477">
        <v>5</v>
      </c>
      <c r="G812" s="477">
        <v>0</v>
      </c>
      <c r="H812" s="477">
        <v>0</v>
      </c>
      <c r="I812" s="478" t="s">
        <v>328</v>
      </c>
      <c r="J812" s="479">
        <v>26504.86</v>
      </c>
      <c r="K812" s="480">
        <v>43944</v>
      </c>
      <c r="L812" s="480"/>
      <c r="M812" s="481">
        <v>133</v>
      </c>
      <c r="N812" s="482" t="s">
        <v>328</v>
      </c>
      <c r="O812" s="483">
        <v>1</v>
      </c>
      <c r="P812" s="484">
        <v>137</v>
      </c>
      <c r="Q812" s="485">
        <v>0</v>
      </c>
      <c r="R812" s="485">
        <v>0</v>
      </c>
      <c r="S812" s="485">
        <v>4</v>
      </c>
      <c r="T812" s="485">
        <v>0</v>
      </c>
      <c r="U812" s="484">
        <v>0</v>
      </c>
      <c r="V812" s="483"/>
      <c r="W812" s="486" t="s">
        <v>672</v>
      </c>
      <c r="X812" s="476" t="s">
        <v>629</v>
      </c>
      <c r="Y812" s="476" t="s">
        <v>0</v>
      </c>
      <c r="Z812" s="476">
        <v>0</v>
      </c>
      <c r="AA812" s="493">
        <f t="shared" si="36"/>
        <v>5</v>
      </c>
      <c r="AC812" s="495">
        <f t="shared" si="37"/>
        <v>5</v>
      </c>
    </row>
    <row r="813" spans="1:29" s="493" customFormat="1" hidden="1" x14ac:dyDescent="0.2">
      <c r="A813" s="475">
        <v>786</v>
      </c>
      <c r="B813" s="476" t="s">
        <v>1070</v>
      </c>
      <c r="C813" s="476" t="s">
        <v>486</v>
      </c>
      <c r="D813" s="476" t="s">
        <v>703</v>
      </c>
      <c r="E813" s="476" t="s">
        <v>768</v>
      </c>
      <c r="F813" s="477">
        <v>15</v>
      </c>
      <c r="G813" s="477">
        <v>0</v>
      </c>
      <c r="H813" s="477">
        <v>0</v>
      </c>
      <c r="I813" s="478" t="s">
        <v>328</v>
      </c>
      <c r="J813" s="479">
        <v>26504.86</v>
      </c>
      <c r="K813" s="480">
        <v>43944</v>
      </c>
      <c r="L813" s="480"/>
      <c r="M813" s="481">
        <v>398</v>
      </c>
      <c r="N813" s="482" t="s">
        <v>328</v>
      </c>
      <c r="O813" s="483">
        <v>1</v>
      </c>
      <c r="P813" s="484">
        <v>410</v>
      </c>
      <c r="Q813" s="485">
        <v>0</v>
      </c>
      <c r="R813" s="485">
        <v>0</v>
      </c>
      <c r="S813" s="485">
        <v>12</v>
      </c>
      <c r="T813" s="485">
        <v>0</v>
      </c>
      <c r="U813" s="484">
        <v>0</v>
      </c>
      <c r="V813" s="483"/>
      <c r="W813" s="486" t="s">
        <v>672</v>
      </c>
      <c r="X813" s="476" t="s">
        <v>629</v>
      </c>
      <c r="Y813" s="476" t="s">
        <v>0</v>
      </c>
      <c r="Z813" s="476">
        <v>0</v>
      </c>
      <c r="AA813" s="493">
        <f t="shared" si="36"/>
        <v>15</v>
      </c>
      <c r="AC813" s="495">
        <f t="shared" si="37"/>
        <v>15</v>
      </c>
    </row>
    <row r="814" spans="1:29" s="493" customFormat="1" hidden="1" x14ac:dyDescent="0.2">
      <c r="A814" s="475">
        <v>787</v>
      </c>
      <c r="B814" s="476" t="s">
        <v>1070</v>
      </c>
      <c r="C814" s="476" t="s">
        <v>486</v>
      </c>
      <c r="D814" s="476" t="s">
        <v>703</v>
      </c>
      <c r="E814" s="476" t="s">
        <v>768</v>
      </c>
      <c r="F814" s="477">
        <v>5</v>
      </c>
      <c r="G814" s="477">
        <v>0</v>
      </c>
      <c r="H814" s="477">
        <v>0</v>
      </c>
      <c r="I814" s="478" t="s">
        <v>328</v>
      </c>
      <c r="J814" s="479">
        <v>26504.86</v>
      </c>
      <c r="K814" s="480">
        <v>43944</v>
      </c>
      <c r="L814" s="480"/>
      <c r="M814" s="481">
        <v>133</v>
      </c>
      <c r="N814" s="482" t="s">
        <v>328</v>
      </c>
      <c r="O814" s="483">
        <v>1</v>
      </c>
      <c r="P814" s="484">
        <v>137</v>
      </c>
      <c r="Q814" s="485">
        <v>0</v>
      </c>
      <c r="R814" s="485">
        <v>0</v>
      </c>
      <c r="S814" s="485">
        <v>4</v>
      </c>
      <c r="T814" s="485">
        <v>0</v>
      </c>
      <c r="U814" s="484">
        <v>0</v>
      </c>
      <c r="V814" s="483"/>
      <c r="W814" s="486" t="s">
        <v>672</v>
      </c>
      <c r="X814" s="476" t="s">
        <v>629</v>
      </c>
      <c r="Y814" s="476" t="s">
        <v>0</v>
      </c>
      <c r="Z814" s="476">
        <v>0</v>
      </c>
      <c r="AA814" s="493">
        <f t="shared" si="36"/>
        <v>5</v>
      </c>
      <c r="AC814" s="495">
        <f t="shared" si="37"/>
        <v>5</v>
      </c>
    </row>
    <row r="815" spans="1:29" s="493" customFormat="1" hidden="1" x14ac:dyDescent="0.2">
      <c r="A815" s="475">
        <v>788</v>
      </c>
      <c r="B815" s="476" t="s">
        <v>1070</v>
      </c>
      <c r="C815" s="476" t="s">
        <v>486</v>
      </c>
      <c r="D815" s="476" t="s">
        <v>703</v>
      </c>
      <c r="E815" s="476" t="s">
        <v>768</v>
      </c>
      <c r="F815" s="477">
        <v>100</v>
      </c>
      <c r="G815" s="477">
        <v>0</v>
      </c>
      <c r="H815" s="477">
        <v>0</v>
      </c>
      <c r="I815" s="478" t="s">
        <v>328</v>
      </c>
      <c r="J815" s="479">
        <v>26504.86</v>
      </c>
      <c r="K815" s="480">
        <v>43944</v>
      </c>
      <c r="L815" s="480"/>
      <c r="M815" s="481">
        <v>2650</v>
      </c>
      <c r="N815" s="482" t="s">
        <v>328</v>
      </c>
      <c r="O815" s="483">
        <v>1</v>
      </c>
      <c r="P815" s="484">
        <v>2731</v>
      </c>
      <c r="Q815" s="485">
        <v>0</v>
      </c>
      <c r="R815" s="485">
        <v>0</v>
      </c>
      <c r="S815" s="485">
        <v>81</v>
      </c>
      <c r="T815" s="485">
        <v>0</v>
      </c>
      <c r="U815" s="484">
        <v>0</v>
      </c>
      <c r="V815" s="483"/>
      <c r="W815" s="486" t="s">
        <v>672</v>
      </c>
      <c r="X815" s="476" t="s">
        <v>629</v>
      </c>
      <c r="Y815" s="476" t="s">
        <v>0</v>
      </c>
      <c r="Z815" s="476">
        <v>0</v>
      </c>
      <c r="AA815" s="493">
        <f t="shared" si="36"/>
        <v>100</v>
      </c>
      <c r="AC815" s="495">
        <f t="shared" si="37"/>
        <v>100</v>
      </c>
    </row>
    <row r="816" spans="1:29" s="493" customFormat="1" hidden="1" x14ac:dyDescent="0.2">
      <c r="A816" s="475">
        <v>789</v>
      </c>
      <c r="B816" s="476" t="s">
        <v>1070</v>
      </c>
      <c r="C816" s="476" t="s">
        <v>486</v>
      </c>
      <c r="D816" s="476" t="s">
        <v>703</v>
      </c>
      <c r="E816" s="476" t="s">
        <v>768</v>
      </c>
      <c r="F816" s="477">
        <v>212</v>
      </c>
      <c r="G816" s="477">
        <v>0</v>
      </c>
      <c r="H816" s="477">
        <v>0</v>
      </c>
      <c r="I816" s="478" t="s">
        <v>328</v>
      </c>
      <c r="J816" s="479">
        <v>26299</v>
      </c>
      <c r="K816" s="480">
        <v>43944</v>
      </c>
      <c r="L816" s="480"/>
      <c r="M816" s="481">
        <v>5575</v>
      </c>
      <c r="N816" s="482" t="s">
        <v>328</v>
      </c>
      <c r="O816" s="483">
        <v>1</v>
      </c>
      <c r="P816" s="484">
        <v>5791</v>
      </c>
      <c r="Q816" s="485">
        <v>0</v>
      </c>
      <c r="R816" s="485">
        <v>0</v>
      </c>
      <c r="S816" s="485">
        <v>215</v>
      </c>
      <c r="T816" s="485">
        <v>0</v>
      </c>
      <c r="U816" s="484">
        <v>0</v>
      </c>
      <c r="V816" s="483"/>
      <c r="W816" s="486" t="s">
        <v>672</v>
      </c>
      <c r="X816" s="476" t="s">
        <v>629</v>
      </c>
      <c r="Y816" s="476" t="s">
        <v>0</v>
      </c>
      <c r="Z816" s="476">
        <v>0</v>
      </c>
      <c r="AA816" s="493">
        <f t="shared" si="36"/>
        <v>212</v>
      </c>
      <c r="AC816" s="495">
        <f t="shared" si="37"/>
        <v>212</v>
      </c>
    </row>
    <row r="817" spans="1:29" s="493" customFormat="1" hidden="1" x14ac:dyDescent="0.2">
      <c r="A817" s="475">
        <v>790</v>
      </c>
      <c r="B817" s="476" t="s">
        <v>1070</v>
      </c>
      <c r="C817" s="476" t="s">
        <v>486</v>
      </c>
      <c r="D817" s="476" t="s">
        <v>703</v>
      </c>
      <c r="E817" s="476" t="s">
        <v>768</v>
      </c>
      <c r="F817" s="477">
        <v>187</v>
      </c>
      <c r="G817" s="477">
        <v>0</v>
      </c>
      <c r="H817" s="477">
        <v>0</v>
      </c>
      <c r="I817" s="478" t="s">
        <v>328</v>
      </c>
      <c r="J817" s="479">
        <v>25932.04</v>
      </c>
      <c r="K817" s="480">
        <v>43944</v>
      </c>
      <c r="L817" s="480"/>
      <c r="M817" s="481">
        <v>4849</v>
      </c>
      <c r="N817" s="482" t="s">
        <v>328</v>
      </c>
      <c r="O817" s="483">
        <v>1</v>
      </c>
      <c r="P817" s="484">
        <v>5108</v>
      </c>
      <c r="Q817" s="485">
        <v>0</v>
      </c>
      <c r="R817" s="485">
        <v>0</v>
      </c>
      <c r="S817" s="485">
        <v>259</v>
      </c>
      <c r="T817" s="485">
        <v>0</v>
      </c>
      <c r="U817" s="484">
        <v>0</v>
      </c>
      <c r="V817" s="483"/>
      <c r="W817" s="486" t="s">
        <v>672</v>
      </c>
      <c r="X817" s="476" t="s">
        <v>629</v>
      </c>
      <c r="Y817" s="476" t="s">
        <v>0</v>
      </c>
      <c r="Z817" s="476">
        <v>0</v>
      </c>
      <c r="AA817" s="493">
        <f t="shared" si="36"/>
        <v>187</v>
      </c>
      <c r="AC817" s="495">
        <f t="shared" si="37"/>
        <v>187</v>
      </c>
    </row>
    <row r="818" spans="1:29" s="493" customFormat="1" hidden="1" x14ac:dyDescent="0.2">
      <c r="A818" s="475">
        <v>791</v>
      </c>
      <c r="B818" s="476" t="s">
        <v>1070</v>
      </c>
      <c r="C818" s="476" t="s">
        <v>486</v>
      </c>
      <c r="D818" s="476" t="s">
        <v>703</v>
      </c>
      <c r="E818" s="476" t="s">
        <v>768</v>
      </c>
      <c r="F818" s="477">
        <v>28</v>
      </c>
      <c r="G818" s="477">
        <v>0</v>
      </c>
      <c r="H818" s="477">
        <v>0</v>
      </c>
      <c r="I818" s="478" t="s">
        <v>328</v>
      </c>
      <c r="J818" s="479">
        <v>25932.04</v>
      </c>
      <c r="K818" s="480">
        <v>43944</v>
      </c>
      <c r="L818" s="480"/>
      <c r="M818" s="481">
        <v>726</v>
      </c>
      <c r="N818" s="482" t="s">
        <v>328</v>
      </c>
      <c r="O818" s="483">
        <v>1</v>
      </c>
      <c r="P818" s="484">
        <v>765</v>
      </c>
      <c r="Q818" s="485">
        <v>0</v>
      </c>
      <c r="R818" s="485">
        <v>0</v>
      </c>
      <c r="S818" s="485">
        <v>39</v>
      </c>
      <c r="T818" s="485">
        <v>0</v>
      </c>
      <c r="U818" s="484">
        <v>0</v>
      </c>
      <c r="V818" s="483"/>
      <c r="W818" s="486" t="s">
        <v>672</v>
      </c>
      <c r="X818" s="476" t="s">
        <v>629</v>
      </c>
      <c r="Y818" s="476" t="s">
        <v>0</v>
      </c>
      <c r="Z818" s="476">
        <v>0</v>
      </c>
      <c r="AA818" s="493">
        <f t="shared" si="36"/>
        <v>28</v>
      </c>
      <c r="AC818" s="495">
        <f t="shared" si="37"/>
        <v>28</v>
      </c>
    </row>
    <row r="819" spans="1:29" s="493" customFormat="1" hidden="1" x14ac:dyDescent="0.2">
      <c r="A819" s="475">
        <v>792</v>
      </c>
      <c r="B819" s="476" t="s">
        <v>1070</v>
      </c>
      <c r="C819" s="476" t="s">
        <v>486</v>
      </c>
      <c r="D819" s="476" t="s">
        <v>703</v>
      </c>
      <c r="E819" s="476" t="s">
        <v>768</v>
      </c>
      <c r="F819" s="477">
        <v>44</v>
      </c>
      <c r="G819" s="477">
        <v>0</v>
      </c>
      <c r="H819" s="477">
        <v>0</v>
      </c>
      <c r="I819" s="478" t="s">
        <v>328</v>
      </c>
      <c r="J819" s="479">
        <v>25825.25</v>
      </c>
      <c r="K819" s="480">
        <v>43945</v>
      </c>
      <c r="L819" s="480"/>
      <c r="M819" s="481">
        <v>1136</v>
      </c>
      <c r="N819" s="482" t="s">
        <v>328</v>
      </c>
      <c r="O819" s="483">
        <v>1</v>
      </c>
      <c r="P819" s="484">
        <v>1202</v>
      </c>
      <c r="Q819" s="485">
        <v>0</v>
      </c>
      <c r="R819" s="485">
        <v>0</v>
      </c>
      <c r="S819" s="485">
        <v>66</v>
      </c>
      <c r="T819" s="485">
        <v>0</v>
      </c>
      <c r="U819" s="484">
        <v>0</v>
      </c>
      <c r="V819" s="483"/>
      <c r="W819" s="486" t="s">
        <v>672</v>
      </c>
      <c r="X819" s="476" t="s">
        <v>629</v>
      </c>
      <c r="Y819" s="476" t="s">
        <v>0</v>
      </c>
      <c r="Z819" s="476">
        <v>0</v>
      </c>
      <c r="AA819" s="493">
        <f t="shared" si="36"/>
        <v>44</v>
      </c>
      <c r="AC819" s="495">
        <f t="shared" si="37"/>
        <v>44</v>
      </c>
    </row>
    <row r="820" spans="1:29" s="493" customFormat="1" hidden="1" x14ac:dyDescent="0.2">
      <c r="A820" s="475">
        <v>793</v>
      </c>
      <c r="B820" s="476" t="s">
        <v>1070</v>
      </c>
      <c r="C820" s="476" t="s">
        <v>486</v>
      </c>
      <c r="D820" s="476" t="s">
        <v>703</v>
      </c>
      <c r="E820" s="476" t="s">
        <v>768</v>
      </c>
      <c r="F820" s="477">
        <v>208</v>
      </c>
      <c r="G820" s="477">
        <v>0</v>
      </c>
      <c r="H820" s="477">
        <v>0</v>
      </c>
      <c r="I820" s="478" t="s">
        <v>328</v>
      </c>
      <c r="J820" s="479">
        <v>26000</v>
      </c>
      <c r="K820" s="480">
        <v>43945</v>
      </c>
      <c r="L820" s="480"/>
      <c r="M820" s="481">
        <v>5408</v>
      </c>
      <c r="N820" s="482" t="s">
        <v>328</v>
      </c>
      <c r="O820" s="483">
        <v>1</v>
      </c>
      <c r="P820" s="484">
        <v>5681</v>
      </c>
      <c r="Q820" s="485">
        <v>0</v>
      </c>
      <c r="R820" s="485">
        <v>0</v>
      </c>
      <c r="S820" s="485">
        <v>273</v>
      </c>
      <c r="T820" s="485">
        <v>0</v>
      </c>
      <c r="U820" s="484">
        <v>0</v>
      </c>
      <c r="V820" s="483"/>
      <c r="W820" s="486" t="s">
        <v>672</v>
      </c>
      <c r="X820" s="476" t="s">
        <v>629</v>
      </c>
      <c r="Y820" s="476" t="s">
        <v>0</v>
      </c>
      <c r="Z820" s="476">
        <v>0</v>
      </c>
      <c r="AA820" s="493">
        <f t="shared" si="36"/>
        <v>208</v>
      </c>
      <c r="AC820" s="495">
        <f t="shared" si="37"/>
        <v>208</v>
      </c>
    </row>
    <row r="821" spans="1:29" s="493" customFormat="1" hidden="1" x14ac:dyDescent="0.2">
      <c r="A821" s="475">
        <v>794</v>
      </c>
      <c r="B821" s="476" t="s">
        <v>1070</v>
      </c>
      <c r="C821" s="476" t="s">
        <v>486</v>
      </c>
      <c r="D821" s="476" t="s">
        <v>703</v>
      </c>
      <c r="E821" s="476" t="s">
        <v>768</v>
      </c>
      <c r="F821" s="477">
        <v>6</v>
      </c>
      <c r="G821" s="477">
        <v>0</v>
      </c>
      <c r="H821" s="477">
        <v>0</v>
      </c>
      <c r="I821" s="478" t="s">
        <v>328</v>
      </c>
      <c r="J821" s="479">
        <v>26000</v>
      </c>
      <c r="K821" s="480">
        <v>43945</v>
      </c>
      <c r="L821" s="480"/>
      <c r="M821" s="481">
        <v>156</v>
      </c>
      <c r="N821" s="482" t="s">
        <v>328</v>
      </c>
      <c r="O821" s="483">
        <v>1</v>
      </c>
      <c r="P821" s="484">
        <v>164</v>
      </c>
      <c r="Q821" s="485">
        <v>0</v>
      </c>
      <c r="R821" s="485">
        <v>0</v>
      </c>
      <c r="S821" s="485">
        <v>8</v>
      </c>
      <c r="T821" s="485">
        <v>0</v>
      </c>
      <c r="U821" s="484">
        <v>0</v>
      </c>
      <c r="V821" s="483"/>
      <c r="W821" s="486" t="s">
        <v>672</v>
      </c>
      <c r="X821" s="476" t="s">
        <v>629</v>
      </c>
      <c r="Y821" s="476" t="s">
        <v>0</v>
      </c>
      <c r="Z821" s="476">
        <v>0</v>
      </c>
      <c r="AA821" s="493">
        <f t="shared" si="36"/>
        <v>6</v>
      </c>
      <c r="AC821" s="495">
        <f t="shared" si="37"/>
        <v>6</v>
      </c>
    </row>
    <row r="822" spans="1:29" s="493" customFormat="1" hidden="1" x14ac:dyDescent="0.2">
      <c r="A822" s="475">
        <v>795</v>
      </c>
      <c r="B822" s="476" t="s">
        <v>1070</v>
      </c>
      <c r="C822" s="476" t="s">
        <v>486</v>
      </c>
      <c r="D822" s="476" t="s">
        <v>703</v>
      </c>
      <c r="E822" s="476" t="s">
        <v>768</v>
      </c>
      <c r="F822" s="477">
        <v>219</v>
      </c>
      <c r="G822" s="477">
        <v>0</v>
      </c>
      <c r="H822" s="477">
        <v>0</v>
      </c>
      <c r="I822" s="478" t="s">
        <v>328</v>
      </c>
      <c r="J822" s="479">
        <v>25436.9</v>
      </c>
      <c r="K822" s="480">
        <v>43945</v>
      </c>
      <c r="L822" s="480"/>
      <c r="M822" s="481">
        <v>5571</v>
      </c>
      <c r="N822" s="482" t="s">
        <v>328</v>
      </c>
      <c r="O822" s="483">
        <v>1</v>
      </c>
      <c r="P822" s="484">
        <v>5982</v>
      </c>
      <c r="Q822" s="485">
        <v>0</v>
      </c>
      <c r="R822" s="485">
        <v>0</v>
      </c>
      <c r="S822" s="485">
        <v>411</v>
      </c>
      <c r="T822" s="485">
        <v>0</v>
      </c>
      <c r="U822" s="484">
        <v>0</v>
      </c>
      <c r="V822" s="483"/>
      <c r="W822" s="486" t="s">
        <v>672</v>
      </c>
      <c r="X822" s="476" t="s">
        <v>629</v>
      </c>
      <c r="Y822" s="476" t="s">
        <v>0</v>
      </c>
      <c r="Z822" s="476">
        <v>0</v>
      </c>
      <c r="AA822" s="493">
        <f t="shared" si="36"/>
        <v>219</v>
      </c>
      <c r="AC822" s="495">
        <f t="shared" si="37"/>
        <v>219</v>
      </c>
    </row>
    <row r="823" spans="1:29" s="493" customFormat="1" hidden="1" x14ac:dyDescent="0.2">
      <c r="A823" s="475">
        <v>796</v>
      </c>
      <c r="B823" s="476" t="s">
        <v>1070</v>
      </c>
      <c r="C823" s="476" t="s">
        <v>486</v>
      </c>
      <c r="D823" s="476" t="s">
        <v>703</v>
      </c>
      <c r="E823" s="476" t="s">
        <v>768</v>
      </c>
      <c r="F823" s="477">
        <v>10</v>
      </c>
      <c r="G823" s="477">
        <v>0</v>
      </c>
      <c r="H823" s="477">
        <v>0</v>
      </c>
      <c r="I823" s="478" t="s">
        <v>328</v>
      </c>
      <c r="J823" s="479">
        <v>25698</v>
      </c>
      <c r="K823" s="480">
        <v>43945</v>
      </c>
      <c r="L823" s="480"/>
      <c r="M823" s="481">
        <v>257</v>
      </c>
      <c r="N823" s="482" t="s">
        <v>328</v>
      </c>
      <c r="O823" s="483">
        <v>1</v>
      </c>
      <c r="P823" s="484">
        <v>273</v>
      </c>
      <c r="Q823" s="485">
        <v>0</v>
      </c>
      <c r="R823" s="485">
        <v>0</v>
      </c>
      <c r="S823" s="485">
        <v>16</v>
      </c>
      <c r="T823" s="485">
        <v>0</v>
      </c>
      <c r="U823" s="484">
        <v>0</v>
      </c>
      <c r="V823" s="483"/>
      <c r="W823" s="486" t="s">
        <v>672</v>
      </c>
      <c r="X823" s="476" t="s">
        <v>629</v>
      </c>
      <c r="Y823" s="476" t="s">
        <v>0</v>
      </c>
      <c r="Z823" s="476">
        <v>0</v>
      </c>
      <c r="AA823" s="493">
        <f t="shared" si="36"/>
        <v>10</v>
      </c>
      <c r="AC823" s="495">
        <f t="shared" si="37"/>
        <v>10</v>
      </c>
    </row>
    <row r="824" spans="1:29" s="493" customFormat="1" hidden="1" x14ac:dyDescent="0.2">
      <c r="A824" s="475">
        <v>797</v>
      </c>
      <c r="B824" s="476" t="s">
        <v>1070</v>
      </c>
      <c r="C824" s="476" t="s">
        <v>486</v>
      </c>
      <c r="D824" s="476" t="s">
        <v>703</v>
      </c>
      <c r="E824" s="476" t="s">
        <v>768</v>
      </c>
      <c r="F824" s="477">
        <v>19</v>
      </c>
      <c r="G824" s="477">
        <v>0</v>
      </c>
      <c r="H824" s="477">
        <v>0</v>
      </c>
      <c r="I824" s="478" t="s">
        <v>328</v>
      </c>
      <c r="J824" s="479">
        <v>25698</v>
      </c>
      <c r="K824" s="480">
        <v>43945</v>
      </c>
      <c r="L824" s="480"/>
      <c r="M824" s="481">
        <v>488</v>
      </c>
      <c r="N824" s="482" t="s">
        <v>328</v>
      </c>
      <c r="O824" s="483">
        <v>1</v>
      </c>
      <c r="P824" s="484">
        <v>519</v>
      </c>
      <c r="Q824" s="485">
        <v>0</v>
      </c>
      <c r="R824" s="485">
        <v>0</v>
      </c>
      <c r="S824" s="485">
        <v>31</v>
      </c>
      <c r="T824" s="485">
        <v>0</v>
      </c>
      <c r="U824" s="484">
        <v>0</v>
      </c>
      <c r="V824" s="483"/>
      <c r="W824" s="486" t="s">
        <v>672</v>
      </c>
      <c r="X824" s="476" t="s">
        <v>629</v>
      </c>
      <c r="Y824" s="476" t="s">
        <v>0</v>
      </c>
      <c r="Z824" s="476">
        <v>0</v>
      </c>
      <c r="AA824" s="493">
        <f t="shared" si="36"/>
        <v>19</v>
      </c>
      <c r="AC824" s="495">
        <f t="shared" si="37"/>
        <v>19</v>
      </c>
    </row>
    <row r="825" spans="1:29" s="493" customFormat="1" hidden="1" x14ac:dyDescent="0.2">
      <c r="A825" s="475">
        <v>798</v>
      </c>
      <c r="B825" s="476" t="s">
        <v>1070</v>
      </c>
      <c r="C825" s="476" t="s">
        <v>486</v>
      </c>
      <c r="D825" s="476" t="s">
        <v>703</v>
      </c>
      <c r="E825" s="476" t="s">
        <v>768</v>
      </c>
      <c r="F825" s="477">
        <v>3</v>
      </c>
      <c r="G825" s="477">
        <v>0</v>
      </c>
      <c r="H825" s="477">
        <v>0</v>
      </c>
      <c r="I825" s="478" t="s">
        <v>328</v>
      </c>
      <c r="J825" s="479">
        <v>25699.79</v>
      </c>
      <c r="K825" s="480">
        <v>43945</v>
      </c>
      <c r="L825" s="480"/>
      <c r="M825" s="481">
        <v>77</v>
      </c>
      <c r="N825" s="482" t="s">
        <v>328</v>
      </c>
      <c r="O825" s="483">
        <v>1</v>
      </c>
      <c r="P825" s="484">
        <v>82</v>
      </c>
      <c r="Q825" s="485">
        <v>0</v>
      </c>
      <c r="R825" s="485">
        <v>0</v>
      </c>
      <c r="S825" s="485">
        <v>5</v>
      </c>
      <c r="T825" s="485">
        <v>0</v>
      </c>
      <c r="U825" s="484">
        <v>0</v>
      </c>
      <c r="V825" s="483"/>
      <c r="W825" s="486" t="s">
        <v>672</v>
      </c>
      <c r="X825" s="476" t="s">
        <v>629</v>
      </c>
      <c r="Y825" s="476" t="s">
        <v>0</v>
      </c>
      <c r="Z825" s="476">
        <v>0</v>
      </c>
      <c r="AA825" s="493">
        <f t="shared" si="36"/>
        <v>3</v>
      </c>
      <c r="AC825" s="495">
        <f t="shared" si="37"/>
        <v>3</v>
      </c>
    </row>
    <row r="826" spans="1:29" s="493" customFormat="1" hidden="1" x14ac:dyDescent="0.2">
      <c r="A826" s="475">
        <v>799</v>
      </c>
      <c r="B826" s="476" t="s">
        <v>1070</v>
      </c>
      <c r="C826" s="476" t="s">
        <v>486</v>
      </c>
      <c r="D826" s="476" t="s">
        <v>703</v>
      </c>
      <c r="E826" s="476" t="s">
        <v>768</v>
      </c>
      <c r="F826" s="477">
        <v>36</v>
      </c>
      <c r="G826" s="477">
        <v>0</v>
      </c>
      <c r="H826" s="477">
        <v>0</v>
      </c>
      <c r="I826" s="478" t="s">
        <v>328</v>
      </c>
      <c r="J826" s="479">
        <v>25699.9</v>
      </c>
      <c r="K826" s="480">
        <v>43945</v>
      </c>
      <c r="L826" s="480"/>
      <c r="M826" s="481">
        <v>925</v>
      </c>
      <c r="N826" s="482" t="s">
        <v>328</v>
      </c>
      <c r="O826" s="483">
        <v>1</v>
      </c>
      <c r="P826" s="484">
        <v>983</v>
      </c>
      <c r="Q826" s="485">
        <v>0</v>
      </c>
      <c r="R826" s="485">
        <v>0</v>
      </c>
      <c r="S826" s="485">
        <v>58</v>
      </c>
      <c r="T826" s="485">
        <v>0</v>
      </c>
      <c r="U826" s="484">
        <v>0</v>
      </c>
      <c r="V826" s="483"/>
      <c r="W826" s="486" t="s">
        <v>672</v>
      </c>
      <c r="X826" s="476" t="s">
        <v>629</v>
      </c>
      <c r="Y826" s="476" t="s">
        <v>0</v>
      </c>
      <c r="Z826" s="476">
        <v>0</v>
      </c>
      <c r="AA826" s="493">
        <f t="shared" si="36"/>
        <v>36</v>
      </c>
      <c r="AC826" s="495">
        <f t="shared" si="37"/>
        <v>36</v>
      </c>
    </row>
    <row r="827" spans="1:29" s="493" customFormat="1" hidden="1" x14ac:dyDescent="0.2">
      <c r="A827" s="475">
        <v>800</v>
      </c>
      <c r="B827" s="476" t="s">
        <v>1070</v>
      </c>
      <c r="C827" s="476" t="s">
        <v>486</v>
      </c>
      <c r="D827" s="476" t="s">
        <v>703</v>
      </c>
      <c r="E827" s="476" t="s">
        <v>768</v>
      </c>
      <c r="F827" s="477">
        <v>10</v>
      </c>
      <c r="G827" s="477">
        <v>0</v>
      </c>
      <c r="H827" s="477">
        <v>0</v>
      </c>
      <c r="I827" s="478" t="s">
        <v>328</v>
      </c>
      <c r="J827" s="479">
        <v>25699.9</v>
      </c>
      <c r="K827" s="480">
        <v>43945</v>
      </c>
      <c r="L827" s="480"/>
      <c r="M827" s="481">
        <v>257</v>
      </c>
      <c r="N827" s="482" t="s">
        <v>328</v>
      </c>
      <c r="O827" s="483">
        <v>1</v>
      </c>
      <c r="P827" s="484">
        <v>273</v>
      </c>
      <c r="Q827" s="485">
        <v>0</v>
      </c>
      <c r="R827" s="485">
        <v>0</v>
      </c>
      <c r="S827" s="485">
        <v>16</v>
      </c>
      <c r="T827" s="485">
        <v>0</v>
      </c>
      <c r="U827" s="484">
        <v>0</v>
      </c>
      <c r="V827" s="483"/>
      <c r="W827" s="486" t="s">
        <v>672</v>
      </c>
      <c r="X827" s="476" t="s">
        <v>629</v>
      </c>
      <c r="Y827" s="476" t="s">
        <v>0</v>
      </c>
      <c r="Z827" s="476">
        <v>0</v>
      </c>
      <c r="AA827" s="493">
        <f t="shared" si="36"/>
        <v>10</v>
      </c>
      <c r="AC827" s="495">
        <f t="shared" si="37"/>
        <v>10</v>
      </c>
    </row>
    <row r="828" spans="1:29" s="493" customFormat="1" hidden="1" x14ac:dyDescent="0.2">
      <c r="A828" s="475">
        <v>801</v>
      </c>
      <c r="B828" s="476" t="s">
        <v>1070</v>
      </c>
      <c r="C828" s="476" t="s">
        <v>486</v>
      </c>
      <c r="D828" s="476" t="s">
        <v>703</v>
      </c>
      <c r="E828" s="476" t="s">
        <v>768</v>
      </c>
      <c r="F828" s="477">
        <v>30</v>
      </c>
      <c r="G828" s="477">
        <v>0</v>
      </c>
      <c r="H828" s="477">
        <v>0</v>
      </c>
      <c r="I828" s="478" t="s">
        <v>328</v>
      </c>
      <c r="J828" s="479">
        <v>25699.9</v>
      </c>
      <c r="K828" s="480">
        <v>43945</v>
      </c>
      <c r="L828" s="480"/>
      <c r="M828" s="481">
        <v>771</v>
      </c>
      <c r="N828" s="482" t="s">
        <v>328</v>
      </c>
      <c r="O828" s="483">
        <v>1</v>
      </c>
      <c r="P828" s="484">
        <v>819</v>
      </c>
      <c r="Q828" s="485">
        <v>0</v>
      </c>
      <c r="R828" s="485">
        <v>0</v>
      </c>
      <c r="S828" s="485">
        <v>48</v>
      </c>
      <c r="T828" s="485">
        <v>0</v>
      </c>
      <c r="U828" s="484">
        <v>0</v>
      </c>
      <c r="V828" s="483"/>
      <c r="W828" s="486" t="s">
        <v>672</v>
      </c>
      <c r="X828" s="476" t="s">
        <v>629</v>
      </c>
      <c r="Y828" s="476" t="s">
        <v>0</v>
      </c>
      <c r="Z828" s="476">
        <v>0</v>
      </c>
      <c r="AA828" s="493">
        <f t="shared" si="36"/>
        <v>30</v>
      </c>
      <c r="AC828" s="495">
        <f t="shared" si="37"/>
        <v>30</v>
      </c>
    </row>
    <row r="829" spans="1:29" s="493" customFormat="1" hidden="1" x14ac:dyDescent="0.2">
      <c r="A829" s="475">
        <v>802</v>
      </c>
      <c r="B829" s="476" t="s">
        <v>1070</v>
      </c>
      <c r="C829" s="476" t="s">
        <v>486</v>
      </c>
      <c r="D829" s="476" t="s">
        <v>703</v>
      </c>
      <c r="E829" s="476" t="s">
        <v>768</v>
      </c>
      <c r="F829" s="477">
        <v>109</v>
      </c>
      <c r="G829" s="477">
        <v>0</v>
      </c>
      <c r="H829" s="477">
        <v>0</v>
      </c>
      <c r="I829" s="478" t="s">
        <v>328</v>
      </c>
      <c r="J829" s="479">
        <v>25699.9</v>
      </c>
      <c r="K829" s="480">
        <v>43945</v>
      </c>
      <c r="L829" s="480"/>
      <c r="M829" s="481">
        <v>2801</v>
      </c>
      <c r="N829" s="482" t="s">
        <v>328</v>
      </c>
      <c r="O829" s="483">
        <v>1</v>
      </c>
      <c r="P829" s="484">
        <v>2977</v>
      </c>
      <c r="Q829" s="485">
        <v>0</v>
      </c>
      <c r="R829" s="485">
        <v>0</v>
      </c>
      <c r="S829" s="485">
        <v>176</v>
      </c>
      <c r="T829" s="485">
        <v>0</v>
      </c>
      <c r="U829" s="484">
        <v>0</v>
      </c>
      <c r="V829" s="483"/>
      <c r="W829" s="486" t="s">
        <v>672</v>
      </c>
      <c r="X829" s="476" t="s">
        <v>629</v>
      </c>
      <c r="Y829" s="476" t="s">
        <v>0</v>
      </c>
      <c r="Z829" s="476">
        <v>0</v>
      </c>
      <c r="AA829" s="493">
        <f t="shared" si="36"/>
        <v>109</v>
      </c>
      <c r="AC829" s="495">
        <f t="shared" si="37"/>
        <v>109</v>
      </c>
    </row>
    <row r="830" spans="1:29" s="493" customFormat="1" hidden="1" x14ac:dyDescent="0.2">
      <c r="A830" s="475">
        <v>803</v>
      </c>
      <c r="B830" s="476" t="s">
        <v>1070</v>
      </c>
      <c r="C830" s="476" t="s">
        <v>486</v>
      </c>
      <c r="D830" s="476" t="s">
        <v>703</v>
      </c>
      <c r="E830" s="476" t="s">
        <v>768</v>
      </c>
      <c r="F830" s="477">
        <v>200</v>
      </c>
      <c r="G830" s="477">
        <v>0</v>
      </c>
      <c r="H830" s="477">
        <v>0</v>
      </c>
      <c r="I830" s="478" t="s">
        <v>328</v>
      </c>
      <c r="J830" s="479">
        <v>25600</v>
      </c>
      <c r="K830" s="480">
        <v>43945</v>
      </c>
      <c r="L830" s="480"/>
      <c r="M830" s="481">
        <v>5120</v>
      </c>
      <c r="N830" s="482" t="s">
        <v>328</v>
      </c>
      <c r="O830" s="483">
        <v>1</v>
      </c>
      <c r="P830" s="484">
        <v>5463</v>
      </c>
      <c r="Q830" s="485">
        <v>0</v>
      </c>
      <c r="R830" s="485">
        <v>0</v>
      </c>
      <c r="S830" s="485">
        <v>343</v>
      </c>
      <c r="T830" s="485">
        <v>0</v>
      </c>
      <c r="U830" s="484">
        <v>0</v>
      </c>
      <c r="V830" s="483"/>
      <c r="W830" s="486" t="s">
        <v>672</v>
      </c>
      <c r="X830" s="476" t="s">
        <v>629</v>
      </c>
      <c r="Y830" s="476" t="s">
        <v>0</v>
      </c>
      <c r="Z830" s="476">
        <v>0</v>
      </c>
      <c r="AA830" s="493">
        <f t="shared" si="36"/>
        <v>200</v>
      </c>
      <c r="AC830" s="495">
        <f t="shared" si="37"/>
        <v>200</v>
      </c>
    </row>
    <row r="831" spans="1:29" s="493" customFormat="1" hidden="1" x14ac:dyDescent="0.2">
      <c r="A831" s="475">
        <v>804</v>
      </c>
      <c r="B831" s="476" t="s">
        <v>1070</v>
      </c>
      <c r="C831" s="476" t="s">
        <v>486</v>
      </c>
      <c r="D831" s="476" t="s">
        <v>703</v>
      </c>
      <c r="E831" s="476" t="s">
        <v>768</v>
      </c>
      <c r="F831" s="477">
        <v>13</v>
      </c>
      <c r="G831" s="477">
        <v>0</v>
      </c>
      <c r="H831" s="477">
        <v>0</v>
      </c>
      <c r="I831" s="478" t="s">
        <v>328</v>
      </c>
      <c r="J831" s="479">
        <v>25600</v>
      </c>
      <c r="K831" s="480">
        <v>43945</v>
      </c>
      <c r="L831" s="480"/>
      <c r="M831" s="481">
        <v>333</v>
      </c>
      <c r="N831" s="482" t="s">
        <v>328</v>
      </c>
      <c r="O831" s="483">
        <v>1</v>
      </c>
      <c r="P831" s="484">
        <v>355</v>
      </c>
      <c r="Q831" s="485">
        <v>0</v>
      </c>
      <c r="R831" s="485">
        <v>0</v>
      </c>
      <c r="S831" s="485">
        <v>22</v>
      </c>
      <c r="T831" s="485">
        <v>0</v>
      </c>
      <c r="U831" s="484">
        <v>0</v>
      </c>
      <c r="V831" s="483"/>
      <c r="W831" s="486" t="s">
        <v>672</v>
      </c>
      <c r="X831" s="476" t="s">
        <v>629</v>
      </c>
      <c r="Y831" s="476" t="s">
        <v>0</v>
      </c>
      <c r="Z831" s="476">
        <v>0</v>
      </c>
      <c r="AA831" s="493">
        <f t="shared" si="36"/>
        <v>13</v>
      </c>
      <c r="AC831" s="495">
        <f t="shared" si="37"/>
        <v>13</v>
      </c>
    </row>
    <row r="832" spans="1:29" s="493" customFormat="1" hidden="1" x14ac:dyDescent="0.2">
      <c r="A832" s="475">
        <v>805</v>
      </c>
      <c r="B832" s="476" t="s">
        <v>1070</v>
      </c>
      <c r="C832" s="476" t="s">
        <v>486</v>
      </c>
      <c r="D832" s="476" t="s">
        <v>703</v>
      </c>
      <c r="E832" s="476" t="s">
        <v>768</v>
      </c>
      <c r="F832" s="477">
        <v>5</v>
      </c>
      <c r="G832" s="477">
        <v>0</v>
      </c>
      <c r="H832" s="477">
        <v>0</v>
      </c>
      <c r="I832" s="478" t="s">
        <v>328</v>
      </c>
      <c r="J832" s="479">
        <v>25600</v>
      </c>
      <c r="K832" s="480">
        <v>43945</v>
      </c>
      <c r="L832" s="480"/>
      <c r="M832" s="481">
        <v>128</v>
      </c>
      <c r="N832" s="482" t="s">
        <v>328</v>
      </c>
      <c r="O832" s="483">
        <v>1</v>
      </c>
      <c r="P832" s="484">
        <v>137</v>
      </c>
      <c r="Q832" s="485">
        <v>0</v>
      </c>
      <c r="R832" s="485">
        <v>0</v>
      </c>
      <c r="S832" s="485">
        <v>9</v>
      </c>
      <c r="T832" s="485">
        <v>0</v>
      </c>
      <c r="U832" s="484">
        <v>0</v>
      </c>
      <c r="V832" s="483"/>
      <c r="W832" s="486" t="s">
        <v>672</v>
      </c>
      <c r="X832" s="476" t="s">
        <v>629</v>
      </c>
      <c r="Y832" s="476" t="s">
        <v>0</v>
      </c>
      <c r="Z832" s="476">
        <v>0</v>
      </c>
      <c r="AA832" s="493">
        <f t="shared" si="36"/>
        <v>5</v>
      </c>
      <c r="AC832" s="495">
        <f t="shared" si="37"/>
        <v>5</v>
      </c>
    </row>
    <row r="833" spans="1:29" s="493" customFormat="1" hidden="1" x14ac:dyDescent="0.2">
      <c r="A833" s="475">
        <v>806</v>
      </c>
      <c r="B833" s="476" t="s">
        <v>1070</v>
      </c>
      <c r="C833" s="476" t="s">
        <v>486</v>
      </c>
      <c r="D833" s="476" t="s">
        <v>703</v>
      </c>
      <c r="E833" s="476" t="s">
        <v>768</v>
      </c>
      <c r="F833" s="477">
        <v>40</v>
      </c>
      <c r="G833" s="477">
        <v>0</v>
      </c>
      <c r="H833" s="477">
        <v>0</v>
      </c>
      <c r="I833" s="478" t="s">
        <v>328</v>
      </c>
      <c r="J833" s="479">
        <v>26450</v>
      </c>
      <c r="K833" s="480">
        <v>43948</v>
      </c>
      <c r="L833" s="480"/>
      <c r="M833" s="481">
        <v>1058</v>
      </c>
      <c r="N833" s="482" t="s">
        <v>328</v>
      </c>
      <c r="O833" s="483">
        <v>1</v>
      </c>
      <c r="P833" s="484">
        <v>1093</v>
      </c>
      <c r="Q833" s="485">
        <v>0</v>
      </c>
      <c r="R833" s="485">
        <v>0</v>
      </c>
      <c r="S833" s="485">
        <v>35</v>
      </c>
      <c r="T833" s="485">
        <v>0</v>
      </c>
      <c r="U833" s="484">
        <v>0</v>
      </c>
      <c r="V833" s="483"/>
      <c r="W833" s="486" t="s">
        <v>672</v>
      </c>
      <c r="X833" s="476" t="s">
        <v>629</v>
      </c>
      <c r="Y833" s="476" t="s">
        <v>0</v>
      </c>
      <c r="Z833" s="476">
        <v>0</v>
      </c>
      <c r="AA833" s="493">
        <f t="shared" si="36"/>
        <v>40</v>
      </c>
      <c r="AC833" s="495">
        <f t="shared" si="37"/>
        <v>40</v>
      </c>
    </row>
    <row r="834" spans="1:29" s="493" customFormat="1" hidden="1" x14ac:dyDescent="0.2">
      <c r="A834" s="475">
        <v>807</v>
      </c>
      <c r="B834" s="476" t="s">
        <v>1070</v>
      </c>
      <c r="C834" s="476" t="s">
        <v>486</v>
      </c>
      <c r="D834" s="476" t="s">
        <v>703</v>
      </c>
      <c r="E834" s="476" t="s">
        <v>768</v>
      </c>
      <c r="F834" s="477">
        <v>27</v>
      </c>
      <c r="G834" s="477">
        <v>0</v>
      </c>
      <c r="H834" s="477">
        <v>0</v>
      </c>
      <c r="I834" s="478" t="s">
        <v>328</v>
      </c>
      <c r="J834" s="479">
        <v>26450</v>
      </c>
      <c r="K834" s="480">
        <v>43948</v>
      </c>
      <c r="L834" s="480"/>
      <c r="M834" s="481">
        <v>714</v>
      </c>
      <c r="N834" s="482" t="s">
        <v>328</v>
      </c>
      <c r="O834" s="483">
        <v>1</v>
      </c>
      <c r="P834" s="484">
        <v>737</v>
      </c>
      <c r="Q834" s="485">
        <v>0</v>
      </c>
      <c r="R834" s="485">
        <v>0</v>
      </c>
      <c r="S834" s="485">
        <v>23</v>
      </c>
      <c r="T834" s="485">
        <v>0</v>
      </c>
      <c r="U834" s="484">
        <v>0</v>
      </c>
      <c r="V834" s="483"/>
      <c r="W834" s="486" t="s">
        <v>672</v>
      </c>
      <c r="X834" s="476" t="s">
        <v>629</v>
      </c>
      <c r="Y834" s="476" t="s">
        <v>0</v>
      </c>
      <c r="Z834" s="476">
        <v>0</v>
      </c>
      <c r="AA834" s="493">
        <f t="shared" si="36"/>
        <v>27</v>
      </c>
      <c r="AC834" s="495">
        <f t="shared" si="37"/>
        <v>27</v>
      </c>
    </row>
    <row r="835" spans="1:29" s="493" customFormat="1" hidden="1" x14ac:dyDescent="0.2">
      <c r="A835" s="475">
        <v>808</v>
      </c>
      <c r="B835" s="476" t="s">
        <v>1070</v>
      </c>
      <c r="C835" s="476" t="s">
        <v>486</v>
      </c>
      <c r="D835" s="476" t="s">
        <v>703</v>
      </c>
      <c r="E835" s="476" t="s">
        <v>768</v>
      </c>
      <c r="F835" s="477">
        <v>144</v>
      </c>
      <c r="G835" s="477">
        <v>0</v>
      </c>
      <c r="H835" s="477">
        <v>0</v>
      </c>
      <c r="I835" s="478" t="s">
        <v>328</v>
      </c>
      <c r="J835" s="479">
        <v>26450</v>
      </c>
      <c r="K835" s="480">
        <v>43948</v>
      </c>
      <c r="L835" s="480"/>
      <c r="M835" s="481">
        <v>3809</v>
      </c>
      <c r="N835" s="482" t="s">
        <v>328</v>
      </c>
      <c r="O835" s="483">
        <v>1</v>
      </c>
      <c r="P835" s="484">
        <v>3933</v>
      </c>
      <c r="Q835" s="485">
        <v>0</v>
      </c>
      <c r="R835" s="485">
        <v>0</v>
      </c>
      <c r="S835" s="485">
        <v>125</v>
      </c>
      <c r="T835" s="485">
        <v>0</v>
      </c>
      <c r="U835" s="484">
        <v>0</v>
      </c>
      <c r="V835" s="483"/>
      <c r="W835" s="486" t="s">
        <v>672</v>
      </c>
      <c r="X835" s="476" t="s">
        <v>629</v>
      </c>
      <c r="Y835" s="476" t="s">
        <v>0</v>
      </c>
      <c r="Z835" s="476">
        <v>0</v>
      </c>
      <c r="AA835" s="493">
        <f t="shared" si="36"/>
        <v>144</v>
      </c>
      <c r="AC835" s="495">
        <f t="shared" si="37"/>
        <v>144</v>
      </c>
    </row>
    <row r="836" spans="1:29" s="493" customFormat="1" hidden="1" x14ac:dyDescent="0.2">
      <c r="A836" s="475">
        <v>809</v>
      </c>
      <c r="B836" s="476" t="s">
        <v>1070</v>
      </c>
      <c r="C836" s="476" t="s">
        <v>486</v>
      </c>
      <c r="D836" s="476" t="s">
        <v>703</v>
      </c>
      <c r="E836" s="476" t="s">
        <v>768</v>
      </c>
      <c r="F836" s="477">
        <v>40</v>
      </c>
      <c r="G836" s="477">
        <v>0</v>
      </c>
      <c r="H836" s="477">
        <v>0</v>
      </c>
      <c r="I836" s="478" t="s">
        <v>328</v>
      </c>
      <c r="J836" s="479">
        <v>26450</v>
      </c>
      <c r="K836" s="480">
        <v>43948</v>
      </c>
      <c r="L836" s="480"/>
      <c r="M836" s="481">
        <v>1058</v>
      </c>
      <c r="N836" s="482" t="s">
        <v>328</v>
      </c>
      <c r="O836" s="483">
        <v>1</v>
      </c>
      <c r="P836" s="484">
        <v>1093</v>
      </c>
      <c r="Q836" s="485">
        <v>0</v>
      </c>
      <c r="R836" s="485">
        <v>0</v>
      </c>
      <c r="S836" s="485">
        <v>35</v>
      </c>
      <c r="T836" s="485">
        <v>0</v>
      </c>
      <c r="U836" s="484">
        <v>0</v>
      </c>
      <c r="V836" s="483"/>
      <c r="W836" s="486" t="s">
        <v>672</v>
      </c>
      <c r="X836" s="476" t="s">
        <v>629</v>
      </c>
      <c r="Y836" s="476" t="s">
        <v>0</v>
      </c>
      <c r="Z836" s="476">
        <v>0</v>
      </c>
      <c r="AA836" s="493">
        <f t="shared" si="36"/>
        <v>40</v>
      </c>
      <c r="AC836" s="495">
        <f t="shared" si="37"/>
        <v>40</v>
      </c>
    </row>
    <row r="837" spans="1:29" s="493" customFormat="1" hidden="1" x14ac:dyDescent="0.2">
      <c r="A837" s="475">
        <v>810</v>
      </c>
      <c r="B837" s="476" t="s">
        <v>1070</v>
      </c>
      <c r="C837" s="476" t="s">
        <v>486</v>
      </c>
      <c r="D837" s="476" t="s">
        <v>703</v>
      </c>
      <c r="E837" s="476" t="s">
        <v>768</v>
      </c>
      <c r="F837" s="477">
        <v>210</v>
      </c>
      <c r="G837" s="477">
        <v>0</v>
      </c>
      <c r="H837" s="477">
        <v>0</v>
      </c>
      <c r="I837" s="478" t="s">
        <v>328</v>
      </c>
      <c r="J837" s="479">
        <v>26550</v>
      </c>
      <c r="K837" s="480">
        <v>43948</v>
      </c>
      <c r="L837" s="480"/>
      <c r="M837" s="481">
        <v>5576</v>
      </c>
      <c r="N837" s="482" t="s">
        <v>328</v>
      </c>
      <c r="O837" s="483">
        <v>1</v>
      </c>
      <c r="P837" s="484">
        <v>5736</v>
      </c>
      <c r="Q837" s="485">
        <v>0</v>
      </c>
      <c r="R837" s="485">
        <v>0</v>
      </c>
      <c r="S837" s="485">
        <v>161</v>
      </c>
      <c r="T837" s="485">
        <v>0</v>
      </c>
      <c r="U837" s="484">
        <v>0</v>
      </c>
      <c r="V837" s="483"/>
      <c r="W837" s="486" t="s">
        <v>672</v>
      </c>
      <c r="X837" s="476" t="s">
        <v>629</v>
      </c>
      <c r="Y837" s="476" t="s">
        <v>0</v>
      </c>
      <c r="Z837" s="476">
        <v>0</v>
      </c>
      <c r="AA837" s="493">
        <f t="shared" si="36"/>
        <v>210</v>
      </c>
      <c r="AC837" s="495">
        <f t="shared" si="37"/>
        <v>210</v>
      </c>
    </row>
    <row r="838" spans="1:29" s="493" customFormat="1" hidden="1" x14ac:dyDescent="0.2">
      <c r="A838" s="475">
        <v>811</v>
      </c>
      <c r="B838" s="476" t="s">
        <v>1070</v>
      </c>
      <c r="C838" s="476" t="s">
        <v>486</v>
      </c>
      <c r="D838" s="476" t="s">
        <v>703</v>
      </c>
      <c r="E838" s="476" t="s">
        <v>768</v>
      </c>
      <c r="F838" s="477">
        <v>209</v>
      </c>
      <c r="G838" s="477">
        <v>0</v>
      </c>
      <c r="H838" s="477">
        <v>0</v>
      </c>
      <c r="I838" s="478" t="s">
        <v>328</v>
      </c>
      <c r="J838" s="479">
        <v>26650</v>
      </c>
      <c r="K838" s="480">
        <v>43955</v>
      </c>
      <c r="L838" s="480"/>
      <c r="M838" s="481">
        <v>5570</v>
      </c>
      <c r="N838" s="482" t="s">
        <v>328</v>
      </c>
      <c r="O838" s="483">
        <v>1</v>
      </c>
      <c r="P838" s="484">
        <v>5709</v>
      </c>
      <c r="Q838" s="485">
        <v>0</v>
      </c>
      <c r="R838" s="485">
        <v>0</v>
      </c>
      <c r="S838" s="485">
        <v>139</v>
      </c>
      <c r="T838" s="485">
        <v>0</v>
      </c>
      <c r="U838" s="484">
        <v>0</v>
      </c>
      <c r="V838" s="483"/>
      <c r="W838" s="486" t="s">
        <v>672</v>
      </c>
      <c r="X838" s="476" t="s">
        <v>629</v>
      </c>
      <c r="Y838" s="476" t="s">
        <v>0</v>
      </c>
      <c r="Z838" s="476">
        <v>0</v>
      </c>
      <c r="AA838" s="493">
        <f t="shared" si="36"/>
        <v>209</v>
      </c>
      <c r="AC838" s="495">
        <f t="shared" si="37"/>
        <v>209</v>
      </c>
    </row>
    <row r="839" spans="1:29" s="493" customFormat="1" hidden="1" x14ac:dyDescent="0.2">
      <c r="A839" s="475">
        <v>812</v>
      </c>
      <c r="B839" s="476" t="s">
        <v>1070</v>
      </c>
      <c r="C839" s="476" t="s">
        <v>486</v>
      </c>
      <c r="D839" s="476" t="s">
        <v>703</v>
      </c>
      <c r="E839" s="476" t="s">
        <v>768</v>
      </c>
      <c r="F839" s="477">
        <v>39</v>
      </c>
      <c r="G839" s="477">
        <v>0</v>
      </c>
      <c r="H839" s="477">
        <v>0</v>
      </c>
      <c r="I839" s="478" t="s">
        <v>328</v>
      </c>
      <c r="J839" s="479">
        <v>26650</v>
      </c>
      <c r="K839" s="480">
        <v>43955</v>
      </c>
      <c r="L839" s="480"/>
      <c r="M839" s="481">
        <v>1039</v>
      </c>
      <c r="N839" s="482" t="s">
        <v>328</v>
      </c>
      <c r="O839" s="483">
        <v>1</v>
      </c>
      <c r="P839" s="484">
        <v>1065</v>
      </c>
      <c r="Q839" s="485">
        <v>0</v>
      </c>
      <c r="R839" s="485">
        <v>0</v>
      </c>
      <c r="S839" s="485">
        <v>26</v>
      </c>
      <c r="T839" s="485">
        <v>0</v>
      </c>
      <c r="U839" s="484">
        <v>0</v>
      </c>
      <c r="V839" s="483"/>
      <c r="W839" s="486" t="s">
        <v>672</v>
      </c>
      <c r="X839" s="476" t="s">
        <v>629</v>
      </c>
      <c r="Y839" s="476" t="s">
        <v>0</v>
      </c>
      <c r="Z839" s="476">
        <v>0</v>
      </c>
      <c r="AA839" s="493">
        <f t="shared" si="36"/>
        <v>39</v>
      </c>
      <c r="AC839" s="495">
        <f t="shared" si="37"/>
        <v>39</v>
      </c>
    </row>
    <row r="840" spans="1:29" s="493" customFormat="1" hidden="1" x14ac:dyDescent="0.2">
      <c r="A840" s="475">
        <v>813</v>
      </c>
      <c r="B840" s="476" t="s">
        <v>1070</v>
      </c>
      <c r="C840" s="476" t="s">
        <v>486</v>
      </c>
      <c r="D840" s="476" t="s">
        <v>703</v>
      </c>
      <c r="E840" s="476" t="s">
        <v>768</v>
      </c>
      <c r="F840" s="477">
        <v>170</v>
      </c>
      <c r="G840" s="477">
        <v>0</v>
      </c>
      <c r="H840" s="477">
        <v>0</v>
      </c>
      <c r="I840" s="478" t="s">
        <v>328</v>
      </c>
      <c r="J840" s="479">
        <v>26650</v>
      </c>
      <c r="K840" s="480">
        <v>43955</v>
      </c>
      <c r="L840" s="480"/>
      <c r="M840" s="481">
        <v>4531</v>
      </c>
      <c r="N840" s="482" t="s">
        <v>328</v>
      </c>
      <c r="O840" s="483">
        <v>1</v>
      </c>
      <c r="P840" s="484">
        <v>4644</v>
      </c>
      <c r="Q840" s="485">
        <v>0</v>
      </c>
      <c r="R840" s="485">
        <v>0</v>
      </c>
      <c r="S840" s="485">
        <v>113</v>
      </c>
      <c r="T840" s="485">
        <v>0</v>
      </c>
      <c r="U840" s="484">
        <v>0</v>
      </c>
      <c r="V840" s="483"/>
      <c r="W840" s="486" t="s">
        <v>672</v>
      </c>
      <c r="X840" s="476" t="s">
        <v>629</v>
      </c>
      <c r="Y840" s="476" t="s">
        <v>0</v>
      </c>
      <c r="Z840" s="476">
        <v>0</v>
      </c>
      <c r="AA840" s="493">
        <f t="shared" si="36"/>
        <v>170</v>
      </c>
      <c r="AC840" s="495">
        <f t="shared" si="37"/>
        <v>170</v>
      </c>
    </row>
    <row r="841" spans="1:29" s="493" customFormat="1" hidden="1" x14ac:dyDescent="0.2">
      <c r="A841" s="475">
        <v>814</v>
      </c>
      <c r="B841" s="476" t="s">
        <v>1070</v>
      </c>
      <c r="C841" s="476" t="s">
        <v>486</v>
      </c>
      <c r="D841" s="476" t="s">
        <v>703</v>
      </c>
      <c r="E841" s="476" t="s">
        <v>768</v>
      </c>
      <c r="F841" s="477">
        <v>39</v>
      </c>
      <c r="G841" s="477">
        <v>0</v>
      </c>
      <c r="H841" s="477">
        <v>0</v>
      </c>
      <c r="I841" s="478" t="s">
        <v>328</v>
      </c>
      <c r="J841" s="479">
        <v>26650</v>
      </c>
      <c r="K841" s="480">
        <v>43955</v>
      </c>
      <c r="L841" s="480"/>
      <c r="M841" s="481">
        <v>1039</v>
      </c>
      <c r="N841" s="482" t="s">
        <v>328</v>
      </c>
      <c r="O841" s="483">
        <v>1</v>
      </c>
      <c r="P841" s="484">
        <v>1065</v>
      </c>
      <c r="Q841" s="485">
        <v>0</v>
      </c>
      <c r="R841" s="485">
        <v>0</v>
      </c>
      <c r="S841" s="485">
        <v>26</v>
      </c>
      <c r="T841" s="485">
        <v>0</v>
      </c>
      <c r="U841" s="484">
        <v>0</v>
      </c>
      <c r="V841" s="483"/>
      <c r="W841" s="486" t="s">
        <v>672</v>
      </c>
      <c r="X841" s="476" t="s">
        <v>629</v>
      </c>
      <c r="Y841" s="476" t="s">
        <v>0</v>
      </c>
      <c r="Z841" s="476">
        <v>0</v>
      </c>
      <c r="AA841" s="493">
        <f t="shared" si="36"/>
        <v>39</v>
      </c>
      <c r="AC841" s="495">
        <f t="shared" si="37"/>
        <v>39</v>
      </c>
    </row>
    <row r="842" spans="1:29" s="493" customFormat="1" hidden="1" x14ac:dyDescent="0.2">
      <c r="A842" s="475">
        <v>815</v>
      </c>
      <c r="B842" s="476" t="s">
        <v>1070</v>
      </c>
      <c r="C842" s="476" t="s">
        <v>486</v>
      </c>
      <c r="D842" s="476" t="s">
        <v>703</v>
      </c>
      <c r="E842" s="476" t="s">
        <v>768</v>
      </c>
      <c r="F842" s="477">
        <v>209</v>
      </c>
      <c r="G842" s="477">
        <v>0</v>
      </c>
      <c r="H842" s="477">
        <v>0</v>
      </c>
      <c r="I842" s="478" t="s">
        <v>328</v>
      </c>
      <c r="J842" s="479">
        <v>26650</v>
      </c>
      <c r="K842" s="480">
        <v>43955</v>
      </c>
      <c r="L842" s="480"/>
      <c r="M842" s="481">
        <v>5570</v>
      </c>
      <c r="N842" s="482" t="s">
        <v>328</v>
      </c>
      <c r="O842" s="483">
        <v>1</v>
      </c>
      <c r="P842" s="484">
        <v>5709</v>
      </c>
      <c r="Q842" s="485">
        <v>0</v>
      </c>
      <c r="R842" s="485">
        <v>0</v>
      </c>
      <c r="S842" s="485">
        <v>139</v>
      </c>
      <c r="T842" s="485">
        <v>0</v>
      </c>
      <c r="U842" s="484">
        <v>0</v>
      </c>
      <c r="V842" s="483"/>
      <c r="W842" s="486" t="s">
        <v>672</v>
      </c>
      <c r="X842" s="476" t="s">
        <v>629</v>
      </c>
      <c r="Y842" s="476" t="s">
        <v>0</v>
      </c>
      <c r="Z842" s="476">
        <v>0</v>
      </c>
      <c r="AA842" s="493">
        <f t="shared" si="36"/>
        <v>209</v>
      </c>
      <c r="AC842" s="495">
        <f t="shared" si="37"/>
        <v>209</v>
      </c>
    </row>
    <row r="843" spans="1:29" s="493" customFormat="1" hidden="1" x14ac:dyDescent="0.2">
      <c r="A843" s="475">
        <v>816</v>
      </c>
      <c r="B843" s="476" t="s">
        <v>1070</v>
      </c>
      <c r="C843" s="476" t="s">
        <v>486</v>
      </c>
      <c r="D843" s="476" t="s">
        <v>703</v>
      </c>
      <c r="E843" s="476" t="s">
        <v>768</v>
      </c>
      <c r="F843" s="477">
        <v>72</v>
      </c>
      <c r="G843" s="477">
        <v>0</v>
      </c>
      <c r="H843" s="477">
        <v>0</v>
      </c>
      <c r="I843" s="478" t="s">
        <v>328</v>
      </c>
      <c r="J843" s="479">
        <v>26650</v>
      </c>
      <c r="K843" s="480">
        <v>43955</v>
      </c>
      <c r="L843" s="480"/>
      <c r="M843" s="481">
        <v>1919</v>
      </c>
      <c r="N843" s="482" t="s">
        <v>328</v>
      </c>
      <c r="O843" s="483">
        <v>1</v>
      </c>
      <c r="P843" s="484">
        <v>1967</v>
      </c>
      <c r="Q843" s="485">
        <v>0</v>
      </c>
      <c r="R843" s="485">
        <v>0</v>
      </c>
      <c r="S843" s="485">
        <v>48</v>
      </c>
      <c r="T843" s="485">
        <v>0</v>
      </c>
      <c r="U843" s="484">
        <v>0</v>
      </c>
      <c r="V843" s="483"/>
      <c r="W843" s="486" t="s">
        <v>672</v>
      </c>
      <c r="X843" s="476" t="s">
        <v>629</v>
      </c>
      <c r="Y843" s="476" t="s">
        <v>0</v>
      </c>
      <c r="Z843" s="476">
        <v>0</v>
      </c>
      <c r="AA843" s="493">
        <f t="shared" si="36"/>
        <v>72</v>
      </c>
      <c r="AC843" s="495">
        <f t="shared" si="37"/>
        <v>72</v>
      </c>
    </row>
    <row r="844" spans="1:29" s="493" customFormat="1" hidden="1" x14ac:dyDescent="0.2">
      <c r="A844" s="475">
        <v>817</v>
      </c>
      <c r="B844" s="476" t="s">
        <v>1070</v>
      </c>
      <c r="C844" s="476" t="s">
        <v>486</v>
      </c>
      <c r="D844" s="476" t="s">
        <v>703</v>
      </c>
      <c r="E844" s="476" t="s">
        <v>768</v>
      </c>
      <c r="F844" s="477">
        <v>137</v>
      </c>
      <c r="G844" s="477">
        <v>0</v>
      </c>
      <c r="H844" s="477">
        <v>0</v>
      </c>
      <c r="I844" s="478" t="s">
        <v>328</v>
      </c>
      <c r="J844" s="479">
        <v>26650</v>
      </c>
      <c r="K844" s="480">
        <v>43955</v>
      </c>
      <c r="L844" s="480"/>
      <c r="M844" s="481">
        <v>3651</v>
      </c>
      <c r="N844" s="482" t="s">
        <v>328</v>
      </c>
      <c r="O844" s="483">
        <v>1</v>
      </c>
      <c r="P844" s="484">
        <v>3742</v>
      </c>
      <c r="Q844" s="485">
        <v>0</v>
      </c>
      <c r="R844" s="485">
        <v>0</v>
      </c>
      <c r="S844" s="485">
        <v>91</v>
      </c>
      <c r="T844" s="485">
        <v>0</v>
      </c>
      <c r="U844" s="484">
        <v>0</v>
      </c>
      <c r="V844" s="483"/>
      <c r="W844" s="486" t="s">
        <v>672</v>
      </c>
      <c r="X844" s="476" t="s">
        <v>629</v>
      </c>
      <c r="Y844" s="476" t="s">
        <v>0</v>
      </c>
      <c r="Z844" s="476">
        <v>0</v>
      </c>
      <c r="AA844" s="493">
        <f t="shared" si="36"/>
        <v>137</v>
      </c>
      <c r="AC844" s="495">
        <f t="shared" si="37"/>
        <v>137</v>
      </c>
    </row>
    <row r="845" spans="1:29" s="493" customFormat="1" hidden="1" x14ac:dyDescent="0.2">
      <c r="A845" s="475">
        <v>818</v>
      </c>
      <c r="B845" s="476" t="s">
        <v>1070</v>
      </c>
      <c r="C845" s="476" t="s">
        <v>486</v>
      </c>
      <c r="D845" s="476" t="s">
        <v>703</v>
      </c>
      <c r="E845" s="476" t="s">
        <v>768</v>
      </c>
      <c r="F845" s="477">
        <v>72</v>
      </c>
      <c r="G845" s="477">
        <v>0</v>
      </c>
      <c r="H845" s="477">
        <v>0</v>
      </c>
      <c r="I845" s="478" t="s">
        <v>328</v>
      </c>
      <c r="J845" s="479">
        <v>26650</v>
      </c>
      <c r="K845" s="480">
        <v>43955</v>
      </c>
      <c r="L845" s="480"/>
      <c r="M845" s="481">
        <v>1919</v>
      </c>
      <c r="N845" s="482" t="s">
        <v>328</v>
      </c>
      <c r="O845" s="483">
        <v>1</v>
      </c>
      <c r="P845" s="484">
        <v>1967</v>
      </c>
      <c r="Q845" s="485">
        <v>0</v>
      </c>
      <c r="R845" s="485">
        <v>0</v>
      </c>
      <c r="S845" s="485">
        <v>48</v>
      </c>
      <c r="T845" s="485">
        <v>0</v>
      </c>
      <c r="U845" s="484">
        <v>0</v>
      </c>
      <c r="V845" s="483"/>
      <c r="W845" s="486" t="s">
        <v>672</v>
      </c>
      <c r="X845" s="476" t="s">
        <v>629</v>
      </c>
      <c r="Y845" s="476" t="s">
        <v>0</v>
      </c>
      <c r="Z845" s="476">
        <v>0</v>
      </c>
      <c r="AA845" s="493">
        <f t="shared" si="36"/>
        <v>72</v>
      </c>
      <c r="AC845" s="495">
        <f t="shared" si="37"/>
        <v>72</v>
      </c>
    </row>
    <row r="846" spans="1:29" s="493" customFormat="1" hidden="1" x14ac:dyDescent="0.2">
      <c r="A846" s="475">
        <v>819</v>
      </c>
      <c r="B846" s="476" t="s">
        <v>1070</v>
      </c>
      <c r="C846" s="476" t="s">
        <v>486</v>
      </c>
      <c r="D846" s="476" t="s">
        <v>703</v>
      </c>
      <c r="E846" s="476" t="s">
        <v>768</v>
      </c>
      <c r="F846" s="477">
        <v>209</v>
      </c>
      <c r="G846" s="477">
        <v>0</v>
      </c>
      <c r="H846" s="477">
        <v>0</v>
      </c>
      <c r="I846" s="478" t="s">
        <v>328</v>
      </c>
      <c r="J846" s="479">
        <v>26650</v>
      </c>
      <c r="K846" s="480">
        <v>43955</v>
      </c>
      <c r="L846" s="480"/>
      <c r="M846" s="481">
        <v>5570</v>
      </c>
      <c r="N846" s="482" t="s">
        <v>328</v>
      </c>
      <c r="O846" s="483">
        <v>1</v>
      </c>
      <c r="P846" s="484">
        <v>5709</v>
      </c>
      <c r="Q846" s="485">
        <v>0</v>
      </c>
      <c r="R846" s="485">
        <v>0</v>
      </c>
      <c r="S846" s="485">
        <v>139</v>
      </c>
      <c r="T846" s="485">
        <v>0</v>
      </c>
      <c r="U846" s="484">
        <v>0</v>
      </c>
      <c r="V846" s="483"/>
      <c r="W846" s="486" t="s">
        <v>672</v>
      </c>
      <c r="X846" s="476" t="s">
        <v>629</v>
      </c>
      <c r="Y846" s="476" t="s">
        <v>0</v>
      </c>
      <c r="Z846" s="476">
        <v>0</v>
      </c>
      <c r="AA846" s="493">
        <f t="shared" si="36"/>
        <v>209</v>
      </c>
      <c r="AC846" s="495">
        <f t="shared" si="37"/>
        <v>209</v>
      </c>
    </row>
    <row r="847" spans="1:29" s="493" customFormat="1" hidden="1" x14ac:dyDescent="0.2">
      <c r="A847" s="475">
        <v>820</v>
      </c>
      <c r="B847" s="476" t="s">
        <v>1070</v>
      </c>
      <c r="C847" s="476" t="s">
        <v>486</v>
      </c>
      <c r="D847" s="476" t="s">
        <v>703</v>
      </c>
      <c r="E847" s="476" t="s">
        <v>768</v>
      </c>
      <c r="F847" s="477">
        <v>209</v>
      </c>
      <c r="G847" s="477">
        <v>0</v>
      </c>
      <c r="H847" s="477">
        <v>0</v>
      </c>
      <c r="I847" s="478" t="s">
        <v>328</v>
      </c>
      <c r="J847" s="479">
        <v>26650</v>
      </c>
      <c r="K847" s="480">
        <v>43955</v>
      </c>
      <c r="L847" s="480"/>
      <c r="M847" s="481">
        <v>5570</v>
      </c>
      <c r="N847" s="482" t="s">
        <v>328</v>
      </c>
      <c r="O847" s="483">
        <v>1</v>
      </c>
      <c r="P847" s="484">
        <v>5709</v>
      </c>
      <c r="Q847" s="485">
        <v>0</v>
      </c>
      <c r="R847" s="485">
        <v>0</v>
      </c>
      <c r="S847" s="485">
        <v>139</v>
      </c>
      <c r="T847" s="485">
        <v>0</v>
      </c>
      <c r="U847" s="484">
        <v>0</v>
      </c>
      <c r="V847" s="483"/>
      <c r="W847" s="486" t="s">
        <v>672</v>
      </c>
      <c r="X847" s="476" t="s">
        <v>629</v>
      </c>
      <c r="Y847" s="476" t="s">
        <v>0</v>
      </c>
      <c r="Z847" s="476">
        <v>0</v>
      </c>
      <c r="AA847" s="493">
        <f t="shared" si="36"/>
        <v>209</v>
      </c>
      <c r="AC847" s="495">
        <f t="shared" si="37"/>
        <v>209</v>
      </c>
    </row>
    <row r="848" spans="1:29" s="493" customFormat="1" hidden="1" x14ac:dyDescent="0.2">
      <c r="A848" s="475">
        <v>821</v>
      </c>
      <c r="B848" s="476" t="s">
        <v>1070</v>
      </c>
      <c r="C848" s="476" t="s">
        <v>486</v>
      </c>
      <c r="D848" s="476" t="s">
        <v>703</v>
      </c>
      <c r="E848" s="476" t="s">
        <v>768</v>
      </c>
      <c r="F848" s="477">
        <v>209</v>
      </c>
      <c r="G848" s="477">
        <v>0</v>
      </c>
      <c r="H848" s="477">
        <v>0</v>
      </c>
      <c r="I848" s="478" t="s">
        <v>328</v>
      </c>
      <c r="J848" s="479">
        <v>26650</v>
      </c>
      <c r="K848" s="480">
        <v>43955</v>
      </c>
      <c r="L848" s="480"/>
      <c r="M848" s="481">
        <v>5570</v>
      </c>
      <c r="N848" s="482" t="s">
        <v>328</v>
      </c>
      <c r="O848" s="483">
        <v>1</v>
      </c>
      <c r="P848" s="484">
        <v>5709</v>
      </c>
      <c r="Q848" s="485">
        <v>0</v>
      </c>
      <c r="R848" s="485">
        <v>0</v>
      </c>
      <c r="S848" s="485">
        <v>139</v>
      </c>
      <c r="T848" s="485">
        <v>0</v>
      </c>
      <c r="U848" s="484">
        <v>0</v>
      </c>
      <c r="V848" s="483"/>
      <c r="W848" s="486" t="s">
        <v>672</v>
      </c>
      <c r="X848" s="476" t="s">
        <v>629</v>
      </c>
      <c r="Y848" s="476" t="s">
        <v>0</v>
      </c>
      <c r="Z848" s="476">
        <v>0</v>
      </c>
      <c r="AA848" s="493">
        <f t="shared" ref="AA848:AA911" si="38">F848/O848</f>
        <v>209</v>
      </c>
      <c r="AC848" s="495">
        <f t="shared" ref="AC848:AC911" si="39">AA848-AB848</f>
        <v>209</v>
      </c>
    </row>
    <row r="849" spans="1:29" s="493" customFormat="1" hidden="1" x14ac:dyDescent="0.2">
      <c r="A849" s="475">
        <v>822</v>
      </c>
      <c r="B849" s="476" t="s">
        <v>1070</v>
      </c>
      <c r="C849" s="476" t="s">
        <v>486</v>
      </c>
      <c r="D849" s="476" t="s">
        <v>703</v>
      </c>
      <c r="E849" s="476" t="s">
        <v>768</v>
      </c>
      <c r="F849" s="477">
        <v>61</v>
      </c>
      <c r="G849" s="477">
        <v>0</v>
      </c>
      <c r="H849" s="477">
        <v>0</v>
      </c>
      <c r="I849" s="478" t="s">
        <v>328</v>
      </c>
      <c r="J849" s="479">
        <v>26650</v>
      </c>
      <c r="K849" s="480">
        <v>43955</v>
      </c>
      <c r="L849" s="480"/>
      <c r="M849" s="481">
        <v>1626</v>
      </c>
      <c r="N849" s="482" t="s">
        <v>328</v>
      </c>
      <c r="O849" s="483">
        <v>1</v>
      </c>
      <c r="P849" s="484">
        <v>1666</v>
      </c>
      <c r="Q849" s="485">
        <v>0</v>
      </c>
      <c r="R849" s="485">
        <v>0</v>
      </c>
      <c r="S849" s="485">
        <v>41</v>
      </c>
      <c r="T849" s="485">
        <v>0</v>
      </c>
      <c r="U849" s="484">
        <v>0</v>
      </c>
      <c r="V849" s="483"/>
      <c r="W849" s="486" t="s">
        <v>672</v>
      </c>
      <c r="X849" s="476" t="s">
        <v>629</v>
      </c>
      <c r="Y849" s="476" t="s">
        <v>0</v>
      </c>
      <c r="Z849" s="476">
        <v>0</v>
      </c>
      <c r="AA849" s="493">
        <f t="shared" si="38"/>
        <v>61</v>
      </c>
      <c r="AC849" s="495">
        <f t="shared" si="39"/>
        <v>61</v>
      </c>
    </row>
    <row r="850" spans="1:29" s="493" customFormat="1" hidden="1" x14ac:dyDescent="0.2">
      <c r="A850" s="475">
        <v>823</v>
      </c>
      <c r="B850" s="476" t="s">
        <v>1070</v>
      </c>
      <c r="C850" s="476" t="s">
        <v>486</v>
      </c>
      <c r="D850" s="476" t="s">
        <v>703</v>
      </c>
      <c r="E850" s="476" t="s">
        <v>768</v>
      </c>
      <c r="F850" s="477">
        <v>31</v>
      </c>
      <c r="G850" s="477">
        <v>0</v>
      </c>
      <c r="H850" s="477">
        <v>0</v>
      </c>
      <c r="I850" s="478" t="s">
        <v>328</v>
      </c>
      <c r="J850" s="479">
        <v>26650</v>
      </c>
      <c r="K850" s="480">
        <v>43955</v>
      </c>
      <c r="L850" s="480"/>
      <c r="M850" s="481">
        <v>826</v>
      </c>
      <c r="N850" s="482" t="s">
        <v>328</v>
      </c>
      <c r="O850" s="483">
        <v>1</v>
      </c>
      <c r="P850" s="484">
        <v>847</v>
      </c>
      <c r="Q850" s="485">
        <v>0</v>
      </c>
      <c r="R850" s="485">
        <v>0</v>
      </c>
      <c r="S850" s="485">
        <v>21</v>
      </c>
      <c r="T850" s="485">
        <v>0</v>
      </c>
      <c r="U850" s="484">
        <v>0</v>
      </c>
      <c r="V850" s="483"/>
      <c r="W850" s="486" t="s">
        <v>672</v>
      </c>
      <c r="X850" s="476" t="s">
        <v>629</v>
      </c>
      <c r="Y850" s="476" t="s">
        <v>0</v>
      </c>
      <c r="Z850" s="476">
        <v>0</v>
      </c>
      <c r="AA850" s="493">
        <f t="shared" si="38"/>
        <v>31</v>
      </c>
      <c r="AC850" s="495">
        <f t="shared" si="39"/>
        <v>31</v>
      </c>
    </row>
    <row r="851" spans="1:29" s="493" customFormat="1" hidden="1" x14ac:dyDescent="0.2">
      <c r="A851" s="475">
        <v>824</v>
      </c>
      <c r="B851" s="476" t="s">
        <v>1070</v>
      </c>
      <c r="C851" s="476" t="s">
        <v>486</v>
      </c>
      <c r="D851" s="476" t="s">
        <v>703</v>
      </c>
      <c r="E851" s="476" t="s">
        <v>768</v>
      </c>
      <c r="F851" s="477">
        <v>1</v>
      </c>
      <c r="G851" s="477">
        <v>0</v>
      </c>
      <c r="H851" s="477">
        <v>0</v>
      </c>
      <c r="I851" s="478" t="s">
        <v>328</v>
      </c>
      <c r="J851" s="479">
        <v>26650</v>
      </c>
      <c r="K851" s="480">
        <v>43955</v>
      </c>
      <c r="L851" s="480"/>
      <c r="M851" s="481">
        <v>27</v>
      </c>
      <c r="N851" s="482" t="s">
        <v>328</v>
      </c>
      <c r="O851" s="483">
        <v>1</v>
      </c>
      <c r="P851" s="484">
        <v>27</v>
      </c>
      <c r="Q851" s="485">
        <v>0</v>
      </c>
      <c r="R851" s="485">
        <v>0</v>
      </c>
      <c r="S851" s="485">
        <v>1</v>
      </c>
      <c r="T851" s="485">
        <v>0</v>
      </c>
      <c r="U851" s="484">
        <v>0</v>
      </c>
      <c r="V851" s="483"/>
      <c r="W851" s="486" t="s">
        <v>672</v>
      </c>
      <c r="X851" s="476" t="s">
        <v>629</v>
      </c>
      <c r="Y851" s="476" t="s">
        <v>0</v>
      </c>
      <c r="Z851" s="476">
        <v>0</v>
      </c>
      <c r="AA851" s="493">
        <f t="shared" si="38"/>
        <v>1</v>
      </c>
      <c r="AC851" s="495">
        <f t="shared" si="39"/>
        <v>1</v>
      </c>
    </row>
    <row r="852" spans="1:29" s="493" customFormat="1" hidden="1" x14ac:dyDescent="0.2">
      <c r="A852" s="475">
        <v>825</v>
      </c>
      <c r="B852" s="476" t="s">
        <v>1070</v>
      </c>
      <c r="C852" s="476" t="s">
        <v>486</v>
      </c>
      <c r="D852" s="476" t="s">
        <v>703</v>
      </c>
      <c r="E852" s="476" t="s">
        <v>768</v>
      </c>
      <c r="F852" s="477">
        <v>10</v>
      </c>
      <c r="G852" s="477">
        <v>0</v>
      </c>
      <c r="H852" s="477">
        <v>0</v>
      </c>
      <c r="I852" s="478" t="s">
        <v>328</v>
      </c>
      <c r="J852" s="479">
        <v>26650</v>
      </c>
      <c r="K852" s="480">
        <v>43955</v>
      </c>
      <c r="L852" s="480"/>
      <c r="M852" s="481">
        <v>267</v>
      </c>
      <c r="N852" s="482" t="s">
        <v>328</v>
      </c>
      <c r="O852" s="483">
        <v>1</v>
      </c>
      <c r="P852" s="484">
        <v>273</v>
      </c>
      <c r="Q852" s="485">
        <v>0</v>
      </c>
      <c r="R852" s="485">
        <v>0</v>
      </c>
      <c r="S852" s="485">
        <v>7</v>
      </c>
      <c r="T852" s="485">
        <v>0</v>
      </c>
      <c r="U852" s="484">
        <v>0</v>
      </c>
      <c r="V852" s="483"/>
      <c r="W852" s="486" t="s">
        <v>672</v>
      </c>
      <c r="X852" s="476" t="s">
        <v>629</v>
      </c>
      <c r="Y852" s="476" t="s">
        <v>0</v>
      </c>
      <c r="Z852" s="476">
        <v>0</v>
      </c>
      <c r="AA852" s="493">
        <f t="shared" si="38"/>
        <v>10</v>
      </c>
      <c r="AC852" s="495">
        <f t="shared" si="39"/>
        <v>10</v>
      </c>
    </row>
    <row r="853" spans="1:29" s="493" customFormat="1" hidden="1" x14ac:dyDescent="0.2">
      <c r="A853" s="475">
        <v>826</v>
      </c>
      <c r="B853" s="476" t="s">
        <v>1070</v>
      </c>
      <c r="C853" s="476" t="s">
        <v>486</v>
      </c>
      <c r="D853" s="476" t="s">
        <v>703</v>
      </c>
      <c r="E853" s="476" t="s">
        <v>768</v>
      </c>
      <c r="F853" s="477">
        <v>106</v>
      </c>
      <c r="G853" s="477">
        <v>0</v>
      </c>
      <c r="H853" s="477">
        <v>0</v>
      </c>
      <c r="I853" s="478" t="s">
        <v>328</v>
      </c>
      <c r="J853" s="479">
        <v>26650</v>
      </c>
      <c r="K853" s="480">
        <v>43955</v>
      </c>
      <c r="L853" s="480"/>
      <c r="M853" s="481">
        <v>2825</v>
      </c>
      <c r="N853" s="482" t="s">
        <v>328</v>
      </c>
      <c r="O853" s="483">
        <v>1</v>
      </c>
      <c r="P853" s="484">
        <v>2895</v>
      </c>
      <c r="Q853" s="485">
        <v>0</v>
      </c>
      <c r="R853" s="485">
        <v>0</v>
      </c>
      <c r="S853" s="485">
        <v>70</v>
      </c>
      <c r="T853" s="485">
        <v>0</v>
      </c>
      <c r="U853" s="484">
        <v>0</v>
      </c>
      <c r="V853" s="483"/>
      <c r="W853" s="486" t="s">
        <v>672</v>
      </c>
      <c r="X853" s="476" t="s">
        <v>629</v>
      </c>
      <c r="Y853" s="476" t="s">
        <v>0</v>
      </c>
      <c r="Z853" s="476">
        <v>0</v>
      </c>
      <c r="AA853" s="493">
        <f t="shared" si="38"/>
        <v>106</v>
      </c>
      <c r="AC853" s="495">
        <f t="shared" si="39"/>
        <v>106</v>
      </c>
    </row>
    <row r="854" spans="1:29" s="493" customFormat="1" hidden="1" x14ac:dyDescent="0.2">
      <c r="A854" s="475">
        <v>827</v>
      </c>
      <c r="B854" s="476" t="s">
        <v>1070</v>
      </c>
      <c r="C854" s="476" t="s">
        <v>486</v>
      </c>
      <c r="D854" s="476" t="s">
        <v>703</v>
      </c>
      <c r="E854" s="476" t="s">
        <v>768</v>
      </c>
      <c r="F854" s="477">
        <v>37</v>
      </c>
      <c r="G854" s="477">
        <v>0</v>
      </c>
      <c r="H854" s="477">
        <v>0</v>
      </c>
      <c r="I854" s="478" t="s">
        <v>328</v>
      </c>
      <c r="J854" s="479">
        <v>26650</v>
      </c>
      <c r="K854" s="480">
        <v>43956</v>
      </c>
      <c r="L854" s="480"/>
      <c r="M854" s="481">
        <v>986</v>
      </c>
      <c r="N854" s="482" t="s">
        <v>328</v>
      </c>
      <c r="O854" s="483">
        <v>1</v>
      </c>
      <c r="P854" s="484">
        <v>1011</v>
      </c>
      <c r="Q854" s="485">
        <v>0</v>
      </c>
      <c r="R854" s="485">
        <v>0</v>
      </c>
      <c r="S854" s="485">
        <v>25</v>
      </c>
      <c r="T854" s="485">
        <v>0</v>
      </c>
      <c r="U854" s="484">
        <v>0</v>
      </c>
      <c r="V854" s="483"/>
      <c r="W854" s="486" t="s">
        <v>672</v>
      </c>
      <c r="X854" s="476" t="s">
        <v>629</v>
      </c>
      <c r="Y854" s="476" t="s">
        <v>0</v>
      </c>
      <c r="Z854" s="476">
        <v>0</v>
      </c>
      <c r="AA854" s="493">
        <f t="shared" si="38"/>
        <v>37</v>
      </c>
      <c r="AC854" s="495">
        <f t="shared" si="39"/>
        <v>37</v>
      </c>
    </row>
    <row r="855" spans="1:29" s="493" customFormat="1" hidden="1" x14ac:dyDescent="0.2">
      <c r="A855" s="475">
        <v>828</v>
      </c>
      <c r="B855" s="476" t="s">
        <v>1070</v>
      </c>
      <c r="C855" s="476" t="s">
        <v>486</v>
      </c>
      <c r="D855" s="476" t="s">
        <v>703</v>
      </c>
      <c r="E855" s="476" t="s">
        <v>768</v>
      </c>
      <c r="F855" s="477">
        <v>13</v>
      </c>
      <c r="G855" s="477">
        <v>0</v>
      </c>
      <c r="H855" s="477">
        <v>0</v>
      </c>
      <c r="I855" s="478" t="s">
        <v>328</v>
      </c>
      <c r="J855" s="479">
        <v>26650</v>
      </c>
      <c r="K855" s="480">
        <v>43956</v>
      </c>
      <c r="L855" s="480"/>
      <c r="M855" s="481">
        <v>346</v>
      </c>
      <c r="N855" s="482" t="s">
        <v>328</v>
      </c>
      <c r="O855" s="483">
        <v>1</v>
      </c>
      <c r="P855" s="484">
        <v>355</v>
      </c>
      <c r="Q855" s="485">
        <v>0</v>
      </c>
      <c r="R855" s="485">
        <v>0</v>
      </c>
      <c r="S855" s="485">
        <v>9</v>
      </c>
      <c r="T855" s="485">
        <v>0</v>
      </c>
      <c r="U855" s="484">
        <v>0</v>
      </c>
      <c r="V855" s="483"/>
      <c r="W855" s="486" t="s">
        <v>672</v>
      </c>
      <c r="X855" s="476" t="s">
        <v>629</v>
      </c>
      <c r="Y855" s="476" t="s">
        <v>0</v>
      </c>
      <c r="Z855" s="476">
        <v>0</v>
      </c>
      <c r="AA855" s="493">
        <f t="shared" si="38"/>
        <v>13</v>
      </c>
      <c r="AC855" s="495">
        <f t="shared" si="39"/>
        <v>13</v>
      </c>
    </row>
    <row r="856" spans="1:29" s="493" customFormat="1" hidden="1" x14ac:dyDescent="0.2">
      <c r="A856" s="475">
        <v>829</v>
      </c>
      <c r="B856" s="476" t="s">
        <v>1070</v>
      </c>
      <c r="C856" s="476" t="s">
        <v>486</v>
      </c>
      <c r="D856" s="476" t="s">
        <v>703</v>
      </c>
      <c r="E856" s="476" t="s">
        <v>768</v>
      </c>
      <c r="F856" s="477">
        <v>159</v>
      </c>
      <c r="G856" s="477">
        <v>0</v>
      </c>
      <c r="H856" s="477">
        <v>0</v>
      </c>
      <c r="I856" s="478" t="s">
        <v>328</v>
      </c>
      <c r="J856" s="479">
        <v>26650</v>
      </c>
      <c r="K856" s="480">
        <v>43956</v>
      </c>
      <c r="L856" s="480"/>
      <c r="M856" s="481">
        <v>4237</v>
      </c>
      <c r="N856" s="482" t="s">
        <v>328</v>
      </c>
      <c r="O856" s="483">
        <v>1</v>
      </c>
      <c r="P856" s="484">
        <v>4343</v>
      </c>
      <c r="Q856" s="485">
        <v>0</v>
      </c>
      <c r="R856" s="485">
        <v>0</v>
      </c>
      <c r="S856" s="485">
        <v>106</v>
      </c>
      <c r="T856" s="485">
        <v>0</v>
      </c>
      <c r="U856" s="484">
        <v>0</v>
      </c>
      <c r="V856" s="483"/>
      <c r="W856" s="486" t="s">
        <v>672</v>
      </c>
      <c r="X856" s="476" t="s">
        <v>629</v>
      </c>
      <c r="Y856" s="476" t="s">
        <v>0</v>
      </c>
      <c r="Z856" s="476">
        <v>0</v>
      </c>
      <c r="AA856" s="493">
        <f t="shared" si="38"/>
        <v>159</v>
      </c>
      <c r="AC856" s="495">
        <f t="shared" si="39"/>
        <v>159</v>
      </c>
    </row>
    <row r="857" spans="1:29" s="493" customFormat="1" hidden="1" x14ac:dyDescent="0.2">
      <c r="A857" s="475">
        <v>830</v>
      </c>
      <c r="B857" s="476" t="s">
        <v>1070</v>
      </c>
      <c r="C857" s="476" t="s">
        <v>486</v>
      </c>
      <c r="D857" s="476" t="s">
        <v>703</v>
      </c>
      <c r="E857" s="476" t="s">
        <v>768</v>
      </c>
      <c r="F857" s="477">
        <v>60</v>
      </c>
      <c r="G857" s="477">
        <v>0</v>
      </c>
      <c r="H857" s="477">
        <v>0</v>
      </c>
      <c r="I857" s="478" t="s">
        <v>328</v>
      </c>
      <c r="J857" s="479">
        <v>26000</v>
      </c>
      <c r="K857" s="480">
        <v>43956</v>
      </c>
      <c r="L857" s="480"/>
      <c r="M857" s="481">
        <v>1560</v>
      </c>
      <c r="N857" s="482" t="s">
        <v>328</v>
      </c>
      <c r="O857" s="483">
        <v>1</v>
      </c>
      <c r="P857" s="484">
        <v>1639</v>
      </c>
      <c r="Q857" s="485">
        <v>0</v>
      </c>
      <c r="R857" s="485">
        <v>0</v>
      </c>
      <c r="S857" s="485">
        <v>79</v>
      </c>
      <c r="T857" s="485">
        <v>0</v>
      </c>
      <c r="U857" s="484">
        <v>0</v>
      </c>
      <c r="V857" s="483"/>
      <c r="W857" s="486" t="s">
        <v>672</v>
      </c>
      <c r="X857" s="476" t="s">
        <v>629</v>
      </c>
      <c r="Y857" s="476" t="s">
        <v>0</v>
      </c>
      <c r="Z857" s="476">
        <v>0</v>
      </c>
      <c r="AA857" s="493">
        <f t="shared" si="38"/>
        <v>60</v>
      </c>
      <c r="AC857" s="495">
        <f t="shared" si="39"/>
        <v>60</v>
      </c>
    </row>
    <row r="858" spans="1:29" s="493" customFormat="1" hidden="1" x14ac:dyDescent="0.2">
      <c r="A858" s="475">
        <v>831</v>
      </c>
      <c r="B858" s="476" t="s">
        <v>1070</v>
      </c>
      <c r="C858" s="476" t="s">
        <v>486</v>
      </c>
      <c r="D858" s="476" t="s">
        <v>703</v>
      </c>
      <c r="E858" s="476" t="s">
        <v>768</v>
      </c>
      <c r="F858" s="477">
        <v>154</v>
      </c>
      <c r="G858" s="477">
        <v>0</v>
      </c>
      <c r="H858" s="477">
        <v>0</v>
      </c>
      <c r="I858" s="478" t="s">
        <v>328</v>
      </c>
      <c r="J858" s="479">
        <v>26000</v>
      </c>
      <c r="K858" s="480">
        <v>43956</v>
      </c>
      <c r="L858" s="480"/>
      <c r="M858" s="481">
        <v>4004</v>
      </c>
      <c r="N858" s="482" t="s">
        <v>328</v>
      </c>
      <c r="O858" s="483">
        <v>1</v>
      </c>
      <c r="P858" s="484">
        <v>4206</v>
      </c>
      <c r="Q858" s="485">
        <v>0</v>
      </c>
      <c r="R858" s="485">
        <v>0</v>
      </c>
      <c r="S858" s="485">
        <v>202</v>
      </c>
      <c r="T858" s="485">
        <v>0</v>
      </c>
      <c r="U858" s="484">
        <v>0</v>
      </c>
      <c r="V858" s="483"/>
      <c r="W858" s="486" t="s">
        <v>672</v>
      </c>
      <c r="X858" s="476" t="s">
        <v>629</v>
      </c>
      <c r="Y858" s="476" t="s">
        <v>0</v>
      </c>
      <c r="Z858" s="476">
        <v>0</v>
      </c>
      <c r="AA858" s="493">
        <f t="shared" si="38"/>
        <v>154</v>
      </c>
      <c r="AC858" s="495">
        <f t="shared" si="39"/>
        <v>154</v>
      </c>
    </row>
    <row r="859" spans="1:29" s="493" customFormat="1" hidden="1" x14ac:dyDescent="0.2">
      <c r="A859" s="475">
        <v>832</v>
      </c>
      <c r="B859" s="476" t="s">
        <v>1070</v>
      </c>
      <c r="C859" s="476" t="s">
        <v>486</v>
      </c>
      <c r="D859" s="476" t="s">
        <v>703</v>
      </c>
      <c r="E859" s="476" t="s">
        <v>768</v>
      </c>
      <c r="F859" s="477">
        <v>216</v>
      </c>
      <c r="G859" s="477">
        <v>0</v>
      </c>
      <c r="H859" s="477">
        <v>0</v>
      </c>
      <c r="I859" s="478" t="s">
        <v>328</v>
      </c>
      <c r="J859" s="479">
        <v>25800</v>
      </c>
      <c r="K859" s="480">
        <v>43956</v>
      </c>
      <c r="L859" s="480"/>
      <c r="M859" s="481">
        <v>5573</v>
      </c>
      <c r="N859" s="482" t="s">
        <v>328</v>
      </c>
      <c r="O859" s="483">
        <v>1</v>
      </c>
      <c r="P859" s="484">
        <v>5900</v>
      </c>
      <c r="Q859" s="485">
        <v>0</v>
      </c>
      <c r="R859" s="485">
        <v>0</v>
      </c>
      <c r="S859" s="485">
        <v>327</v>
      </c>
      <c r="T859" s="485">
        <v>0</v>
      </c>
      <c r="U859" s="484">
        <v>0</v>
      </c>
      <c r="V859" s="483"/>
      <c r="W859" s="486" t="s">
        <v>672</v>
      </c>
      <c r="X859" s="476" t="s">
        <v>629</v>
      </c>
      <c r="Y859" s="476" t="s">
        <v>0</v>
      </c>
      <c r="Z859" s="476">
        <v>0</v>
      </c>
      <c r="AA859" s="493">
        <f t="shared" si="38"/>
        <v>216</v>
      </c>
      <c r="AC859" s="495">
        <f t="shared" si="39"/>
        <v>216</v>
      </c>
    </row>
    <row r="860" spans="1:29" s="493" customFormat="1" hidden="1" x14ac:dyDescent="0.2">
      <c r="A860" s="475">
        <v>833</v>
      </c>
      <c r="B860" s="476" t="s">
        <v>1070</v>
      </c>
      <c r="C860" s="476" t="s">
        <v>486</v>
      </c>
      <c r="D860" s="476" t="s">
        <v>703</v>
      </c>
      <c r="E860" s="476" t="s">
        <v>768</v>
      </c>
      <c r="F860" s="477">
        <v>160</v>
      </c>
      <c r="G860" s="477">
        <v>0</v>
      </c>
      <c r="H860" s="477">
        <v>0</v>
      </c>
      <c r="I860" s="478" t="s">
        <v>328</v>
      </c>
      <c r="J860" s="479">
        <v>26000</v>
      </c>
      <c r="K860" s="480">
        <v>43957</v>
      </c>
      <c r="L860" s="480"/>
      <c r="M860" s="481">
        <v>4160</v>
      </c>
      <c r="N860" s="482" t="s">
        <v>328</v>
      </c>
      <c r="O860" s="483">
        <v>1</v>
      </c>
      <c r="P860" s="484">
        <v>4370</v>
      </c>
      <c r="Q860" s="485">
        <v>0</v>
      </c>
      <c r="R860" s="485">
        <v>0</v>
      </c>
      <c r="S860" s="485">
        <v>210</v>
      </c>
      <c r="T860" s="485">
        <v>0</v>
      </c>
      <c r="U860" s="484">
        <v>0</v>
      </c>
      <c r="V860" s="483"/>
      <c r="W860" s="486" t="s">
        <v>672</v>
      </c>
      <c r="X860" s="476" t="s">
        <v>629</v>
      </c>
      <c r="Y860" s="476" t="s">
        <v>0</v>
      </c>
      <c r="Z860" s="476">
        <v>0</v>
      </c>
      <c r="AA860" s="493">
        <f t="shared" si="38"/>
        <v>160</v>
      </c>
      <c r="AC860" s="495">
        <f t="shared" si="39"/>
        <v>160</v>
      </c>
    </row>
    <row r="861" spans="1:29" s="493" customFormat="1" hidden="1" x14ac:dyDescent="0.2">
      <c r="A861" s="475">
        <v>834</v>
      </c>
      <c r="B861" s="476" t="s">
        <v>1070</v>
      </c>
      <c r="C861" s="476" t="s">
        <v>486</v>
      </c>
      <c r="D861" s="476" t="s">
        <v>703</v>
      </c>
      <c r="E861" s="476" t="s">
        <v>768</v>
      </c>
      <c r="F861" s="477">
        <v>1</v>
      </c>
      <c r="G861" s="477">
        <v>0</v>
      </c>
      <c r="H861" s="477">
        <v>0</v>
      </c>
      <c r="I861" s="478" t="s">
        <v>328</v>
      </c>
      <c r="J861" s="479">
        <v>25900</v>
      </c>
      <c r="K861" s="480">
        <v>43957</v>
      </c>
      <c r="L861" s="480"/>
      <c r="M861" s="481">
        <v>26</v>
      </c>
      <c r="N861" s="482" t="s">
        <v>328</v>
      </c>
      <c r="O861" s="483">
        <v>1</v>
      </c>
      <c r="P861" s="484">
        <v>27</v>
      </c>
      <c r="Q861" s="485">
        <v>0</v>
      </c>
      <c r="R861" s="485">
        <v>0</v>
      </c>
      <c r="S861" s="485">
        <v>1</v>
      </c>
      <c r="T861" s="485">
        <v>0</v>
      </c>
      <c r="U861" s="484">
        <v>0</v>
      </c>
      <c r="V861" s="483"/>
      <c r="W861" s="486" t="s">
        <v>672</v>
      </c>
      <c r="X861" s="476" t="s">
        <v>629</v>
      </c>
      <c r="Y861" s="476" t="s">
        <v>0</v>
      </c>
      <c r="Z861" s="476">
        <v>0</v>
      </c>
      <c r="AA861" s="493">
        <f t="shared" si="38"/>
        <v>1</v>
      </c>
      <c r="AC861" s="495">
        <f t="shared" si="39"/>
        <v>1</v>
      </c>
    </row>
    <row r="862" spans="1:29" s="493" customFormat="1" hidden="1" x14ac:dyDescent="0.2">
      <c r="A862" s="475">
        <v>835</v>
      </c>
      <c r="B862" s="476" t="s">
        <v>1070</v>
      </c>
      <c r="C862" s="476" t="s">
        <v>486</v>
      </c>
      <c r="D862" s="476" t="s">
        <v>703</v>
      </c>
      <c r="E862" s="476" t="s">
        <v>768</v>
      </c>
      <c r="F862" s="477">
        <v>214</v>
      </c>
      <c r="G862" s="477">
        <v>0</v>
      </c>
      <c r="H862" s="477">
        <v>0</v>
      </c>
      <c r="I862" s="478" t="s">
        <v>328</v>
      </c>
      <c r="J862" s="479">
        <v>25900</v>
      </c>
      <c r="K862" s="480">
        <v>43957</v>
      </c>
      <c r="L862" s="480"/>
      <c r="M862" s="481">
        <v>5543</v>
      </c>
      <c r="N862" s="482" t="s">
        <v>328</v>
      </c>
      <c r="O862" s="483">
        <v>1</v>
      </c>
      <c r="P862" s="484">
        <v>5845</v>
      </c>
      <c r="Q862" s="485">
        <v>0</v>
      </c>
      <c r="R862" s="485">
        <v>0</v>
      </c>
      <c r="S862" s="485">
        <v>303</v>
      </c>
      <c r="T862" s="485">
        <v>0</v>
      </c>
      <c r="U862" s="484">
        <v>0</v>
      </c>
      <c r="V862" s="483"/>
      <c r="W862" s="486" t="s">
        <v>672</v>
      </c>
      <c r="X862" s="476" t="s">
        <v>629</v>
      </c>
      <c r="Y862" s="476" t="s">
        <v>0</v>
      </c>
      <c r="Z862" s="476">
        <v>0</v>
      </c>
      <c r="AA862" s="493">
        <f t="shared" si="38"/>
        <v>214</v>
      </c>
      <c r="AC862" s="495">
        <f t="shared" si="39"/>
        <v>214</v>
      </c>
    </row>
    <row r="863" spans="1:29" s="493" customFormat="1" hidden="1" x14ac:dyDescent="0.2">
      <c r="A863" s="475">
        <v>836</v>
      </c>
      <c r="B863" s="476" t="s">
        <v>1070</v>
      </c>
      <c r="C863" s="476" t="s">
        <v>486</v>
      </c>
      <c r="D863" s="476" t="s">
        <v>703</v>
      </c>
      <c r="E863" s="476" t="s">
        <v>768</v>
      </c>
      <c r="F863" s="477">
        <v>1</v>
      </c>
      <c r="G863" s="477">
        <v>0</v>
      </c>
      <c r="H863" s="477">
        <v>0</v>
      </c>
      <c r="I863" s="478" t="s">
        <v>328</v>
      </c>
      <c r="J863" s="479">
        <v>25900</v>
      </c>
      <c r="K863" s="480">
        <v>43957</v>
      </c>
      <c r="L863" s="480"/>
      <c r="M863" s="481">
        <v>26</v>
      </c>
      <c r="N863" s="482" t="s">
        <v>328</v>
      </c>
      <c r="O863" s="483">
        <v>1</v>
      </c>
      <c r="P863" s="484">
        <v>27</v>
      </c>
      <c r="Q863" s="485">
        <v>0</v>
      </c>
      <c r="R863" s="485">
        <v>0</v>
      </c>
      <c r="S863" s="485">
        <v>1</v>
      </c>
      <c r="T863" s="485">
        <v>0</v>
      </c>
      <c r="U863" s="484">
        <v>0</v>
      </c>
      <c r="V863" s="483"/>
      <c r="W863" s="486" t="s">
        <v>672</v>
      </c>
      <c r="X863" s="476" t="s">
        <v>629</v>
      </c>
      <c r="Y863" s="476" t="s">
        <v>0</v>
      </c>
      <c r="Z863" s="476">
        <v>0</v>
      </c>
      <c r="AA863" s="493">
        <f t="shared" si="38"/>
        <v>1</v>
      </c>
      <c r="AC863" s="495">
        <f t="shared" si="39"/>
        <v>1</v>
      </c>
    </row>
    <row r="864" spans="1:29" s="493" customFormat="1" hidden="1" x14ac:dyDescent="0.2">
      <c r="A864" s="475">
        <v>837</v>
      </c>
      <c r="B864" s="476" t="s">
        <v>1070</v>
      </c>
      <c r="C864" s="476" t="s">
        <v>486</v>
      </c>
      <c r="D864" s="476" t="s">
        <v>703</v>
      </c>
      <c r="E864" s="476" t="s">
        <v>768</v>
      </c>
      <c r="F864" s="477">
        <v>145</v>
      </c>
      <c r="G864" s="477">
        <v>0</v>
      </c>
      <c r="H864" s="477">
        <v>0</v>
      </c>
      <c r="I864" s="478" t="s">
        <v>328</v>
      </c>
      <c r="J864" s="479">
        <v>25850</v>
      </c>
      <c r="K864" s="480">
        <v>43963</v>
      </c>
      <c r="L864" s="480"/>
      <c r="M864" s="481">
        <v>3748</v>
      </c>
      <c r="N864" s="482" t="s">
        <v>328</v>
      </c>
      <c r="O864" s="483">
        <v>1</v>
      </c>
      <c r="P864" s="484">
        <v>3961</v>
      </c>
      <c r="Q864" s="485">
        <v>0</v>
      </c>
      <c r="R864" s="485">
        <v>0</v>
      </c>
      <c r="S864" s="485">
        <v>212</v>
      </c>
      <c r="T864" s="485">
        <v>0</v>
      </c>
      <c r="U864" s="484">
        <v>0</v>
      </c>
      <c r="V864" s="483"/>
      <c r="W864" s="486" t="s">
        <v>672</v>
      </c>
      <c r="X864" s="476" t="s">
        <v>629</v>
      </c>
      <c r="Y864" s="476" t="s">
        <v>0</v>
      </c>
      <c r="Z864" s="476">
        <v>0</v>
      </c>
      <c r="AA864" s="493">
        <f t="shared" si="38"/>
        <v>145</v>
      </c>
      <c r="AC864" s="495">
        <f t="shared" si="39"/>
        <v>145</v>
      </c>
    </row>
    <row r="865" spans="1:29" s="493" customFormat="1" hidden="1" x14ac:dyDescent="0.2">
      <c r="A865" s="475">
        <v>838</v>
      </c>
      <c r="B865" s="476" t="s">
        <v>1070</v>
      </c>
      <c r="C865" s="476" t="s">
        <v>486</v>
      </c>
      <c r="D865" s="476" t="s">
        <v>703</v>
      </c>
      <c r="E865" s="476" t="s">
        <v>768</v>
      </c>
      <c r="F865" s="477">
        <v>70</v>
      </c>
      <c r="G865" s="477">
        <v>0</v>
      </c>
      <c r="H865" s="477">
        <v>0</v>
      </c>
      <c r="I865" s="478" t="s">
        <v>328</v>
      </c>
      <c r="J865" s="479">
        <v>25850</v>
      </c>
      <c r="K865" s="480">
        <v>43963</v>
      </c>
      <c r="L865" s="480"/>
      <c r="M865" s="481">
        <v>1810</v>
      </c>
      <c r="N865" s="482" t="s">
        <v>328</v>
      </c>
      <c r="O865" s="483">
        <v>1</v>
      </c>
      <c r="P865" s="484">
        <v>1912</v>
      </c>
      <c r="Q865" s="485">
        <v>0</v>
      </c>
      <c r="R865" s="485">
        <v>0</v>
      </c>
      <c r="S865" s="485">
        <v>103</v>
      </c>
      <c r="T865" s="485">
        <v>0</v>
      </c>
      <c r="U865" s="484">
        <v>0</v>
      </c>
      <c r="V865" s="483"/>
      <c r="W865" s="486" t="s">
        <v>672</v>
      </c>
      <c r="X865" s="476" t="s">
        <v>629</v>
      </c>
      <c r="Y865" s="476" t="s">
        <v>0</v>
      </c>
      <c r="Z865" s="476">
        <v>0</v>
      </c>
      <c r="AA865" s="493">
        <f t="shared" si="38"/>
        <v>70</v>
      </c>
      <c r="AC865" s="495">
        <f t="shared" si="39"/>
        <v>70</v>
      </c>
    </row>
    <row r="866" spans="1:29" s="493" customFormat="1" hidden="1" x14ac:dyDescent="0.2">
      <c r="A866" s="475">
        <v>839</v>
      </c>
      <c r="B866" s="476" t="s">
        <v>1070</v>
      </c>
      <c r="C866" s="476" t="s">
        <v>486</v>
      </c>
      <c r="D866" s="476" t="s">
        <v>703</v>
      </c>
      <c r="E866" s="476" t="s">
        <v>768</v>
      </c>
      <c r="F866" s="477">
        <v>216</v>
      </c>
      <c r="G866" s="477">
        <v>0</v>
      </c>
      <c r="H866" s="477">
        <v>0</v>
      </c>
      <c r="I866" s="478" t="s">
        <v>328</v>
      </c>
      <c r="J866" s="479">
        <v>25750</v>
      </c>
      <c r="K866" s="480">
        <v>43964</v>
      </c>
      <c r="L866" s="480"/>
      <c r="M866" s="481">
        <v>5562</v>
      </c>
      <c r="N866" s="482" t="s">
        <v>328</v>
      </c>
      <c r="O866" s="483">
        <v>1</v>
      </c>
      <c r="P866" s="484">
        <v>5900</v>
      </c>
      <c r="Q866" s="485">
        <v>0</v>
      </c>
      <c r="R866" s="485">
        <v>0</v>
      </c>
      <c r="S866" s="485">
        <v>338</v>
      </c>
      <c r="T866" s="485">
        <v>0</v>
      </c>
      <c r="U866" s="484">
        <v>0</v>
      </c>
      <c r="V866" s="483"/>
      <c r="W866" s="486" t="s">
        <v>672</v>
      </c>
      <c r="X866" s="476" t="s">
        <v>629</v>
      </c>
      <c r="Y866" s="476" t="s">
        <v>0</v>
      </c>
      <c r="Z866" s="476">
        <v>0</v>
      </c>
      <c r="AA866" s="493">
        <f t="shared" si="38"/>
        <v>216</v>
      </c>
      <c r="AC866" s="495">
        <f t="shared" si="39"/>
        <v>216</v>
      </c>
    </row>
    <row r="867" spans="1:29" s="493" customFormat="1" hidden="1" x14ac:dyDescent="0.2">
      <c r="A867" s="475">
        <v>840</v>
      </c>
      <c r="B867" s="476" t="s">
        <v>1070</v>
      </c>
      <c r="C867" s="476" t="s">
        <v>486</v>
      </c>
      <c r="D867" s="476" t="s">
        <v>703</v>
      </c>
      <c r="E867" s="476" t="s">
        <v>768</v>
      </c>
      <c r="F867" s="477">
        <v>30</v>
      </c>
      <c r="G867" s="477">
        <v>0</v>
      </c>
      <c r="H867" s="477">
        <v>0</v>
      </c>
      <c r="I867" s="478" t="s">
        <v>328</v>
      </c>
      <c r="J867" s="479">
        <v>25500</v>
      </c>
      <c r="K867" s="480">
        <v>43964</v>
      </c>
      <c r="L867" s="480"/>
      <c r="M867" s="481">
        <v>765</v>
      </c>
      <c r="N867" s="482" t="s">
        <v>328</v>
      </c>
      <c r="O867" s="483">
        <v>1</v>
      </c>
      <c r="P867" s="484">
        <v>819</v>
      </c>
      <c r="Q867" s="485">
        <v>0</v>
      </c>
      <c r="R867" s="485">
        <v>0</v>
      </c>
      <c r="S867" s="485">
        <v>54</v>
      </c>
      <c r="T867" s="485">
        <v>0</v>
      </c>
      <c r="U867" s="484">
        <v>0</v>
      </c>
      <c r="V867" s="483"/>
      <c r="W867" s="486" t="s">
        <v>672</v>
      </c>
      <c r="X867" s="476" t="s">
        <v>629</v>
      </c>
      <c r="Y867" s="476" t="s">
        <v>0</v>
      </c>
      <c r="Z867" s="476">
        <v>0</v>
      </c>
      <c r="AA867" s="493">
        <f t="shared" si="38"/>
        <v>30</v>
      </c>
      <c r="AC867" s="495">
        <f t="shared" si="39"/>
        <v>30</v>
      </c>
    </row>
    <row r="868" spans="1:29" s="493" customFormat="1" hidden="1" x14ac:dyDescent="0.2">
      <c r="A868" s="475">
        <v>841</v>
      </c>
      <c r="B868" s="476" t="s">
        <v>1070</v>
      </c>
      <c r="C868" s="476" t="s">
        <v>486</v>
      </c>
      <c r="D868" s="476" t="s">
        <v>703</v>
      </c>
      <c r="E868" s="476" t="s">
        <v>768</v>
      </c>
      <c r="F868" s="477">
        <v>156</v>
      </c>
      <c r="G868" s="477">
        <v>0</v>
      </c>
      <c r="H868" s="477">
        <v>0</v>
      </c>
      <c r="I868" s="478" t="s">
        <v>328</v>
      </c>
      <c r="J868" s="479">
        <v>25450</v>
      </c>
      <c r="K868" s="480">
        <v>43964</v>
      </c>
      <c r="L868" s="480"/>
      <c r="M868" s="481">
        <v>3970</v>
      </c>
      <c r="N868" s="482" t="s">
        <v>328</v>
      </c>
      <c r="O868" s="483">
        <v>1</v>
      </c>
      <c r="P868" s="484">
        <v>4261</v>
      </c>
      <c r="Q868" s="485">
        <v>0</v>
      </c>
      <c r="R868" s="485">
        <v>0</v>
      </c>
      <c r="S868" s="485">
        <v>291</v>
      </c>
      <c r="T868" s="485">
        <v>0</v>
      </c>
      <c r="U868" s="484">
        <v>0</v>
      </c>
      <c r="V868" s="483"/>
      <c r="W868" s="486" t="s">
        <v>672</v>
      </c>
      <c r="X868" s="476" t="s">
        <v>629</v>
      </c>
      <c r="Y868" s="476" t="s">
        <v>0</v>
      </c>
      <c r="Z868" s="476">
        <v>0</v>
      </c>
      <c r="AA868" s="493">
        <f t="shared" si="38"/>
        <v>156</v>
      </c>
      <c r="AC868" s="495">
        <f t="shared" si="39"/>
        <v>156</v>
      </c>
    </row>
    <row r="869" spans="1:29" s="493" customFormat="1" hidden="1" x14ac:dyDescent="0.2">
      <c r="A869" s="475">
        <v>842</v>
      </c>
      <c r="B869" s="476" t="s">
        <v>1070</v>
      </c>
      <c r="C869" s="476" t="s">
        <v>486</v>
      </c>
      <c r="D869" s="476" t="s">
        <v>703</v>
      </c>
      <c r="E869" s="476" t="s">
        <v>768</v>
      </c>
      <c r="F869" s="477">
        <v>63</v>
      </c>
      <c r="G869" s="477">
        <v>0</v>
      </c>
      <c r="H869" s="477">
        <v>0</v>
      </c>
      <c r="I869" s="478" t="s">
        <v>328</v>
      </c>
      <c r="J869" s="479">
        <v>25450</v>
      </c>
      <c r="K869" s="480">
        <v>43964</v>
      </c>
      <c r="L869" s="480"/>
      <c r="M869" s="481">
        <v>1603</v>
      </c>
      <c r="N869" s="482" t="s">
        <v>328</v>
      </c>
      <c r="O869" s="483">
        <v>1</v>
      </c>
      <c r="P869" s="484">
        <v>1721</v>
      </c>
      <c r="Q869" s="485">
        <v>0</v>
      </c>
      <c r="R869" s="485">
        <v>0</v>
      </c>
      <c r="S869" s="485">
        <v>117</v>
      </c>
      <c r="T869" s="485">
        <v>0</v>
      </c>
      <c r="U869" s="484">
        <v>0</v>
      </c>
      <c r="V869" s="483"/>
      <c r="W869" s="486" t="s">
        <v>672</v>
      </c>
      <c r="X869" s="476" t="s">
        <v>629</v>
      </c>
      <c r="Y869" s="476" t="s">
        <v>0</v>
      </c>
      <c r="Z869" s="476">
        <v>0</v>
      </c>
      <c r="AA869" s="493">
        <f t="shared" si="38"/>
        <v>63</v>
      </c>
      <c r="AC869" s="495">
        <f t="shared" si="39"/>
        <v>63</v>
      </c>
    </row>
    <row r="870" spans="1:29" s="493" customFormat="1" hidden="1" x14ac:dyDescent="0.2">
      <c r="A870" s="475">
        <v>843</v>
      </c>
      <c r="B870" s="476" t="s">
        <v>1070</v>
      </c>
      <c r="C870" s="476" t="s">
        <v>486</v>
      </c>
      <c r="D870" s="476" t="s">
        <v>703</v>
      </c>
      <c r="E870" s="476" t="s">
        <v>768</v>
      </c>
      <c r="F870" s="477">
        <v>39</v>
      </c>
      <c r="G870" s="477">
        <v>0</v>
      </c>
      <c r="H870" s="477">
        <v>0</v>
      </c>
      <c r="I870" s="478" t="s">
        <v>328</v>
      </c>
      <c r="J870" s="479">
        <v>25350</v>
      </c>
      <c r="K870" s="480">
        <v>43964</v>
      </c>
      <c r="L870" s="480"/>
      <c r="M870" s="481">
        <v>989</v>
      </c>
      <c r="N870" s="482" t="s">
        <v>328</v>
      </c>
      <c r="O870" s="483">
        <v>1</v>
      </c>
      <c r="P870" s="484">
        <v>1065</v>
      </c>
      <c r="Q870" s="485">
        <v>0</v>
      </c>
      <c r="R870" s="485">
        <v>0</v>
      </c>
      <c r="S870" s="485">
        <v>77</v>
      </c>
      <c r="T870" s="485">
        <v>0</v>
      </c>
      <c r="U870" s="484">
        <v>0</v>
      </c>
      <c r="V870" s="483"/>
      <c r="W870" s="486" t="s">
        <v>672</v>
      </c>
      <c r="X870" s="476" t="s">
        <v>629</v>
      </c>
      <c r="Y870" s="476" t="s">
        <v>0</v>
      </c>
      <c r="Z870" s="476">
        <v>0</v>
      </c>
      <c r="AA870" s="493">
        <f t="shared" si="38"/>
        <v>39</v>
      </c>
      <c r="AC870" s="495">
        <f t="shared" si="39"/>
        <v>39</v>
      </c>
    </row>
    <row r="871" spans="1:29" s="493" customFormat="1" hidden="1" x14ac:dyDescent="0.2">
      <c r="A871" s="475">
        <v>844</v>
      </c>
      <c r="B871" s="476" t="s">
        <v>1070</v>
      </c>
      <c r="C871" s="476" t="s">
        <v>486</v>
      </c>
      <c r="D871" s="476" t="s">
        <v>703</v>
      </c>
      <c r="E871" s="476" t="s">
        <v>768</v>
      </c>
      <c r="F871" s="477">
        <v>181</v>
      </c>
      <c r="G871" s="477">
        <v>0</v>
      </c>
      <c r="H871" s="477">
        <v>0</v>
      </c>
      <c r="I871" s="478" t="s">
        <v>328</v>
      </c>
      <c r="J871" s="479">
        <v>25350</v>
      </c>
      <c r="K871" s="480">
        <v>43964</v>
      </c>
      <c r="L871" s="480"/>
      <c r="M871" s="481">
        <v>4588</v>
      </c>
      <c r="N871" s="482" t="s">
        <v>328</v>
      </c>
      <c r="O871" s="483">
        <v>1</v>
      </c>
      <c r="P871" s="484">
        <v>4944</v>
      </c>
      <c r="Q871" s="485">
        <v>0</v>
      </c>
      <c r="R871" s="485">
        <v>0</v>
      </c>
      <c r="S871" s="485">
        <v>356</v>
      </c>
      <c r="T871" s="485">
        <v>0</v>
      </c>
      <c r="U871" s="484">
        <v>0</v>
      </c>
      <c r="V871" s="483"/>
      <c r="W871" s="486" t="s">
        <v>672</v>
      </c>
      <c r="X871" s="476" t="s">
        <v>629</v>
      </c>
      <c r="Y871" s="476" t="s">
        <v>0</v>
      </c>
      <c r="Z871" s="476">
        <v>0</v>
      </c>
      <c r="AA871" s="493">
        <f t="shared" si="38"/>
        <v>181</v>
      </c>
      <c r="AC871" s="495">
        <f t="shared" si="39"/>
        <v>181</v>
      </c>
    </row>
    <row r="872" spans="1:29" s="493" customFormat="1" hidden="1" x14ac:dyDescent="0.2">
      <c r="A872" s="475">
        <v>845</v>
      </c>
      <c r="B872" s="476" t="s">
        <v>1070</v>
      </c>
      <c r="C872" s="476" t="s">
        <v>486</v>
      </c>
      <c r="D872" s="476" t="s">
        <v>703</v>
      </c>
      <c r="E872" s="476" t="s">
        <v>768</v>
      </c>
      <c r="F872" s="477">
        <v>128</v>
      </c>
      <c r="G872" s="477">
        <v>0</v>
      </c>
      <c r="H872" s="477">
        <v>0</v>
      </c>
      <c r="I872" s="478" t="s">
        <v>328</v>
      </c>
      <c r="J872" s="479">
        <v>25250</v>
      </c>
      <c r="K872" s="480">
        <v>43964</v>
      </c>
      <c r="L872" s="480"/>
      <c r="M872" s="481">
        <v>3232</v>
      </c>
      <c r="N872" s="482" t="s">
        <v>328</v>
      </c>
      <c r="O872" s="483">
        <v>1</v>
      </c>
      <c r="P872" s="484">
        <v>3496</v>
      </c>
      <c r="Q872" s="485">
        <v>0</v>
      </c>
      <c r="R872" s="485">
        <v>0</v>
      </c>
      <c r="S872" s="485">
        <v>264</v>
      </c>
      <c r="T872" s="485">
        <v>0</v>
      </c>
      <c r="U872" s="484">
        <v>0</v>
      </c>
      <c r="V872" s="483"/>
      <c r="W872" s="486" t="s">
        <v>672</v>
      </c>
      <c r="X872" s="476" t="s">
        <v>629</v>
      </c>
      <c r="Y872" s="476" t="s">
        <v>0</v>
      </c>
      <c r="Z872" s="476">
        <v>0</v>
      </c>
      <c r="AA872" s="493">
        <f t="shared" si="38"/>
        <v>128</v>
      </c>
      <c r="AC872" s="495">
        <f t="shared" si="39"/>
        <v>128</v>
      </c>
    </row>
    <row r="873" spans="1:29" s="493" customFormat="1" hidden="1" x14ac:dyDescent="0.2">
      <c r="A873" s="475">
        <v>846</v>
      </c>
      <c r="B873" s="476" t="s">
        <v>1070</v>
      </c>
      <c r="C873" s="476" t="s">
        <v>486</v>
      </c>
      <c r="D873" s="476" t="s">
        <v>703</v>
      </c>
      <c r="E873" s="476" t="s">
        <v>768</v>
      </c>
      <c r="F873" s="477">
        <v>14</v>
      </c>
      <c r="G873" s="477">
        <v>0</v>
      </c>
      <c r="H873" s="477">
        <v>0</v>
      </c>
      <c r="I873" s="478" t="s">
        <v>328</v>
      </c>
      <c r="J873" s="479">
        <v>25150</v>
      </c>
      <c r="K873" s="480">
        <v>43966</v>
      </c>
      <c r="L873" s="480"/>
      <c r="M873" s="481">
        <v>352</v>
      </c>
      <c r="N873" s="482" t="s">
        <v>328</v>
      </c>
      <c r="O873" s="483">
        <v>1</v>
      </c>
      <c r="P873" s="484">
        <v>382</v>
      </c>
      <c r="Q873" s="485">
        <v>0</v>
      </c>
      <c r="R873" s="485">
        <v>0</v>
      </c>
      <c r="S873" s="485">
        <v>30</v>
      </c>
      <c r="T873" s="485">
        <v>0</v>
      </c>
      <c r="U873" s="484">
        <v>0</v>
      </c>
      <c r="V873" s="483"/>
      <c r="W873" s="486" t="s">
        <v>672</v>
      </c>
      <c r="X873" s="476" t="s">
        <v>629</v>
      </c>
      <c r="Y873" s="476" t="s">
        <v>0</v>
      </c>
      <c r="Z873" s="476">
        <v>0</v>
      </c>
      <c r="AA873" s="493">
        <f t="shared" si="38"/>
        <v>14</v>
      </c>
      <c r="AC873" s="495">
        <f t="shared" si="39"/>
        <v>14</v>
      </c>
    </row>
    <row r="874" spans="1:29" s="493" customFormat="1" hidden="1" x14ac:dyDescent="0.2">
      <c r="A874" s="475">
        <v>847</v>
      </c>
      <c r="B874" s="476" t="s">
        <v>1070</v>
      </c>
      <c r="C874" s="476" t="s">
        <v>486</v>
      </c>
      <c r="D874" s="476" t="s">
        <v>703</v>
      </c>
      <c r="E874" s="476" t="s">
        <v>768</v>
      </c>
      <c r="F874" s="477">
        <v>29</v>
      </c>
      <c r="G874" s="477">
        <v>0</v>
      </c>
      <c r="H874" s="477">
        <v>0</v>
      </c>
      <c r="I874" s="478" t="s">
        <v>328</v>
      </c>
      <c r="J874" s="479">
        <v>25150</v>
      </c>
      <c r="K874" s="480">
        <v>43966</v>
      </c>
      <c r="L874" s="480"/>
      <c r="M874" s="481">
        <v>729</v>
      </c>
      <c r="N874" s="482" t="s">
        <v>328</v>
      </c>
      <c r="O874" s="483">
        <v>1</v>
      </c>
      <c r="P874" s="484">
        <v>792</v>
      </c>
      <c r="Q874" s="485">
        <v>0</v>
      </c>
      <c r="R874" s="485">
        <v>0</v>
      </c>
      <c r="S874" s="485">
        <v>63</v>
      </c>
      <c r="T874" s="485">
        <v>0</v>
      </c>
      <c r="U874" s="484">
        <v>0</v>
      </c>
      <c r="V874" s="483"/>
      <c r="W874" s="486" t="s">
        <v>672</v>
      </c>
      <c r="X874" s="476" t="s">
        <v>629</v>
      </c>
      <c r="Y874" s="476" t="s">
        <v>0</v>
      </c>
      <c r="Z874" s="476">
        <v>0</v>
      </c>
      <c r="AA874" s="493">
        <f t="shared" si="38"/>
        <v>29</v>
      </c>
      <c r="AC874" s="495">
        <f t="shared" si="39"/>
        <v>29</v>
      </c>
    </row>
    <row r="875" spans="1:29" s="493" customFormat="1" hidden="1" x14ac:dyDescent="0.2">
      <c r="A875" s="475">
        <v>848</v>
      </c>
      <c r="B875" s="476" t="s">
        <v>1070</v>
      </c>
      <c r="C875" s="476" t="s">
        <v>486</v>
      </c>
      <c r="D875" s="476" t="s">
        <v>703</v>
      </c>
      <c r="E875" s="476" t="s">
        <v>768</v>
      </c>
      <c r="F875" s="477">
        <v>2</v>
      </c>
      <c r="G875" s="477">
        <v>0</v>
      </c>
      <c r="H875" s="477">
        <v>0</v>
      </c>
      <c r="I875" s="478" t="s">
        <v>328</v>
      </c>
      <c r="J875" s="479">
        <v>25050</v>
      </c>
      <c r="K875" s="480">
        <v>43966</v>
      </c>
      <c r="L875" s="480"/>
      <c r="M875" s="481">
        <v>50</v>
      </c>
      <c r="N875" s="482" t="s">
        <v>328</v>
      </c>
      <c r="O875" s="483">
        <v>1</v>
      </c>
      <c r="P875" s="484">
        <v>55</v>
      </c>
      <c r="Q875" s="485">
        <v>0</v>
      </c>
      <c r="R875" s="485">
        <v>0</v>
      </c>
      <c r="S875" s="485">
        <v>5</v>
      </c>
      <c r="T875" s="485">
        <v>0</v>
      </c>
      <c r="U875" s="484">
        <v>0</v>
      </c>
      <c r="V875" s="483"/>
      <c r="W875" s="486" t="s">
        <v>672</v>
      </c>
      <c r="X875" s="476" t="s">
        <v>629</v>
      </c>
      <c r="Y875" s="476" t="s">
        <v>0</v>
      </c>
      <c r="Z875" s="476">
        <v>0</v>
      </c>
      <c r="AA875" s="493">
        <f t="shared" si="38"/>
        <v>2</v>
      </c>
      <c r="AC875" s="495">
        <f t="shared" si="39"/>
        <v>2</v>
      </c>
    </row>
    <row r="876" spans="1:29" s="493" customFormat="1" hidden="1" x14ac:dyDescent="0.2">
      <c r="A876" s="475">
        <v>849</v>
      </c>
      <c r="B876" s="476" t="s">
        <v>1070</v>
      </c>
      <c r="C876" s="476" t="s">
        <v>486</v>
      </c>
      <c r="D876" s="476" t="s">
        <v>703</v>
      </c>
      <c r="E876" s="476" t="s">
        <v>768</v>
      </c>
      <c r="F876" s="477">
        <v>10</v>
      </c>
      <c r="G876" s="477">
        <v>0</v>
      </c>
      <c r="H876" s="477">
        <v>0</v>
      </c>
      <c r="I876" s="478" t="s">
        <v>328</v>
      </c>
      <c r="J876" s="479">
        <v>25050</v>
      </c>
      <c r="K876" s="480">
        <v>43966</v>
      </c>
      <c r="L876" s="480"/>
      <c r="M876" s="481">
        <v>251</v>
      </c>
      <c r="N876" s="482" t="s">
        <v>328</v>
      </c>
      <c r="O876" s="483">
        <v>1</v>
      </c>
      <c r="P876" s="484">
        <v>273</v>
      </c>
      <c r="Q876" s="485">
        <v>0</v>
      </c>
      <c r="R876" s="485">
        <v>0</v>
      </c>
      <c r="S876" s="485">
        <v>23</v>
      </c>
      <c r="T876" s="485">
        <v>0</v>
      </c>
      <c r="U876" s="484">
        <v>0</v>
      </c>
      <c r="V876" s="483"/>
      <c r="W876" s="486" t="s">
        <v>672</v>
      </c>
      <c r="X876" s="476" t="s">
        <v>629</v>
      </c>
      <c r="Y876" s="476" t="s">
        <v>0</v>
      </c>
      <c r="Z876" s="476">
        <v>0</v>
      </c>
      <c r="AA876" s="493">
        <f t="shared" si="38"/>
        <v>10</v>
      </c>
      <c r="AC876" s="495">
        <f t="shared" si="39"/>
        <v>10</v>
      </c>
    </row>
    <row r="877" spans="1:29" s="493" customFormat="1" hidden="1" x14ac:dyDescent="0.2">
      <c r="A877" s="475">
        <v>850</v>
      </c>
      <c r="B877" s="476" t="s">
        <v>1070</v>
      </c>
      <c r="C877" s="476" t="s">
        <v>486</v>
      </c>
      <c r="D877" s="476" t="s">
        <v>703</v>
      </c>
      <c r="E877" s="476" t="s">
        <v>768</v>
      </c>
      <c r="F877" s="477">
        <v>23</v>
      </c>
      <c r="G877" s="477">
        <v>0</v>
      </c>
      <c r="H877" s="477">
        <v>0</v>
      </c>
      <c r="I877" s="478" t="s">
        <v>328</v>
      </c>
      <c r="J877" s="479">
        <v>25050</v>
      </c>
      <c r="K877" s="480">
        <v>43966</v>
      </c>
      <c r="L877" s="480"/>
      <c r="M877" s="481">
        <v>576</v>
      </c>
      <c r="N877" s="482" t="s">
        <v>328</v>
      </c>
      <c r="O877" s="483">
        <v>1</v>
      </c>
      <c r="P877" s="484">
        <v>628</v>
      </c>
      <c r="Q877" s="485">
        <v>0</v>
      </c>
      <c r="R877" s="485">
        <v>0</v>
      </c>
      <c r="S877" s="485">
        <v>52</v>
      </c>
      <c r="T877" s="485">
        <v>0</v>
      </c>
      <c r="U877" s="484">
        <v>0</v>
      </c>
      <c r="V877" s="483"/>
      <c r="W877" s="486" t="s">
        <v>672</v>
      </c>
      <c r="X877" s="476" t="s">
        <v>629</v>
      </c>
      <c r="Y877" s="476" t="s">
        <v>0</v>
      </c>
      <c r="Z877" s="476">
        <v>0</v>
      </c>
      <c r="AA877" s="493">
        <f t="shared" si="38"/>
        <v>23</v>
      </c>
      <c r="AC877" s="495">
        <f t="shared" si="39"/>
        <v>23</v>
      </c>
    </row>
    <row r="878" spans="1:29" s="493" customFormat="1" hidden="1" x14ac:dyDescent="0.2">
      <c r="A878" s="475">
        <v>851</v>
      </c>
      <c r="B878" s="476" t="s">
        <v>1070</v>
      </c>
      <c r="C878" s="476" t="s">
        <v>486</v>
      </c>
      <c r="D878" s="476" t="s">
        <v>703</v>
      </c>
      <c r="E878" s="476" t="s">
        <v>768</v>
      </c>
      <c r="F878" s="477">
        <v>46</v>
      </c>
      <c r="G878" s="477">
        <v>0</v>
      </c>
      <c r="H878" s="477">
        <v>0</v>
      </c>
      <c r="I878" s="478" t="s">
        <v>328</v>
      </c>
      <c r="J878" s="479">
        <v>25050</v>
      </c>
      <c r="K878" s="480">
        <v>43970</v>
      </c>
      <c r="L878" s="480"/>
      <c r="M878" s="481">
        <v>1152</v>
      </c>
      <c r="N878" s="482" t="s">
        <v>328</v>
      </c>
      <c r="O878" s="483">
        <v>1</v>
      </c>
      <c r="P878" s="484">
        <v>1256</v>
      </c>
      <c r="Q878" s="485">
        <v>0</v>
      </c>
      <c r="R878" s="485">
        <v>0</v>
      </c>
      <c r="S878" s="485">
        <v>104</v>
      </c>
      <c r="T878" s="485">
        <v>0</v>
      </c>
      <c r="U878" s="484">
        <v>0</v>
      </c>
      <c r="V878" s="483"/>
      <c r="W878" s="486" t="s">
        <v>672</v>
      </c>
      <c r="X878" s="476" t="s">
        <v>629</v>
      </c>
      <c r="Y878" s="476" t="s">
        <v>0</v>
      </c>
      <c r="Z878" s="476">
        <v>0</v>
      </c>
      <c r="AA878" s="493">
        <f t="shared" si="38"/>
        <v>46</v>
      </c>
      <c r="AC878" s="495">
        <f t="shared" si="39"/>
        <v>46</v>
      </c>
    </row>
    <row r="879" spans="1:29" s="493" customFormat="1" hidden="1" x14ac:dyDescent="0.2">
      <c r="A879" s="475">
        <v>852</v>
      </c>
      <c r="B879" s="476" t="s">
        <v>1070</v>
      </c>
      <c r="C879" s="476" t="s">
        <v>486</v>
      </c>
      <c r="D879" s="476" t="s">
        <v>703</v>
      </c>
      <c r="E879" s="476" t="s">
        <v>768</v>
      </c>
      <c r="F879" s="477">
        <v>215</v>
      </c>
      <c r="G879" s="477">
        <v>0</v>
      </c>
      <c r="H879" s="477">
        <v>0</v>
      </c>
      <c r="I879" s="478" t="s">
        <v>328</v>
      </c>
      <c r="J879" s="479">
        <v>25900</v>
      </c>
      <c r="K879" s="480">
        <v>43970</v>
      </c>
      <c r="L879" s="480"/>
      <c r="M879" s="481">
        <v>5569</v>
      </c>
      <c r="N879" s="482" t="s">
        <v>328</v>
      </c>
      <c r="O879" s="483">
        <v>1</v>
      </c>
      <c r="P879" s="484">
        <v>5873</v>
      </c>
      <c r="Q879" s="485">
        <v>0</v>
      </c>
      <c r="R879" s="485">
        <v>0</v>
      </c>
      <c r="S879" s="485">
        <v>304</v>
      </c>
      <c r="T879" s="485">
        <v>0</v>
      </c>
      <c r="U879" s="484">
        <v>0</v>
      </c>
      <c r="V879" s="483"/>
      <c r="W879" s="486" t="s">
        <v>672</v>
      </c>
      <c r="X879" s="476" t="s">
        <v>629</v>
      </c>
      <c r="Y879" s="476" t="s">
        <v>0</v>
      </c>
      <c r="Z879" s="476">
        <v>0</v>
      </c>
      <c r="AA879" s="493">
        <f t="shared" si="38"/>
        <v>215</v>
      </c>
      <c r="AC879" s="495">
        <f t="shared" si="39"/>
        <v>215</v>
      </c>
    </row>
    <row r="880" spans="1:29" s="493" customFormat="1" hidden="1" x14ac:dyDescent="0.2">
      <c r="A880" s="475">
        <v>853</v>
      </c>
      <c r="B880" s="476" t="s">
        <v>1070</v>
      </c>
      <c r="C880" s="476" t="s">
        <v>486</v>
      </c>
      <c r="D880" s="476" t="s">
        <v>703</v>
      </c>
      <c r="E880" s="476" t="s">
        <v>768</v>
      </c>
      <c r="F880" s="477">
        <v>215</v>
      </c>
      <c r="G880" s="477">
        <v>0</v>
      </c>
      <c r="H880" s="477">
        <v>0</v>
      </c>
      <c r="I880" s="478" t="s">
        <v>328</v>
      </c>
      <c r="J880" s="479">
        <v>25900</v>
      </c>
      <c r="K880" s="480">
        <v>43970</v>
      </c>
      <c r="L880" s="480"/>
      <c r="M880" s="481">
        <v>5569</v>
      </c>
      <c r="N880" s="482" t="s">
        <v>328</v>
      </c>
      <c r="O880" s="483">
        <v>1</v>
      </c>
      <c r="P880" s="484">
        <v>5873</v>
      </c>
      <c r="Q880" s="485">
        <v>0</v>
      </c>
      <c r="R880" s="485">
        <v>0</v>
      </c>
      <c r="S880" s="485">
        <v>304</v>
      </c>
      <c r="T880" s="485">
        <v>0</v>
      </c>
      <c r="U880" s="484">
        <v>0</v>
      </c>
      <c r="V880" s="483"/>
      <c r="W880" s="486" t="s">
        <v>672</v>
      </c>
      <c r="X880" s="476" t="s">
        <v>629</v>
      </c>
      <c r="Y880" s="476" t="s">
        <v>0</v>
      </c>
      <c r="Z880" s="476">
        <v>0</v>
      </c>
      <c r="AA880" s="493">
        <f t="shared" si="38"/>
        <v>215</v>
      </c>
      <c r="AC880" s="495">
        <f t="shared" si="39"/>
        <v>215</v>
      </c>
    </row>
    <row r="881" spans="1:29" s="493" customFormat="1" hidden="1" x14ac:dyDescent="0.2">
      <c r="A881" s="475">
        <v>854</v>
      </c>
      <c r="B881" s="476" t="s">
        <v>1070</v>
      </c>
      <c r="C881" s="476" t="s">
        <v>486</v>
      </c>
      <c r="D881" s="476" t="s">
        <v>703</v>
      </c>
      <c r="E881" s="476" t="s">
        <v>768</v>
      </c>
      <c r="F881" s="477">
        <v>12</v>
      </c>
      <c r="G881" s="477">
        <v>0</v>
      </c>
      <c r="H881" s="477">
        <v>0</v>
      </c>
      <c r="I881" s="478" t="s">
        <v>328</v>
      </c>
      <c r="J881" s="479">
        <v>25910</v>
      </c>
      <c r="K881" s="480">
        <v>43972</v>
      </c>
      <c r="L881" s="480"/>
      <c r="M881" s="481">
        <v>311</v>
      </c>
      <c r="N881" s="482" t="s">
        <v>328</v>
      </c>
      <c r="O881" s="483">
        <v>1</v>
      </c>
      <c r="P881" s="484">
        <v>328</v>
      </c>
      <c r="Q881" s="485">
        <v>0</v>
      </c>
      <c r="R881" s="485">
        <v>0</v>
      </c>
      <c r="S881" s="485">
        <v>17</v>
      </c>
      <c r="T881" s="485">
        <v>0</v>
      </c>
      <c r="U881" s="484">
        <v>0</v>
      </c>
      <c r="V881" s="483"/>
      <c r="W881" s="486" t="s">
        <v>672</v>
      </c>
      <c r="X881" s="476" t="s">
        <v>629</v>
      </c>
      <c r="Y881" s="476" t="s">
        <v>0</v>
      </c>
      <c r="Z881" s="476">
        <v>0</v>
      </c>
      <c r="AA881" s="493">
        <f t="shared" si="38"/>
        <v>12</v>
      </c>
      <c r="AC881" s="495">
        <f t="shared" si="39"/>
        <v>12</v>
      </c>
    </row>
    <row r="882" spans="1:29" s="493" customFormat="1" hidden="1" x14ac:dyDescent="0.2">
      <c r="A882" s="475">
        <v>855</v>
      </c>
      <c r="B882" s="476" t="s">
        <v>1070</v>
      </c>
      <c r="C882" s="476" t="s">
        <v>486</v>
      </c>
      <c r="D882" s="476" t="s">
        <v>703</v>
      </c>
      <c r="E882" s="476" t="s">
        <v>768</v>
      </c>
      <c r="F882" s="477">
        <v>9</v>
      </c>
      <c r="G882" s="477">
        <v>0</v>
      </c>
      <c r="H882" s="477">
        <v>0</v>
      </c>
      <c r="I882" s="478" t="s">
        <v>328</v>
      </c>
      <c r="J882" s="479">
        <v>25910</v>
      </c>
      <c r="K882" s="480">
        <v>43972</v>
      </c>
      <c r="L882" s="480"/>
      <c r="M882" s="481">
        <v>233</v>
      </c>
      <c r="N882" s="482" t="s">
        <v>328</v>
      </c>
      <c r="O882" s="483">
        <v>1</v>
      </c>
      <c r="P882" s="484">
        <v>246</v>
      </c>
      <c r="Q882" s="485">
        <v>0</v>
      </c>
      <c r="R882" s="485">
        <v>0</v>
      </c>
      <c r="S882" s="485">
        <v>13</v>
      </c>
      <c r="T882" s="485">
        <v>0</v>
      </c>
      <c r="U882" s="484">
        <v>0</v>
      </c>
      <c r="V882" s="483"/>
      <c r="W882" s="486" t="s">
        <v>672</v>
      </c>
      <c r="X882" s="476" t="s">
        <v>629</v>
      </c>
      <c r="Y882" s="476" t="s">
        <v>0</v>
      </c>
      <c r="Z882" s="476">
        <v>0</v>
      </c>
      <c r="AA882" s="493">
        <f t="shared" si="38"/>
        <v>9</v>
      </c>
      <c r="AC882" s="495">
        <f t="shared" si="39"/>
        <v>9</v>
      </c>
    </row>
    <row r="883" spans="1:29" s="493" customFormat="1" hidden="1" x14ac:dyDescent="0.2">
      <c r="A883" s="475">
        <v>856</v>
      </c>
      <c r="B883" s="476" t="s">
        <v>1070</v>
      </c>
      <c r="C883" s="476" t="s">
        <v>486</v>
      </c>
      <c r="D883" s="476" t="s">
        <v>703</v>
      </c>
      <c r="E883" s="476" t="s">
        <v>768</v>
      </c>
      <c r="F883" s="477">
        <v>18</v>
      </c>
      <c r="G883" s="477">
        <v>0</v>
      </c>
      <c r="H883" s="477">
        <v>0</v>
      </c>
      <c r="I883" s="478" t="s">
        <v>328</v>
      </c>
      <c r="J883" s="479">
        <v>26700</v>
      </c>
      <c r="K883" s="480">
        <v>43976</v>
      </c>
      <c r="L883" s="480"/>
      <c r="M883" s="481">
        <v>481</v>
      </c>
      <c r="N883" s="482" t="s">
        <v>328</v>
      </c>
      <c r="O883" s="483">
        <v>1</v>
      </c>
      <c r="P883" s="484">
        <v>492</v>
      </c>
      <c r="Q883" s="485">
        <v>0</v>
      </c>
      <c r="R883" s="485">
        <v>0</v>
      </c>
      <c r="S883" s="485">
        <v>11</v>
      </c>
      <c r="T883" s="485">
        <v>0</v>
      </c>
      <c r="U883" s="484">
        <v>0</v>
      </c>
      <c r="V883" s="483"/>
      <c r="W883" s="486" t="s">
        <v>672</v>
      </c>
      <c r="X883" s="476" t="s">
        <v>629</v>
      </c>
      <c r="Y883" s="476" t="s">
        <v>0</v>
      </c>
      <c r="Z883" s="476">
        <v>0</v>
      </c>
      <c r="AA883" s="493">
        <f t="shared" si="38"/>
        <v>18</v>
      </c>
      <c r="AC883" s="495">
        <f t="shared" si="39"/>
        <v>18</v>
      </c>
    </row>
    <row r="884" spans="1:29" s="493" customFormat="1" hidden="1" x14ac:dyDescent="0.2">
      <c r="A884" s="475">
        <v>857</v>
      </c>
      <c r="B884" s="476" t="s">
        <v>1070</v>
      </c>
      <c r="C884" s="476" t="s">
        <v>486</v>
      </c>
      <c r="D884" s="476" t="s">
        <v>703</v>
      </c>
      <c r="E884" s="476" t="s">
        <v>768</v>
      </c>
      <c r="F884" s="477">
        <v>191</v>
      </c>
      <c r="G884" s="477">
        <v>0</v>
      </c>
      <c r="H884" s="477">
        <v>0</v>
      </c>
      <c r="I884" s="478" t="s">
        <v>328</v>
      </c>
      <c r="J884" s="479">
        <v>26700</v>
      </c>
      <c r="K884" s="480">
        <v>43976</v>
      </c>
      <c r="L884" s="480"/>
      <c r="M884" s="481">
        <v>5100</v>
      </c>
      <c r="N884" s="482" t="s">
        <v>328</v>
      </c>
      <c r="O884" s="483">
        <v>1</v>
      </c>
      <c r="P884" s="484">
        <v>5217</v>
      </c>
      <c r="Q884" s="485">
        <v>0</v>
      </c>
      <c r="R884" s="485">
        <v>0</v>
      </c>
      <c r="S884" s="485">
        <v>117</v>
      </c>
      <c r="T884" s="485">
        <v>0</v>
      </c>
      <c r="U884" s="484">
        <v>0</v>
      </c>
      <c r="V884" s="483"/>
      <c r="W884" s="486" t="s">
        <v>672</v>
      </c>
      <c r="X884" s="476" t="s">
        <v>629</v>
      </c>
      <c r="Y884" s="476" t="s">
        <v>0</v>
      </c>
      <c r="Z884" s="476">
        <v>0</v>
      </c>
      <c r="AA884" s="493">
        <f t="shared" si="38"/>
        <v>191</v>
      </c>
      <c r="AC884" s="495">
        <f t="shared" si="39"/>
        <v>191</v>
      </c>
    </row>
    <row r="885" spans="1:29" s="493" customFormat="1" hidden="1" x14ac:dyDescent="0.2">
      <c r="A885" s="475">
        <v>858</v>
      </c>
      <c r="B885" s="476" t="s">
        <v>1070</v>
      </c>
      <c r="C885" s="476" t="s">
        <v>486</v>
      </c>
      <c r="D885" s="476" t="s">
        <v>703</v>
      </c>
      <c r="E885" s="476" t="s">
        <v>768</v>
      </c>
      <c r="F885" s="477">
        <v>18</v>
      </c>
      <c r="G885" s="477">
        <v>0</v>
      </c>
      <c r="H885" s="477">
        <v>0</v>
      </c>
      <c r="I885" s="478" t="s">
        <v>328</v>
      </c>
      <c r="J885" s="479">
        <v>26700</v>
      </c>
      <c r="K885" s="480">
        <v>43976</v>
      </c>
      <c r="L885" s="480"/>
      <c r="M885" s="481">
        <v>481</v>
      </c>
      <c r="N885" s="482" t="s">
        <v>328</v>
      </c>
      <c r="O885" s="483">
        <v>1</v>
      </c>
      <c r="P885" s="484">
        <v>492</v>
      </c>
      <c r="Q885" s="485">
        <v>0</v>
      </c>
      <c r="R885" s="485">
        <v>0</v>
      </c>
      <c r="S885" s="485">
        <v>11</v>
      </c>
      <c r="T885" s="485">
        <v>0</v>
      </c>
      <c r="U885" s="484">
        <v>0</v>
      </c>
      <c r="V885" s="483"/>
      <c r="W885" s="486" t="s">
        <v>672</v>
      </c>
      <c r="X885" s="476" t="s">
        <v>629</v>
      </c>
      <c r="Y885" s="476" t="s">
        <v>0</v>
      </c>
      <c r="Z885" s="476">
        <v>0</v>
      </c>
      <c r="AA885" s="493">
        <f t="shared" si="38"/>
        <v>18</v>
      </c>
      <c r="AC885" s="495">
        <f t="shared" si="39"/>
        <v>18</v>
      </c>
    </row>
    <row r="886" spans="1:29" s="493" customFormat="1" hidden="1" x14ac:dyDescent="0.2">
      <c r="A886" s="475">
        <v>859</v>
      </c>
      <c r="B886" s="476" t="s">
        <v>1070</v>
      </c>
      <c r="C886" s="476" t="s">
        <v>486</v>
      </c>
      <c r="D886" s="476" t="s">
        <v>703</v>
      </c>
      <c r="E886" s="476" t="s">
        <v>768</v>
      </c>
      <c r="F886" s="477">
        <v>7</v>
      </c>
      <c r="G886" s="477">
        <v>0</v>
      </c>
      <c r="H886" s="477">
        <v>0</v>
      </c>
      <c r="I886" s="478" t="s">
        <v>328</v>
      </c>
      <c r="J886" s="479">
        <v>26700</v>
      </c>
      <c r="K886" s="480">
        <v>43978</v>
      </c>
      <c r="L886" s="480"/>
      <c r="M886" s="481">
        <v>187</v>
      </c>
      <c r="N886" s="482" t="s">
        <v>328</v>
      </c>
      <c r="O886" s="483">
        <v>1</v>
      </c>
      <c r="P886" s="484">
        <v>191</v>
      </c>
      <c r="Q886" s="485">
        <v>0</v>
      </c>
      <c r="R886" s="485">
        <v>0</v>
      </c>
      <c r="S886" s="485">
        <v>4</v>
      </c>
      <c r="T886" s="485">
        <v>0</v>
      </c>
      <c r="U886" s="484">
        <v>0</v>
      </c>
      <c r="V886" s="483"/>
      <c r="W886" s="486" t="s">
        <v>672</v>
      </c>
      <c r="X886" s="476" t="s">
        <v>629</v>
      </c>
      <c r="Y886" s="476" t="s">
        <v>0</v>
      </c>
      <c r="Z886" s="476">
        <v>0</v>
      </c>
      <c r="AA886" s="493">
        <f t="shared" si="38"/>
        <v>7</v>
      </c>
      <c r="AC886" s="495">
        <f t="shared" si="39"/>
        <v>7</v>
      </c>
    </row>
    <row r="887" spans="1:29" s="493" customFormat="1" hidden="1" x14ac:dyDescent="0.2">
      <c r="A887" s="475">
        <v>860</v>
      </c>
      <c r="B887" s="476" t="s">
        <v>1070</v>
      </c>
      <c r="C887" s="476" t="s">
        <v>486</v>
      </c>
      <c r="D887" s="476" t="s">
        <v>703</v>
      </c>
      <c r="E887" s="476" t="s">
        <v>768</v>
      </c>
      <c r="F887" s="477">
        <v>202</v>
      </c>
      <c r="G887" s="477">
        <v>0</v>
      </c>
      <c r="H887" s="477">
        <v>0</v>
      </c>
      <c r="I887" s="478" t="s">
        <v>328</v>
      </c>
      <c r="J887" s="479">
        <v>26700</v>
      </c>
      <c r="K887" s="480">
        <v>43978</v>
      </c>
      <c r="L887" s="480"/>
      <c r="M887" s="481">
        <v>5393</v>
      </c>
      <c r="N887" s="482" t="s">
        <v>328</v>
      </c>
      <c r="O887" s="483">
        <v>1</v>
      </c>
      <c r="P887" s="484">
        <v>5518</v>
      </c>
      <c r="Q887" s="485">
        <v>0</v>
      </c>
      <c r="R887" s="485">
        <v>0</v>
      </c>
      <c r="S887" s="485">
        <v>124</v>
      </c>
      <c r="T887" s="485">
        <v>0</v>
      </c>
      <c r="U887" s="484">
        <v>0</v>
      </c>
      <c r="V887" s="483"/>
      <c r="W887" s="486" t="s">
        <v>672</v>
      </c>
      <c r="X887" s="476" t="s">
        <v>629</v>
      </c>
      <c r="Y887" s="476" t="s">
        <v>0</v>
      </c>
      <c r="Z887" s="476">
        <v>0</v>
      </c>
      <c r="AA887" s="493">
        <f t="shared" si="38"/>
        <v>202</v>
      </c>
      <c r="AC887" s="495">
        <f t="shared" si="39"/>
        <v>202</v>
      </c>
    </row>
    <row r="888" spans="1:29" s="493" customFormat="1" hidden="1" x14ac:dyDescent="0.2">
      <c r="A888" s="475">
        <v>861</v>
      </c>
      <c r="B888" s="476" t="s">
        <v>1070</v>
      </c>
      <c r="C888" s="476" t="s">
        <v>486</v>
      </c>
      <c r="D888" s="476" t="s">
        <v>703</v>
      </c>
      <c r="E888" s="476" t="s">
        <v>768</v>
      </c>
      <c r="F888" s="477">
        <v>7</v>
      </c>
      <c r="G888" s="477">
        <v>0</v>
      </c>
      <c r="H888" s="477">
        <v>0</v>
      </c>
      <c r="I888" s="478" t="s">
        <v>328</v>
      </c>
      <c r="J888" s="479">
        <v>26700</v>
      </c>
      <c r="K888" s="480">
        <v>43978</v>
      </c>
      <c r="L888" s="480"/>
      <c r="M888" s="481">
        <v>187</v>
      </c>
      <c r="N888" s="482" t="s">
        <v>328</v>
      </c>
      <c r="O888" s="483">
        <v>1</v>
      </c>
      <c r="P888" s="484">
        <v>191</v>
      </c>
      <c r="Q888" s="485">
        <v>0</v>
      </c>
      <c r="R888" s="485">
        <v>0</v>
      </c>
      <c r="S888" s="485">
        <v>4</v>
      </c>
      <c r="T888" s="485">
        <v>0</v>
      </c>
      <c r="U888" s="484">
        <v>0</v>
      </c>
      <c r="V888" s="483"/>
      <c r="W888" s="486" t="s">
        <v>672</v>
      </c>
      <c r="X888" s="476" t="s">
        <v>629</v>
      </c>
      <c r="Y888" s="476" t="s">
        <v>0</v>
      </c>
      <c r="Z888" s="476">
        <v>0</v>
      </c>
      <c r="AA888" s="493">
        <f t="shared" si="38"/>
        <v>7</v>
      </c>
      <c r="AC888" s="495">
        <f t="shared" si="39"/>
        <v>7</v>
      </c>
    </row>
    <row r="889" spans="1:29" s="493" customFormat="1" hidden="1" x14ac:dyDescent="0.2">
      <c r="A889" s="475">
        <v>862</v>
      </c>
      <c r="B889" s="476" t="s">
        <v>1070</v>
      </c>
      <c r="C889" s="476" t="s">
        <v>486</v>
      </c>
      <c r="D889" s="476" t="s">
        <v>703</v>
      </c>
      <c r="E889" s="476" t="s">
        <v>768</v>
      </c>
      <c r="F889" s="477">
        <v>203</v>
      </c>
      <c r="G889" s="477">
        <v>0</v>
      </c>
      <c r="H889" s="477">
        <v>0</v>
      </c>
      <c r="I889" s="478" t="s">
        <v>328</v>
      </c>
      <c r="J889" s="479">
        <v>27500</v>
      </c>
      <c r="K889" s="480">
        <v>43983</v>
      </c>
      <c r="L889" s="480"/>
      <c r="M889" s="481">
        <v>5583</v>
      </c>
      <c r="N889" s="482" t="s">
        <v>328</v>
      </c>
      <c r="O889" s="483">
        <v>1</v>
      </c>
      <c r="P889" s="484">
        <v>5545</v>
      </c>
      <c r="Q889" s="485">
        <v>0</v>
      </c>
      <c r="R889" s="485">
        <v>0</v>
      </c>
      <c r="S889" s="485">
        <v>-38</v>
      </c>
      <c r="T889" s="485">
        <v>0</v>
      </c>
      <c r="U889" s="484">
        <v>0</v>
      </c>
      <c r="V889" s="483"/>
      <c r="W889" s="486" t="s">
        <v>672</v>
      </c>
      <c r="X889" s="476" t="s">
        <v>629</v>
      </c>
      <c r="Y889" s="476" t="s">
        <v>0</v>
      </c>
      <c r="Z889" s="476">
        <v>0</v>
      </c>
      <c r="AA889" s="493">
        <f t="shared" si="38"/>
        <v>203</v>
      </c>
      <c r="AC889" s="495">
        <f t="shared" si="39"/>
        <v>203</v>
      </c>
    </row>
    <row r="890" spans="1:29" s="493" customFormat="1" hidden="1" x14ac:dyDescent="0.2">
      <c r="A890" s="475">
        <v>863</v>
      </c>
      <c r="B890" s="476" t="s">
        <v>1070</v>
      </c>
      <c r="C890" s="476" t="s">
        <v>486</v>
      </c>
      <c r="D890" s="476" t="s">
        <v>703</v>
      </c>
      <c r="E890" s="476" t="s">
        <v>768</v>
      </c>
      <c r="F890" s="477">
        <v>203</v>
      </c>
      <c r="G890" s="477">
        <v>0</v>
      </c>
      <c r="H890" s="477">
        <v>0</v>
      </c>
      <c r="I890" s="478" t="s">
        <v>328</v>
      </c>
      <c r="J890" s="479">
        <v>27004</v>
      </c>
      <c r="K890" s="480">
        <v>43984</v>
      </c>
      <c r="L890" s="480"/>
      <c r="M890" s="481">
        <v>5482</v>
      </c>
      <c r="N890" s="482" t="s">
        <v>328</v>
      </c>
      <c r="O890" s="483">
        <v>1</v>
      </c>
      <c r="P890" s="484">
        <v>5545</v>
      </c>
      <c r="Q890" s="485">
        <v>0</v>
      </c>
      <c r="R890" s="485">
        <v>0</v>
      </c>
      <c r="S890" s="485">
        <v>63</v>
      </c>
      <c r="T890" s="485">
        <v>0</v>
      </c>
      <c r="U890" s="484">
        <v>0</v>
      </c>
      <c r="V890" s="483"/>
      <c r="W890" s="486" t="s">
        <v>672</v>
      </c>
      <c r="X890" s="476" t="s">
        <v>629</v>
      </c>
      <c r="Y890" s="476" t="s">
        <v>0</v>
      </c>
      <c r="Z890" s="476">
        <v>0</v>
      </c>
      <c r="AA890" s="493">
        <f t="shared" si="38"/>
        <v>203</v>
      </c>
      <c r="AC890" s="495">
        <f t="shared" si="39"/>
        <v>203</v>
      </c>
    </row>
    <row r="891" spans="1:29" s="493" customFormat="1" hidden="1" x14ac:dyDescent="0.2">
      <c r="A891" s="475">
        <v>864</v>
      </c>
      <c r="B891" s="476" t="s">
        <v>1070</v>
      </c>
      <c r="C891" s="476" t="s">
        <v>486</v>
      </c>
      <c r="D891" s="476" t="s">
        <v>703</v>
      </c>
      <c r="E891" s="476" t="s">
        <v>768</v>
      </c>
      <c r="F891" s="477">
        <v>202</v>
      </c>
      <c r="G891" s="477">
        <v>0</v>
      </c>
      <c r="H891" s="477">
        <v>0</v>
      </c>
      <c r="I891" s="478" t="s">
        <v>328</v>
      </c>
      <c r="J891" s="479">
        <v>26990.3</v>
      </c>
      <c r="K891" s="480">
        <v>43985</v>
      </c>
      <c r="L891" s="480"/>
      <c r="M891" s="481">
        <v>5452</v>
      </c>
      <c r="N891" s="482" t="s">
        <v>328</v>
      </c>
      <c r="O891" s="483">
        <v>1</v>
      </c>
      <c r="P891" s="484">
        <v>5518</v>
      </c>
      <c r="Q891" s="485">
        <v>0</v>
      </c>
      <c r="R891" s="485">
        <v>0</v>
      </c>
      <c r="S891" s="485">
        <v>66</v>
      </c>
      <c r="T891" s="485">
        <v>0</v>
      </c>
      <c r="U891" s="484">
        <v>0</v>
      </c>
      <c r="V891" s="483"/>
      <c r="W891" s="486" t="s">
        <v>672</v>
      </c>
      <c r="X891" s="476" t="s">
        <v>629</v>
      </c>
      <c r="Y891" s="476" t="s">
        <v>0</v>
      </c>
      <c r="Z891" s="476">
        <v>0</v>
      </c>
      <c r="AA891" s="493">
        <f t="shared" si="38"/>
        <v>202</v>
      </c>
      <c r="AC891" s="495">
        <f t="shared" si="39"/>
        <v>202</v>
      </c>
    </row>
    <row r="892" spans="1:29" s="493" customFormat="1" hidden="1" x14ac:dyDescent="0.2">
      <c r="A892" s="475">
        <v>865</v>
      </c>
      <c r="B892" s="476" t="s">
        <v>1070</v>
      </c>
      <c r="C892" s="476" t="s">
        <v>486</v>
      </c>
      <c r="D892" s="476" t="s">
        <v>703</v>
      </c>
      <c r="E892" s="476" t="s">
        <v>768</v>
      </c>
      <c r="F892" s="477">
        <v>2</v>
      </c>
      <c r="G892" s="477">
        <v>0</v>
      </c>
      <c r="H892" s="477">
        <v>0</v>
      </c>
      <c r="I892" s="478" t="s">
        <v>328</v>
      </c>
      <c r="J892" s="479">
        <v>26990.3</v>
      </c>
      <c r="K892" s="480">
        <v>43985</v>
      </c>
      <c r="L892" s="480"/>
      <c r="M892" s="481">
        <v>54</v>
      </c>
      <c r="N892" s="482" t="s">
        <v>328</v>
      </c>
      <c r="O892" s="483">
        <v>1</v>
      </c>
      <c r="P892" s="484">
        <v>55</v>
      </c>
      <c r="Q892" s="485">
        <v>0</v>
      </c>
      <c r="R892" s="485">
        <v>0</v>
      </c>
      <c r="S892" s="485">
        <v>1</v>
      </c>
      <c r="T892" s="485">
        <v>0</v>
      </c>
      <c r="U892" s="484">
        <v>0</v>
      </c>
      <c r="V892" s="483"/>
      <c r="W892" s="486" t="s">
        <v>672</v>
      </c>
      <c r="X892" s="476" t="s">
        <v>629</v>
      </c>
      <c r="Y892" s="476" t="s">
        <v>0</v>
      </c>
      <c r="Z892" s="476">
        <v>0</v>
      </c>
      <c r="AA892" s="493">
        <f t="shared" si="38"/>
        <v>2</v>
      </c>
      <c r="AC892" s="495">
        <f t="shared" si="39"/>
        <v>2</v>
      </c>
    </row>
    <row r="893" spans="1:29" s="493" customFormat="1" hidden="1" x14ac:dyDescent="0.2">
      <c r="A893" s="475">
        <v>866</v>
      </c>
      <c r="B893" s="476" t="s">
        <v>1070</v>
      </c>
      <c r="C893" s="476" t="s">
        <v>486</v>
      </c>
      <c r="D893" s="476" t="s">
        <v>703</v>
      </c>
      <c r="E893" s="476" t="s">
        <v>768</v>
      </c>
      <c r="F893" s="477">
        <v>2</v>
      </c>
      <c r="G893" s="477">
        <v>0</v>
      </c>
      <c r="H893" s="477">
        <v>0</v>
      </c>
      <c r="I893" s="478" t="s">
        <v>328</v>
      </c>
      <c r="J893" s="479">
        <v>26990.3</v>
      </c>
      <c r="K893" s="480">
        <v>43985</v>
      </c>
      <c r="L893" s="480"/>
      <c r="M893" s="481">
        <v>54</v>
      </c>
      <c r="N893" s="482" t="s">
        <v>328</v>
      </c>
      <c r="O893" s="483">
        <v>1</v>
      </c>
      <c r="P893" s="484">
        <v>55</v>
      </c>
      <c r="Q893" s="485">
        <v>0</v>
      </c>
      <c r="R893" s="485">
        <v>0</v>
      </c>
      <c r="S893" s="485">
        <v>1</v>
      </c>
      <c r="T893" s="485">
        <v>0</v>
      </c>
      <c r="U893" s="484">
        <v>0</v>
      </c>
      <c r="V893" s="483"/>
      <c r="W893" s="486" t="s">
        <v>672</v>
      </c>
      <c r="X893" s="476" t="s">
        <v>629</v>
      </c>
      <c r="Y893" s="476" t="s">
        <v>0</v>
      </c>
      <c r="Z893" s="476">
        <v>0</v>
      </c>
      <c r="AA893" s="493">
        <f t="shared" si="38"/>
        <v>2</v>
      </c>
      <c r="AC893" s="495">
        <f t="shared" si="39"/>
        <v>2</v>
      </c>
    </row>
    <row r="894" spans="1:29" s="493" customFormat="1" hidden="1" x14ac:dyDescent="0.2">
      <c r="A894" s="475">
        <v>867</v>
      </c>
      <c r="B894" s="476" t="s">
        <v>1070</v>
      </c>
      <c r="C894" s="476" t="s">
        <v>486</v>
      </c>
      <c r="D894" s="476" t="s">
        <v>703</v>
      </c>
      <c r="E894" s="476" t="s">
        <v>768</v>
      </c>
      <c r="F894" s="477">
        <v>2</v>
      </c>
      <c r="G894" s="477">
        <v>0</v>
      </c>
      <c r="H894" s="477">
        <v>0</v>
      </c>
      <c r="I894" s="478" t="s">
        <v>328</v>
      </c>
      <c r="J894" s="479">
        <v>26990.3</v>
      </c>
      <c r="K894" s="480">
        <v>43985</v>
      </c>
      <c r="L894" s="480"/>
      <c r="M894" s="481">
        <v>54</v>
      </c>
      <c r="N894" s="482" t="s">
        <v>328</v>
      </c>
      <c r="O894" s="483">
        <v>1</v>
      </c>
      <c r="P894" s="484">
        <v>55</v>
      </c>
      <c r="Q894" s="485">
        <v>0</v>
      </c>
      <c r="R894" s="485">
        <v>0</v>
      </c>
      <c r="S894" s="485">
        <v>1</v>
      </c>
      <c r="T894" s="485">
        <v>0</v>
      </c>
      <c r="U894" s="484">
        <v>0</v>
      </c>
      <c r="V894" s="483"/>
      <c r="W894" s="486" t="s">
        <v>672</v>
      </c>
      <c r="X894" s="476" t="s">
        <v>629</v>
      </c>
      <c r="Y894" s="476" t="s">
        <v>0</v>
      </c>
      <c r="Z894" s="476">
        <v>0</v>
      </c>
      <c r="AA894" s="493">
        <f t="shared" si="38"/>
        <v>2</v>
      </c>
      <c r="AC894" s="495">
        <f t="shared" si="39"/>
        <v>2</v>
      </c>
    </row>
    <row r="895" spans="1:29" s="493" customFormat="1" hidden="1" x14ac:dyDescent="0.2">
      <c r="A895" s="475">
        <v>868</v>
      </c>
      <c r="B895" s="476" t="s">
        <v>1070</v>
      </c>
      <c r="C895" s="476" t="s">
        <v>486</v>
      </c>
      <c r="D895" s="476" t="s">
        <v>703</v>
      </c>
      <c r="E895" s="476" t="s">
        <v>768</v>
      </c>
      <c r="F895" s="477">
        <v>2</v>
      </c>
      <c r="G895" s="477">
        <v>0</v>
      </c>
      <c r="H895" s="477">
        <v>0</v>
      </c>
      <c r="I895" s="478" t="s">
        <v>328</v>
      </c>
      <c r="J895" s="479">
        <v>26990.3</v>
      </c>
      <c r="K895" s="480">
        <v>43985</v>
      </c>
      <c r="L895" s="480"/>
      <c r="M895" s="481">
        <v>54</v>
      </c>
      <c r="N895" s="482" t="s">
        <v>328</v>
      </c>
      <c r="O895" s="483">
        <v>1</v>
      </c>
      <c r="P895" s="484">
        <v>55</v>
      </c>
      <c r="Q895" s="485">
        <v>0</v>
      </c>
      <c r="R895" s="485">
        <v>0</v>
      </c>
      <c r="S895" s="485">
        <v>1</v>
      </c>
      <c r="T895" s="485">
        <v>0</v>
      </c>
      <c r="U895" s="484">
        <v>0</v>
      </c>
      <c r="V895" s="483"/>
      <c r="W895" s="486" t="s">
        <v>672</v>
      </c>
      <c r="X895" s="476" t="s">
        <v>629</v>
      </c>
      <c r="Y895" s="476" t="s">
        <v>0</v>
      </c>
      <c r="Z895" s="476">
        <v>0</v>
      </c>
      <c r="AA895" s="493">
        <f t="shared" si="38"/>
        <v>2</v>
      </c>
      <c r="AC895" s="495">
        <f t="shared" si="39"/>
        <v>2</v>
      </c>
    </row>
    <row r="896" spans="1:29" s="493" customFormat="1" hidden="1" x14ac:dyDescent="0.2">
      <c r="A896" s="475">
        <v>869</v>
      </c>
      <c r="B896" s="476" t="s">
        <v>1070</v>
      </c>
      <c r="C896" s="476" t="s">
        <v>486</v>
      </c>
      <c r="D896" s="476" t="s">
        <v>703</v>
      </c>
      <c r="E896" s="476" t="s">
        <v>768</v>
      </c>
      <c r="F896" s="477">
        <v>3</v>
      </c>
      <c r="G896" s="477">
        <v>0</v>
      </c>
      <c r="H896" s="477">
        <v>0</v>
      </c>
      <c r="I896" s="478" t="s">
        <v>328</v>
      </c>
      <c r="J896" s="479">
        <v>26699.03</v>
      </c>
      <c r="K896" s="480">
        <v>43987</v>
      </c>
      <c r="L896" s="480"/>
      <c r="M896" s="481">
        <v>80</v>
      </c>
      <c r="N896" s="482" t="s">
        <v>328</v>
      </c>
      <c r="O896" s="483">
        <v>1</v>
      </c>
      <c r="P896" s="484">
        <v>82</v>
      </c>
      <c r="Q896" s="485">
        <v>0</v>
      </c>
      <c r="R896" s="485">
        <v>0</v>
      </c>
      <c r="S896" s="485">
        <v>2</v>
      </c>
      <c r="T896" s="485">
        <v>0</v>
      </c>
      <c r="U896" s="484">
        <v>0</v>
      </c>
      <c r="V896" s="483"/>
      <c r="W896" s="486" t="s">
        <v>672</v>
      </c>
      <c r="X896" s="476" t="s">
        <v>629</v>
      </c>
      <c r="Y896" s="476" t="s">
        <v>0</v>
      </c>
      <c r="Z896" s="476">
        <v>0</v>
      </c>
      <c r="AA896" s="493">
        <f t="shared" si="38"/>
        <v>3</v>
      </c>
      <c r="AC896" s="495">
        <f t="shared" si="39"/>
        <v>3</v>
      </c>
    </row>
    <row r="897" spans="1:29" s="493" customFormat="1" hidden="1" x14ac:dyDescent="0.2">
      <c r="A897" s="475">
        <v>870</v>
      </c>
      <c r="B897" s="476" t="s">
        <v>1070</v>
      </c>
      <c r="C897" s="476" t="s">
        <v>486</v>
      </c>
      <c r="D897" s="476" t="s">
        <v>703</v>
      </c>
      <c r="E897" s="476" t="s">
        <v>768</v>
      </c>
      <c r="F897" s="477">
        <v>83</v>
      </c>
      <c r="G897" s="477">
        <v>0</v>
      </c>
      <c r="H897" s="477">
        <v>0</v>
      </c>
      <c r="I897" s="478" t="s">
        <v>328</v>
      </c>
      <c r="J897" s="479">
        <v>26699.03</v>
      </c>
      <c r="K897" s="480">
        <v>43987</v>
      </c>
      <c r="L897" s="480"/>
      <c r="M897" s="481">
        <v>2216</v>
      </c>
      <c r="N897" s="482" t="s">
        <v>328</v>
      </c>
      <c r="O897" s="483">
        <v>1</v>
      </c>
      <c r="P897" s="484">
        <v>2267</v>
      </c>
      <c r="Q897" s="485">
        <v>0</v>
      </c>
      <c r="R897" s="485">
        <v>0</v>
      </c>
      <c r="S897" s="485">
        <v>51</v>
      </c>
      <c r="T897" s="485">
        <v>0</v>
      </c>
      <c r="U897" s="484">
        <v>0</v>
      </c>
      <c r="V897" s="483"/>
      <c r="W897" s="486" t="s">
        <v>672</v>
      </c>
      <c r="X897" s="476" t="s">
        <v>629</v>
      </c>
      <c r="Y897" s="476" t="s">
        <v>0</v>
      </c>
      <c r="Z897" s="476">
        <v>0</v>
      </c>
      <c r="AA897" s="493">
        <f t="shared" si="38"/>
        <v>83</v>
      </c>
      <c r="AC897" s="495">
        <f t="shared" si="39"/>
        <v>83</v>
      </c>
    </row>
    <row r="898" spans="1:29" s="493" customFormat="1" hidden="1" x14ac:dyDescent="0.2">
      <c r="A898" s="475">
        <v>871</v>
      </c>
      <c r="B898" s="476" t="s">
        <v>1070</v>
      </c>
      <c r="C898" s="476" t="s">
        <v>486</v>
      </c>
      <c r="D898" s="476" t="s">
        <v>703</v>
      </c>
      <c r="E898" s="476" t="s">
        <v>768</v>
      </c>
      <c r="F898" s="477">
        <v>2</v>
      </c>
      <c r="G898" s="477">
        <v>0</v>
      </c>
      <c r="H898" s="477">
        <v>0</v>
      </c>
      <c r="I898" s="478" t="s">
        <v>328</v>
      </c>
      <c r="J898" s="479">
        <v>26699.03</v>
      </c>
      <c r="K898" s="480">
        <v>43987</v>
      </c>
      <c r="L898" s="480"/>
      <c r="M898" s="481">
        <v>53</v>
      </c>
      <c r="N898" s="482" t="s">
        <v>328</v>
      </c>
      <c r="O898" s="483">
        <v>1</v>
      </c>
      <c r="P898" s="484">
        <v>55</v>
      </c>
      <c r="Q898" s="485">
        <v>0</v>
      </c>
      <c r="R898" s="485">
        <v>0</v>
      </c>
      <c r="S898" s="485">
        <v>1</v>
      </c>
      <c r="T898" s="485">
        <v>0</v>
      </c>
      <c r="U898" s="484">
        <v>0</v>
      </c>
      <c r="V898" s="483"/>
      <c r="W898" s="486" t="s">
        <v>672</v>
      </c>
      <c r="X898" s="476" t="s">
        <v>629</v>
      </c>
      <c r="Y898" s="476" t="s">
        <v>0</v>
      </c>
      <c r="Z898" s="476">
        <v>0</v>
      </c>
      <c r="AA898" s="493">
        <f t="shared" si="38"/>
        <v>2</v>
      </c>
      <c r="AC898" s="495">
        <f t="shared" si="39"/>
        <v>2</v>
      </c>
    </row>
    <row r="899" spans="1:29" s="493" customFormat="1" hidden="1" x14ac:dyDescent="0.2">
      <c r="A899" s="475">
        <v>872</v>
      </c>
      <c r="B899" s="476" t="s">
        <v>1070</v>
      </c>
      <c r="C899" s="476" t="s">
        <v>486</v>
      </c>
      <c r="D899" s="476" t="s">
        <v>703</v>
      </c>
      <c r="E899" s="476" t="s">
        <v>768</v>
      </c>
      <c r="F899" s="477">
        <v>5</v>
      </c>
      <c r="G899" s="477">
        <v>0</v>
      </c>
      <c r="H899" s="477">
        <v>0</v>
      </c>
      <c r="I899" s="478" t="s">
        <v>328</v>
      </c>
      <c r="J899" s="479">
        <v>26650.49</v>
      </c>
      <c r="K899" s="480">
        <v>43987</v>
      </c>
      <c r="L899" s="480"/>
      <c r="M899" s="481">
        <v>133</v>
      </c>
      <c r="N899" s="482" t="s">
        <v>328</v>
      </c>
      <c r="O899" s="483">
        <v>1</v>
      </c>
      <c r="P899" s="484">
        <v>137</v>
      </c>
      <c r="Q899" s="485">
        <v>0</v>
      </c>
      <c r="R899" s="485">
        <v>0</v>
      </c>
      <c r="S899" s="485">
        <v>3</v>
      </c>
      <c r="T899" s="485">
        <v>0</v>
      </c>
      <c r="U899" s="484">
        <v>0</v>
      </c>
      <c r="V899" s="483"/>
      <c r="W899" s="486" t="s">
        <v>672</v>
      </c>
      <c r="X899" s="476" t="s">
        <v>629</v>
      </c>
      <c r="Y899" s="476" t="s">
        <v>0</v>
      </c>
      <c r="Z899" s="476">
        <v>0</v>
      </c>
      <c r="AA899" s="493">
        <f t="shared" si="38"/>
        <v>5</v>
      </c>
      <c r="AC899" s="495">
        <f t="shared" si="39"/>
        <v>5</v>
      </c>
    </row>
    <row r="900" spans="1:29" s="493" customFormat="1" hidden="1" x14ac:dyDescent="0.2">
      <c r="A900" s="475">
        <v>873</v>
      </c>
      <c r="B900" s="476" t="s">
        <v>1070</v>
      </c>
      <c r="C900" s="476" t="s">
        <v>486</v>
      </c>
      <c r="D900" s="476" t="s">
        <v>703</v>
      </c>
      <c r="E900" s="476" t="s">
        <v>768</v>
      </c>
      <c r="F900" s="477">
        <v>7</v>
      </c>
      <c r="G900" s="477">
        <v>0</v>
      </c>
      <c r="H900" s="477">
        <v>0</v>
      </c>
      <c r="I900" s="478" t="s">
        <v>328</v>
      </c>
      <c r="J900" s="479">
        <v>26650.49</v>
      </c>
      <c r="K900" s="480">
        <v>43987</v>
      </c>
      <c r="L900" s="480"/>
      <c r="M900" s="481">
        <v>187</v>
      </c>
      <c r="N900" s="482" t="s">
        <v>328</v>
      </c>
      <c r="O900" s="483">
        <v>1</v>
      </c>
      <c r="P900" s="484">
        <v>191</v>
      </c>
      <c r="Q900" s="485">
        <v>0</v>
      </c>
      <c r="R900" s="485">
        <v>0</v>
      </c>
      <c r="S900" s="485">
        <v>5</v>
      </c>
      <c r="T900" s="485">
        <v>0</v>
      </c>
      <c r="U900" s="484">
        <v>0</v>
      </c>
      <c r="V900" s="483"/>
      <c r="W900" s="486" t="s">
        <v>672</v>
      </c>
      <c r="X900" s="476" t="s">
        <v>629</v>
      </c>
      <c r="Y900" s="476" t="s">
        <v>0</v>
      </c>
      <c r="Z900" s="476">
        <v>0</v>
      </c>
      <c r="AA900" s="493">
        <f t="shared" si="38"/>
        <v>7</v>
      </c>
      <c r="AC900" s="495">
        <f t="shared" si="39"/>
        <v>7</v>
      </c>
    </row>
    <row r="901" spans="1:29" s="493" customFormat="1" hidden="1" x14ac:dyDescent="0.2">
      <c r="A901" s="475">
        <v>874</v>
      </c>
      <c r="B901" s="476" t="s">
        <v>1070</v>
      </c>
      <c r="C901" s="476" t="s">
        <v>486</v>
      </c>
      <c r="D901" s="476" t="s">
        <v>703</v>
      </c>
      <c r="E901" s="476" t="s">
        <v>768</v>
      </c>
      <c r="F901" s="477">
        <v>28</v>
      </c>
      <c r="G901" s="477">
        <v>0</v>
      </c>
      <c r="H901" s="477">
        <v>0</v>
      </c>
      <c r="I901" s="478" t="s">
        <v>328</v>
      </c>
      <c r="J901" s="479">
        <v>26601.95</v>
      </c>
      <c r="K901" s="480">
        <v>43987</v>
      </c>
      <c r="L901" s="480"/>
      <c r="M901" s="481">
        <v>745</v>
      </c>
      <c r="N901" s="482" t="s">
        <v>328</v>
      </c>
      <c r="O901" s="483">
        <v>1</v>
      </c>
      <c r="P901" s="484">
        <v>765</v>
      </c>
      <c r="Q901" s="485">
        <v>0</v>
      </c>
      <c r="R901" s="485">
        <v>0</v>
      </c>
      <c r="S901" s="485">
        <v>20</v>
      </c>
      <c r="T901" s="485">
        <v>0</v>
      </c>
      <c r="U901" s="484">
        <v>0</v>
      </c>
      <c r="V901" s="483"/>
      <c r="W901" s="486" t="s">
        <v>672</v>
      </c>
      <c r="X901" s="476" t="s">
        <v>629</v>
      </c>
      <c r="Y901" s="476" t="s">
        <v>0</v>
      </c>
      <c r="Z901" s="476">
        <v>0</v>
      </c>
      <c r="AA901" s="493">
        <f t="shared" si="38"/>
        <v>28</v>
      </c>
      <c r="AC901" s="495">
        <f t="shared" si="39"/>
        <v>28</v>
      </c>
    </row>
    <row r="902" spans="1:29" s="493" customFormat="1" hidden="1" x14ac:dyDescent="0.2">
      <c r="A902" s="475">
        <v>875</v>
      </c>
      <c r="B902" s="476" t="s">
        <v>1070</v>
      </c>
      <c r="C902" s="476" t="s">
        <v>486</v>
      </c>
      <c r="D902" s="476" t="s">
        <v>703</v>
      </c>
      <c r="E902" s="476" t="s">
        <v>768</v>
      </c>
      <c r="F902" s="477">
        <v>210</v>
      </c>
      <c r="G902" s="477">
        <v>0</v>
      </c>
      <c r="H902" s="477">
        <v>0</v>
      </c>
      <c r="I902" s="478" t="s">
        <v>328</v>
      </c>
      <c r="J902" s="479">
        <v>26504.86</v>
      </c>
      <c r="K902" s="480">
        <v>43987</v>
      </c>
      <c r="L902" s="480"/>
      <c r="M902" s="481">
        <v>5566</v>
      </c>
      <c r="N902" s="482" t="s">
        <v>328</v>
      </c>
      <c r="O902" s="483">
        <v>1</v>
      </c>
      <c r="P902" s="484">
        <v>5736</v>
      </c>
      <c r="Q902" s="485">
        <v>0</v>
      </c>
      <c r="R902" s="485">
        <v>0</v>
      </c>
      <c r="S902" s="485">
        <v>170</v>
      </c>
      <c r="T902" s="485">
        <v>0</v>
      </c>
      <c r="U902" s="484">
        <v>0</v>
      </c>
      <c r="V902" s="483"/>
      <c r="W902" s="486" t="s">
        <v>672</v>
      </c>
      <c r="X902" s="476" t="s">
        <v>629</v>
      </c>
      <c r="Y902" s="476" t="s">
        <v>0</v>
      </c>
      <c r="Z902" s="476">
        <v>0</v>
      </c>
      <c r="AA902" s="493">
        <f t="shared" si="38"/>
        <v>210</v>
      </c>
      <c r="AC902" s="495">
        <f t="shared" si="39"/>
        <v>210</v>
      </c>
    </row>
    <row r="903" spans="1:29" s="493" customFormat="1" hidden="1" x14ac:dyDescent="0.2">
      <c r="A903" s="475">
        <v>876</v>
      </c>
      <c r="B903" s="476" t="s">
        <v>1070</v>
      </c>
      <c r="C903" s="476" t="s">
        <v>486</v>
      </c>
      <c r="D903" s="476" t="s">
        <v>703</v>
      </c>
      <c r="E903" s="476" t="s">
        <v>768</v>
      </c>
      <c r="F903" s="477">
        <v>1</v>
      </c>
      <c r="G903" s="477">
        <v>0</v>
      </c>
      <c r="H903" s="477">
        <v>0</v>
      </c>
      <c r="I903" s="478" t="s">
        <v>328</v>
      </c>
      <c r="J903" s="479">
        <v>26213.599999999999</v>
      </c>
      <c r="K903" s="480">
        <v>43999</v>
      </c>
      <c r="L903" s="480"/>
      <c r="M903" s="481">
        <v>26</v>
      </c>
      <c r="N903" s="482" t="s">
        <v>328</v>
      </c>
      <c r="O903" s="483">
        <v>1</v>
      </c>
      <c r="P903" s="484">
        <v>27</v>
      </c>
      <c r="Q903" s="485">
        <v>0</v>
      </c>
      <c r="R903" s="485">
        <v>0</v>
      </c>
      <c r="S903" s="485">
        <v>1</v>
      </c>
      <c r="T903" s="485">
        <v>0</v>
      </c>
      <c r="U903" s="484">
        <v>0</v>
      </c>
      <c r="V903" s="483"/>
      <c r="W903" s="486" t="s">
        <v>672</v>
      </c>
      <c r="X903" s="476" t="s">
        <v>629</v>
      </c>
      <c r="Y903" s="476" t="s">
        <v>0</v>
      </c>
      <c r="Z903" s="476">
        <v>0</v>
      </c>
      <c r="AA903" s="493">
        <f t="shared" si="38"/>
        <v>1</v>
      </c>
      <c r="AC903" s="495">
        <f t="shared" si="39"/>
        <v>1</v>
      </c>
    </row>
    <row r="904" spans="1:29" s="493" customFormat="1" hidden="1" x14ac:dyDescent="0.2">
      <c r="A904" s="475">
        <v>877</v>
      </c>
      <c r="B904" s="476" t="s">
        <v>1070</v>
      </c>
      <c r="C904" s="476" t="s">
        <v>486</v>
      </c>
      <c r="D904" s="476" t="s">
        <v>703</v>
      </c>
      <c r="E904" s="476" t="s">
        <v>768</v>
      </c>
      <c r="F904" s="477">
        <v>200</v>
      </c>
      <c r="G904" s="477">
        <v>0</v>
      </c>
      <c r="H904" s="477">
        <v>0</v>
      </c>
      <c r="I904" s="478" t="s">
        <v>328</v>
      </c>
      <c r="J904" s="479">
        <v>26213.599999999999</v>
      </c>
      <c r="K904" s="480">
        <v>43999</v>
      </c>
      <c r="L904" s="480"/>
      <c r="M904" s="481">
        <v>5243</v>
      </c>
      <c r="N904" s="482" t="s">
        <v>328</v>
      </c>
      <c r="O904" s="483">
        <v>1</v>
      </c>
      <c r="P904" s="484">
        <v>5463</v>
      </c>
      <c r="Q904" s="485">
        <v>0</v>
      </c>
      <c r="R904" s="485">
        <v>0</v>
      </c>
      <c r="S904" s="485">
        <v>220</v>
      </c>
      <c r="T904" s="485">
        <v>0</v>
      </c>
      <c r="U904" s="484">
        <v>0</v>
      </c>
      <c r="V904" s="483"/>
      <c r="W904" s="486" t="s">
        <v>672</v>
      </c>
      <c r="X904" s="476" t="s">
        <v>629</v>
      </c>
      <c r="Y904" s="476" t="s">
        <v>0</v>
      </c>
      <c r="Z904" s="476">
        <v>0</v>
      </c>
      <c r="AA904" s="493">
        <f t="shared" si="38"/>
        <v>200</v>
      </c>
      <c r="AC904" s="495">
        <f t="shared" si="39"/>
        <v>200</v>
      </c>
    </row>
    <row r="905" spans="1:29" s="493" customFormat="1" hidden="1" x14ac:dyDescent="0.2">
      <c r="A905" s="475">
        <v>878</v>
      </c>
      <c r="B905" s="476" t="s">
        <v>1070</v>
      </c>
      <c r="C905" s="476" t="s">
        <v>486</v>
      </c>
      <c r="D905" s="476" t="s">
        <v>703</v>
      </c>
      <c r="E905" s="476" t="s">
        <v>768</v>
      </c>
      <c r="F905" s="477">
        <v>10</v>
      </c>
      <c r="G905" s="477">
        <v>0</v>
      </c>
      <c r="H905" s="477">
        <v>0</v>
      </c>
      <c r="I905" s="478" t="s">
        <v>328</v>
      </c>
      <c r="J905" s="479">
        <v>26213.599999999999</v>
      </c>
      <c r="K905" s="480">
        <v>43999</v>
      </c>
      <c r="L905" s="480"/>
      <c r="M905" s="481">
        <v>262</v>
      </c>
      <c r="N905" s="482" t="s">
        <v>328</v>
      </c>
      <c r="O905" s="483">
        <v>1</v>
      </c>
      <c r="P905" s="484">
        <v>273</v>
      </c>
      <c r="Q905" s="485">
        <v>0</v>
      </c>
      <c r="R905" s="485">
        <v>0</v>
      </c>
      <c r="S905" s="485">
        <v>11</v>
      </c>
      <c r="T905" s="485">
        <v>0</v>
      </c>
      <c r="U905" s="484">
        <v>0</v>
      </c>
      <c r="V905" s="483"/>
      <c r="W905" s="486" t="s">
        <v>672</v>
      </c>
      <c r="X905" s="476" t="s">
        <v>629</v>
      </c>
      <c r="Y905" s="476" t="s">
        <v>0</v>
      </c>
      <c r="Z905" s="476">
        <v>0</v>
      </c>
      <c r="AA905" s="493">
        <f t="shared" si="38"/>
        <v>10</v>
      </c>
      <c r="AC905" s="495">
        <f t="shared" si="39"/>
        <v>10</v>
      </c>
    </row>
    <row r="906" spans="1:29" s="493" customFormat="1" hidden="1" x14ac:dyDescent="0.2">
      <c r="A906" s="475">
        <v>879</v>
      </c>
      <c r="B906" s="476" t="s">
        <v>1070</v>
      </c>
      <c r="C906" s="476" t="s">
        <v>486</v>
      </c>
      <c r="D906" s="476" t="s">
        <v>703</v>
      </c>
      <c r="E906" s="476" t="s">
        <v>768</v>
      </c>
      <c r="F906" s="477">
        <v>213</v>
      </c>
      <c r="G906" s="477">
        <v>0</v>
      </c>
      <c r="H906" s="477">
        <v>0</v>
      </c>
      <c r="I906" s="478" t="s">
        <v>328</v>
      </c>
      <c r="J906" s="479">
        <v>26100</v>
      </c>
      <c r="K906" s="480">
        <v>44004</v>
      </c>
      <c r="L906" s="480"/>
      <c r="M906" s="481">
        <v>5559</v>
      </c>
      <c r="N906" s="482" t="s">
        <v>328</v>
      </c>
      <c r="O906" s="483">
        <v>1</v>
      </c>
      <c r="P906" s="484">
        <v>5818</v>
      </c>
      <c r="Q906" s="485">
        <v>0</v>
      </c>
      <c r="R906" s="485">
        <v>0</v>
      </c>
      <c r="S906" s="485">
        <v>259</v>
      </c>
      <c r="T906" s="485">
        <v>0</v>
      </c>
      <c r="U906" s="484">
        <v>0</v>
      </c>
      <c r="V906" s="483"/>
      <c r="W906" s="486" t="s">
        <v>672</v>
      </c>
      <c r="X906" s="476" t="s">
        <v>629</v>
      </c>
      <c r="Y906" s="476" t="s">
        <v>0</v>
      </c>
      <c r="Z906" s="476">
        <v>0</v>
      </c>
      <c r="AA906" s="493">
        <f t="shared" si="38"/>
        <v>213</v>
      </c>
      <c r="AC906" s="495">
        <f t="shared" si="39"/>
        <v>213</v>
      </c>
    </row>
    <row r="907" spans="1:29" s="493" customFormat="1" hidden="1" x14ac:dyDescent="0.2">
      <c r="A907" s="475">
        <v>880</v>
      </c>
      <c r="B907" s="476" t="s">
        <v>1070</v>
      </c>
      <c r="C907" s="476" t="s">
        <v>486</v>
      </c>
      <c r="D907" s="476" t="s">
        <v>703</v>
      </c>
      <c r="E907" s="476" t="s">
        <v>768</v>
      </c>
      <c r="F907" s="477">
        <v>12</v>
      </c>
      <c r="G907" s="477">
        <v>0</v>
      </c>
      <c r="H907" s="477">
        <v>0</v>
      </c>
      <c r="I907" s="478" t="s">
        <v>328</v>
      </c>
      <c r="J907" s="479">
        <v>25825.25</v>
      </c>
      <c r="K907" s="480">
        <v>44004</v>
      </c>
      <c r="L907" s="480"/>
      <c r="M907" s="481">
        <v>310</v>
      </c>
      <c r="N907" s="482" t="s">
        <v>328</v>
      </c>
      <c r="O907" s="483">
        <v>1</v>
      </c>
      <c r="P907" s="484">
        <v>328</v>
      </c>
      <c r="Q907" s="485">
        <v>0</v>
      </c>
      <c r="R907" s="485">
        <v>0</v>
      </c>
      <c r="S907" s="485">
        <v>18</v>
      </c>
      <c r="T907" s="485">
        <v>0</v>
      </c>
      <c r="U907" s="484">
        <v>0</v>
      </c>
      <c r="V907" s="483"/>
      <c r="W907" s="486" t="s">
        <v>672</v>
      </c>
      <c r="X907" s="476" t="s">
        <v>629</v>
      </c>
      <c r="Y907" s="476" t="s">
        <v>0</v>
      </c>
      <c r="Z907" s="476">
        <v>0</v>
      </c>
      <c r="AA907" s="493">
        <f t="shared" si="38"/>
        <v>12</v>
      </c>
      <c r="AC907" s="495">
        <f t="shared" si="39"/>
        <v>12</v>
      </c>
    </row>
    <row r="908" spans="1:29" s="493" customFormat="1" hidden="1" x14ac:dyDescent="0.2">
      <c r="A908" s="475">
        <v>881</v>
      </c>
      <c r="B908" s="476" t="s">
        <v>1070</v>
      </c>
      <c r="C908" s="476" t="s">
        <v>486</v>
      </c>
      <c r="D908" s="476" t="s">
        <v>703</v>
      </c>
      <c r="E908" s="476" t="s">
        <v>768</v>
      </c>
      <c r="F908" s="477">
        <v>74</v>
      </c>
      <c r="G908" s="477">
        <v>0</v>
      </c>
      <c r="H908" s="477">
        <v>0</v>
      </c>
      <c r="I908" s="478" t="s">
        <v>328</v>
      </c>
      <c r="J908" s="479">
        <v>25825.25</v>
      </c>
      <c r="K908" s="480">
        <v>44008</v>
      </c>
      <c r="L908" s="480"/>
      <c r="M908" s="481">
        <v>1911</v>
      </c>
      <c r="N908" s="482" t="s">
        <v>328</v>
      </c>
      <c r="O908" s="483">
        <v>1</v>
      </c>
      <c r="P908" s="484">
        <v>2021</v>
      </c>
      <c r="Q908" s="485">
        <v>0</v>
      </c>
      <c r="R908" s="485">
        <v>0</v>
      </c>
      <c r="S908" s="485">
        <v>110</v>
      </c>
      <c r="T908" s="485">
        <v>0</v>
      </c>
      <c r="U908" s="484">
        <v>0</v>
      </c>
      <c r="V908" s="483"/>
      <c r="W908" s="486" t="s">
        <v>672</v>
      </c>
      <c r="X908" s="476" t="s">
        <v>0</v>
      </c>
      <c r="Y908" s="476" t="s">
        <v>0</v>
      </c>
      <c r="Z908" s="476">
        <v>0</v>
      </c>
      <c r="AA908" s="493">
        <f t="shared" si="38"/>
        <v>74</v>
      </c>
      <c r="AC908" s="495">
        <f t="shared" si="39"/>
        <v>74</v>
      </c>
    </row>
    <row r="909" spans="1:29" s="493" customFormat="1" hidden="1" x14ac:dyDescent="0.2">
      <c r="A909" s="475">
        <v>882</v>
      </c>
      <c r="B909" s="476" t="s">
        <v>1070</v>
      </c>
      <c r="C909" s="476" t="s">
        <v>486</v>
      </c>
      <c r="D909" s="476" t="s">
        <v>703</v>
      </c>
      <c r="E909" s="476" t="s">
        <v>768</v>
      </c>
      <c r="F909" s="477">
        <v>2</v>
      </c>
      <c r="G909" s="477">
        <v>0</v>
      </c>
      <c r="H909" s="477">
        <v>0</v>
      </c>
      <c r="I909" s="478" t="s">
        <v>328</v>
      </c>
      <c r="J909" s="479">
        <v>25631.07</v>
      </c>
      <c r="K909" s="480">
        <v>44008</v>
      </c>
      <c r="L909" s="480"/>
      <c r="M909" s="481">
        <v>51</v>
      </c>
      <c r="N909" s="482" t="s">
        <v>328</v>
      </c>
      <c r="O909" s="483">
        <v>1</v>
      </c>
      <c r="P909" s="484">
        <v>55</v>
      </c>
      <c r="Q909" s="485">
        <v>0</v>
      </c>
      <c r="R909" s="485">
        <v>0</v>
      </c>
      <c r="S909" s="485">
        <v>3</v>
      </c>
      <c r="T909" s="485">
        <v>0</v>
      </c>
      <c r="U909" s="484">
        <v>0</v>
      </c>
      <c r="V909" s="483"/>
      <c r="W909" s="486" t="s">
        <v>672</v>
      </c>
      <c r="X909" s="476" t="s">
        <v>0</v>
      </c>
      <c r="Y909" s="476" t="s">
        <v>0</v>
      </c>
      <c r="Z909" s="476">
        <v>0</v>
      </c>
      <c r="AA909" s="493">
        <f t="shared" si="38"/>
        <v>2</v>
      </c>
      <c r="AC909" s="495">
        <f t="shared" si="39"/>
        <v>2</v>
      </c>
    </row>
    <row r="910" spans="1:29" s="493" customFormat="1" hidden="1" x14ac:dyDescent="0.2">
      <c r="A910" s="475">
        <v>883</v>
      </c>
      <c r="B910" s="476" t="s">
        <v>1070</v>
      </c>
      <c r="C910" s="476" t="s">
        <v>486</v>
      </c>
      <c r="D910" s="476" t="s">
        <v>703</v>
      </c>
      <c r="E910" s="476" t="s">
        <v>768</v>
      </c>
      <c r="F910" s="477">
        <v>19</v>
      </c>
      <c r="G910" s="477">
        <v>0</v>
      </c>
      <c r="H910" s="477">
        <v>0</v>
      </c>
      <c r="I910" s="478" t="s">
        <v>328</v>
      </c>
      <c r="J910" s="479">
        <v>26049</v>
      </c>
      <c r="K910" s="480">
        <v>44011</v>
      </c>
      <c r="L910" s="480"/>
      <c r="M910" s="481">
        <v>495</v>
      </c>
      <c r="N910" s="482" t="s">
        <v>328</v>
      </c>
      <c r="O910" s="483">
        <v>1</v>
      </c>
      <c r="P910" s="484">
        <v>519</v>
      </c>
      <c r="Q910" s="485">
        <v>0</v>
      </c>
      <c r="R910" s="485">
        <v>0</v>
      </c>
      <c r="S910" s="485">
        <v>24</v>
      </c>
      <c r="T910" s="485">
        <v>0</v>
      </c>
      <c r="U910" s="484">
        <v>0</v>
      </c>
      <c r="V910" s="483"/>
      <c r="W910" s="486" t="s">
        <v>672</v>
      </c>
      <c r="X910" s="476" t="s">
        <v>0</v>
      </c>
      <c r="Y910" s="476" t="s">
        <v>0</v>
      </c>
      <c r="Z910" s="476">
        <v>0</v>
      </c>
      <c r="AA910" s="493">
        <f t="shared" si="38"/>
        <v>19</v>
      </c>
      <c r="AC910" s="495">
        <f t="shared" si="39"/>
        <v>19</v>
      </c>
    </row>
    <row r="911" spans="1:29" s="493" customFormat="1" hidden="1" x14ac:dyDescent="0.2">
      <c r="A911" s="475">
        <v>884</v>
      </c>
      <c r="B911" s="476" t="s">
        <v>1070</v>
      </c>
      <c r="C911" s="476" t="s">
        <v>486</v>
      </c>
      <c r="D911" s="476" t="s">
        <v>703</v>
      </c>
      <c r="E911" s="476" t="s">
        <v>768</v>
      </c>
      <c r="F911" s="477">
        <v>5</v>
      </c>
      <c r="G911" s="477">
        <v>0</v>
      </c>
      <c r="H911" s="477">
        <v>0</v>
      </c>
      <c r="I911" s="478" t="s">
        <v>328</v>
      </c>
      <c r="J911" s="479">
        <v>26395</v>
      </c>
      <c r="K911" s="480">
        <v>44011</v>
      </c>
      <c r="L911" s="480"/>
      <c r="M911" s="481">
        <v>132</v>
      </c>
      <c r="N911" s="482" t="s">
        <v>328</v>
      </c>
      <c r="O911" s="483">
        <v>1</v>
      </c>
      <c r="P911" s="484">
        <v>137</v>
      </c>
      <c r="Q911" s="485">
        <v>0</v>
      </c>
      <c r="R911" s="485">
        <v>0</v>
      </c>
      <c r="S911" s="485">
        <v>5</v>
      </c>
      <c r="T911" s="485">
        <v>0</v>
      </c>
      <c r="U911" s="484">
        <v>0</v>
      </c>
      <c r="V911" s="483"/>
      <c r="W911" s="486" t="s">
        <v>672</v>
      </c>
      <c r="X911" s="476" t="s">
        <v>0</v>
      </c>
      <c r="Y911" s="476" t="s">
        <v>0</v>
      </c>
      <c r="Z911" s="476">
        <v>0</v>
      </c>
      <c r="AA911" s="493">
        <f t="shared" si="38"/>
        <v>5</v>
      </c>
      <c r="AC911" s="495">
        <f t="shared" si="39"/>
        <v>5</v>
      </c>
    </row>
    <row r="912" spans="1:29" s="493" customFormat="1" hidden="1" x14ac:dyDescent="0.2">
      <c r="A912" s="475">
        <v>885</v>
      </c>
      <c r="B912" s="476" t="s">
        <v>1070</v>
      </c>
      <c r="C912" s="476" t="s">
        <v>486</v>
      </c>
      <c r="D912" s="476" t="s">
        <v>703</v>
      </c>
      <c r="E912" s="476" t="s">
        <v>768</v>
      </c>
      <c r="F912" s="477">
        <v>59</v>
      </c>
      <c r="G912" s="477">
        <v>0</v>
      </c>
      <c r="H912" s="477">
        <v>0</v>
      </c>
      <c r="I912" s="478" t="s">
        <v>328</v>
      </c>
      <c r="J912" s="479">
        <v>26399.7</v>
      </c>
      <c r="K912" s="480">
        <v>44011</v>
      </c>
      <c r="L912" s="480"/>
      <c r="M912" s="481">
        <v>1558</v>
      </c>
      <c r="N912" s="482" t="s">
        <v>328</v>
      </c>
      <c r="O912" s="483">
        <v>1</v>
      </c>
      <c r="P912" s="484">
        <v>1612</v>
      </c>
      <c r="Q912" s="485">
        <v>0</v>
      </c>
      <c r="R912" s="485">
        <v>0</v>
      </c>
      <c r="S912" s="485">
        <v>54</v>
      </c>
      <c r="T912" s="485">
        <v>0</v>
      </c>
      <c r="U912" s="484">
        <v>0</v>
      </c>
      <c r="V912" s="483"/>
      <c r="W912" s="486" t="s">
        <v>672</v>
      </c>
      <c r="X912" s="476" t="s">
        <v>0</v>
      </c>
      <c r="Y912" s="476" t="s">
        <v>0</v>
      </c>
      <c r="Z912" s="476">
        <v>0</v>
      </c>
      <c r="AA912" s="493">
        <f t="shared" ref="AA912:AA975" si="40">F912/O912</f>
        <v>59</v>
      </c>
      <c r="AC912" s="495">
        <f t="shared" ref="AC912:AC975" si="41">AA912-AB912</f>
        <v>59</v>
      </c>
    </row>
    <row r="913" spans="1:29" s="493" customFormat="1" hidden="1" x14ac:dyDescent="0.2">
      <c r="A913" s="475">
        <v>886</v>
      </c>
      <c r="B913" s="476" t="s">
        <v>1070</v>
      </c>
      <c r="C913" s="476" t="s">
        <v>486</v>
      </c>
      <c r="D913" s="476" t="s">
        <v>703</v>
      </c>
      <c r="E913" s="476" t="s">
        <v>768</v>
      </c>
      <c r="F913" s="477">
        <v>217</v>
      </c>
      <c r="G913" s="477">
        <v>0</v>
      </c>
      <c r="H913" s="477">
        <v>0</v>
      </c>
      <c r="I913" s="478" t="s">
        <v>328</v>
      </c>
      <c r="J913" s="479">
        <v>25700</v>
      </c>
      <c r="K913" s="480">
        <v>44011</v>
      </c>
      <c r="L913" s="480"/>
      <c r="M913" s="481">
        <v>5577</v>
      </c>
      <c r="N913" s="482" t="s">
        <v>328</v>
      </c>
      <c r="O913" s="483">
        <v>1</v>
      </c>
      <c r="P913" s="484">
        <v>5927</v>
      </c>
      <c r="Q913" s="485">
        <v>0</v>
      </c>
      <c r="R913" s="485">
        <v>0</v>
      </c>
      <c r="S913" s="485">
        <v>350</v>
      </c>
      <c r="T913" s="485">
        <v>0</v>
      </c>
      <c r="U913" s="484">
        <v>0</v>
      </c>
      <c r="V913" s="483"/>
      <c r="W913" s="486" t="s">
        <v>672</v>
      </c>
      <c r="X913" s="476" t="s">
        <v>0</v>
      </c>
      <c r="Y913" s="476" t="s">
        <v>0</v>
      </c>
      <c r="Z913" s="476">
        <v>0</v>
      </c>
      <c r="AA913" s="493">
        <f t="shared" si="40"/>
        <v>217</v>
      </c>
      <c r="AC913" s="495">
        <f t="shared" si="41"/>
        <v>217</v>
      </c>
    </row>
    <row r="914" spans="1:29" s="493" customFormat="1" hidden="1" x14ac:dyDescent="0.2">
      <c r="A914" s="475">
        <v>887</v>
      </c>
      <c r="B914" s="476" t="s">
        <v>1070</v>
      </c>
      <c r="C914" s="476" t="s">
        <v>486</v>
      </c>
      <c r="D914" s="476" t="s">
        <v>703</v>
      </c>
      <c r="E914" s="476" t="s">
        <v>768</v>
      </c>
      <c r="F914" s="477">
        <v>219</v>
      </c>
      <c r="G914" s="477">
        <v>0</v>
      </c>
      <c r="H914" s="477">
        <v>0</v>
      </c>
      <c r="I914" s="478" t="s">
        <v>328</v>
      </c>
      <c r="J914" s="479">
        <v>25485.439999999999</v>
      </c>
      <c r="K914" s="480">
        <v>44012</v>
      </c>
      <c r="L914" s="480"/>
      <c r="M914" s="481">
        <v>5581</v>
      </c>
      <c r="N914" s="482" t="s">
        <v>328</v>
      </c>
      <c r="O914" s="483">
        <v>1</v>
      </c>
      <c r="P914" s="484">
        <v>5982</v>
      </c>
      <c r="Q914" s="485">
        <v>0</v>
      </c>
      <c r="R914" s="485">
        <v>0</v>
      </c>
      <c r="S914" s="485">
        <v>401</v>
      </c>
      <c r="T914" s="485">
        <v>0</v>
      </c>
      <c r="U914" s="484">
        <v>0</v>
      </c>
      <c r="V914" s="483"/>
      <c r="W914" s="486" t="s">
        <v>672</v>
      </c>
      <c r="X914" s="476" t="s">
        <v>0</v>
      </c>
      <c r="Y914" s="476" t="s">
        <v>0</v>
      </c>
      <c r="Z914" s="476">
        <v>0</v>
      </c>
      <c r="AA914" s="493">
        <f t="shared" si="40"/>
        <v>219</v>
      </c>
      <c r="AC914" s="495">
        <f t="shared" si="41"/>
        <v>219</v>
      </c>
    </row>
    <row r="915" spans="1:29" s="493" customFormat="1" hidden="1" x14ac:dyDescent="0.2">
      <c r="A915" s="475">
        <v>888</v>
      </c>
      <c r="B915" s="476" t="s">
        <v>1070</v>
      </c>
      <c r="C915" s="476" t="s">
        <v>486</v>
      </c>
      <c r="D915" s="476" t="s">
        <v>703</v>
      </c>
      <c r="E915" s="476" t="s">
        <v>768</v>
      </c>
      <c r="F915" s="477">
        <v>11</v>
      </c>
      <c r="G915" s="477">
        <v>0</v>
      </c>
      <c r="H915" s="477">
        <v>0</v>
      </c>
      <c r="I915" s="478" t="s">
        <v>328</v>
      </c>
      <c r="J915" s="479">
        <v>25039.13</v>
      </c>
      <c r="K915" s="480">
        <v>44015</v>
      </c>
      <c r="L915" s="480"/>
      <c r="M915" s="481">
        <v>275</v>
      </c>
      <c r="N915" s="482" t="s">
        <v>328</v>
      </c>
      <c r="O915" s="483">
        <v>1</v>
      </c>
      <c r="P915" s="484">
        <v>300</v>
      </c>
      <c r="Q915" s="485">
        <v>0</v>
      </c>
      <c r="R915" s="485">
        <v>0</v>
      </c>
      <c r="S915" s="485">
        <v>25</v>
      </c>
      <c r="T915" s="485">
        <v>0</v>
      </c>
      <c r="U915" s="484">
        <v>0</v>
      </c>
      <c r="V915" s="483"/>
      <c r="W915" s="486" t="s">
        <v>672</v>
      </c>
      <c r="X915" s="476" t="s">
        <v>0</v>
      </c>
      <c r="Y915" s="476" t="s">
        <v>0</v>
      </c>
      <c r="Z915" s="476">
        <v>0</v>
      </c>
      <c r="AA915" s="493">
        <f t="shared" si="40"/>
        <v>11</v>
      </c>
      <c r="AC915" s="495">
        <f t="shared" si="41"/>
        <v>11</v>
      </c>
    </row>
    <row r="916" spans="1:29" s="493" customFormat="1" hidden="1" x14ac:dyDescent="0.2">
      <c r="A916" s="475">
        <v>889</v>
      </c>
      <c r="B916" s="476" t="s">
        <v>1070</v>
      </c>
      <c r="C916" s="476" t="s">
        <v>486</v>
      </c>
      <c r="D916" s="476" t="s">
        <v>703</v>
      </c>
      <c r="E916" s="476" t="s">
        <v>768</v>
      </c>
      <c r="F916" s="477">
        <v>211</v>
      </c>
      <c r="G916" s="477">
        <v>0</v>
      </c>
      <c r="H916" s="477">
        <v>0</v>
      </c>
      <c r="I916" s="478" t="s">
        <v>328</v>
      </c>
      <c r="J916" s="479">
        <v>25039.13</v>
      </c>
      <c r="K916" s="480">
        <v>44015</v>
      </c>
      <c r="L916" s="480"/>
      <c r="M916" s="481">
        <v>5283</v>
      </c>
      <c r="N916" s="482" t="s">
        <v>328</v>
      </c>
      <c r="O916" s="483">
        <v>1</v>
      </c>
      <c r="P916" s="484">
        <v>5763</v>
      </c>
      <c r="Q916" s="485">
        <v>0</v>
      </c>
      <c r="R916" s="485">
        <v>0</v>
      </c>
      <c r="S916" s="485">
        <v>480</v>
      </c>
      <c r="T916" s="485">
        <v>0</v>
      </c>
      <c r="U916" s="484">
        <v>0</v>
      </c>
      <c r="V916" s="483"/>
      <c r="W916" s="486" t="s">
        <v>672</v>
      </c>
      <c r="X916" s="476" t="s">
        <v>0</v>
      </c>
      <c r="Y916" s="476" t="s">
        <v>0</v>
      </c>
      <c r="Z916" s="476">
        <v>0</v>
      </c>
      <c r="AA916" s="493">
        <f t="shared" si="40"/>
        <v>211</v>
      </c>
      <c r="AC916" s="495">
        <f t="shared" si="41"/>
        <v>211</v>
      </c>
    </row>
    <row r="917" spans="1:29" s="493" customFormat="1" hidden="1" x14ac:dyDescent="0.2">
      <c r="A917" s="475">
        <v>890</v>
      </c>
      <c r="B917" s="476" t="s">
        <v>1070</v>
      </c>
      <c r="C917" s="476" t="s">
        <v>486</v>
      </c>
      <c r="D917" s="476" t="s">
        <v>703</v>
      </c>
      <c r="E917" s="476" t="s">
        <v>768</v>
      </c>
      <c r="F917" s="477">
        <v>11</v>
      </c>
      <c r="G917" s="477">
        <v>0</v>
      </c>
      <c r="H917" s="477">
        <v>0</v>
      </c>
      <c r="I917" s="478" t="s">
        <v>328</v>
      </c>
      <c r="J917" s="479">
        <v>25039.13</v>
      </c>
      <c r="K917" s="480">
        <v>44015</v>
      </c>
      <c r="L917" s="480"/>
      <c r="M917" s="481">
        <v>275</v>
      </c>
      <c r="N917" s="482" t="s">
        <v>328</v>
      </c>
      <c r="O917" s="483">
        <v>1</v>
      </c>
      <c r="P917" s="484">
        <v>300</v>
      </c>
      <c r="Q917" s="485">
        <v>0</v>
      </c>
      <c r="R917" s="485">
        <v>0</v>
      </c>
      <c r="S917" s="485">
        <v>25</v>
      </c>
      <c r="T917" s="485">
        <v>0</v>
      </c>
      <c r="U917" s="484">
        <v>0</v>
      </c>
      <c r="V917" s="483"/>
      <c r="W917" s="486" t="s">
        <v>672</v>
      </c>
      <c r="X917" s="476" t="s">
        <v>0</v>
      </c>
      <c r="Y917" s="476" t="s">
        <v>0</v>
      </c>
      <c r="Z917" s="476">
        <v>0</v>
      </c>
      <c r="AA917" s="493">
        <f t="shared" si="40"/>
        <v>11</v>
      </c>
      <c r="AC917" s="495">
        <f t="shared" si="41"/>
        <v>11</v>
      </c>
    </row>
    <row r="918" spans="1:29" s="493" customFormat="1" hidden="1" x14ac:dyDescent="0.2">
      <c r="A918" s="475">
        <v>891</v>
      </c>
      <c r="B918" s="476" t="s">
        <v>1070</v>
      </c>
      <c r="C918" s="476" t="s">
        <v>486</v>
      </c>
      <c r="D918" s="476" t="s">
        <v>703</v>
      </c>
      <c r="E918" s="476" t="s">
        <v>768</v>
      </c>
      <c r="F918" s="477">
        <v>206</v>
      </c>
      <c r="G918" s="477">
        <v>0</v>
      </c>
      <c r="H918" s="477">
        <v>0</v>
      </c>
      <c r="I918" s="478" t="s">
        <v>328</v>
      </c>
      <c r="J918" s="479">
        <v>27000</v>
      </c>
      <c r="K918" s="480">
        <v>44035</v>
      </c>
      <c r="L918" s="480"/>
      <c r="M918" s="481">
        <v>5562</v>
      </c>
      <c r="N918" s="482" t="s">
        <v>328</v>
      </c>
      <c r="O918" s="483">
        <v>1</v>
      </c>
      <c r="P918" s="484">
        <v>5627</v>
      </c>
      <c r="Q918" s="485">
        <v>0</v>
      </c>
      <c r="R918" s="485">
        <v>0</v>
      </c>
      <c r="S918" s="485">
        <v>65</v>
      </c>
      <c r="T918" s="485">
        <v>0</v>
      </c>
      <c r="U918" s="484">
        <v>0</v>
      </c>
      <c r="V918" s="483"/>
      <c r="W918" s="486" t="s">
        <v>672</v>
      </c>
      <c r="X918" s="476" t="s">
        <v>0</v>
      </c>
      <c r="Y918" s="476" t="s">
        <v>0</v>
      </c>
      <c r="Z918" s="476">
        <v>0</v>
      </c>
      <c r="AA918" s="493">
        <f t="shared" si="40"/>
        <v>206</v>
      </c>
      <c r="AC918" s="495">
        <f t="shared" si="41"/>
        <v>206</v>
      </c>
    </row>
    <row r="919" spans="1:29" s="493" customFormat="1" hidden="1" x14ac:dyDescent="0.2">
      <c r="A919" s="475">
        <v>892</v>
      </c>
      <c r="B919" s="476" t="s">
        <v>1070</v>
      </c>
      <c r="C919" s="476" t="s">
        <v>486</v>
      </c>
      <c r="D919" s="476" t="s">
        <v>703</v>
      </c>
      <c r="E919" s="476" t="s">
        <v>768</v>
      </c>
      <c r="F919" s="477">
        <v>206</v>
      </c>
      <c r="G919" s="477">
        <v>0</v>
      </c>
      <c r="H919" s="477">
        <v>0</v>
      </c>
      <c r="I919" s="478" t="s">
        <v>328</v>
      </c>
      <c r="J919" s="479">
        <v>27000</v>
      </c>
      <c r="K919" s="480">
        <v>44035</v>
      </c>
      <c r="L919" s="480"/>
      <c r="M919" s="481">
        <v>5562</v>
      </c>
      <c r="N919" s="482" t="s">
        <v>328</v>
      </c>
      <c r="O919" s="483">
        <v>1</v>
      </c>
      <c r="P919" s="484">
        <v>5627</v>
      </c>
      <c r="Q919" s="485">
        <v>0</v>
      </c>
      <c r="R919" s="485">
        <v>0</v>
      </c>
      <c r="S919" s="485">
        <v>65</v>
      </c>
      <c r="T919" s="485">
        <v>0</v>
      </c>
      <c r="U919" s="484">
        <v>0</v>
      </c>
      <c r="V919" s="483"/>
      <c r="W919" s="486" t="s">
        <v>672</v>
      </c>
      <c r="X919" s="476" t="s">
        <v>0</v>
      </c>
      <c r="Y919" s="476" t="s">
        <v>0</v>
      </c>
      <c r="Z919" s="476">
        <v>0</v>
      </c>
      <c r="AA919" s="493">
        <f t="shared" si="40"/>
        <v>206</v>
      </c>
      <c r="AC919" s="495">
        <f t="shared" si="41"/>
        <v>206</v>
      </c>
    </row>
    <row r="920" spans="1:29" s="493" customFormat="1" hidden="1" x14ac:dyDescent="0.2">
      <c r="A920" s="475">
        <v>893</v>
      </c>
      <c r="B920" s="476" t="s">
        <v>1070</v>
      </c>
      <c r="C920" s="476" t="s">
        <v>486</v>
      </c>
      <c r="D920" s="476" t="s">
        <v>703</v>
      </c>
      <c r="E920" s="476" t="s">
        <v>768</v>
      </c>
      <c r="F920" s="477">
        <v>207</v>
      </c>
      <c r="G920" s="477">
        <v>0</v>
      </c>
      <c r="H920" s="477">
        <v>0</v>
      </c>
      <c r="I920" s="478" t="s">
        <v>328</v>
      </c>
      <c r="J920" s="479">
        <v>26900</v>
      </c>
      <c r="K920" s="480">
        <v>44035</v>
      </c>
      <c r="L920" s="480"/>
      <c r="M920" s="481">
        <v>5568</v>
      </c>
      <c r="N920" s="482" t="s">
        <v>328</v>
      </c>
      <c r="O920" s="483">
        <v>1</v>
      </c>
      <c r="P920" s="484">
        <v>5654</v>
      </c>
      <c r="Q920" s="485">
        <v>0</v>
      </c>
      <c r="R920" s="485">
        <v>0</v>
      </c>
      <c r="S920" s="485">
        <v>86</v>
      </c>
      <c r="T920" s="485">
        <v>0</v>
      </c>
      <c r="U920" s="484">
        <v>0</v>
      </c>
      <c r="V920" s="483"/>
      <c r="W920" s="486" t="s">
        <v>672</v>
      </c>
      <c r="X920" s="476" t="s">
        <v>0</v>
      </c>
      <c r="Y920" s="476" t="s">
        <v>0</v>
      </c>
      <c r="Z920" s="476">
        <v>0</v>
      </c>
      <c r="AA920" s="493">
        <f t="shared" si="40"/>
        <v>207</v>
      </c>
      <c r="AC920" s="495">
        <f t="shared" si="41"/>
        <v>207</v>
      </c>
    </row>
    <row r="921" spans="1:29" s="493" customFormat="1" hidden="1" x14ac:dyDescent="0.2">
      <c r="A921" s="475">
        <v>894</v>
      </c>
      <c r="B921" s="476" t="s">
        <v>1070</v>
      </c>
      <c r="C921" s="476" t="s">
        <v>486</v>
      </c>
      <c r="D921" s="476" t="s">
        <v>703</v>
      </c>
      <c r="E921" s="476" t="s">
        <v>768</v>
      </c>
      <c r="F921" s="477">
        <v>69</v>
      </c>
      <c r="G921" s="477">
        <v>0</v>
      </c>
      <c r="H921" s="477">
        <v>0</v>
      </c>
      <c r="I921" s="478" t="s">
        <v>328</v>
      </c>
      <c r="J921" s="479">
        <v>26850</v>
      </c>
      <c r="K921" s="480">
        <v>44035</v>
      </c>
      <c r="L921" s="480"/>
      <c r="M921" s="481">
        <v>1853</v>
      </c>
      <c r="N921" s="482" t="s">
        <v>328</v>
      </c>
      <c r="O921" s="483">
        <v>1</v>
      </c>
      <c r="P921" s="484">
        <v>1885</v>
      </c>
      <c r="Q921" s="485">
        <v>0</v>
      </c>
      <c r="R921" s="485">
        <v>0</v>
      </c>
      <c r="S921" s="485">
        <v>32</v>
      </c>
      <c r="T921" s="485">
        <v>0</v>
      </c>
      <c r="U921" s="484">
        <v>0</v>
      </c>
      <c r="V921" s="483"/>
      <c r="W921" s="486" t="s">
        <v>672</v>
      </c>
      <c r="X921" s="476" t="s">
        <v>0</v>
      </c>
      <c r="Y921" s="476" t="s">
        <v>0</v>
      </c>
      <c r="Z921" s="476">
        <v>0</v>
      </c>
      <c r="AA921" s="493">
        <f t="shared" si="40"/>
        <v>69</v>
      </c>
      <c r="AC921" s="495">
        <f t="shared" si="41"/>
        <v>69</v>
      </c>
    </row>
    <row r="922" spans="1:29" s="493" customFormat="1" hidden="1" x14ac:dyDescent="0.2">
      <c r="A922" s="475">
        <v>895</v>
      </c>
      <c r="B922" s="476" t="s">
        <v>1070</v>
      </c>
      <c r="C922" s="476" t="s">
        <v>486</v>
      </c>
      <c r="D922" s="476" t="s">
        <v>703</v>
      </c>
      <c r="E922" s="476" t="s">
        <v>768</v>
      </c>
      <c r="F922" s="477">
        <v>208</v>
      </c>
      <c r="G922" s="477">
        <v>0</v>
      </c>
      <c r="H922" s="477">
        <v>0</v>
      </c>
      <c r="I922" s="478" t="s">
        <v>328</v>
      </c>
      <c r="J922" s="479">
        <v>26800</v>
      </c>
      <c r="K922" s="480">
        <v>44036</v>
      </c>
      <c r="L922" s="480"/>
      <c r="M922" s="481">
        <v>5574</v>
      </c>
      <c r="N922" s="482" t="s">
        <v>328</v>
      </c>
      <c r="O922" s="483">
        <v>1</v>
      </c>
      <c r="P922" s="484">
        <v>5681</v>
      </c>
      <c r="Q922" s="485">
        <v>0</v>
      </c>
      <c r="R922" s="485">
        <v>0</v>
      </c>
      <c r="S922" s="485">
        <v>107</v>
      </c>
      <c r="T922" s="485">
        <v>0</v>
      </c>
      <c r="U922" s="484">
        <v>0</v>
      </c>
      <c r="V922" s="483"/>
      <c r="W922" s="486" t="s">
        <v>672</v>
      </c>
      <c r="X922" s="476" t="s">
        <v>0</v>
      </c>
      <c r="Y922" s="476" t="s">
        <v>0</v>
      </c>
      <c r="Z922" s="476">
        <v>0</v>
      </c>
      <c r="AA922" s="493">
        <f t="shared" si="40"/>
        <v>208</v>
      </c>
      <c r="AC922" s="495">
        <f t="shared" si="41"/>
        <v>208</v>
      </c>
    </row>
    <row r="923" spans="1:29" s="493" customFormat="1" hidden="1" x14ac:dyDescent="0.2">
      <c r="A923" s="475">
        <v>896</v>
      </c>
      <c r="B923" s="476" t="s">
        <v>1070</v>
      </c>
      <c r="C923" s="476" t="s">
        <v>486</v>
      </c>
      <c r="D923" s="476" t="s">
        <v>703</v>
      </c>
      <c r="E923" s="476" t="s">
        <v>768</v>
      </c>
      <c r="F923" s="477">
        <v>63</v>
      </c>
      <c r="G923" s="477">
        <v>0</v>
      </c>
      <c r="H923" s="477">
        <v>0</v>
      </c>
      <c r="I923" s="478" t="s">
        <v>328</v>
      </c>
      <c r="J923" s="479">
        <v>26700</v>
      </c>
      <c r="K923" s="480">
        <v>44040</v>
      </c>
      <c r="L923" s="480"/>
      <c r="M923" s="481">
        <v>1682</v>
      </c>
      <c r="N923" s="482" t="s">
        <v>328</v>
      </c>
      <c r="O923" s="483">
        <v>1</v>
      </c>
      <c r="P923" s="484">
        <v>1721</v>
      </c>
      <c r="Q923" s="485">
        <v>0</v>
      </c>
      <c r="R923" s="485">
        <v>0</v>
      </c>
      <c r="S923" s="485">
        <v>39</v>
      </c>
      <c r="T923" s="485">
        <v>0</v>
      </c>
      <c r="U923" s="484">
        <v>0</v>
      </c>
      <c r="V923" s="483"/>
      <c r="W923" s="486" t="s">
        <v>672</v>
      </c>
      <c r="X923" s="476" t="s">
        <v>0</v>
      </c>
      <c r="Y923" s="476" t="s">
        <v>0</v>
      </c>
      <c r="Z923" s="476">
        <v>0</v>
      </c>
      <c r="AA923" s="493">
        <f t="shared" si="40"/>
        <v>63</v>
      </c>
      <c r="AC923" s="495">
        <f t="shared" si="41"/>
        <v>63</v>
      </c>
    </row>
    <row r="924" spans="1:29" s="493" customFormat="1" hidden="1" x14ac:dyDescent="0.2">
      <c r="A924" s="475">
        <v>897</v>
      </c>
      <c r="B924" s="476" t="s">
        <v>1070</v>
      </c>
      <c r="C924" s="476" t="s">
        <v>486</v>
      </c>
      <c r="D924" s="476" t="s">
        <v>703</v>
      </c>
      <c r="E924" s="476" t="s">
        <v>768</v>
      </c>
      <c r="F924" s="477">
        <v>3</v>
      </c>
      <c r="G924" s="477">
        <v>0</v>
      </c>
      <c r="H924" s="477">
        <v>0</v>
      </c>
      <c r="I924" s="478" t="s">
        <v>328</v>
      </c>
      <c r="J924" s="479">
        <v>26700</v>
      </c>
      <c r="K924" s="480">
        <v>44040</v>
      </c>
      <c r="L924" s="480"/>
      <c r="M924" s="481">
        <v>80</v>
      </c>
      <c r="N924" s="482" t="s">
        <v>328</v>
      </c>
      <c r="O924" s="483">
        <v>1</v>
      </c>
      <c r="P924" s="484">
        <v>82</v>
      </c>
      <c r="Q924" s="485">
        <v>0</v>
      </c>
      <c r="R924" s="485">
        <v>0</v>
      </c>
      <c r="S924" s="485">
        <v>2</v>
      </c>
      <c r="T924" s="485">
        <v>0</v>
      </c>
      <c r="U924" s="484">
        <v>0</v>
      </c>
      <c r="V924" s="483"/>
      <c r="W924" s="486" t="s">
        <v>672</v>
      </c>
      <c r="X924" s="476" t="s">
        <v>0</v>
      </c>
      <c r="Y924" s="476" t="s">
        <v>0</v>
      </c>
      <c r="Z924" s="476">
        <v>0</v>
      </c>
      <c r="AA924" s="493">
        <f t="shared" si="40"/>
        <v>3</v>
      </c>
      <c r="AC924" s="495">
        <f t="shared" si="41"/>
        <v>3</v>
      </c>
    </row>
    <row r="925" spans="1:29" s="493" customFormat="1" hidden="1" x14ac:dyDescent="0.2">
      <c r="A925" s="475">
        <v>898</v>
      </c>
      <c r="B925" s="476" t="s">
        <v>1070</v>
      </c>
      <c r="C925" s="476" t="s">
        <v>486</v>
      </c>
      <c r="D925" s="476" t="s">
        <v>703</v>
      </c>
      <c r="E925" s="476" t="s">
        <v>768</v>
      </c>
      <c r="F925" s="477">
        <v>13</v>
      </c>
      <c r="G925" s="477">
        <v>0</v>
      </c>
      <c r="H925" s="477">
        <v>0</v>
      </c>
      <c r="I925" s="478" t="s">
        <v>328</v>
      </c>
      <c r="J925" s="479">
        <v>26600</v>
      </c>
      <c r="K925" s="480">
        <v>44040</v>
      </c>
      <c r="L925" s="480"/>
      <c r="M925" s="481">
        <v>346</v>
      </c>
      <c r="N925" s="482" t="s">
        <v>328</v>
      </c>
      <c r="O925" s="483">
        <v>1</v>
      </c>
      <c r="P925" s="484">
        <v>355</v>
      </c>
      <c r="Q925" s="485">
        <v>0</v>
      </c>
      <c r="R925" s="485">
        <v>0</v>
      </c>
      <c r="S925" s="485">
        <v>9</v>
      </c>
      <c r="T925" s="485">
        <v>0</v>
      </c>
      <c r="U925" s="484">
        <v>0</v>
      </c>
      <c r="V925" s="483"/>
      <c r="W925" s="486" t="s">
        <v>672</v>
      </c>
      <c r="X925" s="476" t="s">
        <v>0</v>
      </c>
      <c r="Y925" s="476" t="s">
        <v>0</v>
      </c>
      <c r="Z925" s="476">
        <v>0</v>
      </c>
      <c r="AA925" s="493">
        <f t="shared" si="40"/>
        <v>13</v>
      </c>
      <c r="AC925" s="495">
        <f t="shared" si="41"/>
        <v>13</v>
      </c>
    </row>
    <row r="926" spans="1:29" s="493" customFormat="1" hidden="1" x14ac:dyDescent="0.2">
      <c r="A926" s="475">
        <v>899</v>
      </c>
      <c r="B926" s="476" t="s">
        <v>1070</v>
      </c>
      <c r="C926" s="476" t="s">
        <v>486</v>
      </c>
      <c r="D926" s="476" t="s">
        <v>703</v>
      </c>
      <c r="E926" s="476" t="s">
        <v>768</v>
      </c>
      <c r="F926" s="477">
        <v>1</v>
      </c>
      <c r="G926" s="477">
        <v>0</v>
      </c>
      <c r="H926" s="477">
        <v>0</v>
      </c>
      <c r="I926" s="478" t="s">
        <v>328</v>
      </c>
      <c r="J926" s="479">
        <v>26600</v>
      </c>
      <c r="K926" s="480">
        <v>44041</v>
      </c>
      <c r="L926" s="480"/>
      <c r="M926" s="481">
        <v>27</v>
      </c>
      <c r="N926" s="482" t="s">
        <v>328</v>
      </c>
      <c r="O926" s="483">
        <v>1</v>
      </c>
      <c r="P926" s="484">
        <v>27</v>
      </c>
      <c r="Q926" s="485">
        <v>0</v>
      </c>
      <c r="R926" s="485">
        <v>0</v>
      </c>
      <c r="S926" s="485">
        <v>1</v>
      </c>
      <c r="T926" s="485">
        <v>0</v>
      </c>
      <c r="U926" s="484">
        <v>0</v>
      </c>
      <c r="V926" s="483"/>
      <c r="W926" s="486" t="s">
        <v>672</v>
      </c>
      <c r="X926" s="476" t="s">
        <v>0</v>
      </c>
      <c r="Y926" s="476" t="s">
        <v>0</v>
      </c>
      <c r="Z926" s="476">
        <v>0</v>
      </c>
      <c r="AA926" s="493">
        <f t="shared" si="40"/>
        <v>1</v>
      </c>
      <c r="AC926" s="495">
        <f t="shared" si="41"/>
        <v>1</v>
      </c>
    </row>
    <row r="927" spans="1:29" s="493" customFormat="1" hidden="1" x14ac:dyDescent="0.2">
      <c r="A927" s="475">
        <v>900</v>
      </c>
      <c r="B927" s="476" t="s">
        <v>1070</v>
      </c>
      <c r="C927" s="476" t="s">
        <v>486</v>
      </c>
      <c r="D927" s="476" t="s">
        <v>703</v>
      </c>
      <c r="E927" s="476" t="s">
        <v>768</v>
      </c>
      <c r="F927" s="477">
        <v>3</v>
      </c>
      <c r="G927" s="477">
        <v>0</v>
      </c>
      <c r="H927" s="477">
        <v>0</v>
      </c>
      <c r="I927" s="478" t="s">
        <v>328</v>
      </c>
      <c r="J927" s="479">
        <v>26600</v>
      </c>
      <c r="K927" s="480">
        <v>44041</v>
      </c>
      <c r="L927" s="480"/>
      <c r="M927" s="481">
        <v>80</v>
      </c>
      <c r="N927" s="482" t="s">
        <v>328</v>
      </c>
      <c r="O927" s="483">
        <v>1</v>
      </c>
      <c r="P927" s="484">
        <v>82</v>
      </c>
      <c r="Q927" s="485">
        <v>0</v>
      </c>
      <c r="R927" s="485">
        <v>0</v>
      </c>
      <c r="S927" s="485">
        <v>2</v>
      </c>
      <c r="T927" s="485">
        <v>0</v>
      </c>
      <c r="U927" s="484">
        <v>0</v>
      </c>
      <c r="V927" s="483"/>
      <c r="W927" s="486" t="s">
        <v>672</v>
      </c>
      <c r="X927" s="476" t="s">
        <v>0</v>
      </c>
      <c r="Y927" s="476" t="s">
        <v>0</v>
      </c>
      <c r="Z927" s="476">
        <v>0</v>
      </c>
      <c r="AA927" s="493">
        <f t="shared" si="40"/>
        <v>3</v>
      </c>
      <c r="AC927" s="495">
        <f t="shared" si="41"/>
        <v>3</v>
      </c>
    </row>
    <row r="928" spans="1:29" s="493" customFormat="1" hidden="1" x14ac:dyDescent="0.2">
      <c r="A928" s="475">
        <v>901</v>
      </c>
      <c r="B928" s="476" t="s">
        <v>1070</v>
      </c>
      <c r="C928" s="476" t="s">
        <v>486</v>
      </c>
      <c r="D928" s="476" t="s">
        <v>703</v>
      </c>
      <c r="E928" s="476" t="s">
        <v>768</v>
      </c>
      <c r="F928" s="477">
        <v>54</v>
      </c>
      <c r="G928" s="477">
        <v>0</v>
      </c>
      <c r="H928" s="477">
        <v>0</v>
      </c>
      <c r="I928" s="478" t="s">
        <v>328</v>
      </c>
      <c r="J928" s="479">
        <v>26901</v>
      </c>
      <c r="K928" s="480">
        <v>44054</v>
      </c>
      <c r="L928" s="480"/>
      <c r="M928" s="481">
        <v>1453</v>
      </c>
      <c r="N928" s="482" t="s">
        <v>328</v>
      </c>
      <c r="O928" s="483">
        <v>1</v>
      </c>
      <c r="P928" s="484">
        <v>1475</v>
      </c>
      <c r="Q928" s="485">
        <v>0</v>
      </c>
      <c r="R928" s="485">
        <v>0</v>
      </c>
      <c r="S928" s="485">
        <v>22</v>
      </c>
      <c r="T928" s="485">
        <v>0</v>
      </c>
      <c r="U928" s="484">
        <v>0</v>
      </c>
      <c r="V928" s="483"/>
      <c r="W928" s="486" t="s">
        <v>672</v>
      </c>
      <c r="X928" s="476" t="s">
        <v>0</v>
      </c>
      <c r="Y928" s="476" t="s">
        <v>0</v>
      </c>
      <c r="Z928" s="476">
        <v>0</v>
      </c>
      <c r="AA928" s="493">
        <f t="shared" si="40"/>
        <v>54</v>
      </c>
      <c r="AC928" s="495">
        <f t="shared" si="41"/>
        <v>54</v>
      </c>
    </row>
    <row r="929" spans="1:29" s="493" customFormat="1" hidden="1" x14ac:dyDescent="0.2">
      <c r="A929" s="475">
        <v>902</v>
      </c>
      <c r="B929" s="476" t="s">
        <v>1070</v>
      </c>
      <c r="C929" s="476" t="s">
        <v>486</v>
      </c>
      <c r="D929" s="476" t="s">
        <v>703</v>
      </c>
      <c r="E929" s="476" t="s">
        <v>768</v>
      </c>
      <c r="F929" s="477">
        <v>46</v>
      </c>
      <c r="G929" s="477">
        <v>0</v>
      </c>
      <c r="H929" s="477">
        <v>0</v>
      </c>
      <c r="I929" s="478" t="s">
        <v>328</v>
      </c>
      <c r="J929" s="479">
        <v>26901</v>
      </c>
      <c r="K929" s="480">
        <v>44054</v>
      </c>
      <c r="L929" s="480"/>
      <c r="M929" s="481">
        <v>1237</v>
      </c>
      <c r="N929" s="482" t="s">
        <v>328</v>
      </c>
      <c r="O929" s="483">
        <v>1</v>
      </c>
      <c r="P929" s="484">
        <v>1256</v>
      </c>
      <c r="Q929" s="485">
        <v>0</v>
      </c>
      <c r="R929" s="485">
        <v>0</v>
      </c>
      <c r="S929" s="485">
        <v>19</v>
      </c>
      <c r="T929" s="485">
        <v>0</v>
      </c>
      <c r="U929" s="484">
        <v>0</v>
      </c>
      <c r="V929" s="483"/>
      <c r="W929" s="486" t="s">
        <v>672</v>
      </c>
      <c r="X929" s="476" t="s">
        <v>0</v>
      </c>
      <c r="Y929" s="476" t="s">
        <v>0</v>
      </c>
      <c r="Z929" s="476">
        <v>0</v>
      </c>
      <c r="AA929" s="493">
        <f t="shared" si="40"/>
        <v>46</v>
      </c>
      <c r="AC929" s="495">
        <f t="shared" si="41"/>
        <v>46</v>
      </c>
    </row>
    <row r="930" spans="1:29" s="493" customFormat="1" hidden="1" x14ac:dyDescent="0.2">
      <c r="A930" s="475">
        <v>903</v>
      </c>
      <c r="B930" s="476" t="s">
        <v>1070</v>
      </c>
      <c r="C930" s="476" t="s">
        <v>486</v>
      </c>
      <c r="D930" s="476" t="s">
        <v>703</v>
      </c>
      <c r="E930" s="476" t="s">
        <v>768</v>
      </c>
      <c r="F930" s="477">
        <v>4</v>
      </c>
      <c r="G930" s="477">
        <v>0</v>
      </c>
      <c r="H930" s="477">
        <v>0</v>
      </c>
      <c r="I930" s="478" t="s">
        <v>328</v>
      </c>
      <c r="J930" s="479">
        <v>26681</v>
      </c>
      <c r="K930" s="480">
        <v>44056</v>
      </c>
      <c r="L930" s="480"/>
      <c r="M930" s="481">
        <v>107</v>
      </c>
      <c r="N930" s="482" t="s">
        <v>328</v>
      </c>
      <c r="O930" s="483">
        <v>1</v>
      </c>
      <c r="P930" s="484">
        <v>109</v>
      </c>
      <c r="Q930" s="485">
        <v>0</v>
      </c>
      <c r="R930" s="485">
        <v>0</v>
      </c>
      <c r="S930" s="485">
        <v>3</v>
      </c>
      <c r="T930" s="485">
        <v>0</v>
      </c>
      <c r="U930" s="484">
        <v>0</v>
      </c>
      <c r="V930" s="483"/>
      <c r="W930" s="486" t="s">
        <v>672</v>
      </c>
      <c r="X930" s="476" t="s">
        <v>0</v>
      </c>
      <c r="Y930" s="476" t="s">
        <v>0</v>
      </c>
      <c r="Z930" s="476">
        <v>0</v>
      </c>
      <c r="AA930" s="493">
        <f t="shared" si="40"/>
        <v>4</v>
      </c>
      <c r="AC930" s="495">
        <f t="shared" si="41"/>
        <v>4</v>
      </c>
    </row>
    <row r="931" spans="1:29" s="493" customFormat="1" hidden="1" x14ac:dyDescent="0.2">
      <c r="A931" s="475">
        <v>904</v>
      </c>
      <c r="B931" s="476" t="s">
        <v>1070</v>
      </c>
      <c r="C931" s="476" t="s">
        <v>486</v>
      </c>
      <c r="D931" s="476" t="s">
        <v>703</v>
      </c>
      <c r="E931" s="476" t="s">
        <v>768</v>
      </c>
      <c r="F931" s="477">
        <v>96</v>
      </c>
      <c r="G931" s="477">
        <v>0</v>
      </c>
      <c r="H931" s="477">
        <v>0</v>
      </c>
      <c r="I931" s="478" t="s">
        <v>328</v>
      </c>
      <c r="J931" s="479">
        <v>26681</v>
      </c>
      <c r="K931" s="480">
        <v>44056</v>
      </c>
      <c r="L931" s="480"/>
      <c r="M931" s="481">
        <v>2561</v>
      </c>
      <c r="N931" s="482" t="s">
        <v>328</v>
      </c>
      <c r="O931" s="483">
        <v>1</v>
      </c>
      <c r="P931" s="484">
        <v>2622</v>
      </c>
      <c r="Q931" s="485">
        <v>0</v>
      </c>
      <c r="R931" s="485">
        <v>0</v>
      </c>
      <c r="S931" s="485">
        <v>61</v>
      </c>
      <c r="T931" s="485">
        <v>0</v>
      </c>
      <c r="U931" s="484">
        <v>0</v>
      </c>
      <c r="V931" s="483"/>
      <c r="W931" s="486" t="s">
        <v>672</v>
      </c>
      <c r="X931" s="476" t="s">
        <v>0</v>
      </c>
      <c r="Y931" s="476" t="s">
        <v>0</v>
      </c>
      <c r="Z931" s="476">
        <v>0</v>
      </c>
      <c r="AA931" s="493">
        <f t="shared" si="40"/>
        <v>96</v>
      </c>
      <c r="AC931" s="495">
        <f t="shared" si="41"/>
        <v>96</v>
      </c>
    </row>
    <row r="932" spans="1:29" s="493" customFormat="1" hidden="1" x14ac:dyDescent="0.2">
      <c r="A932" s="475">
        <v>905</v>
      </c>
      <c r="B932" s="476" t="s">
        <v>1070</v>
      </c>
      <c r="C932" s="476" t="s">
        <v>486</v>
      </c>
      <c r="D932" s="476" t="s">
        <v>703</v>
      </c>
      <c r="E932" s="476" t="s">
        <v>768</v>
      </c>
      <c r="F932" s="477">
        <v>200</v>
      </c>
      <c r="G932" s="477">
        <v>0</v>
      </c>
      <c r="H932" s="477">
        <v>0</v>
      </c>
      <c r="I932" s="478" t="s">
        <v>328</v>
      </c>
      <c r="J932" s="479">
        <v>26681</v>
      </c>
      <c r="K932" s="480">
        <v>44057</v>
      </c>
      <c r="L932" s="480"/>
      <c r="M932" s="481">
        <v>5336</v>
      </c>
      <c r="N932" s="482" t="s">
        <v>328</v>
      </c>
      <c r="O932" s="483">
        <v>1</v>
      </c>
      <c r="P932" s="484">
        <v>5463</v>
      </c>
      <c r="Q932" s="485">
        <v>0</v>
      </c>
      <c r="R932" s="485">
        <v>0</v>
      </c>
      <c r="S932" s="485">
        <v>127</v>
      </c>
      <c r="T932" s="485">
        <v>0</v>
      </c>
      <c r="U932" s="484">
        <v>0</v>
      </c>
      <c r="V932" s="483"/>
      <c r="W932" s="486" t="s">
        <v>672</v>
      </c>
      <c r="X932" s="476" t="s">
        <v>0</v>
      </c>
      <c r="Y932" s="476" t="s">
        <v>0</v>
      </c>
      <c r="Z932" s="476">
        <v>0</v>
      </c>
      <c r="AA932" s="493">
        <f t="shared" si="40"/>
        <v>200</v>
      </c>
      <c r="AC932" s="495">
        <f t="shared" si="41"/>
        <v>200</v>
      </c>
    </row>
    <row r="933" spans="1:29" s="493" customFormat="1" hidden="1" x14ac:dyDescent="0.2">
      <c r="A933" s="475">
        <v>906</v>
      </c>
      <c r="B933" s="476" t="s">
        <v>1070</v>
      </c>
      <c r="C933" s="476" t="s">
        <v>486</v>
      </c>
      <c r="D933" s="476" t="s">
        <v>703</v>
      </c>
      <c r="E933" s="476" t="s">
        <v>768</v>
      </c>
      <c r="F933" s="477">
        <v>9</v>
      </c>
      <c r="G933" s="477">
        <v>0</v>
      </c>
      <c r="H933" s="477">
        <v>0</v>
      </c>
      <c r="I933" s="478" t="s">
        <v>328</v>
      </c>
      <c r="J933" s="479">
        <v>26680</v>
      </c>
      <c r="K933" s="480">
        <v>44060</v>
      </c>
      <c r="L933" s="480"/>
      <c r="M933" s="481">
        <v>240</v>
      </c>
      <c r="N933" s="482" t="s">
        <v>328</v>
      </c>
      <c r="O933" s="483">
        <v>1</v>
      </c>
      <c r="P933" s="484">
        <v>246</v>
      </c>
      <c r="Q933" s="485">
        <v>0</v>
      </c>
      <c r="R933" s="485">
        <v>0</v>
      </c>
      <c r="S933" s="485">
        <v>6</v>
      </c>
      <c r="T933" s="485">
        <v>0</v>
      </c>
      <c r="U933" s="484">
        <v>0</v>
      </c>
      <c r="V933" s="483"/>
      <c r="W933" s="486" t="s">
        <v>672</v>
      </c>
      <c r="X933" s="476" t="s">
        <v>0</v>
      </c>
      <c r="Y933" s="476" t="s">
        <v>0</v>
      </c>
      <c r="Z933" s="476">
        <v>0</v>
      </c>
      <c r="AA933" s="493">
        <f t="shared" si="40"/>
        <v>9</v>
      </c>
      <c r="AC933" s="495">
        <f t="shared" si="41"/>
        <v>9</v>
      </c>
    </row>
    <row r="934" spans="1:29" s="493" customFormat="1" hidden="1" x14ac:dyDescent="0.2">
      <c r="A934" s="475">
        <v>907</v>
      </c>
      <c r="B934" s="476" t="s">
        <v>1070</v>
      </c>
      <c r="C934" s="476" t="s">
        <v>486</v>
      </c>
      <c r="D934" s="476" t="s">
        <v>703</v>
      </c>
      <c r="E934" s="476" t="s">
        <v>768</v>
      </c>
      <c r="F934" s="477">
        <v>1</v>
      </c>
      <c r="G934" s="477">
        <v>0</v>
      </c>
      <c r="H934" s="477">
        <v>0</v>
      </c>
      <c r="I934" s="478" t="s">
        <v>328</v>
      </c>
      <c r="J934" s="479">
        <v>26891</v>
      </c>
      <c r="K934" s="480">
        <v>44060</v>
      </c>
      <c r="L934" s="480"/>
      <c r="M934" s="481">
        <v>27</v>
      </c>
      <c r="N934" s="482" t="s">
        <v>328</v>
      </c>
      <c r="O934" s="483">
        <v>1</v>
      </c>
      <c r="P934" s="484">
        <v>27</v>
      </c>
      <c r="Q934" s="485">
        <v>0</v>
      </c>
      <c r="R934" s="485">
        <v>0</v>
      </c>
      <c r="S934" s="485">
        <v>0</v>
      </c>
      <c r="T934" s="485">
        <v>0</v>
      </c>
      <c r="U934" s="484">
        <v>0</v>
      </c>
      <c r="V934" s="483"/>
      <c r="W934" s="486" t="s">
        <v>672</v>
      </c>
      <c r="X934" s="476" t="s">
        <v>0</v>
      </c>
      <c r="Y934" s="476" t="s">
        <v>0</v>
      </c>
      <c r="Z934" s="476">
        <v>0</v>
      </c>
      <c r="AA934" s="493">
        <f t="shared" si="40"/>
        <v>1</v>
      </c>
      <c r="AC934" s="495">
        <f t="shared" si="41"/>
        <v>1</v>
      </c>
    </row>
    <row r="935" spans="1:29" s="493" customFormat="1" hidden="1" x14ac:dyDescent="0.2">
      <c r="A935" s="475">
        <v>908</v>
      </c>
      <c r="B935" s="476" t="s">
        <v>1070</v>
      </c>
      <c r="C935" s="476" t="s">
        <v>486</v>
      </c>
      <c r="D935" s="476" t="s">
        <v>703</v>
      </c>
      <c r="E935" s="476" t="s">
        <v>768</v>
      </c>
      <c r="F935" s="477">
        <v>4</v>
      </c>
      <c r="G935" s="477">
        <v>0</v>
      </c>
      <c r="H935" s="477">
        <v>0</v>
      </c>
      <c r="I935" s="478" t="s">
        <v>328</v>
      </c>
      <c r="J935" s="479">
        <v>26892</v>
      </c>
      <c r="K935" s="480">
        <v>44060</v>
      </c>
      <c r="L935" s="480"/>
      <c r="M935" s="481">
        <v>108</v>
      </c>
      <c r="N935" s="482" t="s">
        <v>328</v>
      </c>
      <c r="O935" s="483">
        <v>1</v>
      </c>
      <c r="P935" s="484">
        <v>109</v>
      </c>
      <c r="Q935" s="485">
        <v>0</v>
      </c>
      <c r="R935" s="485">
        <v>0</v>
      </c>
      <c r="S935" s="485">
        <v>2</v>
      </c>
      <c r="T935" s="485">
        <v>0</v>
      </c>
      <c r="U935" s="484">
        <v>0</v>
      </c>
      <c r="V935" s="483"/>
      <c r="W935" s="486" t="s">
        <v>672</v>
      </c>
      <c r="X935" s="476" t="s">
        <v>0</v>
      </c>
      <c r="Y935" s="476" t="s">
        <v>0</v>
      </c>
      <c r="Z935" s="476">
        <v>0</v>
      </c>
      <c r="AA935" s="493">
        <f t="shared" si="40"/>
        <v>4</v>
      </c>
      <c r="AC935" s="495">
        <f t="shared" si="41"/>
        <v>4</v>
      </c>
    </row>
    <row r="936" spans="1:29" s="493" customFormat="1" hidden="1" x14ac:dyDescent="0.2">
      <c r="A936" s="475">
        <v>909</v>
      </c>
      <c r="B936" s="476" t="s">
        <v>1070</v>
      </c>
      <c r="C936" s="476" t="s">
        <v>486</v>
      </c>
      <c r="D936" s="476" t="s">
        <v>703</v>
      </c>
      <c r="E936" s="476" t="s">
        <v>768</v>
      </c>
      <c r="F936" s="477">
        <v>1</v>
      </c>
      <c r="G936" s="477">
        <v>0</v>
      </c>
      <c r="H936" s="477">
        <v>0</v>
      </c>
      <c r="I936" s="478" t="s">
        <v>328</v>
      </c>
      <c r="J936" s="479">
        <v>26893</v>
      </c>
      <c r="K936" s="480">
        <v>44060</v>
      </c>
      <c r="L936" s="480"/>
      <c r="M936" s="481">
        <v>27</v>
      </c>
      <c r="N936" s="482" t="s">
        <v>328</v>
      </c>
      <c r="O936" s="483">
        <v>1</v>
      </c>
      <c r="P936" s="484">
        <v>27</v>
      </c>
      <c r="Q936" s="485">
        <v>0</v>
      </c>
      <c r="R936" s="485">
        <v>0</v>
      </c>
      <c r="S936" s="485">
        <v>0</v>
      </c>
      <c r="T936" s="485">
        <v>0</v>
      </c>
      <c r="U936" s="484">
        <v>0</v>
      </c>
      <c r="V936" s="483"/>
      <c r="W936" s="486" t="s">
        <v>672</v>
      </c>
      <c r="X936" s="476" t="s">
        <v>0</v>
      </c>
      <c r="Y936" s="476" t="s">
        <v>0</v>
      </c>
      <c r="Z936" s="476">
        <v>0</v>
      </c>
      <c r="AA936" s="493">
        <f t="shared" si="40"/>
        <v>1</v>
      </c>
      <c r="AC936" s="495">
        <f t="shared" si="41"/>
        <v>1</v>
      </c>
    </row>
    <row r="937" spans="1:29" s="493" customFormat="1" hidden="1" x14ac:dyDescent="0.2">
      <c r="A937" s="475">
        <v>910</v>
      </c>
      <c r="B937" s="476" t="s">
        <v>1070</v>
      </c>
      <c r="C937" s="476" t="s">
        <v>486</v>
      </c>
      <c r="D937" s="476" t="s">
        <v>703</v>
      </c>
      <c r="E937" s="476" t="s">
        <v>768</v>
      </c>
      <c r="F937" s="477">
        <v>9</v>
      </c>
      <c r="G937" s="477">
        <v>0</v>
      </c>
      <c r="H937" s="477">
        <v>0</v>
      </c>
      <c r="I937" s="478" t="s">
        <v>328</v>
      </c>
      <c r="J937" s="479">
        <v>26894</v>
      </c>
      <c r="K937" s="480">
        <v>44060</v>
      </c>
      <c r="L937" s="480"/>
      <c r="M937" s="481">
        <v>242</v>
      </c>
      <c r="N937" s="482" t="s">
        <v>328</v>
      </c>
      <c r="O937" s="483">
        <v>1</v>
      </c>
      <c r="P937" s="484">
        <v>246</v>
      </c>
      <c r="Q937" s="485">
        <v>0</v>
      </c>
      <c r="R937" s="485">
        <v>0</v>
      </c>
      <c r="S937" s="485">
        <v>4</v>
      </c>
      <c r="T937" s="485">
        <v>0</v>
      </c>
      <c r="U937" s="484">
        <v>0</v>
      </c>
      <c r="V937" s="483"/>
      <c r="W937" s="486" t="s">
        <v>672</v>
      </c>
      <c r="X937" s="476" t="s">
        <v>0</v>
      </c>
      <c r="Y937" s="476" t="s">
        <v>0</v>
      </c>
      <c r="Z937" s="476">
        <v>0</v>
      </c>
      <c r="AA937" s="493">
        <f t="shared" si="40"/>
        <v>9</v>
      </c>
      <c r="AC937" s="495">
        <f t="shared" si="41"/>
        <v>9</v>
      </c>
    </row>
    <row r="938" spans="1:29" s="493" customFormat="1" hidden="1" x14ac:dyDescent="0.2">
      <c r="A938" s="475">
        <v>911</v>
      </c>
      <c r="B938" s="476" t="s">
        <v>1070</v>
      </c>
      <c r="C938" s="476" t="s">
        <v>486</v>
      </c>
      <c r="D938" s="476" t="s">
        <v>703</v>
      </c>
      <c r="E938" s="476" t="s">
        <v>768</v>
      </c>
      <c r="F938" s="477">
        <v>2</v>
      </c>
      <c r="G938" s="477">
        <v>0</v>
      </c>
      <c r="H938" s="477">
        <v>0</v>
      </c>
      <c r="I938" s="478" t="s">
        <v>328</v>
      </c>
      <c r="J938" s="479">
        <v>26969</v>
      </c>
      <c r="K938" s="480">
        <v>44060</v>
      </c>
      <c r="L938" s="480"/>
      <c r="M938" s="481">
        <v>54</v>
      </c>
      <c r="N938" s="482" t="s">
        <v>328</v>
      </c>
      <c r="O938" s="483">
        <v>1</v>
      </c>
      <c r="P938" s="484">
        <v>55</v>
      </c>
      <c r="Q938" s="485">
        <v>0</v>
      </c>
      <c r="R938" s="485">
        <v>0</v>
      </c>
      <c r="S938" s="485">
        <v>1</v>
      </c>
      <c r="T938" s="485">
        <v>0</v>
      </c>
      <c r="U938" s="484">
        <v>0</v>
      </c>
      <c r="V938" s="483"/>
      <c r="W938" s="486" t="s">
        <v>672</v>
      </c>
      <c r="X938" s="476" t="s">
        <v>0</v>
      </c>
      <c r="Y938" s="476" t="s">
        <v>0</v>
      </c>
      <c r="Z938" s="476">
        <v>0</v>
      </c>
      <c r="AA938" s="493">
        <f t="shared" si="40"/>
        <v>2</v>
      </c>
      <c r="AC938" s="495">
        <f t="shared" si="41"/>
        <v>2</v>
      </c>
    </row>
    <row r="939" spans="1:29" s="493" customFormat="1" hidden="1" x14ac:dyDescent="0.2">
      <c r="A939" s="475">
        <v>912</v>
      </c>
      <c r="B939" s="476" t="s">
        <v>1070</v>
      </c>
      <c r="C939" s="476" t="s">
        <v>486</v>
      </c>
      <c r="D939" s="476" t="s">
        <v>703</v>
      </c>
      <c r="E939" s="476" t="s">
        <v>768</v>
      </c>
      <c r="F939" s="477">
        <v>2</v>
      </c>
      <c r="G939" s="477">
        <v>0</v>
      </c>
      <c r="H939" s="477">
        <v>0</v>
      </c>
      <c r="I939" s="478" t="s">
        <v>328</v>
      </c>
      <c r="J939" s="479">
        <v>26989</v>
      </c>
      <c r="K939" s="480">
        <v>44060</v>
      </c>
      <c r="L939" s="480"/>
      <c r="M939" s="481">
        <v>54</v>
      </c>
      <c r="N939" s="482" t="s">
        <v>328</v>
      </c>
      <c r="O939" s="483">
        <v>1</v>
      </c>
      <c r="P939" s="484">
        <v>55</v>
      </c>
      <c r="Q939" s="485">
        <v>0</v>
      </c>
      <c r="R939" s="485">
        <v>0</v>
      </c>
      <c r="S939" s="485">
        <v>1</v>
      </c>
      <c r="T939" s="485">
        <v>0</v>
      </c>
      <c r="U939" s="484">
        <v>0</v>
      </c>
      <c r="V939" s="483"/>
      <c r="W939" s="486" t="s">
        <v>672</v>
      </c>
      <c r="X939" s="476" t="s">
        <v>0</v>
      </c>
      <c r="Y939" s="476" t="s">
        <v>0</v>
      </c>
      <c r="Z939" s="476">
        <v>0</v>
      </c>
      <c r="AA939" s="493">
        <f t="shared" si="40"/>
        <v>2</v>
      </c>
      <c r="AC939" s="495">
        <f t="shared" si="41"/>
        <v>2</v>
      </c>
    </row>
    <row r="940" spans="1:29" s="493" customFormat="1" hidden="1" x14ac:dyDescent="0.2">
      <c r="A940" s="475">
        <v>913</v>
      </c>
      <c r="B940" s="476" t="s">
        <v>1070</v>
      </c>
      <c r="C940" s="476" t="s">
        <v>486</v>
      </c>
      <c r="D940" s="476" t="s">
        <v>703</v>
      </c>
      <c r="E940" s="476" t="s">
        <v>768</v>
      </c>
      <c r="F940" s="477">
        <v>1</v>
      </c>
      <c r="G940" s="477">
        <v>0</v>
      </c>
      <c r="H940" s="477">
        <v>0</v>
      </c>
      <c r="I940" s="478" t="s">
        <v>328</v>
      </c>
      <c r="J940" s="479">
        <v>27000</v>
      </c>
      <c r="K940" s="480">
        <v>44060</v>
      </c>
      <c r="L940" s="480"/>
      <c r="M940" s="481">
        <v>27</v>
      </c>
      <c r="N940" s="482" t="s">
        <v>328</v>
      </c>
      <c r="O940" s="483">
        <v>1</v>
      </c>
      <c r="P940" s="484">
        <v>27</v>
      </c>
      <c r="Q940" s="485">
        <v>0</v>
      </c>
      <c r="R940" s="485">
        <v>0</v>
      </c>
      <c r="S940" s="485">
        <v>0</v>
      </c>
      <c r="T940" s="485">
        <v>0</v>
      </c>
      <c r="U940" s="484">
        <v>0</v>
      </c>
      <c r="V940" s="483"/>
      <c r="W940" s="486" t="s">
        <v>672</v>
      </c>
      <c r="X940" s="476" t="s">
        <v>0</v>
      </c>
      <c r="Y940" s="476" t="s">
        <v>0</v>
      </c>
      <c r="Z940" s="476">
        <v>0</v>
      </c>
      <c r="AA940" s="493">
        <f t="shared" si="40"/>
        <v>1</v>
      </c>
      <c r="AC940" s="495">
        <f t="shared" si="41"/>
        <v>1</v>
      </c>
    </row>
    <row r="941" spans="1:29" s="493" customFormat="1" hidden="1" x14ac:dyDescent="0.2">
      <c r="A941" s="475">
        <v>914</v>
      </c>
      <c r="B941" s="476" t="s">
        <v>1070</v>
      </c>
      <c r="C941" s="476" t="s">
        <v>486</v>
      </c>
      <c r="D941" s="476" t="s">
        <v>703</v>
      </c>
      <c r="E941" s="476" t="s">
        <v>768</v>
      </c>
      <c r="F941" s="477">
        <v>40</v>
      </c>
      <c r="G941" s="477">
        <v>0</v>
      </c>
      <c r="H941" s="477">
        <v>0</v>
      </c>
      <c r="I941" s="478" t="s">
        <v>328</v>
      </c>
      <c r="J941" s="479">
        <v>27000</v>
      </c>
      <c r="K941" s="480">
        <v>44060</v>
      </c>
      <c r="L941" s="480"/>
      <c r="M941" s="481">
        <v>1080</v>
      </c>
      <c r="N941" s="482" t="s">
        <v>328</v>
      </c>
      <c r="O941" s="483">
        <v>1</v>
      </c>
      <c r="P941" s="484">
        <v>1093</v>
      </c>
      <c r="Q941" s="485">
        <v>0</v>
      </c>
      <c r="R941" s="485">
        <v>0</v>
      </c>
      <c r="S941" s="485">
        <v>13</v>
      </c>
      <c r="T941" s="485">
        <v>0</v>
      </c>
      <c r="U941" s="484">
        <v>0</v>
      </c>
      <c r="V941" s="483"/>
      <c r="W941" s="486" t="s">
        <v>672</v>
      </c>
      <c r="X941" s="476" t="s">
        <v>0</v>
      </c>
      <c r="Y941" s="476" t="s">
        <v>0</v>
      </c>
      <c r="Z941" s="476">
        <v>0</v>
      </c>
      <c r="AA941" s="493">
        <f t="shared" si="40"/>
        <v>40</v>
      </c>
      <c r="AC941" s="495">
        <f t="shared" si="41"/>
        <v>40</v>
      </c>
    </row>
    <row r="942" spans="1:29" s="493" customFormat="1" hidden="1" x14ac:dyDescent="0.2">
      <c r="A942" s="475">
        <v>915</v>
      </c>
      <c r="B942" s="476" t="s">
        <v>1070</v>
      </c>
      <c r="C942" s="476" t="s">
        <v>486</v>
      </c>
      <c r="D942" s="476" t="s">
        <v>703</v>
      </c>
      <c r="E942" s="476" t="s">
        <v>768</v>
      </c>
      <c r="F942" s="477">
        <v>1</v>
      </c>
      <c r="G942" s="477">
        <v>0</v>
      </c>
      <c r="H942" s="477">
        <v>0</v>
      </c>
      <c r="I942" s="478" t="s">
        <v>328</v>
      </c>
      <c r="J942" s="479">
        <v>27000</v>
      </c>
      <c r="K942" s="480">
        <v>44060</v>
      </c>
      <c r="L942" s="480"/>
      <c r="M942" s="481">
        <v>27</v>
      </c>
      <c r="N942" s="482" t="s">
        <v>328</v>
      </c>
      <c r="O942" s="483">
        <v>1</v>
      </c>
      <c r="P942" s="484">
        <v>27</v>
      </c>
      <c r="Q942" s="485">
        <v>0</v>
      </c>
      <c r="R942" s="485">
        <v>0</v>
      </c>
      <c r="S942" s="485">
        <v>0</v>
      </c>
      <c r="T942" s="485">
        <v>0</v>
      </c>
      <c r="U942" s="484">
        <v>0</v>
      </c>
      <c r="V942" s="483"/>
      <c r="W942" s="486" t="s">
        <v>672</v>
      </c>
      <c r="X942" s="476" t="s">
        <v>0</v>
      </c>
      <c r="Y942" s="476" t="s">
        <v>0</v>
      </c>
      <c r="Z942" s="476">
        <v>0</v>
      </c>
      <c r="AA942" s="493">
        <f t="shared" si="40"/>
        <v>1</v>
      </c>
      <c r="AC942" s="495">
        <f t="shared" si="41"/>
        <v>1</v>
      </c>
    </row>
    <row r="943" spans="1:29" s="493" customFormat="1" hidden="1" x14ac:dyDescent="0.2">
      <c r="A943" s="475">
        <v>916</v>
      </c>
      <c r="B943" s="476" t="s">
        <v>1070</v>
      </c>
      <c r="C943" s="476" t="s">
        <v>486</v>
      </c>
      <c r="D943" s="476" t="s">
        <v>703</v>
      </c>
      <c r="E943" s="476" t="s">
        <v>768</v>
      </c>
      <c r="F943" s="477">
        <v>38</v>
      </c>
      <c r="G943" s="477">
        <v>0</v>
      </c>
      <c r="H943" s="477">
        <v>0</v>
      </c>
      <c r="I943" s="478" t="s">
        <v>328</v>
      </c>
      <c r="J943" s="479">
        <v>27000</v>
      </c>
      <c r="K943" s="480">
        <v>44060</v>
      </c>
      <c r="L943" s="480"/>
      <c r="M943" s="481">
        <v>1026</v>
      </c>
      <c r="N943" s="482" t="s">
        <v>328</v>
      </c>
      <c r="O943" s="483">
        <v>1</v>
      </c>
      <c r="P943" s="484">
        <v>1038</v>
      </c>
      <c r="Q943" s="485">
        <v>0</v>
      </c>
      <c r="R943" s="485">
        <v>0</v>
      </c>
      <c r="S943" s="485">
        <v>12</v>
      </c>
      <c r="T943" s="485">
        <v>0</v>
      </c>
      <c r="U943" s="484">
        <v>0</v>
      </c>
      <c r="V943" s="483"/>
      <c r="W943" s="486" t="s">
        <v>672</v>
      </c>
      <c r="X943" s="476" t="s">
        <v>0</v>
      </c>
      <c r="Y943" s="476" t="s">
        <v>0</v>
      </c>
      <c r="Z943" s="476">
        <v>0</v>
      </c>
      <c r="AA943" s="493">
        <f t="shared" si="40"/>
        <v>38</v>
      </c>
      <c r="AC943" s="495">
        <f t="shared" si="41"/>
        <v>38</v>
      </c>
    </row>
    <row r="944" spans="1:29" s="493" customFormat="1" hidden="1" x14ac:dyDescent="0.2">
      <c r="A944" s="475">
        <v>917</v>
      </c>
      <c r="B944" s="476" t="s">
        <v>1070</v>
      </c>
      <c r="C944" s="476" t="s">
        <v>486</v>
      </c>
      <c r="D944" s="476" t="s">
        <v>703</v>
      </c>
      <c r="E944" s="476" t="s">
        <v>768</v>
      </c>
      <c r="F944" s="477">
        <v>185</v>
      </c>
      <c r="G944" s="477">
        <v>0</v>
      </c>
      <c r="H944" s="477">
        <v>0</v>
      </c>
      <c r="I944" s="478" t="s">
        <v>328</v>
      </c>
      <c r="J944" s="479">
        <v>27000</v>
      </c>
      <c r="K944" s="480">
        <v>44060</v>
      </c>
      <c r="L944" s="480"/>
      <c r="M944" s="481">
        <v>4995</v>
      </c>
      <c r="N944" s="482" t="s">
        <v>328</v>
      </c>
      <c r="O944" s="483">
        <v>1</v>
      </c>
      <c r="P944" s="484">
        <v>5053</v>
      </c>
      <c r="Q944" s="485">
        <v>0</v>
      </c>
      <c r="R944" s="485">
        <v>0</v>
      </c>
      <c r="S944" s="485">
        <v>58</v>
      </c>
      <c r="T944" s="485">
        <v>0</v>
      </c>
      <c r="U944" s="484">
        <v>0</v>
      </c>
      <c r="V944" s="483"/>
      <c r="W944" s="486" t="s">
        <v>672</v>
      </c>
      <c r="X944" s="476" t="s">
        <v>0</v>
      </c>
      <c r="Y944" s="476" t="s">
        <v>0</v>
      </c>
      <c r="Z944" s="476">
        <v>0</v>
      </c>
      <c r="AA944" s="493">
        <f t="shared" si="40"/>
        <v>185</v>
      </c>
      <c r="AC944" s="495">
        <f t="shared" si="41"/>
        <v>185</v>
      </c>
    </row>
    <row r="945" spans="1:29" s="493" customFormat="1" hidden="1" x14ac:dyDescent="0.2">
      <c r="A945" s="475">
        <v>918</v>
      </c>
      <c r="B945" s="476" t="s">
        <v>1070</v>
      </c>
      <c r="C945" s="476" t="s">
        <v>486</v>
      </c>
      <c r="D945" s="476" t="s">
        <v>703</v>
      </c>
      <c r="E945" s="476" t="s">
        <v>768</v>
      </c>
      <c r="F945" s="477">
        <v>100</v>
      </c>
      <c r="G945" s="477">
        <v>0</v>
      </c>
      <c r="H945" s="477">
        <v>0</v>
      </c>
      <c r="I945" s="478" t="s">
        <v>328</v>
      </c>
      <c r="J945" s="479">
        <v>26702</v>
      </c>
      <c r="K945" s="480">
        <v>44061</v>
      </c>
      <c r="L945" s="480"/>
      <c r="M945" s="481">
        <v>2670</v>
      </c>
      <c r="N945" s="482" t="s">
        <v>328</v>
      </c>
      <c r="O945" s="483">
        <v>1</v>
      </c>
      <c r="P945" s="484">
        <v>2731</v>
      </c>
      <c r="Q945" s="485">
        <v>0</v>
      </c>
      <c r="R945" s="485">
        <v>0</v>
      </c>
      <c r="S945" s="485">
        <v>61</v>
      </c>
      <c r="T945" s="485">
        <v>0</v>
      </c>
      <c r="U945" s="484">
        <v>0</v>
      </c>
      <c r="V945" s="483"/>
      <c r="W945" s="486" t="s">
        <v>672</v>
      </c>
      <c r="X945" s="476" t="s">
        <v>0</v>
      </c>
      <c r="Y945" s="476" t="s">
        <v>0</v>
      </c>
      <c r="Z945" s="476">
        <v>0</v>
      </c>
      <c r="AA945" s="493">
        <f t="shared" si="40"/>
        <v>100</v>
      </c>
      <c r="AC945" s="495">
        <f t="shared" si="41"/>
        <v>100</v>
      </c>
    </row>
    <row r="946" spans="1:29" s="493" customFormat="1" hidden="1" x14ac:dyDescent="0.2">
      <c r="A946" s="475">
        <v>919</v>
      </c>
      <c r="B946" s="476" t="s">
        <v>1070</v>
      </c>
      <c r="C946" s="476" t="s">
        <v>486</v>
      </c>
      <c r="D946" s="476" t="s">
        <v>703</v>
      </c>
      <c r="E946" s="476" t="s">
        <v>768</v>
      </c>
      <c r="F946" s="477">
        <v>2</v>
      </c>
      <c r="G946" s="477">
        <v>0</v>
      </c>
      <c r="H946" s="477">
        <v>0</v>
      </c>
      <c r="I946" s="478" t="s">
        <v>328</v>
      </c>
      <c r="J946" s="479">
        <v>26702</v>
      </c>
      <c r="K946" s="480">
        <v>44061</v>
      </c>
      <c r="L946" s="480"/>
      <c r="M946" s="481">
        <v>53</v>
      </c>
      <c r="N946" s="482" t="s">
        <v>328</v>
      </c>
      <c r="O946" s="483">
        <v>1</v>
      </c>
      <c r="P946" s="484">
        <v>55</v>
      </c>
      <c r="Q946" s="485">
        <v>0</v>
      </c>
      <c r="R946" s="485">
        <v>0</v>
      </c>
      <c r="S946" s="485">
        <v>1</v>
      </c>
      <c r="T946" s="485">
        <v>0</v>
      </c>
      <c r="U946" s="484">
        <v>0</v>
      </c>
      <c r="V946" s="483"/>
      <c r="W946" s="486" t="s">
        <v>672</v>
      </c>
      <c r="X946" s="476" t="s">
        <v>0</v>
      </c>
      <c r="Y946" s="476" t="s">
        <v>0</v>
      </c>
      <c r="Z946" s="476">
        <v>0</v>
      </c>
      <c r="AA946" s="493">
        <f t="shared" si="40"/>
        <v>2</v>
      </c>
      <c r="AC946" s="495">
        <f t="shared" si="41"/>
        <v>2</v>
      </c>
    </row>
    <row r="947" spans="1:29" s="493" customFormat="1" hidden="1" x14ac:dyDescent="0.2">
      <c r="A947" s="475">
        <v>920</v>
      </c>
      <c r="B947" s="476" t="s">
        <v>1070</v>
      </c>
      <c r="C947" s="476" t="s">
        <v>486</v>
      </c>
      <c r="D947" s="476" t="s">
        <v>703</v>
      </c>
      <c r="E947" s="476" t="s">
        <v>768</v>
      </c>
      <c r="F947" s="477">
        <v>33</v>
      </c>
      <c r="G947" s="477">
        <v>0</v>
      </c>
      <c r="H947" s="477">
        <v>0</v>
      </c>
      <c r="I947" s="478" t="s">
        <v>328</v>
      </c>
      <c r="J947" s="479">
        <v>26702</v>
      </c>
      <c r="K947" s="480">
        <v>44061</v>
      </c>
      <c r="L947" s="480"/>
      <c r="M947" s="481">
        <v>881</v>
      </c>
      <c r="N947" s="482" t="s">
        <v>328</v>
      </c>
      <c r="O947" s="483">
        <v>1</v>
      </c>
      <c r="P947" s="484">
        <v>901</v>
      </c>
      <c r="Q947" s="485">
        <v>0</v>
      </c>
      <c r="R947" s="485">
        <v>0</v>
      </c>
      <c r="S947" s="485">
        <v>20</v>
      </c>
      <c r="T947" s="485">
        <v>0</v>
      </c>
      <c r="U947" s="484">
        <v>0</v>
      </c>
      <c r="V947" s="483"/>
      <c r="W947" s="486" t="s">
        <v>672</v>
      </c>
      <c r="X947" s="476" t="s">
        <v>0</v>
      </c>
      <c r="Y947" s="476" t="s">
        <v>0</v>
      </c>
      <c r="Z947" s="476">
        <v>0</v>
      </c>
      <c r="AA947" s="493">
        <f t="shared" si="40"/>
        <v>33</v>
      </c>
      <c r="AC947" s="495">
        <f t="shared" si="41"/>
        <v>33</v>
      </c>
    </row>
    <row r="948" spans="1:29" s="493" customFormat="1" hidden="1" x14ac:dyDescent="0.2">
      <c r="A948" s="475">
        <v>921</v>
      </c>
      <c r="B948" s="476" t="s">
        <v>1070</v>
      </c>
      <c r="C948" s="476" t="s">
        <v>486</v>
      </c>
      <c r="D948" s="476" t="s">
        <v>703</v>
      </c>
      <c r="E948" s="476" t="s">
        <v>768</v>
      </c>
      <c r="F948" s="477">
        <v>1</v>
      </c>
      <c r="G948" s="477">
        <v>0</v>
      </c>
      <c r="H948" s="477">
        <v>0</v>
      </c>
      <c r="I948" s="478" t="s">
        <v>328</v>
      </c>
      <c r="J948" s="479">
        <v>26702</v>
      </c>
      <c r="K948" s="480">
        <v>44061</v>
      </c>
      <c r="L948" s="480"/>
      <c r="M948" s="481">
        <v>27</v>
      </c>
      <c r="N948" s="482" t="s">
        <v>328</v>
      </c>
      <c r="O948" s="483">
        <v>1</v>
      </c>
      <c r="P948" s="484">
        <v>27</v>
      </c>
      <c r="Q948" s="485">
        <v>0</v>
      </c>
      <c r="R948" s="485">
        <v>0</v>
      </c>
      <c r="S948" s="485">
        <v>1</v>
      </c>
      <c r="T948" s="485">
        <v>0</v>
      </c>
      <c r="U948" s="484">
        <v>0</v>
      </c>
      <c r="V948" s="483"/>
      <c r="W948" s="486" t="s">
        <v>672</v>
      </c>
      <c r="X948" s="476" t="s">
        <v>0</v>
      </c>
      <c r="Y948" s="476" t="s">
        <v>0</v>
      </c>
      <c r="Z948" s="476">
        <v>0</v>
      </c>
      <c r="AA948" s="493">
        <f t="shared" si="40"/>
        <v>1</v>
      </c>
      <c r="AC948" s="495">
        <f t="shared" si="41"/>
        <v>1</v>
      </c>
    </row>
    <row r="949" spans="1:29" s="493" customFormat="1" hidden="1" x14ac:dyDescent="0.2">
      <c r="A949" s="475">
        <v>922</v>
      </c>
      <c r="B949" s="476" t="s">
        <v>1070</v>
      </c>
      <c r="C949" s="476" t="s">
        <v>486</v>
      </c>
      <c r="D949" s="476" t="s">
        <v>703</v>
      </c>
      <c r="E949" s="476" t="s">
        <v>768</v>
      </c>
      <c r="F949" s="477">
        <v>15</v>
      </c>
      <c r="G949" s="477">
        <v>0</v>
      </c>
      <c r="H949" s="477">
        <v>0</v>
      </c>
      <c r="I949" s="478" t="s">
        <v>328</v>
      </c>
      <c r="J949" s="479">
        <v>26702</v>
      </c>
      <c r="K949" s="480">
        <v>44061</v>
      </c>
      <c r="L949" s="480"/>
      <c r="M949" s="481">
        <v>401</v>
      </c>
      <c r="N949" s="482" t="s">
        <v>328</v>
      </c>
      <c r="O949" s="483">
        <v>1</v>
      </c>
      <c r="P949" s="484">
        <v>410</v>
      </c>
      <c r="Q949" s="485">
        <v>0</v>
      </c>
      <c r="R949" s="485">
        <v>0</v>
      </c>
      <c r="S949" s="485">
        <v>9</v>
      </c>
      <c r="T949" s="485">
        <v>0</v>
      </c>
      <c r="U949" s="484">
        <v>0</v>
      </c>
      <c r="V949" s="483"/>
      <c r="W949" s="486" t="s">
        <v>672</v>
      </c>
      <c r="X949" s="476" t="s">
        <v>0</v>
      </c>
      <c r="Y949" s="476" t="s">
        <v>0</v>
      </c>
      <c r="Z949" s="476">
        <v>0</v>
      </c>
      <c r="AA949" s="493">
        <f t="shared" si="40"/>
        <v>15</v>
      </c>
      <c r="AC949" s="495">
        <f t="shared" si="41"/>
        <v>15</v>
      </c>
    </row>
    <row r="950" spans="1:29" s="493" customFormat="1" hidden="1" x14ac:dyDescent="0.2">
      <c r="A950" s="475">
        <v>923</v>
      </c>
      <c r="B950" s="476" t="s">
        <v>1070</v>
      </c>
      <c r="C950" s="476" t="s">
        <v>486</v>
      </c>
      <c r="D950" s="476" t="s">
        <v>703</v>
      </c>
      <c r="E950" s="476" t="s">
        <v>768</v>
      </c>
      <c r="F950" s="477">
        <v>12</v>
      </c>
      <c r="G950" s="477">
        <v>0</v>
      </c>
      <c r="H950" s="477">
        <v>0</v>
      </c>
      <c r="I950" s="478" t="s">
        <v>328</v>
      </c>
      <c r="J950" s="479">
        <v>26702</v>
      </c>
      <c r="K950" s="480">
        <v>44061</v>
      </c>
      <c r="L950" s="480"/>
      <c r="M950" s="481">
        <v>320</v>
      </c>
      <c r="N950" s="482" t="s">
        <v>328</v>
      </c>
      <c r="O950" s="483">
        <v>1</v>
      </c>
      <c r="P950" s="484">
        <v>328</v>
      </c>
      <c r="Q950" s="485">
        <v>0</v>
      </c>
      <c r="R950" s="485">
        <v>0</v>
      </c>
      <c r="S950" s="485">
        <v>7</v>
      </c>
      <c r="T950" s="485">
        <v>0</v>
      </c>
      <c r="U950" s="484">
        <v>0</v>
      </c>
      <c r="V950" s="483"/>
      <c r="W950" s="486" t="s">
        <v>672</v>
      </c>
      <c r="X950" s="476" t="s">
        <v>0</v>
      </c>
      <c r="Y950" s="476" t="s">
        <v>0</v>
      </c>
      <c r="Z950" s="476">
        <v>0</v>
      </c>
      <c r="AA950" s="493">
        <f t="shared" si="40"/>
        <v>12</v>
      </c>
      <c r="AC950" s="495">
        <f t="shared" si="41"/>
        <v>12</v>
      </c>
    </row>
    <row r="951" spans="1:29" s="493" customFormat="1" hidden="1" x14ac:dyDescent="0.2">
      <c r="A951" s="475">
        <v>924</v>
      </c>
      <c r="B951" s="476" t="s">
        <v>1070</v>
      </c>
      <c r="C951" s="476" t="s">
        <v>486</v>
      </c>
      <c r="D951" s="476" t="s">
        <v>703</v>
      </c>
      <c r="E951" s="476" t="s">
        <v>768</v>
      </c>
      <c r="F951" s="477">
        <v>209</v>
      </c>
      <c r="G951" s="477">
        <v>0</v>
      </c>
      <c r="H951" s="477">
        <v>0</v>
      </c>
      <c r="I951" s="478" t="s">
        <v>328</v>
      </c>
      <c r="J951" s="479">
        <v>26680</v>
      </c>
      <c r="K951" s="480">
        <v>44068</v>
      </c>
      <c r="L951" s="480"/>
      <c r="M951" s="481">
        <v>5576</v>
      </c>
      <c r="N951" s="482" t="s">
        <v>328</v>
      </c>
      <c r="O951" s="483">
        <v>1</v>
      </c>
      <c r="P951" s="484">
        <v>5709</v>
      </c>
      <c r="Q951" s="485">
        <v>0</v>
      </c>
      <c r="R951" s="485">
        <v>0</v>
      </c>
      <c r="S951" s="485">
        <v>133</v>
      </c>
      <c r="T951" s="485">
        <v>0</v>
      </c>
      <c r="U951" s="484">
        <v>0</v>
      </c>
      <c r="V951" s="483"/>
      <c r="W951" s="486" t="s">
        <v>672</v>
      </c>
      <c r="X951" s="476" t="s">
        <v>0</v>
      </c>
      <c r="Y951" s="476" t="s">
        <v>0</v>
      </c>
      <c r="Z951" s="476">
        <v>0</v>
      </c>
      <c r="AA951" s="493">
        <f t="shared" si="40"/>
        <v>209</v>
      </c>
      <c r="AC951" s="495">
        <f t="shared" si="41"/>
        <v>209</v>
      </c>
    </row>
    <row r="952" spans="1:29" s="493" customFormat="1" hidden="1" x14ac:dyDescent="0.2">
      <c r="A952" s="475">
        <v>925</v>
      </c>
      <c r="B952" s="476" t="s">
        <v>1070</v>
      </c>
      <c r="C952" s="476" t="s">
        <v>486</v>
      </c>
      <c r="D952" s="476" t="s">
        <v>703</v>
      </c>
      <c r="E952" s="476" t="s">
        <v>768</v>
      </c>
      <c r="F952" s="477">
        <v>200</v>
      </c>
      <c r="G952" s="477">
        <v>0</v>
      </c>
      <c r="H952" s="477">
        <v>0</v>
      </c>
      <c r="I952" s="478" t="s">
        <v>328</v>
      </c>
      <c r="J952" s="479">
        <v>26300</v>
      </c>
      <c r="K952" s="480">
        <v>44070</v>
      </c>
      <c r="L952" s="480"/>
      <c r="M952" s="481">
        <v>5260</v>
      </c>
      <c r="N952" s="482" t="s">
        <v>328</v>
      </c>
      <c r="O952" s="483">
        <v>1</v>
      </c>
      <c r="P952" s="484">
        <v>5463</v>
      </c>
      <c r="Q952" s="485">
        <v>0</v>
      </c>
      <c r="R952" s="485">
        <v>0</v>
      </c>
      <c r="S952" s="485">
        <v>203</v>
      </c>
      <c r="T952" s="485">
        <v>0</v>
      </c>
      <c r="U952" s="484">
        <v>0</v>
      </c>
      <c r="V952" s="483"/>
      <c r="W952" s="486" t="s">
        <v>672</v>
      </c>
      <c r="X952" s="476" t="s">
        <v>0</v>
      </c>
      <c r="Y952" s="476" t="s">
        <v>0</v>
      </c>
      <c r="Z952" s="476">
        <v>0</v>
      </c>
      <c r="AA952" s="493">
        <f t="shared" si="40"/>
        <v>200</v>
      </c>
      <c r="AC952" s="495">
        <f t="shared" si="41"/>
        <v>200</v>
      </c>
    </row>
    <row r="953" spans="1:29" s="493" customFormat="1" hidden="1" x14ac:dyDescent="0.2">
      <c r="A953" s="475">
        <v>926</v>
      </c>
      <c r="B953" s="476" t="s">
        <v>1070</v>
      </c>
      <c r="C953" s="476" t="s">
        <v>486</v>
      </c>
      <c r="D953" s="476" t="s">
        <v>703</v>
      </c>
      <c r="E953" s="476" t="s">
        <v>768</v>
      </c>
      <c r="F953" s="477">
        <v>12</v>
      </c>
      <c r="G953" s="477">
        <v>0</v>
      </c>
      <c r="H953" s="477">
        <v>0</v>
      </c>
      <c r="I953" s="478" t="s">
        <v>328</v>
      </c>
      <c r="J953" s="479">
        <v>26300</v>
      </c>
      <c r="K953" s="480">
        <v>44070</v>
      </c>
      <c r="L953" s="480"/>
      <c r="M953" s="481">
        <v>316</v>
      </c>
      <c r="N953" s="482" t="s">
        <v>328</v>
      </c>
      <c r="O953" s="483">
        <v>1</v>
      </c>
      <c r="P953" s="484">
        <v>328</v>
      </c>
      <c r="Q953" s="485">
        <v>0</v>
      </c>
      <c r="R953" s="485">
        <v>0</v>
      </c>
      <c r="S953" s="485">
        <v>12</v>
      </c>
      <c r="T953" s="485">
        <v>0</v>
      </c>
      <c r="U953" s="484">
        <v>0</v>
      </c>
      <c r="V953" s="483"/>
      <c r="W953" s="486" t="s">
        <v>672</v>
      </c>
      <c r="X953" s="476" t="s">
        <v>0</v>
      </c>
      <c r="Y953" s="476" t="s">
        <v>0</v>
      </c>
      <c r="Z953" s="476">
        <v>0</v>
      </c>
      <c r="AA953" s="493">
        <f t="shared" si="40"/>
        <v>12</v>
      </c>
      <c r="AC953" s="495">
        <f t="shared" si="41"/>
        <v>12</v>
      </c>
    </row>
    <row r="954" spans="1:29" s="493" customFormat="1" hidden="1" x14ac:dyDescent="0.2">
      <c r="A954" s="475">
        <v>927</v>
      </c>
      <c r="B954" s="476" t="s">
        <v>1070</v>
      </c>
      <c r="C954" s="476" t="s">
        <v>486</v>
      </c>
      <c r="D954" s="476" t="s">
        <v>703</v>
      </c>
      <c r="E954" s="476" t="s">
        <v>768</v>
      </c>
      <c r="F954" s="477">
        <v>10</v>
      </c>
      <c r="G954" s="477">
        <v>0</v>
      </c>
      <c r="H954" s="477">
        <v>0</v>
      </c>
      <c r="I954" s="478" t="s">
        <v>328</v>
      </c>
      <c r="J954" s="479">
        <v>26500</v>
      </c>
      <c r="K954" s="480">
        <v>44070</v>
      </c>
      <c r="L954" s="480"/>
      <c r="M954" s="481">
        <v>265</v>
      </c>
      <c r="N954" s="482" t="s">
        <v>328</v>
      </c>
      <c r="O954" s="483">
        <v>1</v>
      </c>
      <c r="P954" s="484">
        <v>273</v>
      </c>
      <c r="Q954" s="485">
        <v>0</v>
      </c>
      <c r="R954" s="485">
        <v>0</v>
      </c>
      <c r="S954" s="485">
        <v>8</v>
      </c>
      <c r="T954" s="485">
        <v>0</v>
      </c>
      <c r="U954" s="484">
        <v>0</v>
      </c>
      <c r="V954" s="483"/>
      <c r="W954" s="486" t="s">
        <v>672</v>
      </c>
      <c r="X954" s="476" t="s">
        <v>0</v>
      </c>
      <c r="Y954" s="476" t="s">
        <v>0</v>
      </c>
      <c r="Z954" s="476">
        <v>0</v>
      </c>
      <c r="AA954" s="493">
        <f t="shared" si="40"/>
        <v>10</v>
      </c>
      <c r="AC954" s="495">
        <f t="shared" si="41"/>
        <v>10</v>
      </c>
    </row>
    <row r="955" spans="1:29" s="493" customFormat="1" hidden="1" x14ac:dyDescent="0.2">
      <c r="A955" s="475">
        <v>928</v>
      </c>
      <c r="B955" s="476" t="s">
        <v>1070</v>
      </c>
      <c r="C955" s="476" t="s">
        <v>486</v>
      </c>
      <c r="D955" s="476" t="s">
        <v>703</v>
      </c>
      <c r="E955" s="476" t="s">
        <v>768</v>
      </c>
      <c r="F955" s="477">
        <v>200</v>
      </c>
      <c r="G955" s="477">
        <v>0</v>
      </c>
      <c r="H955" s="477">
        <v>0</v>
      </c>
      <c r="I955" s="478" t="s">
        <v>328</v>
      </c>
      <c r="J955" s="479">
        <v>26500</v>
      </c>
      <c r="K955" s="480">
        <v>44070</v>
      </c>
      <c r="L955" s="480"/>
      <c r="M955" s="481">
        <v>5300</v>
      </c>
      <c r="N955" s="482" t="s">
        <v>328</v>
      </c>
      <c r="O955" s="483">
        <v>1</v>
      </c>
      <c r="P955" s="484">
        <v>5463</v>
      </c>
      <c r="Q955" s="485">
        <v>0</v>
      </c>
      <c r="R955" s="485">
        <v>0</v>
      </c>
      <c r="S955" s="485">
        <v>163</v>
      </c>
      <c r="T955" s="485">
        <v>0</v>
      </c>
      <c r="U955" s="484">
        <v>0</v>
      </c>
      <c r="V955" s="483"/>
      <c r="W955" s="486" t="s">
        <v>672</v>
      </c>
      <c r="X955" s="476" t="s">
        <v>0</v>
      </c>
      <c r="Y955" s="476" t="s">
        <v>0</v>
      </c>
      <c r="Z955" s="476">
        <v>0</v>
      </c>
      <c r="AA955" s="493">
        <f t="shared" si="40"/>
        <v>200</v>
      </c>
      <c r="AC955" s="495">
        <f t="shared" si="41"/>
        <v>200</v>
      </c>
    </row>
    <row r="956" spans="1:29" s="493" customFormat="1" hidden="1" x14ac:dyDescent="0.2">
      <c r="A956" s="475">
        <v>929</v>
      </c>
      <c r="B956" s="476" t="s">
        <v>1070</v>
      </c>
      <c r="C956" s="476" t="s">
        <v>486</v>
      </c>
      <c r="D956" s="476" t="s">
        <v>703</v>
      </c>
      <c r="E956" s="476" t="s">
        <v>768</v>
      </c>
      <c r="F956" s="477">
        <v>10</v>
      </c>
      <c r="G956" s="477">
        <v>0</v>
      </c>
      <c r="H956" s="477">
        <v>0</v>
      </c>
      <c r="I956" s="478" t="s">
        <v>328</v>
      </c>
      <c r="J956" s="479">
        <v>26500</v>
      </c>
      <c r="K956" s="480">
        <v>44070</v>
      </c>
      <c r="L956" s="480"/>
      <c r="M956" s="481">
        <v>265</v>
      </c>
      <c r="N956" s="482" t="s">
        <v>328</v>
      </c>
      <c r="O956" s="483">
        <v>1</v>
      </c>
      <c r="P956" s="484">
        <v>273</v>
      </c>
      <c r="Q956" s="485">
        <v>0</v>
      </c>
      <c r="R956" s="485">
        <v>0</v>
      </c>
      <c r="S956" s="485">
        <v>8</v>
      </c>
      <c r="T956" s="485">
        <v>0</v>
      </c>
      <c r="U956" s="484">
        <v>0</v>
      </c>
      <c r="V956" s="483"/>
      <c r="W956" s="486" t="s">
        <v>672</v>
      </c>
      <c r="X956" s="476" t="s">
        <v>0</v>
      </c>
      <c r="Y956" s="476" t="s">
        <v>0</v>
      </c>
      <c r="Z956" s="476">
        <v>0</v>
      </c>
      <c r="AA956" s="493">
        <f t="shared" si="40"/>
        <v>10</v>
      </c>
      <c r="AC956" s="495">
        <f t="shared" si="41"/>
        <v>10</v>
      </c>
    </row>
    <row r="957" spans="1:29" s="493" customFormat="1" hidden="1" x14ac:dyDescent="0.2">
      <c r="A957" s="475">
        <v>930</v>
      </c>
      <c r="B957" s="476" t="s">
        <v>1070</v>
      </c>
      <c r="C957" s="476" t="s">
        <v>486</v>
      </c>
      <c r="D957" s="476" t="s">
        <v>703</v>
      </c>
      <c r="E957" s="476" t="s">
        <v>768</v>
      </c>
      <c r="F957" s="477">
        <v>80</v>
      </c>
      <c r="G957" s="477">
        <v>0</v>
      </c>
      <c r="H957" s="477">
        <v>0</v>
      </c>
      <c r="I957" s="478" t="s">
        <v>328</v>
      </c>
      <c r="J957" s="479">
        <v>26500</v>
      </c>
      <c r="K957" s="480">
        <v>44070</v>
      </c>
      <c r="L957" s="480"/>
      <c r="M957" s="481">
        <v>2120</v>
      </c>
      <c r="N957" s="482" t="s">
        <v>328</v>
      </c>
      <c r="O957" s="483">
        <v>1</v>
      </c>
      <c r="P957" s="484">
        <v>2185</v>
      </c>
      <c r="Q957" s="485">
        <v>0</v>
      </c>
      <c r="R957" s="485">
        <v>0</v>
      </c>
      <c r="S957" s="485">
        <v>65</v>
      </c>
      <c r="T957" s="485">
        <v>0</v>
      </c>
      <c r="U957" s="484">
        <v>0</v>
      </c>
      <c r="V957" s="483"/>
      <c r="W957" s="486" t="s">
        <v>672</v>
      </c>
      <c r="X957" s="476" t="s">
        <v>0</v>
      </c>
      <c r="Y957" s="476" t="s">
        <v>0</v>
      </c>
      <c r="Z957" s="476">
        <v>0</v>
      </c>
      <c r="AA957" s="493">
        <f t="shared" si="40"/>
        <v>80</v>
      </c>
      <c r="AC957" s="495">
        <f t="shared" si="41"/>
        <v>80</v>
      </c>
    </row>
    <row r="958" spans="1:29" s="493" customFormat="1" hidden="1" x14ac:dyDescent="0.2">
      <c r="A958" s="475">
        <v>931</v>
      </c>
      <c r="B958" s="476" t="s">
        <v>1070</v>
      </c>
      <c r="C958" s="476" t="s">
        <v>486</v>
      </c>
      <c r="D958" s="476" t="s">
        <v>703</v>
      </c>
      <c r="E958" s="476" t="s">
        <v>768</v>
      </c>
      <c r="F958" s="477">
        <v>44</v>
      </c>
      <c r="G958" s="477">
        <v>0</v>
      </c>
      <c r="H958" s="477">
        <v>0</v>
      </c>
      <c r="I958" s="478" t="s">
        <v>328</v>
      </c>
      <c r="J958" s="479">
        <v>26450</v>
      </c>
      <c r="K958" s="480">
        <v>44070</v>
      </c>
      <c r="L958" s="480"/>
      <c r="M958" s="481">
        <v>1164</v>
      </c>
      <c r="N958" s="482" t="s">
        <v>328</v>
      </c>
      <c r="O958" s="483">
        <v>1</v>
      </c>
      <c r="P958" s="484">
        <v>1202</v>
      </c>
      <c r="Q958" s="485">
        <v>0</v>
      </c>
      <c r="R958" s="485">
        <v>0</v>
      </c>
      <c r="S958" s="485">
        <v>38</v>
      </c>
      <c r="T958" s="485">
        <v>0</v>
      </c>
      <c r="U958" s="484">
        <v>0</v>
      </c>
      <c r="V958" s="483"/>
      <c r="W958" s="486" t="s">
        <v>672</v>
      </c>
      <c r="X958" s="476" t="s">
        <v>0</v>
      </c>
      <c r="Y958" s="476" t="s">
        <v>0</v>
      </c>
      <c r="Z958" s="476">
        <v>0</v>
      </c>
      <c r="AA958" s="493">
        <f t="shared" si="40"/>
        <v>44</v>
      </c>
      <c r="AC958" s="495">
        <f t="shared" si="41"/>
        <v>44</v>
      </c>
    </row>
    <row r="959" spans="1:29" s="493" customFormat="1" hidden="1" x14ac:dyDescent="0.2">
      <c r="A959" s="475">
        <v>932</v>
      </c>
      <c r="B959" s="476" t="s">
        <v>1070</v>
      </c>
      <c r="C959" s="476" t="s">
        <v>486</v>
      </c>
      <c r="D959" s="476" t="s">
        <v>703</v>
      </c>
      <c r="E959" s="476" t="s">
        <v>768</v>
      </c>
      <c r="F959" s="477">
        <v>1</v>
      </c>
      <c r="G959" s="477">
        <v>0</v>
      </c>
      <c r="H959" s="477">
        <v>0</v>
      </c>
      <c r="I959" s="478" t="s">
        <v>328</v>
      </c>
      <c r="J959" s="479">
        <v>26479</v>
      </c>
      <c r="K959" s="480">
        <v>44070</v>
      </c>
      <c r="L959" s="480"/>
      <c r="M959" s="481">
        <v>26</v>
      </c>
      <c r="N959" s="482" t="s">
        <v>328</v>
      </c>
      <c r="O959" s="483">
        <v>1</v>
      </c>
      <c r="P959" s="484">
        <v>27</v>
      </c>
      <c r="Q959" s="485">
        <v>0</v>
      </c>
      <c r="R959" s="485">
        <v>0</v>
      </c>
      <c r="S959" s="485">
        <v>1</v>
      </c>
      <c r="T959" s="485">
        <v>0</v>
      </c>
      <c r="U959" s="484">
        <v>0</v>
      </c>
      <c r="V959" s="483"/>
      <c r="W959" s="486" t="s">
        <v>672</v>
      </c>
      <c r="X959" s="476" t="s">
        <v>0</v>
      </c>
      <c r="Y959" s="476" t="s">
        <v>0</v>
      </c>
      <c r="Z959" s="476">
        <v>0</v>
      </c>
      <c r="AA959" s="493">
        <f t="shared" si="40"/>
        <v>1</v>
      </c>
      <c r="AC959" s="495">
        <f t="shared" si="41"/>
        <v>1</v>
      </c>
    </row>
    <row r="960" spans="1:29" s="493" customFormat="1" hidden="1" x14ac:dyDescent="0.2">
      <c r="A960" s="475">
        <v>933</v>
      </c>
      <c r="B960" s="476" t="s">
        <v>1070</v>
      </c>
      <c r="C960" s="476" t="s">
        <v>486</v>
      </c>
      <c r="D960" s="476" t="s">
        <v>703</v>
      </c>
      <c r="E960" s="476" t="s">
        <v>768</v>
      </c>
      <c r="F960" s="477">
        <v>38</v>
      </c>
      <c r="G960" s="477">
        <v>0</v>
      </c>
      <c r="H960" s="477">
        <v>0</v>
      </c>
      <c r="I960" s="478" t="s">
        <v>328</v>
      </c>
      <c r="J960" s="479">
        <v>26479</v>
      </c>
      <c r="K960" s="480">
        <v>44070</v>
      </c>
      <c r="L960" s="480"/>
      <c r="M960" s="481">
        <v>1006</v>
      </c>
      <c r="N960" s="482" t="s">
        <v>328</v>
      </c>
      <c r="O960" s="483">
        <v>1</v>
      </c>
      <c r="P960" s="484">
        <v>1038</v>
      </c>
      <c r="Q960" s="485">
        <v>0</v>
      </c>
      <c r="R960" s="485">
        <v>0</v>
      </c>
      <c r="S960" s="485">
        <v>32</v>
      </c>
      <c r="T960" s="485">
        <v>0</v>
      </c>
      <c r="U960" s="484">
        <v>0</v>
      </c>
      <c r="V960" s="483"/>
      <c r="W960" s="486" t="s">
        <v>672</v>
      </c>
      <c r="X960" s="476" t="s">
        <v>0</v>
      </c>
      <c r="Y960" s="476" t="s">
        <v>0</v>
      </c>
      <c r="Z960" s="476">
        <v>0</v>
      </c>
      <c r="AA960" s="493">
        <f t="shared" si="40"/>
        <v>38</v>
      </c>
      <c r="AC960" s="495">
        <f t="shared" si="41"/>
        <v>38</v>
      </c>
    </row>
    <row r="961" spans="1:29" s="493" customFormat="1" hidden="1" x14ac:dyDescent="0.2">
      <c r="A961" s="475">
        <v>934</v>
      </c>
      <c r="B961" s="476" t="s">
        <v>1070</v>
      </c>
      <c r="C961" s="476" t="s">
        <v>486</v>
      </c>
      <c r="D961" s="476" t="s">
        <v>703</v>
      </c>
      <c r="E961" s="476" t="s">
        <v>768</v>
      </c>
      <c r="F961" s="477">
        <v>10</v>
      </c>
      <c r="G961" s="477">
        <v>0</v>
      </c>
      <c r="H961" s="477">
        <v>0</v>
      </c>
      <c r="I961" s="478" t="s">
        <v>328</v>
      </c>
      <c r="J961" s="479">
        <v>26500</v>
      </c>
      <c r="K961" s="480">
        <v>44070</v>
      </c>
      <c r="L961" s="480"/>
      <c r="M961" s="481">
        <v>265</v>
      </c>
      <c r="N961" s="482" t="s">
        <v>328</v>
      </c>
      <c r="O961" s="483">
        <v>1</v>
      </c>
      <c r="P961" s="484">
        <v>273</v>
      </c>
      <c r="Q961" s="485">
        <v>0</v>
      </c>
      <c r="R961" s="485">
        <v>0</v>
      </c>
      <c r="S961" s="485">
        <v>8</v>
      </c>
      <c r="T961" s="485">
        <v>0</v>
      </c>
      <c r="U961" s="484">
        <v>0</v>
      </c>
      <c r="V961" s="483"/>
      <c r="W961" s="486" t="s">
        <v>672</v>
      </c>
      <c r="X961" s="476" t="s">
        <v>0</v>
      </c>
      <c r="Y961" s="476" t="s">
        <v>0</v>
      </c>
      <c r="Z961" s="476">
        <v>0</v>
      </c>
      <c r="AA961" s="493">
        <f t="shared" si="40"/>
        <v>10</v>
      </c>
      <c r="AC961" s="495">
        <f t="shared" si="41"/>
        <v>10</v>
      </c>
    </row>
    <row r="962" spans="1:29" s="493" customFormat="1" hidden="1" x14ac:dyDescent="0.2">
      <c r="A962" s="475">
        <v>935</v>
      </c>
      <c r="B962" s="476" t="s">
        <v>1070</v>
      </c>
      <c r="C962" s="476" t="s">
        <v>486</v>
      </c>
      <c r="D962" s="476" t="s">
        <v>703</v>
      </c>
      <c r="E962" s="476" t="s">
        <v>768</v>
      </c>
      <c r="F962" s="477">
        <v>1</v>
      </c>
      <c r="G962" s="477">
        <v>0</v>
      </c>
      <c r="H962" s="477">
        <v>0</v>
      </c>
      <c r="I962" s="478" t="s">
        <v>328</v>
      </c>
      <c r="J962" s="479">
        <v>26638</v>
      </c>
      <c r="K962" s="480">
        <v>44070</v>
      </c>
      <c r="L962" s="480"/>
      <c r="M962" s="481">
        <v>27</v>
      </c>
      <c r="N962" s="482" t="s">
        <v>328</v>
      </c>
      <c r="O962" s="483">
        <v>1</v>
      </c>
      <c r="P962" s="484">
        <v>27</v>
      </c>
      <c r="Q962" s="485">
        <v>0</v>
      </c>
      <c r="R962" s="485">
        <v>0</v>
      </c>
      <c r="S962" s="485">
        <v>1</v>
      </c>
      <c r="T962" s="485">
        <v>0</v>
      </c>
      <c r="U962" s="484">
        <v>0</v>
      </c>
      <c r="V962" s="483"/>
      <c r="W962" s="486" t="s">
        <v>672</v>
      </c>
      <c r="X962" s="476" t="s">
        <v>0</v>
      </c>
      <c r="Y962" s="476" t="s">
        <v>0</v>
      </c>
      <c r="Z962" s="476">
        <v>0</v>
      </c>
      <c r="AA962" s="493">
        <f t="shared" si="40"/>
        <v>1</v>
      </c>
      <c r="AC962" s="495">
        <f t="shared" si="41"/>
        <v>1</v>
      </c>
    </row>
    <row r="963" spans="1:29" s="493" customFormat="1" hidden="1" x14ac:dyDescent="0.2">
      <c r="A963" s="475">
        <v>936</v>
      </c>
      <c r="B963" s="476" t="s">
        <v>1070</v>
      </c>
      <c r="C963" s="476" t="s">
        <v>486</v>
      </c>
      <c r="D963" s="476" t="s">
        <v>703</v>
      </c>
      <c r="E963" s="476" t="s">
        <v>768</v>
      </c>
      <c r="F963" s="477">
        <v>10</v>
      </c>
      <c r="G963" s="477">
        <v>0</v>
      </c>
      <c r="H963" s="477">
        <v>0</v>
      </c>
      <c r="I963" s="478" t="s">
        <v>328</v>
      </c>
      <c r="J963" s="479">
        <v>26640</v>
      </c>
      <c r="K963" s="480">
        <v>44070</v>
      </c>
      <c r="L963" s="480"/>
      <c r="M963" s="481">
        <v>266</v>
      </c>
      <c r="N963" s="482" t="s">
        <v>328</v>
      </c>
      <c r="O963" s="483">
        <v>1</v>
      </c>
      <c r="P963" s="484">
        <v>273</v>
      </c>
      <c r="Q963" s="485">
        <v>0</v>
      </c>
      <c r="R963" s="485">
        <v>0</v>
      </c>
      <c r="S963" s="485">
        <v>7</v>
      </c>
      <c r="T963" s="485">
        <v>0</v>
      </c>
      <c r="U963" s="484">
        <v>0</v>
      </c>
      <c r="V963" s="483"/>
      <c r="W963" s="486" t="s">
        <v>672</v>
      </c>
      <c r="X963" s="476" t="s">
        <v>0</v>
      </c>
      <c r="Y963" s="476" t="s">
        <v>0</v>
      </c>
      <c r="Z963" s="476">
        <v>0</v>
      </c>
      <c r="AA963" s="493">
        <f t="shared" si="40"/>
        <v>10</v>
      </c>
      <c r="AC963" s="495">
        <f t="shared" si="41"/>
        <v>10</v>
      </c>
    </row>
    <row r="964" spans="1:29" s="493" customFormat="1" hidden="1" x14ac:dyDescent="0.2">
      <c r="A964" s="475">
        <v>937</v>
      </c>
      <c r="B964" s="476" t="s">
        <v>1070</v>
      </c>
      <c r="C964" s="476" t="s">
        <v>486</v>
      </c>
      <c r="D964" s="476" t="s">
        <v>703</v>
      </c>
      <c r="E964" s="476" t="s">
        <v>768</v>
      </c>
      <c r="F964" s="477">
        <v>335</v>
      </c>
      <c r="G964" s="477">
        <v>0</v>
      </c>
      <c r="H964" s="477">
        <v>0</v>
      </c>
      <c r="I964" s="478" t="s">
        <v>328</v>
      </c>
      <c r="J964" s="479">
        <v>26700</v>
      </c>
      <c r="K964" s="480">
        <v>44070</v>
      </c>
      <c r="L964" s="480"/>
      <c r="M964" s="481">
        <v>8945</v>
      </c>
      <c r="N964" s="482" t="s">
        <v>328</v>
      </c>
      <c r="O964" s="483">
        <v>1</v>
      </c>
      <c r="P964" s="484">
        <v>9150</v>
      </c>
      <c r="Q964" s="485">
        <v>0</v>
      </c>
      <c r="R964" s="485">
        <v>0</v>
      </c>
      <c r="S964" s="485">
        <v>206</v>
      </c>
      <c r="T964" s="485">
        <v>0</v>
      </c>
      <c r="U964" s="484">
        <v>0</v>
      </c>
      <c r="V964" s="483"/>
      <c r="W964" s="486" t="s">
        <v>672</v>
      </c>
      <c r="X964" s="476" t="s">
        <v>0</v>
      </c>
      <c r="Y964" s="476" t="s">
        <v>0</v>
      </c>
      <c r="Z964" s="476">
        <v>0</v>
      </c>
      <c r="AA964" s="493">
        <f t="shared" si="40"/>
        <v>335</v>
      </c>
      <c r="AC964" s="495">
        <f t="shared" si="41"/>
        <v>335</v>
      </c>
    </row>
    <row r="965" spans="1:29" s="493" customFormat="1" hidden="1" x14ac:dyDescent="0.2">
      <c r="A965" s="475">
        <v>938</v>
      </c>
      <c r="B965" s="476" t="s">
        <v>1070</v>
      </c>
      <c r="C965" s="476" t="s">
        <v>486</v>
      </c>
      <c r="D965" s="476" t="s">
        <v>703</v>
      </c>
      <c r="E965" s="476" t="s">
        <v>768</v>
      </c>
      <c r="F965" s="477">
        <v>2</v>
      </c>
      <c r="G965" s="477">
        <v>0</v>
      </c>
      <c r="H965" s="477">
        <v>0</v>
      </c>
      <c r="I965" s="478" t="s">
        <v>328</v>
      </c>
      <c r="J965" s="479">
        <v>26700</v>
      </c>
      <c r="K965" s="480">
        <v>44070</v>
      </c>
      <c r="L965" s="480"/>
      <c r="M965" s="481">
        <v>53</v>
      </c>
      <c r="N965" s="482" t="s">
        <v>328</v>
      </c>
      <c r="O965" s="483">
        <v>1</v>
      </c>
      <c r="P965" s="484">
        <v>55</v>
      </c>
      <c r="Q965" s="485">
        <v>0</v>
      </c>
      <c r="R965" s="485">
        <v>0</v>
      </c>
      <c r="S965" s="485">
        <v>1</v>
      </c>
      <c r="T965" s="485">
        <v>0</v>
      </c>
      <c r="U965" s="484">
        <v>0</v>
      </c>
      <c r="V965" s="483"/>
      <c r="W965" s="486" t="s">
        <v>672</v>
      </c>
      <c r="X965" s="476" t="s">
        <v>0</v>
      </c>
      <c r="Y965" s="476" t="s">
        <v>0</v>
      </c>
      <c r="Z965" s="476">
        <v>0</v>
      </c>
      <c r="AA965" s="493">
        <f t="shared" si="40"/>
        <v>2</v>
      </c>
      <c r="AC965" s="495">
        <f t="shared" si="41"/>
        <v>2</v>
      </c>
    </row>
    <row r="966" spans="1:29" s="493" customFormat="1" hidden="1" x14ac:dyDescent="0.2">
      <c r="A966" s="475">
        <v>939</v>
      </c>
      <c r="B966" s="476" t="s">
        <v>1070</v>
      </c>
      <c r="C966" s="476" t="s">
        <v>486</v>
      </c>
      <c r="D966" s="476" t="s">
        <v>703</v>
      </c>
      <c r="E966" s="476" t="s">
        <v>768</v>
      </c>
      <c r="F966" s="477">
        <v>441</v>
      </c>
      <c r="G966" s="477">
        <v>0</v>
      </c>
      <c r="H966" s="477">
        <v>0</v>
      </c>
      <c r="I966" s="478" t="s">
        <v>328</v>
      </c>
      <c r="J966" s="479">
        <v>26700</v>
      </c>
      <c r="K966" s="480">
        <v>44070</v>
      </c>
      <c r="L966" s="480"/>
      <c r="M966" s="481">
        <v>11775</v>
      </c>
      <c r="N966" s="482" t="s">
        <v>328</v>
      </c>
      <c r="O966" s="483">
        <v>1</v>
      </c>
      <c r="P966" s="484">
        <v>12046</v>
      </c>
      <c r="Q966" s="485">
        <v>0</v>
      </c>
      <c r="R966" s="485">
        <v>0</v>
      </c>
      <c r="S966" s="485">
        <v>271</v>
      </c>
      <c r="T966" s="485">
        <v>0</v>
      </c>
      <c r="U966" s="484">
        <v>0</v>
      </c>
      <c r="V966" s="483"/>
      <c r="W966" s="486" t="s">
        <v>672</v>
      </c>
      <c r="X966" s="476" t="s">
        <v>0</v>
      </c>
      <c r="Y966" s="476" t="s">
        <v>0</v>
      </c>
      <c r="Z966" s="476">
        <v>0</v>
      </c>
      <c r="AA966" s="493">
        <f t="shared" si="40"/>
        <v>441</v>
      </c>
      <c r="AC966" s="495">
        <f t="shared" si="41"/>
        <v>441</v>
      </c>
    </row>
    <row r="967" spans="1:29" s="493" customFormat="1" hidden="1" x14ac:dyDescent="0.2">
      <c r="A967" s="475">
        <v>940</v>
      </c>
      <c r="B967" s="476" t="s">
        <v>1070</v>
      </c>
      <c r="C967" s="476" t="s">
        <v>486</v>
      </c>
      <c r="D967" s="476" t="s">
        <v>703</v>
      </c>
      <c r="E967" s="476" t="s">
        <v>768</v>
      </c>
      <c r="F967" s="477">
        <v>10</v>
      </c>
      <c r="G967" s="477">
        <v>0</v>
      </c>
      <c r="H967" s="477">
        <v>0</v>
      </c>
      <c r="I967" s="478" t="s">
        <v>328</v>
      </c>
      <c r="J967" s="479">
        <v>26700</v>
      </c>
      <c r="K967" s="480">
        <v>44070</v>
      </c>
      <c r="L967" s="480"/>
      <c r="M967" s="481">
        <v>267</v>
      </c>
      <c r="N967" s="482" t="s">
        <v>328</v>
      </c>
      <c r="O967" s="483">
        <v>1</v>
      </c>
      <c r="P967" s="484">
        <v>273</v>
      </c>
      <c r="Q967" s="485">
        <v>0</v>
      </c>
      <c r="R967" s="485">
        <v>0</v>
      </c>
      <c r="S967" s="485">
        <v>6</v>
      </c>
      <c r="T967" s="485">
        <v>0</v>
      </c>
      <c r="U967" s="484">
        <v>0</v>
      </c>
      <c r="V967" s="483"/>
      <c r="W967" s="486" t="s">
        <v>672</v>
      </c>
      <c r="X967" s="476" t="s">
        <v>0</v>
      </c>
      <c r="Y967" s="476" t="s">
        <v>0</v>
      </c>
      <c r="Z967" s="476">
        <v>0</v>
      </c>
      <c r="AA967" s="493">
        <f t="shared" si="40"/>
        <v>10</v>
      </c>
      <c r="AC967" s="495">
        <f t="shared" si="41"/>
        <v>10</v>
      </c>
    </row>
    <row r="968" spans="1:29" s="493" customFormat="1" hidden="1" x14ac:dyDescent="0.2">
      <c r="A968" s="475">
        <v>941</v>
      </c>
      <c r="B968" s="476" t="s">
        <v>1070</v>
      </c>
      <c r="C968" s="476" t="s">
        <v>486</v>
      </c>
      <c r="D968" s="476" t="s">
        <v>703</v>
      </c>
      <c r="E968" s="476" t="s">
        <v>768</v>
      </c>
      <c r="F968" s="477">
        <v>9</v>
      </c>
      <c r="G968" s="477">
        <v>0</v>
      </c>
      <c r="H968" s="477">
        <v>0</v>
      </c>
      <c r="I968" s="478" t="s">
        <v>328</v>
      </c>
      <c r="J968" s="479">
        <v>26700</v>
      </c>
      <c r="K968" s="480">
        <v>44070</v>
      </c>
      <c r="L968" s="480"/>
      <c r="M968" s="481">
        <v>240</v>
      </c>
      <c r="N968" s="482" t="s">
        <v>328</v>
      </c>
      <c r="O968" s="483">
        <v>1</v>
      </c>
      <c r="P968" s="484">
        <v>246</v>
      </c>
      <c r="Q968" s="485">
        <v>0</v>
      </c>
      <c r="R968" s="485">
        <v>0</v>
      </c>
      <c r="S968" s="485">
        <v>6</v>
      </c>
      <c r="T968" s="485">
        <v>0</v>
      </c>
      <c r="U968" s="484">
        <v>0</v>
      </c>
      <c r="V968" s="483"/>
      <c r="W968" s="486" t="s">
        <v>672</v>
      </c>
      <c r="X968" s="476" t="s">
        <v>0</v>
      </c>
      <c r="Y968" s="476" t="s">
        <v>0</v>
      </c>
      <c r="Z968" s="476">
        <v>0</v>
      </c>
      <c r="AA968" s="493">
        <f t="shared" si="40"/>
        <v>9</v>
      </c>
      <c r="AC968" s="495">
        <f t="shared" si="41"/>
        <v>9</v>
      </c>
    </row>
    <row r="969" spans="1:29" s="493" customFormat="1" hidden="1" x14ac:dyDescent="0.2">
      <c r="A969" s="475">
        <v>942</v>
      </c>
      <c r="B969" s="476" t="s">
        <v>1070</v>
      </c>
      <c r="C969" s="476" t="s">
        <v>486</v>
      </c>
      <c r="D969" s="476" t="s">
        <v>703</v>
      </c>
      <c r="E969" s="476" t="s">
        <v>768</v>
      </c>
      <c r="F969" s="477">
        <v>4</v>
      </c>
      <c r="G969" s="477">
        <v>0</v>
      </c>
      <c r="H969" s="477">
        <v>0</v>
      </c>
      <c r="I969" s="478" t="s">
        <v>328</v>
      </c>
      <c r="J969" s="479">
        <v>26351</v>
      </c>
      <c r="K969" s="480">
        <v>44075</v>
      </c>
      <c r="L969" s="480"/>
      <c r="M969" s="481">
        <v>105</v>
      </c>
      <c r="N969" s="482" t="s">
        <v>328</v>
      </c>
      <c r="O969" s="483">
        <v>1</v>
      </c>
      <c r="P969" s="484">
        <v>109</v>
      </c>
      <c r="Q969" s="485">
        <v>0</v>
      </c>
      <c r="R969" s="485">
        <v>0</v>
      </c>
      <c r="S969" s="485">
        <v>4</v>
      </c>
      <c r="T969" s="485">
        <v>0</v>
      </c>
      <c r="U969" s="484">
        <v>0</v>
      </c>
      <c r="V969" s="483"/>
      <c r="W969" s="486" t="s">
        <v>672</v>
      </c>
      <c r="X969" s="476" t="s">
        <v>0</v>
      </c>
      <c r="Y969" s="476" t="s">
        <v>0</v>
      </c>
      <c r="Z969" s="476">
        <v>0</v>
      </c>
      <c r="AA969" s="493">
        <f t="shared" si="40"/>
        <v>4</v>
      </c>
      <c r="AC969" s="495">
        <f t="shared" si="41"/>
        <v>4</v>
      </c>
    </row>
    <row r="970" spans="1:29" s="493" customFormat="1" hidden="1" x14ac:dyDescent="0.2">
      <c r="A970" s="475">
        <v>943</v>
      </c>
      <c r="B970" s="476" t="s">
        <v>1070</v>
      </c>
      <c r="C970" s="476" t="s">
        <v>486</v>
      </c>
      <c r="D970" s="476" t="s">
        <v>703</v>
      </c>
      <c r="E970" s="476" t="s">
        <v>768</v>
      </c>
      <c r="F970" s="477">
        <v>95</v>
      </c>
      <c r="G970" s="477">
        <v>0</v>
      </c>
      <c r="H970" s="477">
        <v>0</v>
      </c>
      <c r="I970" s="478" t="s">
        <v>328</v>
      </c>
      <c r="J970" s="479">
        <v>26300</v>
      </c>
      <c r="K970" s="480">
        <v>44077</v>
      </c>
      <c r="L970" s="480"/>
      <c r="M970" s="481">
        <v>2499</v>
      </c>
      <c r="N970" s="482" t="s">
        <v>328</v>
      </c>
      <c r="O970" s="483">
        <v>1</v>
      </c>
      <c r="P970" s="484">
        <v>2595</v>
      </c>
      <c r="Q970" s="485">
        <v>0</v>
      </c>
      <c r="R970" s="485">
        <v>0</v>
      </c>
      <c r="S970" s="485">
        <v>96</v>
      </c>
      <c r="T970" s="485">
        <v>0</v>
      </c>
      <c r="U970" s="484">
        <v>0</v>
      </c>
      <c r="V970" s="483"/>
      <c r="W970" s="486" t="s">
        <v>672</v>
      </c>
      <c r="X970" s="476" t="s">
        <v>0</v>
      </c>
      <c r="Y970" s="476" t="s">
        <v>0</v>
      </c>
      <c r="Z970" s="476">
        <v>0</v>
      </c>
      <c r="AA970" s="493">
        <f t="shared" si="40"/>
        <v>95</v>
      </c>
      <c r="AC970" s="495">
        <f t="shared" si="41"/>
        <v>95</v>
      </c>
    </row>
    <row r="971" spans="1:29" s="493" customFormat="1" hidden="1" x14ac:dyDescent="0.2">
      <c r="A971" s="475">
        <v>944</v>
      </c>
      <c r="B971" s="476" t="s">
        <v>1070</v>
      </c>
      <c r="C971" s="476" t="s">
        <v>486</v>
      </c>
      <c r="D971" s="476" t="s">
        <v>703</v>
      </c>
      <c r="E971" s="476" t="s">
        <v>768</v>
      </c>
      <c r="F971" s="477">
        <v>213</v>
      </c>
      <c r="G971" s="477">
        <v>0</v>
      </c>
      <c r="H971" s="477">
        <v>0</v>
      </c>
      <c r="I971" s="478" t="s">
        <v>328</v>
      </c>
      <c r="J971" s="479">
        <v>26200</v>
      </c>
      <c r="K971" s="480">
        <v>44081</v>
      </c>
      <c r="L971" s="480"/>
      <c r="M971" s="481">
        <v>5581</v>
      </c>
      <c r="N971" s="482" t="s">
        <v>328</v>
      </c>
      <c r="O971" s="483">
        <v>1</v>
      </c>
      <c r="P971" s="484">
        <v>5818</v>
      </c>
      <c r="Q971" s="485">
        <v>0</v>
      </c>
      <c r="R971" s="485">
        <v>0</v>
      </c>
      <c r="S971" s="485">
        <v>237</v>
      </c>
      <c r="T971" s="485">
        <v>0</v>
      </c>
      <c r="U971" s="484">
        <v>0</v>
      </c>
      <c r="V971" s="483"/>
      <c r="W971" s="486" t="s">
        <v>672</v>
      </c>
      <c r="X971" s="476" t="s">
        <v>0</v>
      </c>
      <c r="Y971" s="476" t="s">
        <v>0</v>
      </c>
      <c r="Z971" s="476">
        <v>0</v>
      </c>
      <c r="AA971" s="493">
        <f t="shared" si="40"/>
        <v>213</v>
      </c>
      <c r="AC971" s="495">
        <f t="shared" si="41"/>
        <v>213</v>
      </c>
    </row>
    <row r="972" spans="1:29" s="493" customFormat="1" hidden="1" x14ac:dyDescent="0.2">
      <c r="A972" s="475">
        <v>945</v>
      </c>
      <c r="B972" s="476" t="s">
        <v>1070</v>
      </c>
      <c r="C972" s="476" t="s">
        <v>486</v>
      </c>
      <c r="D972" s="476" t="s">
        <v>703</v>
      </c>
      <c r="E972" s="476" t="s">
        <v>768</v>
      </c>
      <c r="F972" s="477">
        <v>213</v>
      </c>
      <c r="G972" s="477">
        <v>0</v>
      </c>
      <c r="H972" s="477">
        <v>0</v>
      </c>
      <c r="I972" s="478" t="s">
        <v>328</v>
      </c>
      <c r="J972" s="479">
        <v>26100</v>
      </c>
      <c r="K972" s="480">
        <v>44081</v>
      </c>
      <c r="L972" s="480"/>
      <c r="M972" s="481">
        <v>5559</v>
      </c>
      <c r="N972" s="482" t="s">
        <v>328</v>
      </c>
      <c r="O972" s="483">
        <v>1</v>
      </c>
      <c r="P972" s="484">
        <v>5818</v>
      </c>
      <c r="Q972" s="485">
        <v>0</v>
      </c>
      <c r="R972" s="485">
        <v>0</v>
      </c>
      <c r="S972" s="485">
        <v>259</v>
      </c>
      <c r="T972" s="485">
        <v>0</v>
      </c>
      <c r="U972" s="484">
        <v>0</v>
      </c>
      <c r="V972" s="483"/>
      <c r="W972" s="486" t="s">
        <v>672</v>
      </c>
      <c r="X972" s="476" t="s">
        <v>0</v>
      </c>
      <c r="Y972" s="476" t="s">
        <v>0</v>
      </c>
      <c r="Z972" s="476">
        <v>0</v>
      </c>
      <c r="AA972" s="493">
        <f t="shared" si="40"/>
        <v>213</v>
      </c>
      <c r="AC972" s="495">
        <f t="shared" si="41"/>
        <v>213</v>
      </c>
    </row>
    <row r="973" spans="1:29" s="493" customFormat="1" hidden="1" x14ac:dyDescent="0.2">
      <c r="A973" s="475">
        <v>946</v>
      </c>
      <c r="B973" s="476" t="s">
        <v>1070</v>
      </c>
      <c r="C973" s="476" t="s">
        <v>486</v>
      </c>
      <c r="D973" s="476" t="s">
        <v>703</v>
      </c>
      <c r="E973" s="476" t="s">
        <v>768</v>
      </c>
      <c r="F973" s="477">
        <v>214</v>
      </c>
      <c r="G973" s="477">
        <v>0</v>
      </c>
      <c r="H973" s="477">
        <v>0</v>
      </c>
      <c r="I973" s="478" t="s">
        <v>328</v>
      </c>
      <c r="J973" s="479">
        <v>26000</v>
      </c>
      <c r="K973" s="480">
        <v>44081</v>
      </c>
      <c r="L973" s="480"/>
      <c r="M973" s="481">
        <v>5564</v>
      </c>
      <c r="N973" s="482" t="s">
        <v>328</v>
      </c>
      <c r="O973" s="483">
        <v>1</v>
      </c>
      <c r="P973" s="484">
        <v>5845</v>
      </c>
      <c r="Q973" s="485">
        <v>0</v>
      </c>
      <c r="R973" s="485">
        <v>0</v>
      </c>
      <c r="S973" s="485">
        <v>281</v>
      </c>
      <c r="T973" s="485">
        <v>0</v>
      </c>
      <c r="U973" s="484">
        <v>0</v>
      </c>
      <c r="V973" s="483"/>
      <c r="W973" s="486" t="s">
        <v>672</v>
      </c>
      <c r="X973" s="476" t="s">
        <v>0</v>
      </c>
      <c r="Y973" s="476" t="s">
        <v>0</v>
      </c>
      <c r="Z973" s="476">
        <v>0</v>
      </c>
      <c r="AA973" s="493">
        <f t="shared" si="40"/>
        <v>214</v>
      </c>
      <c r="AC973" s="495">
        <f t="shared" si="41"/>
        <v>214</v>
      </c>
    </row>
    <row r="974" spans="1:29" s="493" customFormat="1" hidden="1" x14ac:dyDescent="0.2">
      <c r="A974" s="475">
        <v>947</v>
      </c>
      <c r="B974" s="476" t="s">
        <v>1070</v>
      </c>
      <c r="C974" s="476" t="s">
        <v>486</v>
      </c>
      <c r="D974" s="476" t="s">
        <v>703</v>
      </c>
      <c r="E974" s="476" t="s">
        <v>768</v>
      </c>
      <c r="F974" s="477">
        <v>6</v>
      </c>
      <c r="G974" s="477">
        <v>0</v>
      </c>
      <c r="H974" s="477">
        <v>0</v>
      </c>
      <c r="I974" s="478" t="s">
        <v>328</v>
      </c>
      <c r="J974" s="479">
        <v>25950</v>
      </c>
      <c r="K974" s="480">
        <v>44081</v>
      </c>
      <c r="L974" s="480"/>
      <c r="M974" s="481">
        <v>156</v>
      </c>
      <c r="N974" s="482" t="s">
        <v>328</v>
      </c>
      <c r="O974" s="483">
        <v>1</v>
      </c>
      <c r="P974" s="484">
        <v>164</v>
      </c>
      <c r="Q974" s="485">
        <v>0</v>
      </c>
      <c r="R974" s="485">
        <v>0</v>
      </c>
      <c r="S974" s="485">
        <v>8</v>
      </c>
      <c r="T974" s="485">
        <v>0</v>
      </c>
      <c r="U974" s="484">
        <v>0</v>
      </c>
      <c r="V974" s="483"/>
      <c r="W974" s="486" t="s">
        <v>672</v>
      </c>
      <c r="X974" s="476" t="s">
        <v>0</v>
      </c>
      <c r="Y974" s="476" t="s">
        <v>0</v>
      </c>
      <c r="Z974" s="476">
        <v>0</v>
      </c>
      <c r="AA974" s="493">
        <f t="shared" si="40"/>
        <v>6</v>
      </c>
      <c r="AC974" s="495">
        <f t="shared" si="41"/>
        <v>6</v>
      </c>
    </row>
    <row r="975" spans="1:29" s="493" customFormat="1" hidden="1" x14ac:dyDescent="0.2">
      <c r="A975" s="475">
        <v>948</v>
      </c>
      <c r="B975" s="476" t="s">
        <v>1070</v>
      </c>
      <c r="C975" s="476" t="s">
        <v>486</v>
      </c>
      <c r="D975" s="476" t="s">
        <v>703</v>
      </c>
      <c r="E975" s="476" t="s">
        <v>768</v>
      </c>
      <c r="F975" s="477">
        <v>85</v>
      </c>
      <c r="G975" s="477">
        <v>0</v>
      </c>
      <c r="H975" s="477">
        <v>0</v>
      </c>
      <c r="I975" s="478" t="s">
        <v>328</v>
      </c>
      <c r="J975" s="479">
        <v>25950</v>
      </c>
      <c r="K975" s="480">
        <v>44081</v>
      </c>
      <c r="L975" s="480"/>
      <c r="M975" s="481">
        <v>2206</v>
      </c>
      <c r="N975" s="482" t="s">
        <v>328</v>
      </c>
      <c r="O975" s="483">
        <v>1</v>
      </c>
      <c r="P975" s="484">
        <v>2322</v>
      </c>
      <c r="Q975" s="485">
        <v>0</v>
      </c>
      <c r="R975" s="485">
        <v>0</v>
      </c>
      <c r="S975" s="485">
        <v>116</v>
      </c>
      <c r="T975" s="485">
        <v>0</v>
      </c>
      <c r="U975" s="484">
        <v>0</v>
      </c>
      <c r="V975" s="483"/>
      <c r="W975" s="486" t="s">
        <v>672</v>
      </c>
      <c r="X975" s="476" t="s">
        <v>0</v>
      </c>
      <c r="Y975" s="476" t="s">
        <v>0</v>
      </c>
      <c r="Z975" s="476">
        <v>0</v>
      </c>
      <c r="AA975" s="493">
        <f t="shared" si="40"/>
        <v>85</v>
      </c>
      <c r="AC975" s="495">
        <f t="shared" si="41"/>
        <v>85</v>
      </c>
    </row>
    <row r="976" spans="1:29" s="493" customFormat="1" hidden="1" x14ac:dyDescent="0.2">
      <c r="A976" s="475">
        <v>949</v>
      </c>
      <c r="B976" s="476" t="s">
        <v>1070</v>
      </c>
      <c r="C976" s="476" t="s">
        <v>486</v>
      </c>
      <c r="D976" s="476" t="s">
        <v>703</v>
      </c>
      <c r="E976" s="476" t="s">
        <v>768</v>
      </c>
      <c r="F976" s="477">
        <v>13</v>
      </c>
      <c r="G976" s="477">
        <v>0</v>
      </c>
      <c r="H976" s="477">
        <v>0</v>
      </c>
      <c r="I976" s="478" t="s">
        <v>328</v>
      </c>
      <c r="J976" s="479">
        <v>25950</v>
      </c>
      <c r="K976" s="480">
        <v>44081</v>
      </c>
      <c r="L976" s="480"/>
      <c r="M976" s="481">
        <v>337</v>
      </c>
      <c r="N976" s="482" t="s">
        <v>328</v>
      </c>
      <c r="O976" s="483">
        <v>1</v>
      </c>
      <c r="P976" s="484">
        <v>355</v>
      </c>
      <c r="Q976" s="485">
        <v>0</v>
      </c>
      <c r="R976" s="485">
        <v>0</v>
      </c>
      <c r="S976" s="485">
        <v>18</v>
      </c>
      <c r="T976" s="485">
        <v>0</v>
      </c>
      <c r="U976" s="484">
        <v>0</v>
      </c>
      <c r="V976" s="483"/>
      <c r="W976" s="486" t="s">
        <v>672</v>
      </c>
      <c r="X976" s="476" t="s">
        <v>0</v>
      </c>
      <c r="Y976" s="476" t="s">
        <v>0</v>
      </c>
      <c r="Z976" s="476">
        <v>0</v>
      </c>
      <c r="AA976" s="493">
        <f t="shared" ref="AA976:AA1039" si="42">F976/O976</f>
        <v>13</v>
      </c>
      <c r="AC976" s="495">
        <f t="shared" ref="AC976:AC1039" si="43">AA976-AB976</f>
        <v>13</v>
      </c>
    </row>
    <row r="977" spans="1:29" s="493" customFormat="1" hidden="1" x14ac:dyDescent="0.2">
      <c r="A977" s="475">
        <v>950</v>
      </c>
      <c r="B977" s="476" t="s">
        <v>1070</v>
      </c>
      <c r="C977" s="476" t="s">
        <v>486</v>
      </c>
      <c r="D977" s="476" t="s">
        <v>703</v>
      </c>
      <c r="E977" s="476" t="s">
        <v>768</v>
      </c>
      <c r="F977" s="477">
        <v>54</v>
      </c>
      <c r="G977" s="477">
        <v>0</v>
      </c>
      <c r="H977" s="477">
        <v>0</v>
      </c>
      <c r="I977" s="478" t="s">
        <v>328</v>
      </c>
      <c r="J977" s="479">
        <v>26000</v>
      </c>
      <c r="K977" s="480">
        <v>44081</v>
      </c>
      <c r="L977" s="480"/>
      <c r="M977" s="481">
        <v>1404</v>
      </c>
      <c r="N977" s="482" t="s">
        <v>328</v>
      </c>
      <c r="O977" s="483">
        <v>1</v>
      </c>
      <c r="P977" s="484">
        <v>1475</v>
      </c>
      <c r="Q977" s="485">
        <v>0</v>
      </c>
      <c r="R977" s="485">
        <v>0</v>
      </c>
      <c r="S977" s="485">
        <v>71</v>
      </c>
      <c r="T977" s="485">
        <v>0</v>
      </c>
      <c r="U977" s="484">
        <v>0</v>
      </c>
      <c r="V977" s="483"/>
      <c r="W977" s="486" t="s">
        <v>672</v>
      </c>
      <c r="X977" s="476" t="s">
        <v>0</v>
      </c>
      <c r="Y977" s="476" t="s">
        <v>0</v>
      </c>
      <c r="Z977" s="476">
        <v>0</v>
      </c>
      <c r="AA977" s="493">
        <f t="shared" si="42"/>
        <v>54</v>
      </c>
      <c r="AC977" s="495">
        <f t="shared" si="43"/>
        <v>54</v>
      </c>
    </row>
    <row r="978" spans="1:29" s="493" customFormat="1" hidden="1" x14ac:dyDescent="0.2">
      <c r="A978" s="475">
        <v>951</v>
      </c>
      <c r="B978" s="476" t="s">
        <v>1070</v>
      </c>
      <c r="C978" s="476" t="s">
        <v>486</v>
      </c>
      <c r="D978" s="476" t="s">
        <v>703</v>
      </c>
      <c r="E978" s="476" t="s">
        <v>768</v>
      </c>
      <c r="F978" s="477">
        <v>500</v>
      </c>
      <c r="G978" s="477">
        <v>0</v>
      </c>
      <c r="H978" s="477">
        <v>0</v>
      </c>
      <c r="I978" s="478" t="s">
        <v>328</v>
      </c>
      <c r="J978" s="479">
        <v>26150</v>
      </c>
      <c r="K978" s="480">
        <v>44081</v>
      </c>
      <c r="L978" s="480"/>
      <c r="M978" s="481">
        <v>13075</v>
      </c>
      <c r="N978" s="482" t="s">
        <v>328</v>
      </c>
      <c r="O978" s="483">
        <v>1</v>
      </c>
      <c r="P978" s="484">
        <v>13657</v>
      </c>
      <c r="Q978" s="485">
        <v>0</v>
      </c>
      <c r="R978" s="485">
        <v>0</v>
      </c>
      <c r="S978" s="485">
        <v>582</v>
      </c>
      <c r="T978" s="485">
        <v>0</v>
      </c>
      <c r="U978" s="484">
        <v>0</v>
      </c>
      <c r="V978" s="483"/>
      <c r="W978" s="486" t="s">
        <v>672</v>
      </c>
      <c r="X978" s="476" t="s">
        <v>0</v>
      </c>
      <c r="Y978" s="476" t="s">
        <v>0</v>
      </c>
      <c r="Z978" s="476">
        <v>0</v>
      </c>
      <c r="AA978" s="493">
        <f t="shared" si="42"/>
        <v>500</v>
      </c>
      <c r="AC978" s="495">
        <f t="shared" si="43"/>
        <v>500</v>
      </c>
    </row>
    <row r="979" spans="1:29" s="493" customFormat="1" hidden="1" x14ac:dyDescent="0.2">
      <c r="A979" s="475">
        <v>952</v>
      </c>
      <c r="B979" s="476" t="s">
        <v>1070</v>
      </c>
      <c r="C979" s="476" t="s">
        <v>486</v>
      </c>
      <c r="D979" s="476" t="s">
        <v>703</v>
      </c>
      <c r="E979" s="476" t="s">
        <v>768</v>
      </c>
      <c r="F979" s="477">
        <v>1</v>
      </c>
      <c r="G979" s="477">
        <v>0</v>
      </c>
      <c r="H979" s="477">
        <v>0</v>
      </c>
      <c r="I979" s="478" t="s">
        <v>328</v>
      </c>
      <c r="J979" s="479">
        <v>25999</v>
      </c>
      <c r="K979" s="480">
        <v>44083</v>
      </c>
      <c r="L979" s="480"/>
      <c r="M979" s="481">
        <v>26</v>
      </c>
      <c r="N979" s="482" t="s">
        <v>328</v>
      </c>
      <c r="O979" s="483">
        <v>1</v>
      </c>
      <c r="P979" s="484">
        <v>27</v>
      </c>
      <c r="Q979" s="485">
        <v>0</v>
      </c>
      <c r="R979" s="485">
        <v>0</v>
      </c>
      <c r="S979" s="485">
        <v>1</v>
      </c>
      <c r="T979" s="485">
        <v>0</v>
      </c>
      <c r="U979" s="484">
        <v>0</v>
      </c>
      <c r="V979" s="483"/>
      <c r="W979" s="486" t="s">
        <v>672</v>
      </c>
      <c r="X979" s="476" t="s">
        <v>0</v>
      </c>
      <c r="Y979" s="476" t="s">
        <v>0</v>
      </c>
      <c r="Z979" s="476">
        <v>0</v>
      </c>
      <c r="AA979" s="493">
        <f t="shared" si="42"/>
        <v>1</v>
      </c>
      <c r="AC979" s="495">
        <f t="shared" si="43"/>
        <v>1</v>
      </c>
    </row>
    <row r="980" spans="1:29" s="493" customFormat="1" hidden="1" x14ac:dyDescent="0.2">
      <c r="A980" s="475">
        <v>953</v>
      </c>
      <c r="B980" s="476" t="s">
        <v>1070</v>
      </c>
      <c r="C980" s="476" t="s">
        <v>486</v>
      </c>
      <c r="D980" s="476" t="s">
        <v>703</v>
      </c>
      <c r="E980" s="476" t="s">
        <v>768</v>
      </c>
      <c r="F980" s="477">
        <v>896</v>
      </c>
      <c r="G980" s="477">
        <v>0</v>
      </c>
      <c r="H980" s="477">
        <v>0</v>
      </c>
      <c r="I980" s="478" t="s">
        <v>328</v>
      </c>
      <c r="J980" s="479">
        <v>26000</v>
      </c>
      <c r="K980" s="480">
        <v>44083</v>
      </c>
      <c r="L980" s="480"/>
      <c r="M980" s="481">
        <v>23296</v>
      </c>
      <c r="N980" s="482" t="s">
        <v>328</v>
      </c>
      <c r="O980" s="483">
        <v>1</v>
      </c>
      <c r="P980" s="484">
        <v>24474</v>
      </c>
      <c r="Q980" s="485">
        <v>0</v>
      </c>
      <c r="R980" s="485">
        <v>0</v>
      </c>
      <c r="S980" s="485">
        <v>1178</v>
      </c>
      <c r="T980" s="485">
        <v>0</v>
      </c>
      <c r="U980" s="484">
        <v>0</v>
      </c>
      <c r="V980" s="483"/>
      <c r="W980" s="486" t="s">
        <v>672</v>
      </c>
      <c r="X980" s="476" t="s">
        <v>0</v>
      </c>
      <c r="Y980" s="476" t="s">
        <v>0</v>
      </c>
      <c r="Z980" s="476">
        <v>0</v>
      </c>
      <c r="AA980" s="493">
        <f t="shared" si="42"/>
        <v>896</v>
      </c>
      <c r="AC980" s="495">
        <f t="shared" si="43"/>
        <v>896</v>
      </c>
    </row>
    <row r="981" spans="1:29" s="493" customFormat="1" hidden="1" x14ac:dyDescent="0.2">
      <c r="A981" s="475">
        <v>954</v>
      </c>
      <c r="B981" s="476" t="s">
        <v>1070</v>
      </c>
      <c r="C981" s="476" t="s">
        <v>486</v>
      </c>
      <c r="D981" s="476" t="s">
        <v>703</v>
      </c>
      <c r="E981" s="476" t="s">
        <v>768</v>
      </c>
      <c r="F981" s="477">
        <v>215</v>
      </c>
      <c r="G981" s="477">
        <v>0</v>
      </c>
      <c r="H981" s="477">
        <v>0</v>
      </c>
      <c r="I981" s="478" t="s">
        <v>328</v>
      </c>
      <c r="J981" s="479">
        <v>25900</v>
      </c>
      <c r="K981" s="480">
        <v>44084</v>
      </c>
      <c r="L981" s="480"/>
      <c r="M981" s="481">
        <v>5569</v>
      </c>
      <c r="N981" s="482" t="s">
        <v>328</v>
      </c>
      <c r="O981" s="483">
        <v>1</v>
      </c>
      <c r="P981" s="484">
        <v>5873</v>
      </c>
      <c r="Q981" s="485">
        <v>0</v>
      </c>
      <c r="R981" s="485">
        <v>0</v>
      </c>
      <c r="S981" s="485">
        <v>304</v>
      </c>
      <c r="T981" s="485">
        <v>0</v>
      </c>
      <c r="U981" s="484">
        <v>0</v>
      </c>
      <c r="V981" s="483"/>
      <c r="W981" s="486" t="s">
        <v>672</v>
      </c>
      <c r="X981" s="476" t="s">
        <v>0</v>
      </c>
      <c r="Y981" s="476" t="s">
        <v>0</v>
      </c>
      <c r="Z981" s="476">
        <v>0</v>
      </c>
      <c r="AA981" s="493">
        <f t="shared" si="42"/>
        <v>215</v>
      </c>
      <c r="AC981" s="495">
        <f t="shared" si="43"/>
        <v>215</v>
      </c>
    </row>
    <row r="982" spans="1:29" s="493" customFormat="1" hidden="1" x14ac:dyDescent="0.2">
      <c r="A982" s="475">
        <v>955</v>
      </c>
      <c r="B982" s="476" t="s">
        <v>1070</v>
      </c>
      <c r="C982" s="476" t="s">
        <v>486</v>
      </c>
      <c r="D982" s="476" t="s">
        <v>703</v>
      </c>
      <c r="E982" s="476" t="s">
        <v>768</v>
      </c>
      <c r="F982" s="477">
        <v>1</v>
      </c>
      <c r="G982" s="477">
        <v>0</v>
      </c>
      <c r="H982" s="477">
        <v>0</v>
      </c>
      <c r="I982" s="478" t="s">
        <v>328</v>
      </c>
      <c r="J982" s="479">
        <v>25800</v>
      </c>
      <c r="K982" s="480">
        <v>44084</v>
      </c>
      <c r="L982" s="480"/>
      <c r="M982" s="481">
        <v>26</v>
      </c>
      <c r="N982" s="482" t="s">
        <v>328</v>
      </c>
      <c r="O982" s="483">
        <v>1</v>
      </c>
      <c r="P982" s="484">
        <v>27</v>
      </c>
      <c r="Q982" s="485">
        <v>0</v>
      </c>
      <c r="R982" s="485">
        <v>0</v>
      </c>
      <c r="S982" s="485">
        <v>2</v>
      </c>
      <c r="T982" s="485">
        <v>0</v>
      </c>
      <c r="U982" s="484">
        <v>0</v>
      </c>
      <c r="V982" s="483"/>
      <c r="W982" s="486" t="s">
        <v>672</v>
      </c>
      <c r="X982" s="476" t="s">
        <v>0</v>
      </c>
      <c r="Y982" s="476" t="s">
        <v>0</v>
      </c>
      <c r="Z982" s="476">
        <v>0</v>
      </c>
      <c r="AA982" s="493">
        <f t="shared" si="42"/>
        <v>1</v>
      </c>
      <c r="AC982" s="495">
        <f t="shared" si="43"/>
        <v>1</v>
      </c>
    </row>
    <row r="983" spans="1:29" s="493" customFormat="1" hidden="1" x14ac:dyDescent="0.2">
      <c r="A983" s="475">
        <v>956</v>
      </c>
      <c r="B983" s="476" t="s">
        <v>1070</v>
      </c>
      <c r="C983" s="476" t="s">
        <v>486</v>
      </c>
      <c r="D983" s="476" t="s">
        <v>703</v>
      </c>
      <c r="E983" s="476" t="s">
        <v>768</v>
      </c>
      <c r="F983" s="477">
        <v>1</v>
      </c>
      <c r="G983" s="477">
        <v>0</v>
      </c>
      <c r="H983" s="477">
        <v>0</v>
      </c>
      <c r="I983" s="478" t="s">
        <v>328</v>
      </c>
      <c r="J983" s="479">
        <v>25800</v>
      </c>
      <c r="K983" s="480">
        <v>44084</v>
      </c>
      <c r="L983" s="480"/>
      <c r="M983" s="481">
        <v>26</v>
      </c>
      <c r="N983" s="482" t="s">
        <v>328</v>
      </c>
      <c r="O983" s="483">
        <v>1</v>
      </c>
      <c r="P983" s="484">
        <v>27</v>
      </c>
      <c r="Q983" s="485">
        <v>0</v>
      </c>
      <c r="R983" s="485">
        <v>0</v>
      </c>
      <c r="S983" s="485">
        <v>2</v>
      </c>
      <c r="T983" s="485">
        <v>0</v>
      </c>
      <c r="U983" s="484">
        <v>0</v>
      </c>
      <c r="V983" s="483"/>
      <c r="W983" s="486" t="s">
        <v>672</v>
      </c>
      <c r="X983" s="476" t="s">
        <v>0</v>
      </c>
      <c r="Y983" s="476" t="s">
        <v>0</v>
      </c>
      <c r="Z983" s="476">
        <v>0</v>
      </c>
      <c r="AA983" s="493">
        <f t="shared" si="42"/>
        <v>1</v>
      </c>
      <c r="AC983" s="495">
        <f t="shared" si="43"/>
        <v>1</v>
      </c>
    </row>
    <row r="984" spans="1:29" s="493" customFormat="1" hidden="1" x14ac:dyDescent="0.2">
      <c r="A984" s="475">
        <v>957</v>
      </c>
      <c r="B984" s="476" t="s">
        <v>1070</v>
      </c>
      <c r="C984" s="476" t="s">
        <v>486</v>
      </c>
      <c r="D984" s="476" t="s">
        <v>703</v>
      </c>
      <c r="E984" s="476" t="s">
        <v>768</v>
      </c>
      <c r="F984" s="477">
        <v>1</v>
      </c>
      <c r="G984" s="477">
        <v>0</v>
      </c>
      <c r="H984" s="477">
        <v>0</v>
      </c>
      <c r="I984" s="478" t="s">
        <v>328</v>
      </c>
      <c r="J984" s="479">
        <v>25800</v>
      </c>
      <c r="K984" s="480">
        <v>44084</v>
      </c>
      <c r="L984" s="480"/>
      <c r="M984" s="481">
        <v>26</v>
      </c>
      <c r="N984" s="482" t="s">
        <v>328</v>
      </c>
      <c r="O984" s="483">
        <v>1</v>
      </c>
      <c r="P984" s="484">
        <v>27</v>
      </c>
      <c r="Q984" s="485">
        <v>0</v>
      </c>
      <c r="R984" s="485">
        <v>0</v>
      </c>
      <c r="S984" s="485">
        <v>2</v>
      </c>
      <c r="T984" s="485">
        <v>0</v>
      </c>
      <c r="U984" s="484">
        <v>0</v>
      </c>
      <c r="V984" s="483"/>
      <c r="W984" s="486" t="s">
        <v>672</v>
      </c>
      <c r="X984" s="476" t="s">
        <v>0</v>
      </c>
      <c r="Y984" s="476" t="s">
        <v>0</v>
      </c>
      <c r="Z984" s="476">
        <v>0</v>
      </c>
      <c r="AA984" s="493">
        <f t="shared" si="42"/>
        <v>1</v>
      </c>
      <c r="AC984" s="495">
        <f t="shared" si="43"/>
        <v>1</v>
      </c>
    </row>
    <row r="985" spans="1:29" s="493" customFormat="1" hidden="1" x14ac:dyDescent="0.2">
      <c r="A985" s="475">
        <v>958</v>
      </c>
      <c r="B985" s="476" t="s">
        <v>1070</v>
      </c>
      <c r="C985" s="476" t="s">
        <v>486</v>
      </c>
      <c r="D985" s="476" t="s">
        <v>703</v>
      </c>
      <c r="E985" s="476" t="s">
        <v>768</v>
      </c>
      <c r="F985" s="477">
        <v>1723</v>
      </c>
      <c r="G985" s="477">
        <v>0</v>
      </c>
      <c r="H985" s="477">
        <v>0</v>
      </c>
      <c r="I985" s="478" t="s">
        <v>328</v>
      </c>
      <c r="J985" s="479">
        <v>25900</v>
      </c>
      <c r="K985" s="480">
        <v>44084</v>
      </c>
      <c r="L985" s="480"/>
      <c r="M985" s="481">
        <v>44626</v>
      </c>
      <c r="N985" s="482" t="s">
        <v>328</v>
      </c>
      <c r="O985" s="483">
        <v>1</v>
      </c>
      <c r="P985" s="484">
        <v>47063</v>
      </c>
      <c r="Q985" s="485">
        <v>0</v>
      </c>
      <c r="R985" s="485">
        <v>0</v>
      </c>
      <c r="S985" s="485">
        <v>2438</v>
      </c>
      <c r="T985" s="485">
        <v>0</v>
      </c>
      <c r="U985" s="484">
        <v>0</v>
      </c>
      <c r="V985" s="483"/>
      <c r="W985" s="486" t="s">
        <v>672</v>
      </c>
      <c r="X985" s="476" t="s">
        <v>0</v>
      </c>
      <c r="Y985" s="476" t="s">
        <v>0</v>
      </c>
      <c r="Z985" s="476">
        <v>0</v>
      </c>
      <c r="AA985" s="493">
        <f t="shared" si="42"/>
        <v>1723</v>
      </c>
      <c r="AC985" s="495">
        <f t="shared" si="43"/>
        <v>1723</v>
      </c>
    </row>
    <row r="986" spans="1:29" s="493" customFormat="1" hidden="1" x14ac:dyDescent="0.2">
      <c r="A986" s="475">
        <v>959</v>
      </c>
      <c r="B986" s="476" t="s">
        <v>1070</v>
      </c>
      <c r="C986" s="476" t="s">
        <v>486</v>
      </c>
      <c r="D986" s="476" t="s">
        <v>703</v>
      </c>
      <c r="E986" s="476" t="s">
        <v>768</v>
      </c>
      <c r="F986" s="477">
        <v>1</v>
      </c>
      <c r="G986" s="477">
        <v>0</v>
      </c>
      <c r="H986" s="477">
        <v>0</v>
      </c>
      <c r="I986" s="478" t="s">
        <v>328</v>
      </c>
      <c r="J986" s="479">
        <v>25999</v>
      </c>
      <c r="K986" s="480">
        <v>44084</v>
      </c>
      <c r="L986" s="480"/>
      <c r="M986" s="481">
        <v>26</v>
      </c>
      <c r="N986" s="482" t="s">
        <v>328</v>
      </c>
      <c r="O986" s="483">
        <v>1</v>
      </c>
      <c r="P986" s="484">
        <v>27</v>
      </c>
      <c r="Q986" s="485">
        <v>0</v>
      </c>
      <c r="R986" s="485">
        <v>0</v>
      </c>
      <c r="S986" s="485">
        <v>1</v>
      </c>
      <c r="T986" s="485">
        <v>0</v>
      </c>
      <c r="U986" s="484">
        <v>0</v>
      </c>
      <c r="V986" s="483"/>
      <c r="W986" s="486" t="s">
        <v>672</v>
      </c>
      <c r="X986" s="476" t="s">
        <v>0</v>
      </c>
      <c r="Y986" s="476" t="s">
        <v>0</v>
      </c>
      <c r="Z986" s="476">
        <v>0</v>
      </c>
      <c r="AA986" s="493">
        <f t="shared" si="42"/>
        <v>1</v>
      </c>
      <c r="AC986" s="495">
        <f t="shared" si="43"/>
        <v>1</v>
      </c>
    </row>
    <row r="987" spans="1:29" s="493" customFormat="1" hidden="1" x14ac:dyDescent="0.2">
      <c r="A987" s="475">
        <v>960</v>
      </c>
      <c r="B987" s="476" t="s">
        <v>1070</v>
      </c>
      <c r="C987" s="476" t="s">
        <v>486</v>
      </c>
      <c r="D987" s="476" t="s">
        <v>703</v>
      </c>
      <c r="E987" s="476" t="s">
        <v>768</v>
      </c>
      <c r="F987" s="477">
        <v>4</v>
      </c>
      <c r="G987" s="477">
        <v>0</v>
      </c>
      <c r="H987" s="477">
        <v>0</v>
      </c>
      <c r="I987" s="478" t="s">
        <v>328</v>
      </c>
      <c r="J987" s="479">
        <v>26000</v>
      </c>
      <c r="K987" s="480">
        <v>44084</v>
      </c>
      <c r="L987" s="480"/>
      <c r="M987" s="481">
        <v>104</v>
      </c>
      <c r="N987" s="482" t="s">
        <v>328</v>
      </c>
      <c r="O987" s="483">
        <v>1</v>
      </c>
      <c r="P987" s="484">
        <v>109</v>
      </c>
      <c r="Q987" s="485">
        <v>0</v>
      </c>
      <c r="R987" s="485">
        <v>0</v>
      </c>
      <c r="S987" s="485">
        <v>5</v>
      </c>
      <c r="T987" s="485">
        <v>0</v>
      </c>
      <c r="U987" s="484">
        <v>0</v>
      </c>
      <c r="V987" s="483"/>
      <c r="W987" s="486" t="s">
        <v>672</v>
      </c>
      <c r="X987" s="476" t="s">
        <v>0</v>
      </c>
      <c r="Y987" s="476" t="s">
        <v>0</v>
      </c>
      <c r="Z987" s="476">
        <v>0</v>
      </c>
      <c r="AA987" s="493">
        <f t="shared" si="42"/>
        <v>4</v>
      </c>
      <c r="AC987" s="495">
        <f t="shared" si="43"/>
        <v>4</v>
      </c>
    </row>
    <row r="988" spans="1:29" s="493" customFormat="1" hidden="1" x14ac:dyDescent="0.2">
      <c r="A988" s="475">
        <v>961</v>
      </c>
      <c r="B988" s="476" t="s">
        <v>1070</v>
      </c>
      <c r="C988" s="476" t="s">
        <v>486</v>
      </c>
      <c r="D988" s="476" t="s">
        <v>703</v>
      </c>
      <c r="E988" s="476" t="s">
        <v>768</v>
      </c>
      <c r="F988" s="477">
        <v>793</v>
      </c>
      <c r="G988" s="477">
        <v>0</v>
      </c>
      <c r="H988" s="477">
        <v>0</v>
      </c>
      <c r="I988" s="478" t="s">
        <v>328</v>
      </c>
      <c r="J988" s="479">
        <v>26000</v>
      </c>
      <c r="K988" s="480">
        <v>44084</v>
      </c>
      <c r="L988" s="480"/>
      <c r="M988" s="481">
        <v>20618</v>
      </c>
      <c r="N988" s="482" t="s">
        <v>328</v>
      </c>
      <c r="O988" s="483">
        <v>1</v>
      </c>
      <c r="P988" s="484">
        <v>21661</v>
      </c>
      <c r="Q988" s="485">
        <v>0</v>
      </c>
      <c r="R988" s="485">
        <v>0</v>
      </c>
      <c r="S988" s="485">
        <v>1043</v>
      </c>
      <c r="T988" s="485">
        <v>0</v>
      </c>
      <c r="U988" s="484">
        <v>0</v>
      </c>
      <c r="V988" s="483"/>
      <c r="W988" s="486" t="s">
        <v>672</v>
      </c>
      <c r="X988" s="476" t="s">
        <v>0</v>
      </c>
      <c r="Y988" s="476" t="s">
        <v>0</v>
      </c>
      <c r="Z988" s="476">
        <v>0</v>
      </c>
      <c r="AA988" s="493">
        <f t="shared" si="42"/>
        <v>793</v>
      </c>
      <c r="AC988" s="495">
        <f t="shared" si="43"/>
        <v>793</v>
      </c>
    </row>
    <row r="989" spans="1:29" s="493" customFormat="1" hidden="1" x14ac:dyDescent="0.2">
      <c r="A989" s="475">
        <v>962</v>
      </c>
      <c r="B989" s="476" t="s">
        <v>1070</v>
      </c>
      <c r="C989" s="476" t="s">
        <v>486</v>
      </c>
      <c r="D989" s="476" t="s">
        <v>703</v>
      </c>
      <c r="E989" s="476" t="s">
        <v>768</v>
      </c>
      <c r="F989" s="477">
        <v>1</v>
      </c>
      <c r="G989" s="477">
        <v>0</v>
      </c>
      <c r="H989" s="477">
        <v>0</v>
      </c>
      <c r="I989" s="478" t="s">
        <v>328</v>
      </c>
      <c r="J989" s="479">
        <v>25800</v>
      </c>
      <c r="K989" s="480">
        <v>44085</v>
      </c>
      <c r="L989" s="480"/>
      <c r="M989" s="481">
        <v>26</v>
      </c>
      <c r="N989" s="482" t="s">
        <v>328</v>
      </c>
      <c r="O989" s="483">
        <v>1</v>
      </c>
      <c r="P989" s="484">
        <v>27</v>
      </c>
      <c r="Q989" s="485">
        <v>0</v>
      </c>
      <c r="R989" s="485">
        <v>0</v>
      </c>
      <c r="S989" s="485">
        <v>2</v>
      </c>
      <c r="T989" s="485">
        <v>0</v>
      </c>
      <c r="U989" s="484">
        <v>0</v>
      </c>
      <c r="V989" s="483"/>
      <c r="W989" s="486" t="s">
        <v>672</v>
      </c>
      <c r="X989" s="476" t="s">
        <v>0</v>
      </c>
      <c r="Y989" s="476" t="s">
        <v>0</v>
      </c>
      <c r="Z989" s="476">
        <v>0</v>
      </c>
      <c r="AA989" s="493">
        <f t="shared" si="42"/>
        <v>1</v>
      </c>
      <c r="AC989" s="495">
        <f t="shared" si="43"/>
        <v>1</v>
      </c>
    </row>
    <row r="990" spans="1:29" s="493" customFormat="1" hidden="1" x14ac:dyDescent="0.2">
      <c r="A990" s="475">
        <v>963</v>
      </c>
      <c r="B990" s="476" t="s">
        <v>1070</v>
      </c>
      <c r="C990" s="476" t="s">
        <v>486</v>
      </c>
      <c r="D990" s="476" t="s">
        <v>703</v>
      </c>
      <c r="E990" s="476" t="s">
        <v>768</v>
      </c>
      <c r="F990" s="477">
        <v>5</v>
      </c>
      <c r="G990" s="477">
        <v>0</v>
      </c>
      <c r="H990" s="477">
        <v>0</v>
      </c>
      <c r="I990" s="478" t="s">
        <v>328</v>
      </c>
      <c r="J990" s="479">
        <v>25700</v>
      </c>
      <c r="K990" s="480">
        <v>44088</v>
      </c>
      <c r="L990" s="480"/>
      <c r="M990" s="481">
        <v>129</v>
      </c>
      <c r="N990" s="482" t="s">
        <v>328</v>
      </c>
      <c r="O990" s="483">
        <v>1</v>
      </c>
      <c r="P990" s="484">
        <v>137</v>
      </c>
      <c r="Q990" s="485">
        <v>0</v>
      </c>
      <c r="R990" s="485">
        <v>0</v>
      </c>
      <c r="S990" s="485">
        <v>8</v>
      </c>
      <c r="T990" s="485">
        <v>0</v>
      </c>
      <c r="U990" s="484">
        <v>0</v>
      </c>
      <c r="V990" s="483"/>
      <c r="W990" s="486" t="s">
        <v>672</v>
      </c>
      <c r="X990" s="476" t="s">
        <v>0</v>
      </c>
      <c r="Y990" s="476" t="s">
        <v>0</v>
      </c>
      <c r="Z990" s="476">
        <v>0</v>
      </c>
      <c r="AA990" s="493">
        <f t="shared" si="42"/>
        <v>5</v>
      </c>
      <c r="AC990" s="495">
        <f t="shared" si="43"/>
        <v>5</v>
      </c>
    </row>
    <row r="991" spans="1:29" s="493" customFormat="1" hidden="1" x14ac:dyDescent="0.2">
      <c r="A991" s="475">
        <v>964</v>
      </c>
      <c r="B991" s="476" t="s">
        <v>1070</v>
      </c>
      <c r="C991" s="476" t="s">
        <v>486</v>
      </c>
      <c r="D991" s="476" t="s">
        <v>703</v>
      </c>
      <c r="E991" s="476" t="s">
        <v>768</v>
      </c>
      <c r="F991" s="477">
        <v>390</v>
      </c>
      <c r="G991" s="477">
        <v>0</v>
      </c>
      <c r="H991" s="477">
        <v>0</v>
      </c>
      <c r="I991" s="478" t="s">
        <v>328</v>
      </c>
      <c r="J991" s="479">
        <v>25900</v>
      </c>
      <c r="K991" s="480">
        <v>44088</v>
      </c>
      <c r="L991" s="480"/>
      <c r="M991" s="481">
        <v>10101</v>
      </c>
      <c r="N991" s="482" t="s">
        <v>328</v>
      </c>
      <c r="O991" s="483">
        <v>1</v>
      </c>
      <c r="P991" s="484">
        <v>10653</v>
      </c>
      <c r="Q991" s="485">
        <v>0</v>
      </c>
      <c r="R991" s="485">
        <v>0</v>
      </c>
      <c r="S991" s="485">
        <v>552</v>
      </c>
      <c r="T991" s="485">
        <v>0</v>
      </c>
      <c r="U991" s="484">
        <v>0</v>
      </c>
      <c r="V991" s="483"/>
      <c r="W991" s="486" t="s">
        <v>672</v>
      </c>
      <c r="X991" s="476" t="s">
        <v>0</v>
      </c>
      <c r="Y991" s="476" t="s">
        <v>0</v>
      </c>
      <c r="Z991" s="476">
        <v>0</v>
      </c>
      <c r="AA991" s="493">
        <f t="shared" si="42"/>
        <v>390</v>
      </c>
      <c r="AC991" s="495">
        <f t="shared" si="43"/>
        <v>390</v>
      </c>
    </row>
    <row r="992" spans="1:29" s="493" customFormat="1" hidden="1" x14ac:dyDescent="0.2">
      <c r="A992" s="475">
        <v>965</v>
      </c>
      <c r="B992" s="476" t="s">
        <v>1070</v>
      </c>
      <c r="C992" s="476" t="s">
        <v>486</v>
      </c>
      <c r="D992" s="476" t="s">
        <v>703</v>
      </c>
      <c r="E992" s="476" t="s">
        <v>768</v>
      </c>
      <c r="F992" s="477">
        <v>218</v>
      </c>
      <c r="G992" s="477">
        <v>0</v>
      </c>
      <c r="H992" s="477">
        <v>0</v>
      </c>
      <c r="I992" s="478" t="s">
        <v>328</v>
      </c>
      <c r="J992" s="479">
        <v>25533.99</v>
      </c>
      <c r="K992" s="480">
        <v>44090</v>
      </c>
      <c r="L992" s="480"/>
      <c r="M992" s="481">
        <v>5566</v>
      </c>
      <c r="N992" s="482" t="s">
        <v>328</v>
      </c>
      <c r="O992" s="483">
        <v>1</v>
      </c>
      <c r="P992" s="484">
        <v>5955</v>
      </c>
      <c r="Q992" s="485">
        <v>0</v>
      </c>
      <c r="R992" s="485">
        <v>0</v>
      </c>
      <c r="S992" s="485">
        <v>388</v>
      </c>
      <c r="T992" s="485">
        <v>0</v>
      </c>
      <c r="U992" s="484">
        <v>0</v>
      </c>
      <c r="V992" s="483"/>
      <c r="W992" s="486" t="s">
        <v>672</v>
      </c>
      <c r="X992" s="476" t="s">
        <v>0</v>
      </c>
      <c r="Y992" s="476" t="s">
        <v>0</v>
      </c>
      <c r="Z992" s="476">
        <v>0</v>
      </c>
      <c r="AA992" s="493">
        <f t="shared" si="42"/>
        <v>218</v>
      </c>
      <c r="AC992" s="495">
        <f t="shared" si="43"/>
        <v>218</v>
      </c>
    </row>
    <row r="993" spans="1:29" s="493" customFormat="1" hidden="1" x14ac:dyDescent="0.2">
      <c r="A993" s="475">
        <v>966</v>
      </c>
      <c r="B993" s="476" t="s">
        <v>1070</v>
      </c>
      <c r="C993" s="476" t="s">
        <v>486</v>
      </c>
      <c r="D993" s="476" t="s">
        <v>703</v>
      </c>
      <c r="E993" s="476" t="s">
        <v>768</v>
      </c>
      <c r="F993" s="477">
        <v>908</v>
      </c>
      <c r="G993" s="477">
        <v>0</v>
      </c>
      <c r="H993" s="477">
        <v>0</v>
      </c>
      <c r="I993" s="478" t="s">
        <v>328</v>
      </c>
      <c r="J993" s="479">
        <v>25500</v>
      </c>
      <c r="K993" s="480">
        <v>44090</v>
      </c>
      <c r="L993" s="480"/>
      <c r="M993" s="481">
        <v>23154</v>
      </c>
      <c r="N993" s="482" t="s">
        <v>328</v>
      </c>
      <c r="O993" s="483">
        <v>1</v>
      </c>
      <c r="P993" s="484">
        <v>24802</v>
      </c>
      <c r="Q993" s="485">
        <v>0</v>
      </c>
      <c r="R993" s="485">
        <v>0</v>
      </c>
      <c r="S993" s="485">
        <v>1648</v>
      </c>
      <c r="T993" s="485">
        <v>0</v>
      </c>
      <c r="U993" s="484">
        <v>0</v>
      </c>
      <c r="V993" s="483"/>
      <c r="W993" s="486" t="s">
        <v>672</v>
      </c>
      <c r="X993" s="476" t="s">
        <v>0</v>
      </c>
      <c r="Y993" s="476" t="s">
        <v>0</v>
      </c>
      <c r="Z993" s="476">
        <v>0</v>
      </c>
      <c r="AA993" s="493">
        <f t="shared" si="42"/>
        <v>908</v>
      </c>
      <c r="AC993" s="495">
        <f t="shared" si="43"/>
        <v>908</v>
      </c>
    </row>
    <row r="994" spans="1:29" s="493" customFormat="1" hidden="1" x14ac:dyDescent="0.2">
      <c r="A994" s="475">
        <v>967</v>
      </c>
      <c r="B994" s="476" t="s">
        <v>1070</v>
      </c>
      <c r="C994" s="476" t="s">
        <v>486</v>
      </c>
      <c r="D994" s="476" t="s">
        <v>703</v>
      </c>
      <c r="E994" s="476" t="s">
        <v>768</v>
      </c>
      <c r="F994" s="477">
        <v>2</v>
      </c>
      <c r="G994" s="477">
        <v>0</v>
      </c>
      <c r="H994" s="477">
        <v>0</v>
      </c>
      <c r="I994" s="478" t="s">
        <v>328</v>
      </c>
      <c r="J994" s="479">
        <v>25450</v>
      </c>
      <c r="K994" s="480">
        <v>44091</v>
      </c>
      <c r="L994" s="480"/>
      <c r="M994" s="481">
        <v>51</v>
      </c>
      <c r="N994" s="482" t="s">
        <v>328</v>
      </c>
      <c r="O994" s="483">
        <v>1</v>
      </c>
      <c r="P994" s="484">
        <v>55</v>
      </c>
      <c r="Q994" s="485">
        <v>0</v>
      </c>
      <c r="R994" s="485">
        <v>0</v>
      </c>
      <c r="S994" s="485">
        <v>4</v>
      </c>
      <c r="T994" s="485">
        <v>0</v>
      </c>
      <c r="U994" s="484">
        <v>0</v>
      </c>
      <c r="V994" s="483"/>
      <c r="W994" s="486" t="s">
        <v>672</v>
      </c>
      <c r="X994" s="476" t="s">
        <v>0</v>
      </c>
      <c r="Y994" s="476" t="s">
        <v>0</v>
      </c>
      <c r="Z994" s="476">
        <v>0</v>
      </c>
      <c r="AA994" s="493">
        <f t="shared" si="42"/>
        <v>2</v>
      </c>
      <c r="AC994" s="495">
        <f t="shared" si="43"/>
        <v>2</v>
      </c>
    </row>
    <row r="995" spans="1:29" s="493" customFormat="1" hidden="1" x14ac:dyDescent="0.2">
      <c r="A995" s="475">
        <v>968</v>
      </c>
      <c r="B995" s="476" t="s">
        <v>1070</v>
      </c>
      <c r="C995" s="476" t="s">
        <v>486</v>
      </c>
      <c r="D995" s="476" t="s">
        <v>703</v>
      </c>
      <c r="E995" s="476" t="s">
        <v>768</v>
      </c>
      <c r="F995" s="477">
        <v>5</v>
      </c>
      <c r="G995" s="477">
        <v>0</v>
      </c>
      <c r="H995" s="477">
        <v>0</v>
      </c>
      <c r="I995" s="478" t="s">
        <v>328</v>
      </c>
      <c r="J995" s="479">
        <v>25450</v>
      </c>
      <c r="K995" s="480">
        <v>44091</v>
      </c>
      <c r="L995" s="480"/>
      <c r="M995" s="481">
        <v>127</v>
      </c>
      <c r="N995" s="482" t="s">
        <v>328</v>
      </c>
      <c r="O995" s="483">
        <v>1</v>
      </c>
      <c r="P995" s="484">
        <v>137</v>
      </c>
      <c r="Q995" s="485">
        <v>0</v>
      </c>
      <c r="R995" s="485">
        <v>0</v>
      </c>
      <c r="S995" s="485">
        <v>9</v>
      </c>
      <c r="T995" s="485">
        <v>0</v>
      </c>
      <c r="U995" s="484">
        <v>0</v>
      </c>
      <c r="V995" s="483"/>
      <c r="W995" s="486" t="s">
        <v>672</v>
      </c>
      <c r="X995" s="476" t="s">
        <v>0</v>
      </c>
      <c r="Y995" s="476" t="s">
        <v>0</v>
      </c>
      <c r="Z995" s="476">
        <v>0</v>
      </c>
      <c r="AA995" s="493">
        <f t="shared" si="42"/>
        <v>5</v>
      </c>
      <c r="AC995" s="495">
        <f t="shared" si="43"/>
        <v>5</v>
      </c>
    </row>
    <row r="996" spans="1:29" s="493" customFormat="1" hidden="1" x14ac:dyDescent="0.2">
      <c r="A996" s="475">
        <v>969</v>
      </c>
      <c r="B996" s="476" t="s">
        <v>1070</v>
      </c>
      <c r="C996" s="476" t="s">
        <v>486</v>
      </c>
      <c r="D996" s="476" t="s">
        <v>703</v>
      </c>
      <c r="E996" s="476" t="s">
        <v>768</v>
      </c>
      <c r="F996" s="477">
        <v>4</v>
      </c>
      <c r="G996" s="477">
        <v>0</v>
      </c>
      <c r="H996" s="477">
        <v>0</v>
      </c>
      <c r="I996" s="478" t="s">
        <v>328</v>
      </c>
      <c r="J996" s="479">
        <v>25450</v>
      </c>
      <c r="K996" s="480">
        <v>44092</v>
      </c>
      <c r="L996" s="480"/>
      <c r="M996" s="481">
        <v>102</v>
      </c>
      <c r="N996" s="482" t="s">
        <v>328</v>
      </c>
      <c r="O996" s="483">
        <v>1</v>
      </c>
      <c r="P996" s="484">
        <v>109</v>
      </c>
      <c r="Q996" s="485">
        <v>0</v>
      </c>
      <c r="R996" s="485">
        <v>0</v>
      </c>
      <c r="S996" s="485">
        <v>7</v>
      </c>
      <c r="T996" s="485">
        <v>0</v>
      </c>
      <c r="U996" s="484">
        <v>0</v>
      </c>
      <c r="V996" s="483"/>
      <c r="W996" s="486" t="s">
        <v>672</v>
      </c>
      <c r="X996" s="476" t="s">
        <v>0</v>
      </c>
      <c r="Y996" s="476" t="s">
        <v>0</v>
      </c>
      <c r="Z996" s="476">
        <v>0</v>
      </c>
      <c r="AA996" s="493">
        <f t="shared" si="42"/>
        <v>4</v>
      </c>
      <c r="AC996" s="495">
        <f t="shared" si="43"/>
        <v>4</v>
      </c>
    </row>
    <row r="997" spans="1:29" s="493" customFormat="1" hidden="1" x14ac:dyDescent="0.2">
      <c r="A997" s="475">
        <v>970</v>
      </c>
      <c r="B997" s="476" t="s">
        <v>1070</v>
      </c>
      <c r="C997" s="476" t="s">
        <v>486</v>
      </c>
      <c r="D997" s="476" t="s">
        <v>703</v>
      </c>
      <c r="E997" s="476" t="s">
        <v>768</v>
      </c>
      <c r="F997" s="477">
        <v>562</v>
      </c>
      <c r="G997" s="477">
        <v>0</v>
      </c>
      <c r="H997" s="477">
        <v>0</v>
      </c>
      <c r="I997" s="478" t="s">
        <v>328</v>
      </c>
      <c r="J997" s="479">
        <v>25500</v>
      </c>
      <c r="K997" s="480">
        <v>44092</v>
      </c>
      <c r="L997" s="480"/>
      <c r="M997" s="481">
        <v>14331</v>
      </c>
      <c r="N997" s="482" t="s">
        <v>328</v>
      </c>
      <c r="O997" s="483">
        <v>1</v>
      </c>
      <c r="P997" s="484">
        <v>15351</v>
      </c>
      <c r="Q997" s="485">
        <v>0</v>
      </c>
      <c r="R997" s="485">
        <v>0</v>
      </c>
      <c r="S997" s="485">
        <v>1020</v>
      </c>
      <c r="T997" s="485">
        <v>0</v>
      </c>
      <c r="U997" s="484">
        <v>0</v>
      </c>
      <c r="V997" s="483"/>
      <c r="W997" s="486" t="s">
        <v>672</v>
      </c>
      <c r="X997" s="476" t="s">
        <v>0</v>
      </c>
      <c r="Y997" s="476" t="s">
        <v>0</v>
      </c>
      <c r="Z997" s="476">
        <v>0</v>
      </c>
      <c r="AA997" s="493">
        <f t="shared" si="42"/>
        <v>562</v>
      </c>
      <c r="AC997" s="495">
        <f t="shared" si="43"/>
        <v>562</v>
      </c>
    </row>
    <row r="998" spans="1:29" s="493" customFormat="1" hidden="1" x14ac:dyDescent="0.2">
      <c r="A998" s="475">
        <v>971</v>
      </c>
      <c r="B998" s="476" t="s">
        <v>1070</v>
      </c>
      <c r="C998" s="476" t="s">
        <v>486</v>
      </c>
      <c r="D998" s="476" t="s">
        <v>703</v>
      </c>
      <c r="E998" s="476" t="s">
        <v>768</v>
      </c>
      <c r="F998" s="477">
        <v>10</v>
      </c>
      <c r="G998" s="477">
        <v>0</v>
      </c>
      <c r="H998" s="477">
        <v>0</v>
      </c>
      <c r="I998" s="478" t="s">
        <v>328</v>
      </c>
      <c r="J998" s="479">
        <v>25500</v>
      </c>
      <c r="K998" s="480">
        <v>44092</v>
      </c>
      <c r="L998" s="480"/>
      <c r="M998" s="481">
        <v>255</v>
      </c>
      <c r="N998" s="482" t="s">
        <v>328</v>
      </c>
      <c r="O998" s="483">
        <v>1</v>
      </c>
      <c r="P998" s="484">
        <v>273</v>
      </c>
      <c r="Q998" s="485">
        <v>0</v>
      </c>
      <c r="R998" s="485">
        <v>0</v>
      </c>
      <c r="S998" s="485">
        <v>18</v>
      </c>
      <c r="T998" s="485">
        <v>0</v>
      </c>
      <c r="U998" s="484">
        <v>0</v>
      </c>
      <c r="V998" s="483"/>
      <c r="W998" s="486" t="s">
        <v>672</v>
      </c>
      <c r="X998" s="476" t="s">
        <v>0</v>
      </c>
      <c r="Y998" s="476" t="s">
        <v>0</v>
      </c>
      <c r="Z998" s="476">
        <v>0</v>
      </c>
      <c r="AA998" s="493">
        <f t="shared" si="42"/>
        <v>10</v>
      </c>
      <c r="AC998" s="495">
        <f t="shared" si="43"/>
        <v>10</v>
      </c>
    </row>
    <row r="999" spans="1:29" s="493" customFormat="1" hidden="1" x14ac:dyDescent="0.2">
      <c r="A999" s="475">
        <v>972</v>
      </c>
      <c r="B999" s="476" t="s">
        <v>1070</v>
      </c>
      <c r="C999" s="476" t="s">
        <v>486</v>
      </c>
      <c r="D999" s="476" t="s">
        <v>703</v>
      </c>
      <c r="E999" s="476" t="s">
        <v>768</v>
      </c>
      <c r="F999" s="477">
        <v>9</v>
      </c>
      <c r="G999" s="477">
        <v>0</v>
      </c>
      <c r="H999" s="477">
        <v>0</v>
      </c>
      <c r="I999" s="478" t="s">
        <v>328</v>
      </c>
      <c r="J999" s="479">
        <v>25339.81</v>
      </c>
      <c r="K999" s="480">
        <v>44097</v>
      </c>
      <c r="L999" s="480"/>
      <c r="M999" s="481">
        <v>228</v>
      </c>
      <c r="N999" s="482" t="s">
        <v>328</v>
      </c>
      <c r="O999" s="483">
        <v>1</v>
      </c>
      <c r="P999" s="484">
        <v>246</v>
      </c>
      <c r="Q999" s="485">
        <v>0</v>
      </c>
      <c r="R999" s="485">
        <v>0</v>
      </c>
      <c r="S999" s="485">
        <v>18</v>
      </c>
      <c r="T999" s="485">
        <v>0</v>
      </c>
      <c r="U999" s="484">
        <v>0</v>
      </c>
      <c r="V999" s="483"/>
      <c r="W999" s="486" t="s">
        <v>672</v>
      </c>
      <c r="X999" s="476" t="s">
        <v>0</v>
      </c>
      <c r="Y999" s="476" t="s">
        <v>0</v>
      </c>
      <c r="Z999" s="476">
        <v>0</v>
      </c>
      <c r="AA999" s="493">
        <f t="shared" si="42"/>
        <v>9</v>
      </c>
      <c r="AC999" s="495">
        <f t="shared" si="43"/>
        <v>9</v>
      </c>
    </row>
    <row r="1000" spans="1:29" s="493" customFormat="1" hidden="1" x14ac:dyDescent="0.2">
      <c r="A1000" s="475">
        <v>973</v>
      </c>
      <c r="B1000" s="476" t="s">
        <v>1070</v>
      </c>
      <c r="C1000" s="476" t="s">
        <v>486</v>
      </c>
      <c r="D1000" s="476" t="s">
        <v>703</v>
      </c>
      <c r="E1000" s="476" t="s">
        <v>768</v>
      </c>
      <c r="F1000" s="477">
        <v>173</v>
      </c>
      <c r="G1000" s="477">
        <v>0</v>
      </c>
      <c r="H1000" s="477">
        <v>0</v>
      </c>
      <c r="I1000" s="478" t="s">
        <v>328</v>
      </c>
      <c r="J1000" s="479">
        <v>25339.81</v>
      </c>
      <c r="K1000" s="480">
        <v>44097</v>
      </c>
      <c r="L1000" s="480"/>
      <c r="M1000" s="481">
        <v>4384</v>
      </c>
      <c r="N1000" s="482" t="s">
        <v>328</v>
      </c>
      <c r="O1000" s="483">
        <v>1</v>
      </c>
      <c r="P1000" s="484">
        <v>4725</v>
      </c>
      <c r="Q1000" s="485">
        <v>0</v>
      </c>
      <c r="R1000" s="485">
        <v>0</v>
      </c>
      <c r="S1000" s="485">
        <v>342</v>
      </c>
      <c r="T1000" s="485">
        <v>0</v>
      </c>
      <c r="U1000" s="484">
        <v>0</v>
      </c>
      <c r="V1000" s="483"/>
      <c r="W1000" s="486" t="s">
        <v>672</v>
      </c>
      <c r="X1000" s="476" t="s">
        <v>0</v>
      </c>
      <c r="Y1000" s="476" t="s">
        <v>0</v>
      </c>
      <c r="Z1000" s="476">
        <v>0</v>
      </c>
      <c r="AA1000" s="493">
        <f t="shared" si="42"/>
        <v>173</v>
      </c>
      <c r="AC1000" s="495">
        <f t="shared" si="43"/>
        <v>173</v>
      </c>
    </row>
    <row r="1001" spans="1:29" s="493" customFormat="1" hidden="1" x14ac:dyDescent="0.2">
      <c r="A1001" s="475">
        <v>974</v>
      </c>
      <c r="B1001" s="476" t="s">
        <v>1070</v>
      </c>
      <c r="C1001" s="476" t="s">
        <v>486</v>
      </c>
      <c r="D1001" s="476" t="s">
        <v>703</v>
      </c>
      <c r="E1001" s="476" t="s">
        <v>768</v>
      </c>
      <c r="F1001" s="477">
        <v>12</v>
      </c>
      <c r="G1001" s="477">
        <v>0</v>
      </c>
      <c r="H1001" s="477">
        <v>0</v>
      </c>
      <c r="I1001" s="478" t="s">
        <v>328</v>
      </c>
      <c r="J1001" s="479">
        <v>25339.81</v>
      </c>
      <c r="K1001" s="480">
        <v>44098</v>
      </c>
      <c r="L1001" s="480"/>
      <c r="M1001" s="481">
        <v>304</v>
      </c>
      <c r="N1001" s="482" t="s">
        <v>328</v>
      </c>
      <c r="O1001" s="483">
        <v>1</v>
      </c>
      <c r="P1001" s="484">
        <v>328</v>
      </c>
      <c r="Q1001" s="485">
        <v>0</v>
      </c>
      <c r="R1001" s="485">
        <v>0</v>
      </c>
      <c r="S1001" s="485">
        <v>24</v>
      </c>
      <c r="T1001" s="485">
        <v>0</v>
      </c>
      <c r="U1001" s="484">
        <v>0</v>
      </c>
      <c r="V1001" s="483"/>
      <c r="W1001" s="486" t="s">
        <v>672</v>
      </c>
      <c r="X1001" s="476" t="s">
        <v>0</v>
      </c>
      <c r="Y1001" s="476" t="s">
        <v>0</v>
      </c>
      <c r="Z1001" s="476">
        <v>0</v>
      </c>
      <c r="AA1001" s="493">
        <f t="shared" si="42"/>
        <v>12</v>
      </c>
      <c r="AC1001" s="495">
        <f t="shared" si="43"/>
        <v>12</v>
      </c>
    </row>
    <row r="1002" spans="1:29" s="493" customFormat="1" hidden="1" x14ac:dyDescent="0.2">
      <c r="A1002" s="475">
        <v>975</v>
      </c>
      <c r="B1002" s="476" t="s">
        <v>1070</v>
      </c>
      <c r="C1002" s="476" t="s">
        <v>486</v>
      </c>
      <c r="D1002" s="476" t="s">
        <v>703</v>
      </c>
      <c r="E1002" s="476" t="s">
        <v>768</v>
      </c>
      <c r="F1002" s="477">
        <v>220</v>
      </c>
      <c r="G1002" s="477">
        <v>0</v>
      </c>
      <c r="H1002" s="477">
        <v>0</v>
      </c>
      <c r="I1002" s="478" t="s">
        <v>328</v>
      </c>
      <c r="J1002" s="479">
        <v>25339.81</v>
      </c>
      <c r="K1002" s="480">
        <v>44102</v>
      </c>
      <c r="L1002" s="480"/>
      <c r="M1002" s="481">
        <v>5575</v>
      </c>
      <c r="N1002" s="482" t="s">
        <v>328</v>
      </c>
      <c r="O1002" s="483">
        <v>1</v>
      </c>
      <c r="P1002" s="484">
        <v>6009</v>
      </c>
      <c r="Q1002" s="485">
        <v>0</v>
      </c>
      <c r="R1002" s="485">
        <v>0</v>
      </c>
      <c r="S1002" s="485">
        <v>435</v>
      </c>
      <c r="T1002" s="485">
        <v>0</v>
      </c>
      <c r="U1002" s="484">
        <v>0</v>
      </c>
      <c r="V1002" s="483"/>
      <c r="W1002" s="486" t="s">
        <v>672</v>
      </c>
      <c r="X1002" s="476" t="s">
        <v>0</v>
      </c>
      <c r="Y1002" s="476" t="s">
        <v>0</v>
      </c>
      <c r="Z1002" s="476">
        <v>0</v>
      </c>
      <c r="AA1002" s="493">
        <f t="shared" si="42"/>
        <v>220</v>
      </c>
      <c r="AC1002" s="495">
        <f t="shared" si="43"/>
        <v>220</v>
      </c>
    </row>
    <row r="1003" spans="1:29" s="493" customFormat="1" hidden="1" x14ac:dyDescent="0.2">
      <c r="A1003" s="475">
        <v>976</v>
      </c>
      <c r="B1003" s="476" t="s">
        <v>1070</v>
      </c>
      <c r="C1003" s="476" t="s">
        <v>486</v>
      </c>
      <c r="D1003" s="476" t="s">
        <v>703</v>
      </c>
      <c r="E1003" s="476" t="s">
        <v>768</v>
      </c>
      <c r="F1003" s="477">
        <v>221</v>
      </c>
      <c r="G1003" s="477">
        <v>0</v>
      </c>
      <c r="H1003" s="477">
        <v>0</v>
      </c>
      <c r="I1003" s="478" t="s">
        <v>328</v>
      </c>
      <c r="J1003" s="479">
        <v>25200</v>
      </c>
      <c r="K1003" s="480">
        <v>44102</v>
      </c>
      <c r="L1003" s="480"/>
      <c r="M1003" s="481">
        <v>5569</v>
      </c>
      <c r="N1003" s="482" t="s">
        <v>328</v>
      </c>
      <c r="O1003" s="483">
        <v>1</v>
      </c>
      <c r="P1003" s="484">
        <v>6037</v>
      </c>
      <c r="Q1003" s="485">
        <v>0</v>
      </c>
      <c r="R1003" s="485">
        <v>0</v>
      </c>
      <c r="S1003" s="485">
        <v>467</v>
      </c>
      <c r="T1003" s="485">
        <v>0</v>
      </c>
      <c r="U1003" s="484">
        <v>0</v>
      </c>
      <c r="V1003" s="483"/>
      <c r="W1003" s="486" t="s">
        <v>672</v>
      </c>
      <c r="X1003" s="476" t="s">
        <v>0</v>
      </c>
      <c r="Y1003" s="476" t="s">
        <v>0</v>
      </c>
      <c r="Z1003" s="476">
        <v>0</v>
      </c>
      <c r="AA1003" s="493">
        <f t="shared" si="42"/>
        <v>221</v>
      </c>
      <c r="AC1003" s="495">
        <f t="shared" si="43"/>
        <v>221</v>
      </c>
    </row>
    <row r="1004" spans="1:29" s="493" customFormat="1" hidden="1" x14ac:dyDescent="0.2">
      <c r="A1004" s="475">
        <v>977</v>
      </c>
      <c r="B1004" s="476" t="s">
        <v>1070</v>
      </c>
      <c r="C1004" s="476" t="s">
        <v>486</v>
      </c>
      <c r="D1004" s="476" t="s">
        <v>703</v>
      </c>
      <c r="E1004" s="476" t="s">
        <v>768</v>
      </c>
      <c r="F1004" s="477">
        <v>223</v>
      </c>
      <c r="G1004" s="477">
        <v>0</v>
      </c>
      <c r="H1004" s="477">
        <v>0</v>
      </c>
      <c r="I1004" s="478" t="s">
        <v>328</v>
      </c>
      <c r="J1004" s="479">
        <v>25000</v>
      </c>
      <c r="K1004" s="480">
        <v>44102</v>
      </c>
      <c r="L1004" s="480"/>
      <c r="M1004" s="481">
        <v>5575</v>
      </c>
      <c r="N1004" s="482" t="s">
        <v>328</v>
      </c>
      <c r="O1004" s="483">
        <v>1</v>
      </c>
      <c r="P1004" s="484">
        <v>6091</v>
      </c>
      <c r="Q1004" s="485">
        <v>0</v>
      </c>
      <c r="R1004" s="485">
        <v>0</v>
      </c>
      <c r="S1004" s="485">
        <v>516</v>
      </c>
      <c r="T1004" s="485">
        <v>0</v>
      </c>
      <c r="U1004" s="484">
        <v>0</v>
      </c>
      <c r="V1004" s="483"/>
      <c r="W1004" s="486" t="s">
        <v>672</v>
      </c>
      <c r="X1004" s="476" t="s">
        <v>0</v>
      </c>
      <c r="Y1004" s="476" t="s">
        <v>0</v>
      </c>
      <c r="Z1004" s="476">
        <v>0</v>
      </c>
      <c r="AA1004" s="493">
        <f t="shared" si="42"/>
        <v>223</v>
      </c>
      <c r="AC1004" s="495">
        <f t="shared" si="43"/>
        <v>223</v>
      </c>
    </row>
    <row r="1005" spans="1:29" s="493" customFormat="1" hidden="1" x14ac:dyDescent="0.2">
      <c r="A1005" s="475">
        <v>978</v>
      </c>
      <c r="B1005" s="476" t="s">
        <v>1070</v>
      </c>
      <c r="C1005" s="476" t="s">
        <v>486</v>
      </c>
      <c r="D1005" s="476" t="s">
        <v>703</v>
      </c>
      <c r="E1005" s="476" t="s">
        <v>768</v>
      </c>
      <c r="F1005" s="477">
        <v>219</v>
      </c>
      <c r="G1005" s="477">
        <v>0</v>
      </c>
      <c r="H1005" s="477">
        <v>0</v>
      </c>
      <c r="I1005" s="478" t="s">
        <v>328</v>
      </c>
      <c r="J1005" s="479">
        <v>25400</v>
      </c>
      <c r="K1005" s="480">
        <v>44120</v>
      </c>
      <c r="L1005" s="480"/>
      <c r="M1005" s="481">
        <v>5563</v>
      </c>
      <c r="N1005" s="482" t="s">
        <v>328</v>
      </c>
      <c r="O1005" s="483">
        <v>1</v>
      </c>
      <c r="P1005" s="484">
        <v>5982</v>
      </c>
      <c r="Q1005" s="485">
        <v>0</v>
      </c>
      <c r="R1005" s="485">
        <v>0</v>
      </c>
      <c r="S1005" s="485">
        <v>419</v>
      </c>
      <c r="T1005" s="485">
        <v>0</v>
      </c>
      <c r="U1005" s="484">
        <v>0</v>
      </c>
      <c r="V1005" s="483"/>
      <c r="W1005" s="486" t="s">
        <v>672</v>
      </c>
      <c r="X1005" s="476" t="s">
        <v>0</v>
      </c>
      <c r="Y1005" s="476" t="s">
        <v>0</v>
      </c>
      <c r="Z1005" s="476">
        <v>0</v>
      </c>
      <c r="AA1005" s="493">
        <f t="shared" si="42"/>
        <v>219</v>
      </c>
      <c r="AC1005" s="495">
        <f t="shared" si="43"/>
        <v>219</v>
      </c>
    </row>
    <row r="1006" spans="1:29" s="493" customFormat="1" hidden="1" x14ac:dyDescent="0.2">
      <c r="A1006" s="475">
        <v>979</v>
      </c>
      <c r="B1006" s="476" t="s">
        <v>1070</v>
      </c>
      <c r="C1006" s="476" t="s">
        <v>486</v>
      </c>
      <c r="D1006" s="476" t="s">
        <v>703</v>
      </c>
      <c r="E1006" s="476" t="s">
        <v>768</v>
      </c>
      <c r="F1006" s="477">
        <v>221</v>
      </c>
      <c r="G1006" s="477">
        <v>0</v>
      </c>
      <c r="H1006" s="477">
        <v>0</v>
      </c>
      <c r="I1006" s="478" t="s">
        <v>328</v>
      </c>
      <c r="J1006" s="479">
        <v>25200</v>
      </c>
      <c r="K1006" s="480">
        <v>44120</v>
      </c>
      <c r="L1006" s="480"/>
      <c r="M1006" s="481">
        <v>5569</v>
      </c>
      <c r="N1006" s="482" t="s">
        <v>328</v>
      </c>
      <c r="O1006" s="483">
        <v>1</v>
      </c>
      <c r="P1006" s="484">
        <v>6037</v>
      </c>
      <c r="Q1006" s="485">
        <v>0</v>
      </c>
      <c r="R1006" s="485">
        <v>0</v>
      </c>
      <c r="S1006" s="485">
        <v>467</v>
      </c>
      <c r="T1006" s="485">
        <v>0</v>
      </c>
      <c r="U1006" s="484">
        <v>0</v>
      </c>
      <c r="V1006" s="483"/>
      <c r="W1006" s="486" t="s">
        <v>672</v>
      </c>
      <c r="X1006" s="476" t="s">
        <v>0</v>
      </c>
      <c r="Y1006" s="476" t="s">
        <v>0</v>
      </c>
      <c r="Z1006" s="476">
        <v>0</v>
      </c>
      <c r="AA1006" s="493">
        <f t="shared" si="42"/>
        <v>221</v>
      </c>
      <c r="AC1006" s="495">
        <f t="shared" si="43"/>
        <v>221</v>
      </c>
    </row>
    <row r="1007" spans="1:29" s="493" customFormat="1" hidden="1" x14ac:dyDescent="0.2">
      <c r="A1007" s="475">
        <v>980</v>
      </c>
      <c r="B1007" s="476" t="s">
        <v>1070</v>
      </c>
      <c r="C1007" s="476" t="s">
        <v>486</v>
      </c>
      <c r="D1007" s="476" t="s">
        <v>703</v>
      </c>
      <c r="E1007" s="476" t="s">
        <v>768</v>
      </c>
      <c r="F1007" s="477">
        <v>3</v>
      </c>
      <c r="G1007" s="477">
        <v>0</v>
      </c>
      <c r="H1007" s="477">
        <v>0</v>
      </c>
      <c r="I1007" s="478" t="s">
        <v>328</v>
      </c>
      <c r="J1007" s="479">
        <v>25700</v>
      </c>
      <c r="K1007" s="480">
        <v>44124</v>
      </c>
      <c r="L1007" s="480"/>
      <c r="M1007" s="481">
        <v>77</v>
      </c>
      <c r="N1007" s="482" t="s">
        <v>328</v>
      </c>
      <c r="O1007" s="483">
        <v>1</v>
      </c>
      <c r="P1007" s="484">
        <v>82</v>
      </c>
      <c r="Q1007" s="485">
        <v>0</v>
      </c>
      <c r="R1007" s="485">
        <v>0</v>
      </c>
      <c r="S1007" s="485">
        <v>5</v>
      </c>
      <c r="T1007" s="485">
        <v>0</v>
      </c>
      <c r="U1007" s="484">
        <v>0</v>
      </c>
      <c r="V1007" s="483"/>
      <c r="W1007" s="486" t="s">
        <v>672</v>
      </c>
      <c r="X1007" s="476" t="s">
        <v>0</v>
      </c>
      <c r="Y1007" s="476" t="s">
        <v>0</v>
      </c>
      <c r="Z1007" s="476">
        <v>0</v>
      </c>
      <c r="AA1007" s="493">
        <f t="shared" si="42"/>
        <v>3</v>
      </c>
      <c r="AC1007" s="495">
        <f t="shared" si="43"/>
        <v>3</v>
      </c>
    </row>
    <row r="1008" spans="1:29" s="493" customFormat="1" hidden="1" x14ac:dyDescent="0.2">
      <c r="A1008" s="475">
        <v>981</v>
      </c>
      <c r="B1008" s="476" t="s">
        <v>1070</v>
      </c>
      <c r="C1008" s="476" t="s">
        <v>486</v>
      </c>
      <c r="D1008" s="476" t="s">
        <v>703</v>
      </c>
      <c r="E1008" s="476" t="s">
        <v>768</v>
      </c>
      <c r="F1008" s="477">
        <v>7</v>
      </c>
      <c r="G1008" s="477">
        <v>0</v>
      </c>
      <c r="H1008" s="477">
        <v>0</v>
      </c>
      <c r="I1008" s="478" t="s">
        <v>328</v>
      </c>
      <c r="J1008" s="479">
        <v>25700</v>
      </c>
      <c r="K1008" s="480">
        <v>44124</v>
      </c>
      <c r="L1008" s="480"/>
      <c r="M1008" s="481">
        <v>180</v>
      </c>
      <c r="N1008" s="482" t="s">
        <v>328</v>
      </c>
      <c r="O1008" s="483">
        <v>1</v>
      </c>
      <c r="P1008" s="484">
        <v>191</v>
      </c>
      <c r="Q1008" s="485">
        <v>0</v>
      </c>
      <c r="R1008" s="485">
        <v>0</v>
      </c>
      <c r="S1008" s="485">
        <v>11</v>
      </c>
      <c r="T1008" s="485">
        <v>0</v>
      </c>
      <c r="U1008" s="484">
        <v>0</v>
      </c>
      <c r="V1008" s="483"/>
      <c r="W1008" s="486" t="s">
        <v>672</v>
      </c>
      <c r="X1008" s="476" t="s">
        <v>0</v>
      </c>
      <c r="Y1008" s="476" t="s">
        <v>0</v>
      </c>
      <c r="Z1008" s="476">
        <v>0</v>
      </c>
      <c r="AA1008" s="493">
        <f t="shared" si="42"/>
        <v>7</v>
      </c>
      <c r="AC1008" s="495">
        <f t="shared" si="43"/>
        <v>7</v>
      </c>
    </row>
    <row r="1009" spans="1:29" s="493" customFormat="1" hidden="1" x14ac:dyDescent="0.2">
      <c r="A1009" s="475">
        <v>982</v>
      </c>
      <c r="B1009" s="476" t="s">
        <v>1070</v>
      </c>
      <c r="C1009" s="476" t="s">
        <v>486</v>
      </c>
      <c r="D1009" s="476" t="s">
        <v>703</v>
      </c>
      <c r="E1009" s="476" t="s">
        <v>768</v>
      </c>
      <c r="F1009" s="477">
        <v>2</v>
      </c>
      <c r="G1009" s="477">
        <v>0</v>
      </c>
      <c r="H1009" s="477">
        <v>0</v>
      </c>
      <c r="I1009" s="478" t="s">
        <v>328</v>
      </c>
      <c r="J1009" s="479">
        <v>25690</v>
      </c>
      <c r="K1009" s="480">
        <v>44125</v>
      </c>
      <c r="L1009" s="480"/>
      <c r="M1009" s="481">
        <v>51</v>
      </c>
      <c r="N1009" s="482" t="s">
        <v>328</v>
      </c>
      <c r="O1009" s="483">
        <v>1</v>
      </c>
      <c r="P1009" s="484">
        <v>55</v>
      </c>
      <c r="Q1009" s="485">
        <v>0</v>
      </c>
      <c r="R1009" s="485">
        <v>0</v>
      </c>
      <c r="S1009" s="485">
        <v>3</v>
      </c>
      <c r="T1009" s="485">
        <v>0</v>
      </c>
      <c r="U1009" s="484">
        <v>0</v>
      </c>
      <c r="V1009" s="483"/>
      <c r="W1009" s="486" t="s">
        <v>672</v>
      </c>
      <c r="X1009" s="476" t="s">
        <v>0</v>
      </c>
      <c r="Y1009" s="476" t="s">
        <v>0</v>
      </c>
      <c r="Z1009" s="476">
        <v>0</v>
      </c>
      <c r="AA1009" s="493">
        <f t="shared" si="42"/>
        <v>2</v>
      </c>
      <c r="AC1009" s="495">
        <f t="shared" si="43"/>
        <v>2</v>
      </c>
    </row>
    <row r="1010" spans="1:29" s="493" customFormat="1" hidden="1" x14ac:dyDescent="0.2">
      <c r="A1010" s="475">
        <v>983</v>
      </c>
      <c r="B1010" s="476" t="s">
        <v>1070</v>
      </c>
      <c r="C1010" s="476" t="s">
        <v>486</v>
      </c>
      <c r="D1010" s="476" t="s">
        <v>703</v>
      </c>
      <c r="E1010" s="476" t="s">
        <v>768</v>
      </c>
      <c r="F1010" s="477">
        <v>1</v>
      </c>
      <c r="G1010" s="477">
        <v>0</v>
      </c>
      <c r="H1010" s="477">
        <v>0</v>
      </c>
      <c r="I1010" s="478" t="s">
        <v>328</v>
      </c>
      <c r="J1010" s="479">
        <v>25690</v>
      </c>
      <c r="K1010" s="480">
        <v>44125</v>
      </c>
      <c r="L1010" s="480"/>
      <c r="M1010" s="481">
        <v>26</v>
      </c>
      <c r="N1010" s="482" t="s">
        <v>328</v>
      </c>
      <c r="O1010" s="483">
        <v>1</v>
      </c>
      <c r="P1010" s="484">
        <v>27</v>
      </c>
      <c r="Q1010" s="485">
        <v>0</v>
      </c>
      <c r="R1010" s="485">
        <v>0</v>
      </c>
      <c r="S1010" s="485">
        <v>2</v>
      </c>
      <c r="T1010" s="485">
        <v>0</v>
      </c>
      <c r="U1010" s="484">
        <v>0</v>
      </c>
      <c r="V1010" s="483"/>
      <c r="W1010" s="486" t="s">
        <v>672</v>
      </c>
      <c r="X1010" s="476" t="s">
        <v>0</v>
      </c>
      <c r="Y1010" s="476" t="s">
        <v>0</v>
      </c>
      <c r="Z1010" s="476">
        <v>0</v>
      </c>
      <c r="AA1010" s="493">
        <f t="shared" si="42"/>
        <v>1</v>
      </c>
      <c r="AC1010" s="495">
        <f t="shared" si="43"/>
        <v>1</v>
      </c>
    </row>
    <row r="1011" spans="1:29" s="493" customFormat="1" hidden="1" x14ac:dyDescent="0.2">
      <c r="A1011" s="475">
        <v>984</v>
      </c>
      <c r="B1011" s="476" t="s">
        <v>1070</v>
      </c>
      <c r="C1011" s="476" t="s">
        <v>486</v>
      </c>
      <c r="D1011" s="476" t="s">
        <v>703</v>
      </c>
      <c r="E1011" s="476" t="s">
        <v>768</v>
      </c>
      <c r="F1011" s="477">
        <v>1</v>
      </c>
      <c r="G1011" s="477">
        <v>0</v>
      </c>
      <c r="H1011" s="477">
        <v>0</v>
      </c>
      <c r="I1011" s="478" t="s">
        <v>328</v>
      </c>
      <c r="J1011" s="479">
        <v>25690</v>
      </c>
      <c r="K1011" s="480">
        <v>44125</v>
      </c>
      <c r="L1011" s="480"/>
      <c r="M1011" s="481">
        <v>26</v>
      </c>
      <c r="N1011" s="482" t="s">
        <v>328</v>
      </c>
      <c r="O1011" s="483">
        <v>1</v>
      </c>
      <c r="P1011" s="484">
        <v>27</v>
      </c>
      <c r="Q1011" s="485">
        <v>0</v>
      </c>
      <c r="R1011" s="485">
        <v>0</v>
      </c>
      <c r="S1011" s="485">
        <v>2</v>
      </c>
      <c r="T1011" s="485">
        <v>0</v>
      </c>
      <c r="U1011" s="484">
        <v>0</v>
      </c>
      <c r="V1011" s="483"/>
      <c r="W1011" s="486" t="s">
        <v>672</v>
      </c>
      <c r="X1011" s="476" t="s">
        <v>0</v>
      </c>
      <c r="Y1011" s="476" t="s">
        <v>0</v>
      </c>
      <c r="Z1011" s="476">
        <v>0</v>
      </c>
      <c r="AA1011" s="493">
        <f t="shared" si="42"/>
        <v>1</v>
      </c>
      <c r="AC1011" s="495">
        <f t="shared" si="43"/>
        <v>1</v>
      </c>
    </row>
    <row r="1012" spans="1:29" s="493" customFormat="1" hidden="1" x14ac:dyDescent="0.2">
      <c r="A1012" s="475">
        <v>985</v>
      </c>
      <c r="B1012" s="476" t="s">
        <v>1070</v>
      </c>
      <c r="C1012" s="476" t="s">
        <v>486</v>
      </c>
      <c r="D1012" s="476" t="s">
        <v>703</v>
      </c>
      <c r="E1012" s="476" t="s">
        <v>768</v>
      </c>
      <c r="F1012" s="477">
        <v>10</v>
      </c>
      <c r="G1012" s="477">
        <v>0</v>
      </c>
      <c r="H1012" s="477">
        <v>0</v>
      </c>
      <c r="I1012" s="478" t="s">
        <v>328</v>
      </c>
      <c r="J1012" s="479">
        <v>25690</v>
      </c>
      <c r="K1012" s="480">
        <v>44125</v>
      </c>
      <c r="L1012" s="480"/>
      <c r="M1012" s="481">
        <v>257</v>
      </c>
      <c r="N1012" s="482" t="s">
        <v>328</v>
      </c>
      <c r="O1012" s="483">
        <v>1</v>
      </c>
      <c r="P1012" s="484">
        <v>273</v>
      </c>
      <c r="Q1012" s="485">
        <v>0</v>
      </c>
      <c r="R1012" s="485">
        <v>0</v>
      </c>
      <c r="S1012" s="485">
        <v>16</v>
      </c>
      <c r="T1012" s="485">
        <v>0</v>
      </c>
      <c r="U1012" s="484">
        <v>0</v>
      </c>
      <c r="V1012" s="483"/>
      <c r="W1012" s="486" t="s">
        <v>672</v>
      </c>
      <c r="X1012" s="476" t="s">
        <v>0</v>
      </c>
      <c r="Y1012" s="476" t="s">
        <v>0</v>
      </c>
      <c r="Z1012" s="476">
        <v>0</v>
      </c>
      <c r="AA1012" s="493">
        <f t="shared" si="42"/>
        <v>10</v>
      </c>
      <c r="AC1012" s="495">
        <f t="shared" si="43"/>
        <v>10</v>
      </c>
    </row>
    <row r="1013" spans="1:29" s="493" customFormat="1" hidden="1" x14ac:dyDescent="0.2">
      <c r="A1013" s="475">
        <v>986</v>
      </c>
      <c r="B1013" s="476" t="s">
        <v>1070</v>
      </c>
      <c r="C1013" s="476" t="s">
        <v>486</v>
      </c>
      <c r="D1013" s="476" t="s">
        <v>703</v>
      </c>
      <c r="E1013" s="476" t="s">
        <v>768</v>
      </c>
      <c r="F1013" s="477">
        <v>2</v>
      </c>
      <c r="G1013" s="477">
        <v>0</v>
      </c>
      <c r="H1013" s="477">
        <v>0</v>
      </c>
      <c r="I1013" s="478" t="s">
        <v>328</v>
      </c>
      <c r="J1013" s="479">
        <v>25690</v>
      </c>
      <c r="K1013" s="480">
        <v>44125</v>
      </c>
      <c r="L1013" s="480"/>
      <c r="M1013" s="481">
        <v>51</v>
      </c>
      <c r="N1013" s="482" t="s">
        <v>328</v>
      </c>
      <c r="O1013" s="483">
        <v>1</v>
      </c>
      <c r="P1013" s="484">
        <v>55</v>
      </c>
      <c r="Q1013" s="485">
        <v>0</v>
      </c>
      <c r="R1013" s="485">
        <v>0</v>
      </c>
      <c r="S1013" s="485">
        <v>3</v>
      </c>
      <c r="T1013" s="485">
        <v>0</v>
      </c>
      <c r="U1013" s="484">
        <v>0</v>
      </c>
      <c r="V1013" s="483"/>
      <c r="W1013" s="486" t="s">
        <v>672</v>
      </c>
      <c r="X1013" s="476" t="s">
        <v>0</v>
      </c>
      <c r="Y1013" s="476" t="s">
        <v>0</v>
      </c>
      <c r="Z1013" s="476">
        <v>0</v>
      </c>
      <c r="AA1013" s="493">
        <f t="shared" si="42"/>
        <v>2</v>
      </c>
      <c r="AC1013" s="495">
        <f t="shared" si="43"/>
        <v>2</v>
      </c>
    </row>
    <row r="1014" spans="1:29" s="493" customFormat="1" hidden="1" x14ac:dyDescent="0.2">
      <c r="A1014" s="475">
        <v>987</v>
      </c>
      <c r="B1014" s="476" t="s">
        <v>1070</v>
      </c>
      <c r="C1014" s="476" t="s">
        <v>486</v>
      </c>
      <c r="D1014" s="476" t="s">
        <v>703</v>
      </c>
      <c r="E1014" s="476" t="s">
        <v>768</v>
      </c>
      <c r="F1014" s="477">
        <v>83</v>
      </c>
      <c r="G1014" s="477">
        <v>0</v>
      </c>
      <c r="H1014" s="477">
        <v>0</v>
      </c>
      <c r="I1014" s="478" t="s">
        <v>328</v>
      </c>
      <c r="J1014" s="479">
        <v>25690</v>
      </c>
      <c r="K1014" s="480">
        <v>44131</v>
      </c>
      <c r="L1014" s="480"/>
      <c r="M1014" s="481">
        <v>2132</v>
      </c>
      <c r="N1014" s="482" t="s">
        <v>328</v>
      </c>
      <c r="O1014" s="483">
        <v>1</v>
      </c>
      <c r="P1014" s="484">
        <v>2267</v>
      </c>
      <c r="Q1014" s="485">
        <v>0</v>
      </c>
      <c r="R1014" s="485">
        <v>0</v>
      </c>
      <c r="S1014" s="485">
        <v>135</v>
      </c>
      <c r="T1014" s="485">
        <v>0</v>
      </c>
      <c r="U1014" s="484">
        <v>0</v>
      </c>
      <c r="V1014" s="483"/>
      <c r="W1014" s="486" t="s">
        <v>672</v>
      </c>
      <c r="X1014" s="476" t="s">
        <v>0</v>
      </c>
      <c r="Y1014" s="476" t="s">
        <v>0</v>
      </c>
      <c r="Z1014" s="476">
        <v>0</v>
      </c>
      <c r="AA1014" s="493">
        <f t="shared" si="42"/>
        <v>83</v>
      </c>
      <c r="AC1014" s="495">
        <f t="shared" si="43"/>
        <v>83</v>
      </c>
    </row>
    <row r="1015" spans="1:29" s="493" customFormat="1" hidden="1" x14ac:dyDescent="0.2">
      <c r="A1015" s="475">
        <v>988</v>
      </c>
      <c r="B1015" s="476" t="s">
        <v>1070</v>
      </c>
      <c r="C1015" s="476" t="s">
        <v>486</v>
      </c>
      <c r="D1015" s="476" t="s">
        <v>703</v>
      </c>
      <c r="E1015" s="476" t="s">
        <v>768</v>
      </c>
      <c r="F1015" s="477">
        <v>12</v>
      </c>
      <c r="G1015" s="477">
        <v>0</v>
      </c>
      <c r="H1015" s="477">
        <v>0</v>
      </c>
      <c r="I1015" s="478" t="s">
        <v>328</v>
      </c>
      <c r="J1015" s="479">
        <v>25550</v>
      </c>
      <c r="K1015" s="480">
        <v>44131</v>
      </c>
      <c r="L1015" s="480"/>
      <c r="M1015" s="481">
        <v>307</v>
      </c>
      <c r="N1015" s="482" t="s">
        <v>328</v>
      </c>
      <c r="O1015" s="483">
        <v>1</v>
      </c>
      <c r="P1015" s="484">
        <v>328</v>
      </c>
      <c r="Q1015" s="485">
        <v>0</v>
      </c>
      <c r="R1015" s="485">
        <v>0</v>
      </c>
      <c r="S1015" s="485">
        <v>21</v>
      </c>
      <c r="T1015" s="485">
        <v>0</v>
      </c>
      <c r="U1015" s="484">
        <v>0</v>
      </c>
      <c r="V1015" s="483"/>
      <c r="W1015" s="486" t="s">
        <v>672</v>
      </c>
      <c r="X1015" s="476" t="s">
        <v>0</v>
      </c>
      <c r="Y1015" s="476" t="s">
        <v>0</v>
      </c>
      <c r="Z1015" s="476">
        <v>0</v>
      </c>
      <c r="AA1015" s="493">
        <f t="shared" si="42"/>
        <v>12</v>
      </c>
      <c r="AC1015" s="495">
        <f t="shared" si="43"/>
        <v>12</v>
      </c>
    </row>
    <row r="1016" spans="1:29" s="493" customFormat="1" hidden="1" x14ac:dyDescent="0.2">
      <c r="A1016" s="475">
        <v>989</v>
      </c>
      <c r="B1016" s="476" t="s">
        <v>1070</v>
      </c>
      <c r="C1016" s="476" t="s">
        <v>486</v>
      </c>
      <c r="D1016" s="476" t="s">
        <v>703</v>
      </c>
      <c r="E1016" s="476" t="s">
        <v>768</v>
      </c>
      <c r="F1016" s="477">
        <v>20</v>
      </c>
      <c r="G1016" s="477">
        <v>0</v>
      </c>
      <c r="H1016" s="477">
        <v>0</v>
      </c>
      <c r="I1016" s="478" t="s">
        <v>328</v>
      </c>
      <c r="J1016" s="479">
        <v>25550</v>
      </c>
      <c r="K1016" s="480">
        <v>44131</v>
      </c>
      <c r="L1016" s="480"/>
      <c r="M1016" s="481">
        <v>511</v>
      </c>
      <c r="N1016" s="482" t="s">
        <v>328</v>
      </c>
      <c r="O1016" s="483">
        <v>1</v>
      </c>
      <c r="P1016" s="484">
        <v>546</v>
      </c>
      <c r="Q1016" s="485">
        <v>0</v>
      </c>
      <c r="R1016" s="485">
        <v>0</v>
      </c>
      <c r="S1016" s="485">
        <v>35</v>
      </c>
      <c r="T1016" s="485">
        <v>0</v>
      </c>
      <c r="U1016" s="484">
        <v>0</v>
      </c>
      <c r="V1016" s="483"/>
      <c r="W1016" s="486" t="s">
        <v>672</v>
      </c>
      <c r="X1016" s="476" t="s">
        <v>0</v>
      </c>
      <c r="Y1016" s="476" t="s">
        <v>0</v>
      </c>
      <c r="Z1016" s="476">
        <v>0</v>
      </c>
      <c r="AA1016" s="493">
        <f t="shared" si="42"/>
        <v>20</v>
      </c>
      <c r="AC1016" s="495">
        <f t="shared" si="43"/>
        <v>20</v>
      </c>
    </row>
    <row r="1017" spans="1:29" s="493" customFormat="1" hidden="1" x14ac:dyDescent="0.2">
      <c r="A1017" s="475">
        <v>990</v>
      </c>
      <c r="B1017" s="476" t="s">
        <v>1070</v>
      </c>
      <c r="C1017" s="476" t="s">
        <v>486</v>
      </c>
      <c r="D1017" s="476" t="s">
        <v>703</v>
      </c>
      <c r="E1017" s="476" t="s">
        <v>768</v>
      </c>
      <c r="F1017" s="477">
        <v>7</v>
      </c>
      <c r="G1017" s="477">
        <v>0</v>
      </c>
      <c r="H1017" s="477">
        <v>0</v>
      </c>
      <c r="I1017" s="478" t="s">
        <v>328</v>
      </c>
      <c r="J1017" s="479">
        <v>25450</v>
      </c>
      <c r="K1017" s="480">
        <v>44132</v>
      </c>
      <c r="L1017" s="480"/>
      <c r="M1017" s="481">
        <v>178</v>
      </c>
      <c r="N1017" s="482" t="s">
        <v>328</v>
      </c>
      <c r="O1017" s="483">
        <v>1</v>
      </c>
      <c r="P1017" s="484">
        <v>191</v>
      </c>
      <c r="Q1017" s="485">
        <v>0</v>
      </c>
      <c r="R1017" s="485">
        <v>0</v>
      </c>
      <c r="S1017" s="485">
        <v>13</v>
      </c>
      <c r="T1017" s="485">
        <v>0</v>
      </c>
      <c r="U1017" s="484">
        <v>0</v>
      </c>
      <c r="V1017" s="483"/>
      <c r="W1017" s="486" t="s">
        <v>672</v>
      </c>
      <c r="X1017" s="476" t="s">
        <v>0</v>
      </c>
      <c r="Y1017" s="476" t="s">
        <v>0</v>
      </c>
      <c r="Z1017" s="476">
        <v>0</v>
      </c>
      <c r="AA1017" s="493">
        <f t="shared" si="42"/>
        <v>7</v>
      </c>
      <c r="AC1017" s="495">
        <f t="shared" si="43"/>
        <v>7</v>
      </c>
    </row>
    <row r="1018" spans="1:29" s="493" customFormat="1" hidden="1" x14ac:dyDescent="0.2">
      <c r="A1018" s="475">
        <v>991</v>
      </c>
      <c r="B1018" s="476" t="s">
        <v>1070</v>
      </c>
      <c r="C1018" s="476" t="s">
        <v>486</v>
      </c>
      <c r="D1018" s="476" t="s">
        <v>703</v>
      </c>
      <c r="E1018" s="476" t="s">
        <v>768</v>
      </c>
      <c r="F1018" s="477">
        <v>5</v>
      </c>
      <c r="G1018" s="477">
        <v>0</v>
      </c>
      <c r="H1018" s="477">
        <v>0</v>
      </c>
      <c r="I1018" s="478" t="s">
        <v>328</v>
      </c>
      <c r="J1018" s="479">
        <v>25450</v>
      </c>
      <c r="K1018" s="480">
        <v>44132</v>
      </c>
      <c r="L1018" s="480"/>
      <c r="M1018" s="481">
        <v>127</v>
      </c>
      <c r="N1018" s="482" t="s">
        <v>328</v>
      </c>
      <c r="O1018" s="483">
        <v>1</v>
      </c>
      <c r="P1018" s="484">
        <v>137</v>
      </c>
      <c r="Q1018" s="485">
        <v>0</v>
      </c>
      <c r="R1018" s="485">
        <v>0</v>
      </c>
      <c r="S1018" s="485">
        <v>9</v>
      </c>
      <c r="T1018" s="485">
        <v>0</v>
      </c>
      <c r="U1018" s="484">
        <v>0</v>
      </c>
      <c r="V1018" s="483"/>
      <c r="W1018" s="486" t="s">
        <v>672</v>
      </c>
      <c r="X1018" s="476" t="s">
        <v>0</v>
      </c>
      <c r="Y1018" s="476" t="s">
        <v>0</v>
      </c>
      <c r="Z1018" s="476">
        <v>0</v>
      </c>
      <c r="AA1018" s="493">
        <f t="shared" si="42"/>
        <v>5</v>
      </c>
      <c r="AC1018" s="495">
        <f t="shared" si="43"/>
        <v>5</v>
      </c>
    </row>
    <row r="1019" spans="1:29" s="493" customFormat="1" hidden="1" x14ac:dyDescent="0.2">
      <c r="A1019" s="475">
        <v>992</v>
      </c>
      <c r="B1019" s="476" t="s">
        <v>1070</v>
      </c>
      <c r="C1019" s="476" t="s">
        <v>486</v>
      </c>
      <c r="D1019" s="476" t="s">
        <v>703</v>
      </c>
      <c r="E1019" s="476" t="s">
        <v>768</v>
      </c>
      <c r="F1019" s="477">
        <v>220</v>
      </c>
      <c r="G1019" s="477">
        <v>0</v>
      </c>
      <c r="H1019" s="477">
        <v>0</v>
      </c>
      <c r="I1019" s="478" t="s">
        <v>328</v>
      </c>
      <c r="J1019" s="479">
        <v>25350</v>
      </c>
      <c r="K1019" s="480">
        <v>44133</v>
      </c>
      <c r="L1019" s="480"/>
      <c r="M1019" s="481">
        <v>5577</v>
      </c>
      <c r="N1019" s="482" t="s">
        <v>328</v>
      </c>
      <c r="O1019" s="483">
        <v>1</v>
      </c>
      <c r="P1019" s="484">
        <v>6009</v>
      </c>
      <c r="Q1019" s="485">
        <v>0</v>
      </c>
      <c r="R1019" s="485">
        <v>0</v>
      </c>
      <c r="S1019" s="485">
        <v>432</v>
      </c>
      <c r="T1019" s="485">
        <v>0</v>
      </c>
      <c r="U1019" s="484">
        <v>0</v>
      </c>
      <c r="V1019" s="483"/>
      <c r="W1019" s="486" t="s">
        <v>672</v>
      </c>
      <c r="X1019" s="476" t="s">
        <v>0</v>
      </c>
      <c r="Y1019" s="476" t="s">
        <v>0</v>
      </c>
      <c r="Z1019" s="476">
        <v>0</v>
      </c>
      <c r="AA1019" s="493">
        <f t="shared" si="42"/>
        <v>220</v>
      </c>
      <c r="AC1019" s="495">
        <f t="shared" si="43"/>
        <v>220</v>
      </c>
    </row>
    <row r="1020" spans="1:29" s="493" customFormat="1" hidden="1" x14ac:dyDescent="0.2">
      <c r="A1020" s="475">
        <v>993</v>
      </c>
      <c r="B1020" s="476" t="s">
        <v>1070</v>
      </c>
      <c r="C1020" s="476" t="s">
        <v>486</v>
      </c>
      <c r="D1020" s="476" t="s">
        <v>703</v>
      </c>
      <c r="E1020" s="476" t="s">
        <v>768</v>
      </c>
      <c r="F1020" s="477">
        <v>221</v>
      </c>
      <c r="G1020" s="477">
        <v>0</v>
      </c>
      <c r="H1020" s="477">
        <v>0</v>
      </c>
      <c r="I1020" s="478" t="s">
        <v>328</v>
      </c>
      <c r="J1020" s="479">
        <v>25250</v>
      </c>
      <c r="K1020" s="480">
        <v>44133</v>
      </c>
      <c r="L1020" s="480"/>
      <c r="M1020" s="481">
        <v>5580</v>
      </c>
      <c r="N1020" s="482" t="s">
        <v>328</v>
      </c>
      <c r="O1020" s="483">
        <v>1</v>
      </c>
      <c r="P1020" s="484">
        <v>6037</v>
      </c>
      <c r="Q1020" s="485">
        <v>0</v>
      </c>
      <c r="R1020" s="485">
        <v>0</v>
      </c>
      <c r="S1020" s="485">
        <v>456</v>
      </c>
      <c r="T1020" s="485">
        <v>0</v>
      </c>
      <c r="U1020" s="484">
        <v>0</v>
      </c>
      <c r="V1020" s="483"/>
      <c r="W1020" s="486" t="s">
        <v>672</v>
      </c>
      <c r="X1020" s="476" t="s">
        <v>0</v>
      </c>
      <c r="Y1020" s="476" t="s">
        <v>0</v>
      </c>
      <c r="Z1020" s="476">
        <v>0</v>
      </c>
      <c r="AA1020" s="493">
        <f t="shared" si="42"/>
        <v>221</v>
      </c>
      <c r="AC1020" s="495">
        <f t="shared" si="43"/>
        <v>221</v>
      </c>
    </row>
    <row r="1021" spans="1:29" s="493" customFormat="1" hidden="1" x14ac:dyDescent="0.2">
      <c r="A1021" s="475">
        <v>994</v>
      </c>
      <c r="B1021" s="476" t="s">
        <v>1070</v>
      </c>
      <c r="C1021" s="476" t="s">
        <v>486</v>
      </c>
      <c r="D1021" s="476" t="s">
        <v>703</v>
      </c>
      <c r="E1021" s="476" t="s">
        <v>768</v>
      </c>
      <c r="F1021" s="477">
        <v>35</v>
      </c>
      <c r="G1021" s="477">
        <v>0</v>
      </c>
      <c r="H1021" s="477">
        <v>0</v>
      </c>
      <c r="I1021" s="478" t="s">
        <v>328</v>
      </c>
      <c r="J1021" s="479">
        <v>25450</v>
      </c>
      <c r="K1021" s="480">
        <v>44133</v>
      </c>
      <c r="L1021" s="480"/>
      <c r="M1021" s="481">
        <v>891</v>
      </c>
      <c r="N1021" s="482" t="s">
        <v>328</v>
      </c>
      <c r="O1021" s="483">
        <v>1</v>
      </c>
      <c r="P1021" s="484">
        <v>956</v>
      </c>
      <c r="Q1021" s="485">
        <v>0</v>
      </c>
      <c r="R1021" s="485">
        <v>0</v>
      </c>
      <c r="S1021" s="485">
        <v>65</v>
      </c>
      <c r="T1021" s="485">
        <v>0</v>
      </c>
      <c r="U1021" s="484">
        <v>0</v>
      </c>
      <c r="V1021" s="483"/>
      <c r="W1021" s="486" t="s">
        <v>672</v>
      </c>
      <c r="X1021" s="476" t="s">
        <v>0</v>
      </c>
      <c r="Y1021" s="476" t="s">
        <v>0</v>
      </c>
      <c r="Z1021" s="476">
        <v>0</v>
      </c>
      <c r="AA1021" s="493">
        <f t="shared" si="42"/>
        <v>35</v>
      </c>
      <c r="AC1021" s="495">
        <f t="shared" si="43"/>
        <v>35</v>
      </c>
    </row>
    <row r="1022" spans="1:29" s="493" customFormat="1" hidden="1" x14ac:dyDescent="0.2">
      <c r="A1022" s="475">
        <v>995</v>
      </c>
      <c r="B1022" s="476" t="s">
        <v>1070</v>
      </c>
      <c r="C1022" s="476" t="s">
        <v>486</v>
      </c>
      <c r="D1022" s="476" t="s">
        <v>703</v>
      </c>
      <c r="E1022" s="476" t="s">
        <v>768</v>
      </c>
      <c r="F1022" s="477">
        <v>223</v>
      </c>
      <c r="G1022" s="477">
        <v>0</v>
      </c>
      <c r="H1022" s="477">
        <v>0</v>
      </c>
      <c r="I1022" s="478" t="s">
        <v>328</v>
      </c>
      <c r="J1022" s="479">
        <v>25000</v>
      </c>
      <c r="K1022" s="480">
        <v>44134</v>
      </c>
      <c r="L1022" s="480"/>
      <c r="M1022" s="481">
        <v>5575</v>
      </c>
      <c r="N1022" s="482" t="s">
        <v>328</v>
      </c>
      <c r="O1022" s="483">
        <v>1</v>
      </c>
      <c r="P1022" s="484">
        <v>6091</v>
      </c>
      <c r="Q1022" s="485">
        <v>0</v>
      </c>
      <c r="R1022" s="485">
        <v>0</v>
      </c>
      <c r="S1022" s="485">
        <v>516</v>
      </c>
      <c r="T1022" s="485">
        <v>0</v>
      </c>
      <c r="U1022" s="484">
        <v>0</v>
      </c>
      <c r="V1022" s="483"/>
      <c r="W1022" s="486" t="s">
        <v>672</v>
      </c>
      <c r="X1022" s="476" t="s">
        <v>0</v>
      </c>
      <c r="Y1022" s="476" t="s">
        <v>0</v>
      </c>
      <c r="Z1022" s="476">
        <v>0</v>
      </c>
      <c r="AA1022" s="493">
        <f t="shared" si="42"/>
        <v>223</v>
      </c>
      <c r="AC1022" s="495">
        <f t="shared" si="43"/>
        <v>223</v>
      </c>
    </row>
    <row r="1023" spans="1:29" s="493" customFormat="1" hidden="1" x14ac:dyDescent="0.2">
      <c r="A1023" s="475">
        <v>996</v>
      </c>
      <c r="B1023" s="476" t="s">
        <v>1070</v>
      </c>
      <c r="C1023" s="476" t="s">
        <v>486</v>
      </c>
      <c r="D1023" s="476" t="s">
        <v>703</v>
      </c>
      <c r="E1023" s="476" t="s">
        <v>768</v>
      </c>
      <c r="F1023" s="477">
        <v>18</v>
      </c>
      <c r="G1023" s="477">
        <v>0</v>
      </c>
      <c r="H1023" s="477">
        <v>0</v>
      </c>
      <c r="I1023" s="478" t="s">
        <v>328</v>
      </c>
      <c r="J1023" s="479">
        <v>25400</v>
      </c>
      <c r="K1023" s="480">
        <v>44140</v>
      </c>
      <c r="L1023" s="480"/>
      <c r="M1023" s="481">
        <v>457</v>
      </c>
      <c r="N1023" s="482" t="s">
        <v>328</v>
      </c>
      <c r="O1023" s="483">
        <v>1</v>
      </c>
      <c r="P1023" s="484">
        <v>492</v>
      </c>
      <c r="Q1023" s="485">
        <v>0</v>
      </c>
      <c r="R1023" s="485">
        <v>0</v>
      </c>
      <c r="S1023" s="485">
        <v>34</v>
      </c>
      <c r="T1023" s="485">
        <v>0</v>
      </c>
      <c r="U1023" s="484">
        <v>0</v>
      </c>
      <c r="V1023" s="483"/>
      <c r="W1023" s="486" t="s">
        <v>672</v>
      </c>
      <c r="X1023" s="476" t="s">
        <v>0</v>
      </c>
      <c r="Y1023" s="476" t="s">
        <v>0</v>
      </c>
      <c r="Z1023" s="476">
        <v>0</v>
      </c>
      <c r="AA1023" s="493">
        <f t="shared" si="42"/>
        <v>18</v>
      </c>
      <c r="AC1023" s="495">
        <f t="shared" si="43"/>
        <v>18</v>
      </c>
    </row>
    <row r="1024" spans="1:29" s="493" customFormat="1" hidden="1" x14ac:dyDescent="0.2">
      <c r="A1024" s="475">
        <v>997</v>
      </c>
      <c r="B1024" s="476" t="s">
        <v>1070</v>
      </c>
      <c r="C1024" s="476" t="s">
        <v>486</v>
      </c>
      <c r="D1024" s="476" t="s">
        <v>703</v>
      </c>
      <c r="E1024" s="476" t="s">
        <v>768</v>
      </c>
      <c r="F1024" s="477">
        <v>92</v>
      </c>
      <c r="G1024" s="477">
        <v>0</v>
      </c>
      <c r="H1024" s="477">
        <v>0</v>
      </c>
      <c r="I1024" s="478" t="s">
        <v>328</v>
      </c>
      <c r="J1024" s="479">
        <v>26000</v>
      </c>
      <c r="K1024" s="480">
        <v>44169</v>
      </c>
      <c r="L1024" s="480"/>
      <c r="M1024" s="481">
        <v>2392</v>
      </c>
      <c r="N1024" s="482" t="s">
        <v>328</v>
      </c>
      <c r="O1024" s="483">
        <v>1</v>
      </c>
      <c r="P1024" s="484">
        <v>2513</v>
      </c>
      <c r="Q1024" s="485">
        <v>0</v>
      </c>
      <c r="R1024" s="485">
        <v>0</v>
      </c>
      <c r="S1024" s="485">
        <v>121</v>
      </c>
      <c r="T1024" s="485">
        <v>0</v>
      </c>
      <c r="U1024" s="484">
        <v>0</v>
      </c>
      <c r="V1024" s="483"/>
      <c r="W1024" s="486" t="s">
        <v>672</v>
      </c>
      <c r="X1024" s="476" t="s">
        <v>0</v>
      </c>
      <c r="Y1024" s="476" t="s">
        <v>0</v>
      </c>
      <c r="Z1024" s="476">
        <v>0</v>
      </c>
      <c r="AA1024" s="493">
        <f t="shared" si="42"/>
        <v>92</v>
      </c>
      <c r="AC1024" s="495">
        <f t="shared" si="43"/>
        <v>92</v>
      </c>
    </row>
    <row r="1025" spans="1:29" s="493" customFormat="1" hidden="1" x14ac:dyDescent="0.2">
      <c r="A1025" s="475">
        <v>998</v>
      </c>
      <c r="B1025" s="476" t="s">
        <v>1070</v>
      </c>
      <c r="C1025" s="476" t="s">
        <v>486</v>
      </c>
      <c r="D1025" s="476" t="s">
        <v>703</v>
      </c>
      <c r="E1025" s="476" t="s">
        <v>768</v>
      </c>
      <c r="F1025" s="477">
        <v>212</v>
      </c>
      <c r="G1025" s="477">
        <v>0</v>
      </c>
      <c r="H1025" s="477">
        <v>0</v>
      </c>
      <c r="I1025" s="478" t="s">
        <v>328</v>
      </c>
      <c r="J1025" s="479">
        <v>26300</v>
      </c>
      <c r="K1025" s="480">
        <v>44186</v>
      </c>
      <c r="L1025" s="480"/>
      <c r="M1025" s="481">
        <v>5576</v>
      </c>
      <c r="N1025" s="482" t="s">
        <v>328</v>
      </c>
      <c r="O1025" s="483">
        <v>1</v>
      </c>
      <c r="P1025" s="484">
        <v>5791</v>
      </c>
      <c r="Q1025" s="485">
        <v>0</v>
      </c>
      <c r="R1025" s="485">
        <v>0</v>
      </c>
      <c r="S1025" s="485">
        <v>215</v>
      </c>
      <c r="T1025" s="485">
        <v>0</v>
      </c>
      <c r="U1025" s="484">
        <v>0</v>
      </c>
      <c r="V1025" s="483"/>
      <c r="W1025" s="486" t="s">
        <v>672</v>
      </c>
      <c r="X1025" s="476" t="s">
        <v>0</v>
      </c>
      <c r="Y1025" s="476" t="s">
        <v>0</v>
      </c>
      <c r="Z1025" s="476">
        <v>0</v>
      </c>
      <c r="AA1025" s="493">
        <f t="shared" si="42"/>
        <v>212</v>
      </c>
      <c r="AC1025" s="495">
        <f t="shared" si="43"/>
        <v>212</v>
      </c>
    </row>
    <row r="1026" spans="1:29" s="493" customFormat="1" hidden="1" x14ac:dyDescent="0.2">
      <c r="A1026" s="475">
        <v>999</v>
      </c>
      <c r="B1026" s="476" t="s">
        <v>1070</v>
      </c>
      <c r="C1026" s="476" t="s">
        <v>486</v>
      </c>
      <c r="D1026" s="476" t="s">
        <v>703</v>
      </c>
      <c r="E1026" s="476" t="s">
        <v>768</v>
      </c>
      <c r="F1026" s="477">
        <v>213</v>
      </c>
      <c r="G1026" s="477">
        <v>0</v>
      </c>
      <c r="H1026" s="477">
        <v>0</v>
      </c>
      <c r="I1026" s="478" t="s">
        <v>328</v>
      </c>
      <c r="J1026" s="479">
        <v>26100</v>
      </c>
      <c r="K1026" s="480">
        <v>44188</v>
      </c>
      <c r="L1026" s="480"/>
      <c r="M1026" s="481">
        <v>5559</v>
      </c>
      <c r="N1026" s="482" t="s">
        <v>328</v>
      </c>
      <c r="O1026" s="483">
        <v>1</v>
      </c>
      <c r="P1026" s="484">
        <v>5818</v>
      </c>
      <c r="Q1026" s="485">
        <v>0</v>
      </c>
      <c r="R1026" s="485">
        <v>0</v>
      </c>
      <c r="S1026" s="485">
        <v>259</v>
      </c>
      <c r="T1026" s="485">
        <v>0</v>
      </c>
      <c r="U1026" s="484">
        <v>0</v>
      </c>
      <c r="V1026" s="483"/>
      <c r="W1026" s="486" t="s">
        <v>672</v>
      </c>
      <c r="X1026" s="476" t="s">
        <v>0</v>
      </c>
      <c r="Y1026" s="476" t="s">
        <v>0</v>
      </c>
      <c r="Z1026" s="476">
        <v>0</v>
      </c>
      <c r="AA1026" s="493">
        <f t="shared" si="42"/>
        <v>213</v>
      </c>
      <c r="AC1026" s="495">
        <f t="shared" si="43"/>
        <v>213</v>
      </c>
    </row>
    <row r="1027" spans="1:29" s="493" customFormat="1" hidden="1" x14ac:dyDescent="0.2">
      <c r="A1027" s="475">
        <v>1000</v>
      </c>
      <c r="B1027" s="476" t="s">
        <v>1070</v>
      </c>
      <c r="C1027" s="476" t="s">
        <v>486</v>
      </c>
      <c r="D1027" s="476" t="s">
        <v>703</v>
      </c>
      <c r="E1027" s="476" t="s">
        <v>768</v>
      </c>
      <c r="F1027" s="477">
        <v>176</v>
      </c>
      <c r="G1027" s="477">
        <v>0</v>
      </c>
      <c r="H1027" s="477">
        <v>0</v>
      </c>
      <c r="I1027" s="478" t="s">
        <v>328</v>
      </c>
      <c r="J1027" s="479">
        <v>26000</v>
      </c>
      <c r="K1027" s="480">
        <v>44189</v>
      </c>
      <c r="L1027" s="480"/>
      <c r="M1027" s="481">
        <v>4576</v>
      </c>
      <c r="N1027" s="482" t="s">
        <v>328</v>
      </c>
      <c r="O1027" s="483">
        <v>1</v>
      </c>
      <c r="P1027" s="484">
        <v>4807</v>
      </c>
      <c r="Q1027" s="485">
        <v>0</v>
      </c>
      <c r="R1027" s="485">
        <v>0</v>
      </c>
      <c r="S1027" s="485">
        <v>231</v>
      </c>
      <c r="T1027" s="485">
        <v>0</v>
      </c>
      <c r="U1027" s="484">
        <v>0</v>
      </c>
      <c r="V1027" s="483"/>
      <c r="W1027" s="486" t="s">
        <v>672</v>
      </c>
      <c r="X1027" s="476" t="s">
        <v>0</v>
      </c>
      <c r="Y1027" s="476" t="s">
        <v>0</v>
      </c>
      <c r="Z1027" s="476">
        <v>0</v>
      </c>
      <c r="AA1027" s="493">
        <f t="shared" si="42"/>
        <v>176</v>
      </c>
      <c r="AC1027" s="495">
        <f t="shared" si="43"/>
        <v>176</v>
      </c>
    </row>
    <row r="1028" spans="1:29" s="493" customFormat="1" hidden="1" x14ac:dyDescent="0.2">
      <c r="A1028" s="475">
        <v>1001</v>
      </c>
      <c r="B1028" s="476" t="s">
        <v>1070</v>
      </c>
      <c r="C1028" s="476" t="s">
        <v>486</v>
      </c>
      <c r="D1028" s="476" t="s">
        <v>703</v>
      </c>
      <c r="E1028" s="476" t="s">
        <v>768</v>
      </c>
      <c r="F1028" s="477">
        <v>10</v>
      </c>
      <c r="G1028" s="477">
        <v>0</v>
      </c>
      <c r="H1028" s="477">
        <v>0</v>
      </c>
      <c r="I1028" s="478" t="s">
        <v>328</v>
      </c>
      <c r="J1028" s="479">
        <v>26407.77</v>
      </c>
      <c r="K1028" s="480">
        <v>44208</v>
      </c>
      <c r="L1028" s="480"/>
      <c r="M1028" s="481">
        <v>264</v>
      </c>
      <c r="N1028" s="482" t="s">
        <v>328</v>
      </c>
      <c r="O1028" s="483">
        <v>1</v>
      </c>
      <c r="P1028" s="484">
        <v>273</v>
      </c>
      <c r="Q1028" s="485">
        <v>0</v>
      </c>
      <c r="R1028" s="485">
        <v>0</v>
      </c>
      <c r="S1028" s="485">
        <v>9</v>
      </c>
      <c r="T1028" s="485">
        <v>0</v>
      </c>
      <c r="U1028" s="484">
        <v>0</v>
      </c>
      <c r="V1028" s="483"/>
      <c r="W1028" s="486" t="s">
        <v>672</v>
      </c>
      <c r="X1028" s="476" t="s">
        <v>0</v>
      </c>
      <c r="Y1028" s="476" t="s">
        <v>0</v>
      </c>
      <c r="Z1028" s="476">
        <v>0</v>
      </c>
      <c r="AA1028" s="493">
        <f t="shared" si="42"/>
        <v>10</v>
      </c>
      <c r="AC1028" s="495">
        <f t="shared" si="43"/>
        <v>10</v>
      </c>
    </row>
    <row r="1029" spans="1:29" s="493" customFormat="1" hidden="1" x14ac:dyDescent="0.2">
      <c r="A1029" s="475">
        <v>1002</v>
      </c>
      <c r="B1029" s="476" t="s">
        <v>1070</v>
      </c>
      <c r="C1029" s="476" t="s">
        <v>486</v>
      </c>
      <c r="D1029" s="476" t="s">
        <v>703</v>
      </c>
      <c r="E1029" s="476" t="s">
        <v>768</v>
      </c>
      <c r="F1029" s="477">
        <v>23</v>
      </c>
      <c r="G1029" s="477">
        <v>0</v>
      </c>
      <c r="H1029" s="477">
        <v>0</v>
      </c>
      <c r="I1029" s="478" t="s">
        <v>328</v>
      </c>
      <c r="J1029" s="479">
        <v>26213.599999999999</v>
      </c>
      <c r="K1029" s="480">
        <v>44209</v>
      </c>
      <c r="L1029" s="480"/>
      <c r="M1029" s="481">
        <v>603</v>
      </c>
      <c r="N1029" s="482" t="s">
        <v>328</v>
      </c>
      <c r="O1029" s="483">
        <v>1</v>
      </c>
      <c r="P1029" s="484">
        <v>628</v>
      </c>
      <c r="Q1029" s="485">
        <v>0</v>
      </c>
      <c r="R1029" s="485">
        <v>0</v>
      </c>
      <c r="S1029" s="485">
        <v>25</v>
      </c>
      <c r="T1029" s="485">
        <v>0</v>
      </c>
      <c r="U1029" s="484">
        <v>0</v>
      </c>
      <c r="V1029" s="483"/>
      <c r="W1029" s="486" t="s">
        <v>672</v>
      </c>
      <c r="X1029" s="476" t="s">
        <v>0</v>
      </c>
      <c r="Y1029" s="476" t="s">
        <v>0</v>
      </c>
      <c r="Z1029" s="476">
        <v>0</v>
      </c>
      <c r="AA1029" s="493">
        <f t="shared" si="42"/>
        <v>23</v>
      </c>
      <c r="AC1029" s="495">
        <f t="shared" si="43"/>
        <v>23</v>
      </c>
    </row>
    <row r="1030" spans="1:29" s="493" customFormat="1" hidden="1" x14ac:dyDescent="0.2">
      <c r="A1030" s="475">
        <v>1003</v>
      </c>
      <c r="B1030" s="476" t="s">
        <v>1070</v>
      </c>
      <c r="C1030" s="476" t="s">
        <v>486</v>
      </c>
      <c r="D1030" s="476" t="s">
        <v>703</v>
      </c>
      <c r="E1030" s="476" t="s">
        <v>768</v>
      </c>
      <c r="F1030" s="477">
        <v>184</v>
      </c>
      <c r="G1030" s="477">
        <v>0</v>
      </c>
      <c r="H1030" s="477">
        <v>0</v>
      </c>
      <c r="I1030" s="478" t="s">
        <v>328</v>
      </c>
      <c r="J1030" s="479">
        <v>26407.77</v>
      </c>
      <c r="K1030" s="480">
        <v>44209</v>
      </c>
      <c r="L1030" s="480"/>
      <c r="M1030" s="481">
        <v>4859</v>
      </c>
      <c r="N1030" s="482" t="s">
        <v>328</v>
      </c>
      <c r="O1030" s="483">
        <v>1</v>
      </c>
      <c r="P1030" s="484">
        <v>5026</v>
      </c>
      <c r="Q1030" s="485">
        <v>0</v>
      </c>
      <c r="R1030" s="485">
        <v>0</v>
      </c>
      <c r="S1030" s="485">
        <v>167</v>
      </c>
      <c r="T1030" s="485">
        <v>0</v>
      </c>
      <c r="U1030" s="484">
        <v>0</v>
      </c>
      <c r="V1030" s="483"/>
      <c r="W1030" s="486" t="s">
        <v>672</v>
      </c>
      <c r="X1030" s="476" t="s">
        <v>0</v>
      </c>
      <c r="Y1030" s="476" t="s">
        <v>0</v>
      </c>
      <c r="Z1030" s="476">
        <v>0</v>
      </c>
      <c r="AA1030" s="493">
        <f t="shared" si="42"/>
        <v>184</v>
      </c>
      <c r="AC1030" s="495">
        <f t="shared" si="43"/>
        <v>184</v>
      </c>
    </row>
    <row r="1031" spans="1:29" s="493" customFormat="1" hidden="1" x14ac:dyDescent="0.2">
      <c r="A1031" s="475">
        <v>1004</v>
      </c>
      <c r="B1031" s="476" t="s">
        <v>1070</v>
      </c>
      <c r="C1031" s="476" t="s">
        <v>486</v>
      </c>
      <c r="D1031" s="476" t="s">
        <v>703</v>
      </c>
      <c r="E1031" s="476" t="s">
        <v>768</v>
      </c>
      <c r="F1031" s="477">
        <v>223</v>
      </c>
      <c r="G1031" s="477">
        <v>0</v>
      </c>
      <c r="H1031" s="477">
        <v>0</v>
      </c>
      <c r="I1031" s="478" t="s">
        <v>328</v>
      </c>
      <c r="J1031" s="479">
        <v>26213.599999999999</v>
      </c>
      <c r="K1031" s="480">
        <v>44211</v>
      </c>
      <c r="L1031" s="480"/>
      <c r="M1031" s="481">
        <v>5846</v>
      </c>
      <c r="N1031" s="482" t="s">
        <v>328</v>
      </c>
      <c r="O1031" s="483">
        <v>1</v>
      </c>
      <c r="P1031" s="484">
        <v>6091</v>
      </c>
      <c r="Q1031" s="485">
        <v>0</v>
      </c>
      <c r="R1031" s="485">
        <v>0</v>
      </c>
      <c r="S1031" s="485">
        <v>246</v>
      </c>
      <c r="T1031" s="485">
        <v>0</v>
      </c>
      <c r="U1031" s="484">
        <v>0</v>
      </c>
      <c r="V1031" s="483"/>
      <c r="W1031" s="486" t="s">
        <v>672</v>
      </c>
      <c r="X1031" s="476" t="s">
        <v>0</v>
      </c>
      <c r="Y1031" s="476" t="s">
        <v>0</v>
      </c>
      <c r="Z1031" s="476">
        <v>0</v>
      </c>
      <c r="AA1031" s="493">
        <f t="shared" si="42"/>
        <v>223</v>
      </c>
      <c r="AC1031" s="495">
        <f t="shared" si="43"/>
        <v>223</v>
      </c>
    </row>
    <row r="1032" spans="1:29" s="493" customFormat="1" hidden="1" x14ac:dyDescent="0.2">
      <c r="A1032" s="475">
        <v>1005</v>
      </c>
      <c r="B1032" s="476" t="s">
        <v>1070</v>
      </c>
      <c r="C1032" s="476" t="s">
        <v>486</v>
      </c>
      <c r="D1032" s="476" t="s">
        <v>703</v>
      </c>
      <c r="E1032" s="476" t="s">
        <v>768</v>
      </c>
      <c r="F1032" s="477">
        <v>55</v>
      </c>
      <c r="G1032" s="477">
        <v>0</v>
      </c>
      <c r="H1032" s="477">
        <v>0</v>
      </c>
      <c r="I1032" s="478" t="s">
        <v>328</v>
      </c>
      <c r="J1032" s="479">
        <v>25728.16</v>
      </c>
      <c r="K1032" s="480">
        <v>44224</v>
      </c>
      <c r="L1032" s="480"/>
      <c r="M1032" s="481">
        <v>1415</v>
      </c>
      <c r="N1032" s="482" t="s">
        <v>328</v>
      </c>
      <c r="O1032" s="483">
        <v>1</v>
      </c>
      <c r="P1032" s="484">
        <v>1502</v>
      </c>
      <c r="Q1032" s="485">
        <v>0</v>
      </c>
      <c r="R1032" s="485">
        <v>0</v>
      </c>
      <c r="S1032" s="485">
        <v>87</v>
      </c>
      <c r="T1032" s="485">
        <v>0</v>
      </c>
      <c r="U1032" s="484">
        <v>0</v>
      </c>
      <c r="V1032" s="483"/>
      <c r="W1032" s="486" t="s">
        <v>672</v>
      </c>
      <c r="X1032" s="476" t="s">
        <v>0</v>
      </c>
      <c r="Y1032" s="476" t="s">
        <v>0</v>
      </c>
      <c r="Z1032" s="476">
        <v>0</v>
      </c>
      <c r="AA1032" s="493">
        <f t="shared" si="42"/>
        <v>55</v>
      </c>
      <c r="AC1032" s="495">
        <f t="shared" si="43"/>
        <v>55</v>
      </c>
    </row>
    <row r="1033" spans="1:29" s="493" customFormat="1" hidden="1" x14ac:dyDescent="0.2">
      <c r="A1033" s="475">
        <v>1006</v>
      </c>
      <c r="B1033" s="476" t="s">
        <v>1070</v>
      </c>
      <c r="C1033" s="476" t="s">
        <v>486</v>
      </c>
      <c r="D1033" s="476" t="s">
        <v>703</v>
      </c>
      <c r="E1033" s="476" t="s">
        <v>768</v>
      </c>
      <c r="F1033" s="477">
        <v>215</v>
      </c>
      <c r="G1033" s="477">
        <v>0</v>
      </c>
      <c r="H1033" s="477">
        <v>0</v>
      </c>
      <c r="I1033" s="478" t="s">
        <v>328</v>
      </c>
      <c r="J1033" s="479">
        <v>27170</v>
      </c>
      <c r="K1033" s="480">
        <v>44236</v>
      </c>
      <c r="L1033" s="480"/>
      <c r="M1033" s="481">
        <v>5842</v>
      </c>
      <c r="N1033" s="482" t="s">
        <v>328</v>
      </c>
      <c r="O1033" s="483">
        <v>1</v>
      </c>
      <c r="P1033" s="484">
        <v>5873</v>
      </c>
      <c r="Q1033" s="485">
        <v>0</v>
      </c>
      <c r="R1033" s="485">
        <v>0</v>
      </c>
      <c r="S1033" s="485">
        <v>31</v>
      </c>
      <c r="T1033" s="485">
        <v>0</v>
      </c>
      <c r="U1033" s="484">
        <v>0</v>
      </c>
      <c r="V1033" s="483"/>
      <c r="W1033" s="486" t="s">
        <v>672</v>
      </c>
      <c r="X1033" s="476" t="s">
        <v>0</v>
      </c>
      <c r="Y1033" s="476" t="s">
        <v>0</v>
      </c>
      <c r="Z1033" s="476">
        <v>0</v>
      </c>
      <c r="AA1033" s="493">
        <f t="shared" si="42"/>
        <v>215</v>
      </c>
      <c r="AC1033" s="495">
        <f t="shared" si="43"/>
        <v>215</v>
      </c>
    </row>
    <row r="1034" spans="1:29" s="493" customFormat="1" hidden="1" x14ac:dyDescent="0.2">
      <c r="A1034" s="475">
        <v>1007</v>
      </c>
      <c r="B1034" s="476" t="s">
        <v>1070</v>
      </c>
      <c r="C1034" s="476" t="s">
        <v>486</v>
      </c>
      <c r="D1034" s="476" t="s">
        <v>703</v>
      </c>
      <c r="E1034" s="476" t="s">
        <v>768</v>
      </c>
      <c r="F1034" s="477">
        <v>212</v>
      </c>
      <c r="G1034" s="477">
        <v>0</v>
      </c>
      <c r="H1034" s="477">
        <v>0</v>
      </c>
      <c r="I1034" s="478" t="s">
        <v>328</v>
      </c>
      <c r="J1034" s="479">
        <v>27150</v>
      </c>
      <c r="K1034" s="480">
        <v>44238</v>
      </c>
      <c r="L1034" s="480"/>
      <c r="M1034" s="481">
        <v>5756</v>
      </c>
      <c r="N1034" s="482" t="s">
        <v>328</v>
      </c>
      <c r="O1034" s="483">
        <v>1</v>
      </c>
      <c r="P1034" s="484">
        <v>5791</v>
      </c>
      <c r="Q1034" s="485">
        <v>0</v>
      </c>
      <c r="R1034" s="485">
        <v>0</v>
      </c>
      <c r="S1034" s="485">
        <v>35</v>
      </c>
      <c r="T1034" s="485">
        <v>0</v>
      </c>
      <c r="U1034" s="484">
        <v>0</v>
      </c>
      <c r="V1034" s="483"/>
      <c r="W1034" s="486" t="s">
        <v>672</v>
      </c>
      <c r="X1034" s="476" t="s">
        <v>0</v>
      </c>
      <c r="Y1034" s="476" t="s">
        <v>0</v>
      </c>
      <c r="Z1034" s="476">
        <v>0</v>
      </c>
      <c r="AA1034" s="493">
        <f t="shared" si="42"/>
        <v>212</v>
      </c>
      <c r="AC1034" s="495">
        <f t="shared" si="43"/>
        <v>212</v>
      </c>
    </row>
    <row r="1035" spans="1:29" s="493" customFormat="1" hidden="1" x14ac:dyDescent="0.2">
      <c r="A1035" s="475">
        <v>1008</v>
      </c>
      <c r="B1035" s="476" t="s">
        <v>1070</v>
      </c>
      <c r="C1035" s="476" t="s">
        <v>486</v>
      </c>
      <c r="D1035" s="476" t="s">
        <v>703</v>
      </c>
      <c r="E1035" s="476" t="s">
        <v>768</v>
      </c>
      <c r="F1035" s="477">
        <v>2</v>
      </c>
      <c r="G1035" s="477">
        <v>0</v>
      </c>
      <c r="H1035" s="477">
        <v>0</v>
      </c>
      <c r="I1035" s="478" t="s">
        <v>328</v>
      </c>
      <c r="J1035" s="479">
        <v>26844.67</v>
      </c>
      <c r="K1035" s="480">
        <v>44238</v>
      </c>
      <c r="L1035" s="480"/>
      <c r="M1035" s="481">
        <v>54</v>
      </c>
      <c r="N1035" s="482" t="s">
        <v>328</v>
      </c>
      <c r="O1035" s="483">
        <v>1</v>
      </c>
      <c r="P1035" s="484">
        <v>55</v>
      </c>
      <c r="Q1035" s="485">
        <v>0</v>
      </c>
      <c r="R1035" s="485">
        <v>0</v>
      </c>
      <c r="S1035" s="485">
        <v>1</v>
      </c>
      <c r="T1035" s="485">
        <v>0</v>
      </c>
      <c r="U1035" s="484">
        <v>0</v>
      </c>
      <c r="V1035" s="483"/>
      <c r="W1035" s="486" t="s">
        <v>672</v>
      </c>
      <c r="X1035" s="476" t="s">
        <v>0</v>
      </c>
      <c r="Y1035" s="476" t="s">
        <v>0</v>
      </c>
      <c r="Z1035" s="476">
        <v>0</v>
      </c>
      <c r="AA1035" s="493">
        <f t="shared" si="42"/>
        <v>2</v>
      </c>
      <c r="AC1035" s="495">
        <f t="shared" si="43"/>
        <v>2</v>
      </c>
    </row>
    <row r="1036" spans="1:29" s="493" customFormat="1" hidden="1" x14ac:dyDescent="0.2">
      <c r="A1036" s="475">
        <v>1009</v>
      </c>
      <c r="B1036" s="476" t="s">
        <v>1070</v>
      </c>
      <c r="C1036" s="476" t="s">
        <v>486</v>
      </c>
      <c r="D1036" s="476" t="s">
        <v>703</v>
      </c>
      <c r="E1036" s="476" t="s">
        <v>768</v>
      </c>
      <c r="F1036" s="477">
        <v>216</v>
      </c>
      <c r="G1036" s="477">
        <v>0</v>
      </c>
      <c r="H1036" s="477">
        <v>0</v>
      </c>
      <c r="I1036" s="478" t="s">
        <v>328</v>
      </c>
      <c r="J1036" s="479">
        <v>26844.67</v>
      </c>
      <c r="K1036" s="480">
        <v>44238</v>
      </c>
      <c r="L1036" s="480"/>
      <c r="M1036" s="481">
        <v>5798</v>
      </c>
      <c r="N1036" s="482" t="s">
        <v>328</v>
      </c>
      <c r="O1036" s="483">
        <v>1</v>
      </c>
      <c r="P1036" s="484">
        <v>5900</v>
      </c>
      <c r="Q1036" s="485">
        <v>0</v>
      </c>
      <c r="R1036" s="485">
        <v>0</v>
      </c>
      <c r="S1036" s="485">
        <v>102</v>
      </c>
      <c r="T1036" s="485">
        <v>0</v>
      </c>
      <c r="U1036" s="484">
        <v>0</v>
      </c>
      <c r="V1036" s="483"/>
      <c r="W1036" s="486" t="s">
        <v>672</v>
      </c>
      <c r="X1036" s="476" t="s">
        <v>0</v>
      </c>
      <c r="Y1036" s="476" t="s">
        <v>0</v>
      </c>
      <c r="Z1036" s="476">
        <v>0</v>
      </c>
      <c r="AA1036" s="493">
        <f t="shared" si="42"/>
        <v>216</v>
      </c>
      <c r="AC1036" s="495">
        <f t="shared" si="43"/>
        <v>216</v>
      </c>
    </row>
    <row r="1037" spans="1:29" s="493" customFormat="1" hidden="1" x14ac:dyDescent="0.2">
      <c r="A1037" s="475">
        <v>1010</v>
      </c>
      <c r="B1037" s="476" t="s">
        <v>1070</v>
      </c>
      <c r="C1037" s="476" t="s">
        <v>486</v>
      </c>
      <c r="D1037" s="476" t="s">
        <v>703</v>
      </c>
      <c r="E1037" s="476" t="s">
        <v>768</v>
      </c>
      <c r="F1037" s="477">
        <v>2</v>
      </c>
      <c r="G1037" s="477">
        <v>0</v>
      </c>
      <c r="H1037" s="477">
        <v>0</v>
      </c>
      <c r="I1037" s="478" t="s">
        <v>328</v>
      </c>
      <c r="J1037" s="479">
        <v>26844.67</v>
      </c>
      <c r="K1037" s="480">
        <v>44238</v>
      </c>
      <c r="L1037" s="480"/>
      <c r="M1037" s="481">
        <v>54</v>
      </c>
      <c r="N1037" s="482" t="s">
        <v>328</v>
      </c>
      <c r="O1037" s="483">
        <v>1</v>
      </c>
      <c r="P1037" s="484">
        <v>55</v>
      </c>
      <c r="Q1037" s="485">
        <v>0</v>
      </c>
      <c r="R1037" s="485">
        <v>0</v>
      </c>
      <c r="S1037" s="485">
        <v>1</v>
      </c>
      <c r="T1037" s="485">
        <v>0</v>
      </c>
      <c r="U1037" s="484">
        <v>0</v>
      </c>
      <c r="V1037" s="483"/>
      <c r="W1037" s="486" t="s">
        <v>672</v>
      </c>
      <c r="X1037" s="476" t="s">
        <v>0</v>
      </c>
      <c r="Y1037" s="476" t="s">
        <v>0</v>
      </c>
      <c r="Z1037" s="476">
        <v>0</v>
      </c>
      <c r="AA1037" s="493">
        <f t="shared" si="42"/>
        <v>2</v>
      </c>
      <c r="AC1037" s="495">
        <f t="shared" si="43"/>
        <v>2</v>
      </c>
    </row>
    <row r="1038" spans="1:29" s="493" customFormat="1" hidden="1" x14ac:dyDescent="0.2">
      <c r="A1038" s="475">
        <v>1011</v>
      </c>
      <c r="B1038" s="476" t="s">
        <v>1070</v>
      </c>
      <c r="C1038" s="476" t="s">
        <v>486</v>
      </c>
      <c r="D1038" s="476" t="s">
        <v>703</v>
      </c>
      <c r="E1038" s="476" t="s">
        <v>768</v>
      </c>
      <c r="F1038" s="477">
        <v>219</v>
      </c>
      <c r="G1038" s="477">
        <v>0</v>
      </c>
      <c r="H1038" s="477">
        <v>0</v>
      </c>
      <c r="I1038" s="478" t="s">
        <v>328</v>
      </c>
      <c r="J1038" s="479">
        <v>26400</v>
      </c>
      <c r="K1038" s="480">
        <v>44239</v>
      </c>
      <c r="L1038" s="480"/>
      <c r="M1038" s="481">
        <v>5782</v>
      </c>
      <c r="N1038" s="482" t="s">
        <v>328</v>
      </c>
      <c r="O1038" s="483">
        <v>1</v>
      </c>
      <c r="P1038" s="484">
        <v>5982</v>
      </c>
      <c r="Q1038" s="485">
        <v>0</v>
      </c>
      <c r="R1038" s="485">
        <v>0</v>
      </c>
      <c r="S1038" s="485">
        <v>200</v>
      </c>
      <c r="T1038" s="485">
        <v>0</v>
      </c>
      <c r="U1038" s="484">
        <v>0</v>
      </c>
      <c r="V1038" s="483"/>
      <c r="W1038" s="486" t="s">
        <v>672</v>
      </c>
      <c r="X1038" s="476" t="s">
        <v>0</v>
      </c>
      <c r="Y1038" s="476" t="s">
        <v>0</v>
      </c>
      <c r="Z1038" s="476">
        <v>0</v>
      </c>
      <c r="AA1038" s="493">
        <f t="shared" si="42"/>
        <v>219</v>
      </c>
      <c r="AC1038" s="495">
        <f t="shared" si="43"/>
        <v>219</v>
      </c>
    </row>
    <row r="1039" spans="1:29" s="493" customFormat="1" hidden="1" x14ac:dyDescent="0.2">
      <c r="A1039" s="475">
        <v>1012</v>
      </c>
      <c r="B1039" s="476" t="s">
        <v>1070</v>
      </c>
      <c r="C1039" s="476" t="s">
        <v>486</v>
      </c>
      <c r="D1039" s="476" t="s">
        <v>703</v>
      </c>
      <c r="E1039" s="476" t="s">
        <v>768</v>
      </c>
      <c r="F1039" s="477">
        <v>218</v>
      </c>
      <c r="G1039" s="477">
        <v>0</v>
      </c>
      <c r="H1039" s="477">
        <v>0</v>
      </c>
      <c r="I1039" s="478" t="s">
        <v>328</v>
      </c>
      <c r="J1039" s="479">
        <v>26800</v>
      </c>
      <c r="K1039" s="480">
        <v>44267</v>
      </c>
      <c r="L1039" s="480"/>
      <c r="M1039" s="481">
        <v>5842</v>
      </c>
      <c r="N1039" s="482" t="s">
        <v>328</v>
      </c>
      <c r="O1039" s="483">
        <v>1</v>
      </c>
      <c r="P1039" s="484">
        <v>5955</v>
      </c>
      <c r="Q1039" s="485">
        <v>0</v>
      </c>
      <c r="R1039" s="485">
        <v>0</v>
      </c>
      <c r="S1039" s="485">
        <v>113</v>
      </c>
      <c r="T1039" s="485">
        <v>0</v>
      </c>
      <c r="U1039" s="484">
        <v>0</v>
      </c>
      <c r="V1039" s="483"/>
      <c r="W1039" s="486" t="s">
        <v>672</v>
      </c>
      <c r="X1039" s="476" t="s">
        <v>0</v>
      </c>
      <c r="Y1039" s="476" t="s">
        <v>0</v>
      </c>
      <c r="Z1039" s="476">
        <v>0</v>
      </c>
      <c r="AA1039" s="493">
        <f t="shared" si="42"/>
        <v>218</v>
      </c>
      <c r="AC1039" s="495">
        <f t="shared" si="43"/>
        <v>218</v>
      </c>
    </row>
    <row r="1040" spans="1:29" s="493" customFormat="1" hidden="1" x14ac:dyDescent="0.2">
      <c r="A1040" s="475">
        <v>1013</v>
      </c>
      <c r="B1040" s="476" t="s">
        <v>1070</v>
      </c>
      <c r="C1040" s="476" t="s">
        <v>486</v>
      </c>
      <c r="D1040" s="476" t="s">
        <v>838</v>
      </c>
      <c r="E1040" s="476" t="s">
        <v>839</v>
      </c>
      <c r="F1040" s="477">
        <v>42</v>
      </c>
      <c r="G1040" s="477">
        <v>0</v>
      </c>
      <c r="H1040" s="477">
        <v>0</v>
      </c>
      <c r="I1040" s="478" t="s">
        <v>328</v>
      </c>
      <c r="J1040" s="479">
        <v>14077.67</v>
      </c>
      <c r="K1040" s="480">
        <v>43943</v>
      </c>
      <c r="L1040" s="480"/>
      <c r="M1040" s="481">
        <v>591</v>
      </c>
      <c r="N1040" s="482" t="s">
        <v>328</v>
      </c>
      <c r="O1040" s="483">
        <v>1</v>
      </c>
      <c r="P1040" s="484">
        <v>538</v>
      </c>
      <c r="Q1040" s="485">
        <v>0</v>
      </c>
      <c r="R1040" s="485">
        <v>0</v>
      </c>
      <c r="S1040" s="485">
        <v>-53</v>
      </c>
      <c r="T1040" s="485">
        <v>0</v>
      </c>
      <c r="U1040" s="484">
        <v>0</v>
      </c>
      <c r="V1040" s="483"/>
      <c r="W1040" s="486" t="s">
        <v>672</v>
      </c>
      <c r="X1040" s="476" t="s">
        <v>629</v>
      </c>
      <c r="Y1040" s="476" t="s">
        <v>0</v>
      </c>
      <c r="Z1040" s="476">
        <v>0</v>
      </c>
      <c r="AA1040" s="493">
        <f t="shared" ref="AA1040:AA1103" si="44">F1040/O1040</f>
        <v>42</v>
      </c>
      <c r="AC1040" s="495">
        <f t="shared" ref="AC1040:AC1103" si="45">AA1040-AB1040</f>
        <v>42</v>
      </c>
    </row>
    <row r="1041" spans="1:29" s="493" customFormat="1" hidden="1" x14ac:dyDescent="0.2">
      <c r="A1041" s="475">
        <v>1014</v>
      </c>
      <c r="B1041" s="476" t="s">
        <v>1070</v>
      </c>
      <c r="C1041" s="476" t="s">
        <v>486</v>
      </c>
      <c r="D1041" s="476" t="s">
        <v>838</v>
      </c>
      <c r="E1041" s="476" t="s">
        <v>839</v>
      </c>
      <c r="F1041" s="477">
        <v>392</v>
      </c>
      <c r="G1041" s="477">
        <v>0</v>
      </c>
      <c r="H1041" s="477">
        <v>0</v>
      </c>
      <c r="I1041" s="478" t="s">
        <v>328</v>
      </c>
      <c r="J1041" s="479">
        <v>14200</v>
      </c>
      <c r="K1041" s="480">
        <v>43951</v>
      </c>
      <c r="L1041" s="480"/>
      <c r="M1041" s="481">
        <v>5566</v>
      </c>
      <c r="N1041" s="482" t="s">
        <v>328</v>
      </c>
      <c r="O1041" s="483">
        <v>1</v>
      </c>
      <c r="P1041" s="484">
        <v>5022</v>
      </c>
      <c r="Q1041" s="485">
        <v>0</v>
      </c>
      <c r="R1041" s="485">
        <v>0</v>
      </c>
      <c r="S1041" s="485">
        <v>-545</v>
      </c>
      <c r="T1041" s="485">
        <v>0</v>
      </c>
      <c r="U1041" s="484">
        <v>0</v>
      </c>
      <c r="V1041" s="483"/>
      <c r="W1041" s="486" t="s">
        <v>672</v>
      </c>
      <c r="X1041" s="476" t="s">
        <v>629</v>
      </c>
      <c r="Y1041" s="476" t="s">
        <v>0</v>
      </c>
      <c r="Z1041" s="476">
        <v>0</v>
      </c>
      <c r="AA1041" s="493">
        <f t="shared" si="44"/>
        <v>392</v>
      </c>
      <c r="AC1041" s="495">
        <f t="shared" si="45"/>
        <v>392</v>
      </c>
    </row>
    <row r="1042" spans="1:29" s="493" customFormat="1" hidden="1" x14ac:dyDescent="0.2">
      <c r="A1042" s="475">
        <v>1015</v>
      </c>
      <c r="B1042" s="476" t="s">
        <v>1070</v>
      </c>
      <c r="C1042" s="476" t="s">
        <v>486</v>
      </c>
      <c r="D1042" s="476" t="s">
        <v>838</v>
      </c>
      <c r="E1042" s="476" t="s">
        <v>839</v>
      </c>
      <c r="F1042" s="477">
        <v>3</v>
      </c>
      <c r="G1042" s="477">
        <v>0</v>
      </c>
      <c r="H1042" s="477">
        <v>0</v>
      </c>
      <c r="I1042" s="478" t="s">
        <v>328</v>
      </c>
      <c r="J1042" s="479">
        <v>14000</v>
      </c>
      <c r="K1042" s="480">
        <v>43951</v>
      </c>
      <c r="L1042" s="480"/>
      <c r="M1042" s="481">
        <v>42</v>
      </c>
      <c r="N1042" s="482" t="s">
        <v>328</v>
      </c>
      <c r="O1042" s="483">
        <v>1</v>
      </c>
      <c r="P1042" s="484">
        <v>38</v>
      </c>
      <c r="Q1042" s="485">
        <v>0</v>
      </c>
      <c r="R1042" s="485">
        <v>0</v>
      </c>
      <c r="S1042" s="485">
        <v>-4</v>
      </c>
      <c r="T1042" s="485">
        <v>0</v>
      </c>
      <c r="U1042" s="484">
        <v>0</v>
      </c>
      <c r="V1042" s="483"/>
      <c r="W1042" s="486" t="s">
        <v>672</v>
      </c>
      <c r="X1042" s="476" t="s">
        <v>629</v>
      </c>
      <c r="Y1042" s="476" t="s">
        <v>0</v>
      </c>
      <c r="Z1042" s="476">
        <v>0</v>
      </c>
      <c r="AA1042" s="493">
        <f t="shared" si="44"/>
        <v>3</v>
      </c>
      <c r="AC1042" s="495">
        <f t="shared" si="45"/>
        <v>3</v>
      </c>
    </row>
    <row r="1043" spans="1:29" s="493" customFormat="1" hidden="1" x14ac:dyDescent="0.2">
      <c r="A1043" s="475">
        <v>1016</v>
      </c>
      <c r="B1043" s="476" t="s">
        <v>1070</v>
      </c>
      <c r="C1043" s="476" t="s">
        <v>486</v>
      </c>
      <c r="D1043" s="476" t="s">
        <v>838</v>
      </c>
      <c r="E1043" s="476" t="s">
        <v>839</v>
      </c>
      <c r="F1043" s="477">
        <v>2</v>
      </c>
      <c r="G1043" s="477">
        <v>0</v>
      </c>
      <c r="H1043" s="477">
        <v>0</v>
      </c>
      <c r="I1043" s="478" t="s">
        <v>328</v>
      </c>
      <c r="J1043" s="479">
        <v>14000</v>
      </c>
      <c r="K1043" s="480">
        <v>43955</v>
      </c>
      <c r="L1043" s="480"/>
      <c r="M1043" s="481">
        <v>28</v>
      </c>
      <c r="N1043" s="482" t="s">
        <v>328</v>
      </c>
      <c r="O1043" s="483">
        <v>1</v>
      </c>
      <c r="P1043" s="484">
        <v>26</v>
      </c>
      <c r="Q1043" s="485">
        <v>0</v>
      </c>
      <c r="R1043" s="485">
        <v>0</v>
      </c>
      <c r="S1043" s="485">
        <v>-2</v>
      </c>
      <c r="T1043" s="485">
        <v>0</v>
      </c>
      <c r="U1043" s="484">
        <v>0</v>
      </c>
      <c r="V1043" s="483"/>
      <c r="W1043" s="486" t="s">
        <v>672</v>
      </c>
      <c r="X1043" s="476" t="s">
        <v>629</v>
      </c>
      <c r="Y1043" s="476" t="s">
        <v>0</v>
      </c>
      <c r="Z1043" s="476">
        <v>0</v>
      </c>
      <c r="AA1043" s="493">
        <f t="shared" si="44"/>
        <v>2</v>
      </c>
      <c r="AC1043" s="495">
        <f t="shared" si="45"/>
        <v>2</v>
      </c>
    </row>
    <row r="1044" spans="1:29" s="493" customFormat="1" hidden="1" x14ac:dyDescent="0.2">
      <c r="A1044" s="475">
        <v>1017</v>
      </c>
      <c r="B1044" s="476" t="s">
        <v>1070</v>
      </c>
      <c r="C1044" s="476" t="s">
        <v>486</v>
      </c>
      <c r="D1044" s="476" t="s">
        <v>838</v>
      </c>
      <c r="E1044" s="476" t="s">
        <v>839</v>
      </c>
      <c r="F1044" s="477">
        <v>412</v>
      </c>
      <c r="G1044" s="477">
        <v>0</v>
      </c>
      <c r="H1044" s="477">
        <v>0</v>
      </c>
      <c r="I1044" s="478" t="s">
        <v>328</v>
      </c>
      <c r="J1044" s="479">
        <v>13495.15</v>
      </c>
      <c r="K1044" s="480">
        <v>43966</v>
      </c>
      <c r="L1044" s="480"/>
      <c r="M1044" s="481">
        <v>5560</v>
      </c>
      <c r="N1044" s="482" t="s">
        <v>328</v>
      </c>
      <c r="O1044" s="483">
        <v>1</v>
      </c>
      <c r="P1044" s="484">
        <v>5278</v>
      </c>
      <c r="Q1044" s="485">
        <v>0</v>
      </c>
      <c r="R1044" s="485">
        <v>0</v>
      </c>
      <c r="S1044" s="485">
        <v>-282</v>
      </c>
      <c r="T1044" s="485">
        <v>0</v>
      </c>
      <c r="U1044" s="484">
        <v>0</v>
      </c>
      <c r="V1044" s="483"/>
      <c r="W1044" s="486" t="s">
        <v>672</v>
      </c>
      <c r="X1044" s="476" t="s">
        <v>629</v>
      </c>
      <c r="Y1044" s="476" t="s">
        <v>0</v>
      </c>
      <c r="Z1044" s="476">
        <v>0</v>
      </c>
      <c r="AA1044" s="493">
        <f t="shared" si="44"/>
        <v>412</v>
      </c>
      <c r="AC1044" s="495">
        <f t="shared" si="45"/>
        <v>412</v>
      </c>
    </row>
    <row r="1045" spans="1:29" s="493" customFormat="1" hidden="1" x14ac:dyDescent="0.2">
      <c r="A1045" s="475">
        <v>1018</v>
      </c>
      <c r="B1045" s="476" t="s">
        <v>1070</v>
      </c>
      <c r="C1045" s="476" t="s">
        <v>486</v>
      </c>
      <c r="D1045" s="476" t="s">
        <v>838</v>
      </c>
      <c r="E1045" s="476" t="s">
        <v>839</v>
      </c>
      <c r="F1045" s="477">
        <v>289</v>
      </c>
      <c r="G1045" s="477">
        <v>0</v>
      </c>
      <c r="H1045" s="477">
        <v>0</v>
      </c>
      <c r="I1045" s="478" t="s">
        <v>328</v>
      </c>
      <c r="J1045" s="479">
        <v>13300.98</v>
      </c>
      <c r="K1045" s="480">
        <v>43966</v>
      </c>
      <c r="L1045" s="480"/>
      <c r="M1045" s="481">
        <v>3844</v>
      </c>
      <c r="N1045" s="482" t="s">
        <v>328</v>
      </c>
      <c r="O1045" s="483">
        <v>1</v>
      </c>
      <c r="P1045" s="484">
        <v>3702</v>
      </c>
      <c r="Q1045" s="485">
        <v>0</v>
      </c>
      <c r="R1045" s="485">
        <v>0</v>
      </c>
      <c r="S1045" s="485">
        <v>-142</v>
      </c>
      <c r="T1045" s="485">
        <v>0</v>
      </c>
      <c r="U1045" s="484">
        <v>0</v>
      </c>
      <c r="V1045" s="483"/>
      <c r="W1045" s="486" t="s">
        <v>672</v>
      </c>
      <c r="X1045" s="476" t="s">
        <v>629</v>
      </c>
      <c r="Y1045" s="476" t="s">
        <v>0</v>
      </c>
      <c r="Z1045" s="476">
        <v>0</v>
      </c>
      <c r="AA1045" s="493">
        <f t="shared" si="44"/>
        <v>289</v>
      </c>
      <c r="AC1045" s="495">
        <f t="shared" si="45"/>
        <v>289</v>
      </c>
    </row>
    <row r="1046" spans="1:29" s="493" customFormat="1" hidden="1" x14ac:dyDescent="0.2">
      <c r="A1046" s="475">
        <v>1019</v>
      </c>
      <c r="B1046" s="476" t="s">
        <v>1070</v>
      </c>
      <c r="C1046" s="476" t="s">
        <v>486</v>
      </c>
      <c r="D1046" s="476" t="s">
        <v>838</v>
      </c>
      <c r="E1046" s="476" t="s">
        <v>839</v>
      </c>
      <c r="F1046" s="477">
        <v>4</v>
      </c>
      <c r="G1046" s="477">
        <v>0</v>
      </c>
      <c r="H1046" s="477">
        <v>0</v>
      </c>
      <c r="I1046" s="478" t="s">
        <v>328</v>
      </c>
      <c r="J1046" s="479">
        <v>13009.71</v>
      </c>
      <c r="K1046" s="480">
        <v>43966</v>
      </c>
      <c r="L1046" s="480"/>
      <c r="M1046" s="481">
        <v>52</v>
      </c>
      <c r="N1046" s="482" t="s">
        <v>328</v>
      </c>
      <c r="O1046" s="483">
        <v>1</v>
      </c>
      <c r="P1046" s="484">
        <v>51</v>
      </c>
      <c r="Q1046" s="485">
        <v>0</v>
      </c>
      <c r="R1046" s="485">
        <v>0</v>
      </c>
      <c r="S1046" s="485">
        <v>-1</v>
      </c>
      <c r="T1046" s="485">
        <v>0</v>
      </c>
      <c r="U1046" s="484">
        <v>0</v>
      </c>
      <c r="V1046" s="483"/>
      <c r="W1046" s="486" t="s">
        <v>672</v>
      </c>
      <c r="X1046" s="476" t="s">
        <v>629</v>
      </c>
      <c r="Y1046" s="476" t="s">
        <v>0</v>
      </c>
      <c r="Z1046" s="476">
        <v>0</v>
      </c>
      <c r="AA1046" s="493">
        <f t="shared" si="44"/>
        <v>4</v>
      </c>
      <c r="AC1046" s="495">
        <f t="shared" si="45"/>
        <v>4</v>
      </c>
    </row>
    <row r="1047" spans="1:29" s="493" customFormat="1" hidden="1" x14ac:dyDescent="0.2">
      <c r="A1047" s="475">
        <v>1020</v>
      </c>
      <c r="B1047" s="476" t="s">
        <v>1070</v>
      </c>
      <c r="C1047" s="476" t="s">
        <v>486</v>
      </c>
      <c r="D1047" s="476" t="s">
        <v>838</v>
      </c>
      <c r="E1047" s="476" t="s">
        <v>839</v>
      </c>
      <c r="F1047" s="477">
        <v>395</v>
      </c>
      <c r="G1047" s="477">
        <v>0</v>
      </c>
      <c r="H1047" s="477">
        <v>0</v>
      </c>
      <c r="I1047" s="478" t="s">
        <v>328</v>
      </c>
      <c r="J1047" s="479">
        <v>14001</v>
      </c>
      <c r="K1047" s="480">
        <v>43966</v>
      </c>
      <c r="L1047" s="480"/>
      <c r="M1047" s="481">
        <v>5530</v>
      </c>
      <c r="N1047" s="482" t="s">
        <v>328</v>
      </c>
      <c r="O1047" s="483">
        <v>1</v>
      </c>
      <c r="P1047" s="484">
        <v>5060</v>
      </c>
      <c r="Q1047" s="485">
        <v>0</v>
      </c>
      <c r="R1047" s="485">
        <v>0</v>
      </c>
      <c r="S1047" s="485">
        <v>-470</v>
      </c>
      <c r="T1047" s="485">
        <v>0</v>
      </c>
      <c r="U1047" s="484">
        <v>0</v>
      </c>
      <c r="V1047" s="483"/>
      <c r="W1047" s="486" t="s">
        <v>672</v>
      </c>
      <c r="X1047" s="476" t="s">
        <v>629</v>
      </c>
      <c r="Y1047" s="476" t="s">
        <v>0</v>
      </c>
      <c r="Z1047" s="476">
        <v>0</v>
      </c>
      <c r="AA1047" s="493">
        <f t="shared" si="44"/>
        <v>395</v>
      </c>
      <c r="AC1047" s="495">
        <f t="shared" si="45"/>
        <v>395</v>
      </c>
    </row>
    <row r="1048" spans="1:29" s="493" customFormat="1" hidden="1" x14ac:dyDescent="0.2">
      <c r="A1048" s="475">
        <v>1021</v>
      </c>
      <c r="B1048" s="476" t="s">
        <v>1070</v>
      </c>
      <c r="C1048" s="476" t="s">
        <v>486</v>
      </c>
      <c r="D1048" s="476" t="s">
        <v>838</v>
      </c>
      <c r="E1048" s="476" t="s">
        <v>839</v>
      </c>
      <c r="F1048" s="477">
        <v>404</v>
      </c>
      <c r="G1048" s="477">
        <v>0</v>
      </c>
      <c r="H1048" s="477">
        <v>0</v>
      </c>
      <c r="I1048" s="478" t="s">
        <v>328</v>
      </c>
      <c r="J1048" s="479">
        <v>13737.87</v>
      </c>
      <c r="K1048" s="480">
        <v>43966</v>
      </c>
      <c r="L1048" s="480"/>
      <c r="M1048" s="481">
        <v>5550</v>
      </c>
      <c r="N1048" s="482" t="s">
        <v>328</v>
      </c>
      <c r="O1048" s="483">
        <v>1</v>
      </c>
      <c r="P1048" s="484">
        <v>5176</v>
      </c>
      <c r="Q1048" s="485">
        <v>0</v>
      </c>
      <c r="R1048" s="485">
        <v>0</v>
      </c>
      <c r="S1048" s="485">
        <v>-375</v>
      </c>
      <c r="T1048" s="485">
        <v>0</v>
      </c>
      <c r="U1048" s="484">
        <v>0</v>
      </c>
      <c r="V1048" s="483"/>
      <c r="W1048" s="486" t="s">
        <v>672</v>
      </c>
      <c r="X1048" s="476" t="s">
        <v>629</v>
      </c>
      <c r="Y1048" s="476" t="s">
        <v>0</v>
      </c>
      <c r="Z1048" s="476">
        <v>0</v>
      </c>
      <c r="AA1048" s="493">
        <f t="shared" si="44"/>
        <v>404</v>
      </c>
      <c r="AC1048" s="495">
        <f t="shared" si="45"/>
        <v>404</v>
      </c>
    </row>
    <row r="1049" spans="1:29" s="493" customFormat="1" hidden="1" x14ac:dyDescent="0.2">
      <c r="A1049" s="475">
        <v>1022</v>
      </c>
      <c r="B1049" s="476" t="s">
        <v>1070</v>
      </c>
      <c r="C1049" s="476" t="s">
        <v>486</v>
      </c>
      <c r="D1049" s="476" t="s">
        <v>838</v>
      </c>
      <c r="E1049" s="476" t="s">
        <v>839</v>
      </c>
      <c r="F1049" s="477">
        <v>31</v>
      </c>
      <c r="G1049" s="477">
        <v>0</v>
      </c>
      <c r="H1049" s="477">
        <v>0</v>
      </c>
      <c r="I1049" s="478" t="s">
        <v>328</v>
      </c>
      <c r="J1049" s="479">
        <v>13009.71</v>
      </c>
      <c r="K1049" s="480">
        <v>43970</v>
      </c>
      <c r="L1049" s="480"/>
      <c r="M1049" s="481">
        <v>403</v>
      </c>
      <c r="N1049" s="482" t="s">
        <v>328</v>
      </c>
      <c r="O1049" s="483">
        <v>1</v>
      </c>
      <c r="P1049" s="484">
        <v>397</v>
      </c>
      <c r="Q1049" s="485">
        <v>0</v>
      </c>
      <c r="R1049" s="485">
        <v>0</v>
      </c>
      <c r="S1049" s="485">
        <v>-6</v>
      </c>
      <c r="T1049" s="485">
        <v>0</v>
      </c>
      <c r="U1049" s="484">
        <v>0</v>
      </c>
      <c r="V1049" s="483"/>
      <c r="W1049" s="486" t="s">
        <v>672</v>
      </c>
      <c r="X1049" s="476" t="s">
        <v>629</v>
      </c>
      <c r="Y1049" s="476" t="s">
        <v>0</v>
      </c>
      <c r="Z1049" s="476">
        <v>0</v>
      </c>
      <c r="AA1049" s="493">
        <f t="shared" si="44"/>
        <v>31</v>
      </c>
      <c r="AC1049" s="495">
        <f t="shared" si="45"/>
        <v>31</v>
      </c>
    </row>
    <row r="1050" spans="1:29" s="493" customFormat="1" hidden="1" x14ac:dyDescent="0.2">
      <c r="A1050" s="475">
        <v>1023</v>
      </c>
      <c r="B1050" s="476" t="s">
        <v>1070</v>
      </c>
      <c r="C1050" s="476" t="s">
        <v>486</v>
      </c>
      <c r="D1050" s="476" t="s">
        <v>838</v>
      </c>
      <c r="E1050" s="476" t="s">
        <v>839</v>
      </c>
      <c r="F1050" s="477">
        <v>445</v>
      </c>
      <c r="G1050" s="477">
        <v>0</v>
      </c>
      <c r="H1050" s="477">
        <v>0</v>
      </c>
      <c r="I1050" s="478" t="s">
        <v>328</v>
      </c>
      <c r="J1050" s="479">
        <v>12500</v>
      </c>
      <c r="K1050" s="480">
        <v>43986</v>
      </c>
      <c r="L1050" s="480"/>
      <c r="M1050" s="481">
        <v>5563</v>
      </c>
      <c r="N1050" s="482" t="s">
        <v>328</v>
      </c>
      <c r="O1050" s="483">
        <v>1</v>
      </c>
      <c r="P1050" s="484">
        <v>5701</v>
      </c>
      <c r="Q1050" s="485">
        <v>0</v>
      </c>
      <c r="R1050" s="485">
        <v>0</v>
      </c>
      <c r="S1050" s="485">
        <v>138</v>
      </c>
      <c r="T1050" s="485">
        <v>0</v>
      </c>
      <c r="U1050" s="484">
        <v>0</v>
      </c>
      <c r="V1050" s="483"/>
      <c r="W1050" s="486" t="s">
        <v>672</v>
      </c>
      <c r="X1050" s="476" t="s">
        <v>629</v>
      </c>
      <c r="Y1050" s="476" t="s">
        <v>0</v>
      </c>
      <c r="Z1050" s="476">
        <v>0</v>
      </c>
      <c r="AA1050" s="493">
        <f t="shared" si="44"/>
        <v>445</v>
      </c>
      <c r="AC1050" s="495">
        <f t="shared" si="45"/>
        <v>445</v>
      </c>
    </row>
    <row r="1051" spans="1:29" s="493" customFormat="1" hidden="1" x14ac:dyDescent="0.2">
      <c r="A1051" s="475">
        <v>1024</v>
      </c>
      <c r="B1051" s="476" t="s">
        <v>1070</v>
      </c>
      <c r="C1051" s="476" t="s">
        <v>486</v>
      </c>
      <c r="D1051" s="476" t="s">
        <v>838</v>
      </c>
      <c r="E1051" s="476" t="s">
        <v>839</v>
      </c>
      <c r="F1051" s="477">
        <v>445</v>
      </c>
      <c r="G1051" s="477">
        <v>0</v>
      </c>
      <c r="H1051" s="477">
        <v>0</v>
      </c>
      <c r="I1051" s="478" t="s">
        <v>328</v>
      </c>
      <c r="J1051" s="479">
        <v>12500</v>
      </c>
      <c r="K1051" s="480">
        <v>43986</v>
      </c>
      <c r="L1051" s="480"/>
      <c r="M1051" s="481">
        <v>5563</v>
      </c>
      <c r="N1051" s="482" t="s">
        <v>328</v>
      </c>
      <c r="O1051" s="483">
        <v>1</v>
      </c>
      <c r="P1051" s="484">
        <v>5701</v>
      </c>
      <c r="Q1051" s="485">
        <v>0</v>
      </c>
      <c r="R1051" s="485">
        <v>0</v>
      </c>
      <c r="S1051" s="485">
        <v>138</v>
      </c>
      <c r="T1051" s="485">
        <v>0</v>
      </c>
      <c r="U1051" s="484">
        <v>0</v>
      </c>
      <c r="V1051" s="483"/>
      <c r="W1051" s="486" t="s">
        <v>672</v>
      </c>
      <c r="X1051" s="476" t="s">
        <v>629</v>
      </c>
      <c r="Y1051" s="476" t="s">
        <v>0</v>
      </c>
      <c r="Z1051" s="476">
        <v>0</v>
      </c>
      <c r="AA1051" s="493">
        <f t="shared" si="44"/>
        <v>445</v>
      </c>
      <c r="AC1051" s="495">
        <f t="shared" si="45"/>
        <v>445</v>
      </c>
    </row>
    <row r="1052" spans="1:29" s="493" customFormat="1" hidden="1" x14ac:dyDescent="0.2">
      <c r="A1052" s="475">
        <v>1025</v>
      </c>
      <c r="B1052" s="476" t="s">
        <v>1070</v>
      </c>
      <c r="C1052" s="476" t="s">
        <v>486</v>
      </c>
      <c r="D1052" s="476" t="s">
        <v>838</v>
      </c>
      <c r="E1052" s="476" t="s">
        <v>839</v>
      </c>
      <c r="F1052" s="477">
        <v>267</v>
      </c>
      <c r="G1052" s="477">
        <v>0</v>
      </c>
      <c r="H1052" s="477">
        <v>0</v>
      </c>
      <c r="I1052" s="478" t="s">
        <v>328</v>
      </c>
      <c r="J1052" s="479">
        <v>12500</v>
      </c>
      <c r="K1052" s="480">
        <v>43986</v>
      </c>
      <c r="L1052" s="480"/>
      <c r="M1052" s="481">
        <v>3338</v>
      </c>
      <c r="N1052" s="482" t="s">
        <v>328</v>
      </c>
      <c r="O1052" s="483">
        <v>1</v>
      </c>
      <c r="P1052" s="484">
        <v>3420</v>
      </c>
      <c r="Q1052" s="485">
        <v>0</v>
      </c>
      <c r="R1052" s="485">
        <v>0</v>
      </c>
      <c r="S1052" s="485">
        <v>83</v>
      </c>
      <c r="T1052" s="485">
        <v>0</v>
      </c>
      <c r="U1052" s="484">
        <v>0</v>
      </c>
      <c r="V1052" s="483"/>
      <c r="W1052" s="486" t="s">
        <v>672</v>
      </c>
      <c r="X1052" s="476" t="s">
        <v>629</v>
      </c>
      <c r="Y1052" s="476" t="s">
        <v>0</v>
      </c>
      <c r="Z1052" s="476">
        <v>0</v>
      </c>
      <c r="AA1052" s="493">
        <f t="shared" si="44"/>
        <v>267</v>
      </c>
      <c r="AC1052" s="495">
        <f t="shared" si="45"/>
        <v>267</v>
      </c>
    </row>
    <row r="1053" spans="1:29" s="493" customFormat="1" hidden="1" x14ac:dyDescent="0.2">
      <c r="A1053" s="475">
        <v>1026</v>
      </c>
      <c r="B1053" s="476" t="s">
        <v>1070</v>
      </c>
      <c r="C1053" s="476" t="s">
        <v>486</v>
      </c>
      <c r="D1053" s="476" t="s">
        <v>838</v>
      </c>
      <c r="E1053" s="476" t="s">
        <v>839</v>
      </c>
      <c r="F1053" s="477">
        <v>1</v>
      </c>
      <c r="G1053" s="477">
        <v>0</v>
      </c>
      <c r="H1053" s="477">
        <v>0</v>
      </c>
      <c r="I1053" s="478" t="s">
        <v>328</v>
      </c>
      <c r="J1053" s="479">
        <v>12330.1</v>
      </c>
      <c r="K1053" s="480">
        <v>43997</v>
      </c>
      <c r="L1053" s="480"/>
      <c r="M1053" s="481">
        <v>12</v>
      </c>
      <c r="N1053" s="482" t="s">
        <v>328</v>
      </c>
      <c r="O1053" s="483">
        <v>1</v>
      </c>
      <c r="P1053" s="484">
        <v>13</v>
      </c>
      <c r="Q1053" s="485">
        <v>0</v>
      </c>
      <c r="R1053" s="485">
        <v>0</v>
      </c>
      <c r="S1053" s="485">
        <v>0</v>
      </c>
      <c r="T1053" s="485">
        <v>0</v>
      </c>
      <c r="U1053" s="484">
        <v>0</v>
      </c>
      <c r="V1053" s="483"/>
      <c r="W1053" s="486" t="s">
        <v>672</v>
      </c>
      <c r="X1053" s="476" t="s">
        <v>629</v>
      </c>
      <c r="Y1053" s="476" t="s">
        <v>0</v>
      </c>
      <c r="Z1053" s="476">
        <v>0</v>
      </c>
      <c r="AA1053" s="493">
        <f t="shared" si="44"/>
        <v>1</v>
      </c>
      <c r="AC1053" s="495">
        <f t="shared" si="45"/>
        <v>1</v>
      </c>
    </row>
    <row r="1054" spans="1:29" s="493" customFormat="1" hidden="1" x14ac:dyDescent="0.2">
      <c r="A1054" s="475">
        <v>1027</v>
      </c>
      <c r="B1054" s="476" t="s">
        <v>1070</v>
      </c>
      <c r="C1054" s="476" t="s">
        <v>486</v>
      </c>
      <c r="D1054" s="476" t="s">
        <v>838</v>
      </c>
      <c r="E1054" s="476" t="s">
        <v>839</v>
      </c>
      <c r="F1054" s="477">
        <v>26</v>
      </c>
      <c r="G1054" s="477">
        <v>0</v>
      </c>
      <c r="H1054" s="477">
        <v>0</v>
      </c>
      <c r="I1054" s="478" t="s">
        <v>328</v>
      </c>
      <c r="J1054" s="479">
        <v>12330.1</v>
      </c>
      <c r="K1054" s="480">
        <v>43999</v>
      </c>
      <c r="L1054" s="480"/>
      <c r="M1054" s="481">
        <v>321</v>
      </c>
      <c r="N1054" s="482" t="s">
        <v>328</v>
      </c>
      <c r="O1054" s="483">
        <v>1</v>
      </c>
      <c r="P1054" s="484">
        <v>333</v>
      </c>
      <c r="Q1054" s="485">
        <v>0</v>
      </c>
      <c r="R1054" s="485">
        <v>0</v>
      </c>
      <c r="S1054" s="485">
        <v>12</v>
      </c>
      <c r="T1054" s="485">
        <v>0</v>
      </c>
      <c r="U1054" s="484">
        <v>0</v>
      </c>
      <c r="V1054" s="483"/>
      <c r="W1054" s="486" t="s">
        <v>672</v>
      </c>
      <c r="X1054" s="476" t="s">
        <v>629</v>
      </c>
      <c r="Y1054" s="476" t="s">
        <v>0</v>
      </c>
      <c r="Z1054" s="476">
        <v>0</v>
      </c>
      <c r="AA1054" s="493">
        <f t="shared" si="44"/>
        <v>26</v>
      </c>
      <c r="AC1054" s="495">
        <f t="shared" si="45"/>
        <v>26</v>
      </c>
    </row>
    <row r="1055" spans="1:29" s="493" customFormat="1" hidden="1" x14ac:dyDescent="0.2">
      <c r="A1055" s="475">
        <v>1028</v>
      </c>
      <c r="B1055" s="476" t="s">
        <v>1070</v>
      </c>
      <c r="C1055" s="476" t="s">
        <v>486</v>
      </c>
      <c r="D1055" s="476" t="s">
        <v>838</v>
      </c>
      <c r="E1055" s="476" t="s">
        <v>839</v>
      </c>
      <c r="F1055" s="477">
        <v>191</v>
      </c>
      <c r="G1055" s="477">
        <v>0</v>
      </c>
      <c r="H1055" s="477">
        <v>0</v>
      </c>
      <c r="I1055" s="478" t="s">
        <v>328</v>
      </c>
      <c r="J1055" s="479">
        <v>12330.1</v>
      </c>
      <c r="K1055" s="480">
        <v>44000</v>
      </c>
      <c r="L1055" s="480"/>
      <c r="M1055" s="481">
        <v>2355</v>
      </c>
      <c r="N1055" s="482" t="s">
        <v>328</v>
      </c>
      <c r="O1055" s="483">
        <v>1</v>
      </c>
      <c r="P1055" s="484">
        <v>2447</v>
      </c>
      <c r="Q1055" s="485">
        <v>0</v>
      </c>
      <c r="R1055" s="485">
        <v>0</v>
      </c>
      <c r="S1055" s="485">
        <v>92</v>
      </c>
      <c r="T1055" s="485">
        <v>0</v>
      </c>
      <c r="U1055" s="484">
        <v>0</v>
      </c>
      <c r="V1055" s="483"/>
      <c r="W1055" s="486" t="s">
        <v>672</v>
      </c>
      <c r="X1055" s="476" t="s">
        <v>629</v>
      </c>
      <c r="Y1055" s="476" t="s">
        <v>0</v>
      </c>
      <c r="Z1055" s="476">
        <v>0</v>
      </c>
      <c r="AA1055" s="493">
        <f t="shared" si="44"/>
        <v>191</v>
      </c>
      <c r="AC1055" s="495">
        <f t="shared" si="45"/>
        <v>191</v>
      </c>
    </row>
    <row r="1056" spans="1:29" s="493" customFormat="1" hidden="1" x14ac:dyDescent="0.2">
      <c r="A1056" s="475">
        <v>1029</v>
      </c>
      <c r="B1056" s="476" t="s">
        <v>1070</v>
      </c>
      <c r="C1056" s="476" t="s">
        <v>486</v>
      </c>
      <c r="D1056" s="476" t="s">
        <v>838</v>
      </c>
      <c r="E1056" s="476" t="s">
        <v>839</v>
      </c>
      <c r="F1056" s="477">
        <v>371</v>
      </c>
      <c r="G1056" s="477">
        <v>0</v>
      </c>
      <c r="H1056" s="477">
        <v>0</v>
      </c>
      <c r="I1056" s="478" t="s">
        <v>328</v>
      </c>
      <c r="J1056" s="479">
        <v>12250</v>
      </c>
      <c r="K1056" s="480">
        <v>44012</v>
      </c>
      <c r="L1056" s="480"/>
      <c r="M1056" s="481">
        <v>4545</v>
      </c>
      <c r="N1056" s="482" t="s">
        <v>328</v>
      </c>
      <c r="O1056" s="483">
        <v>1</v>
      </c>
      <c r="P1056" s="484">
        <v>4753</v>
      </c>
      <c r="Q1056" s="485">
        <v>0</v>
      </c>
      <c r="R1056" s="485">
        <v>0</v>
      </c>
      <c r="S1056" s="485">
        <v>208</v>
      </c>
      <c r="T1056" s="485">
        <v>0</v>
      </c>
      <c r="U1056" s="484">
        <v>0</v>
      </c>
      <c r="V1056" s="483"/>
      <c r="W1056" s="486" t="s">
        <v>672</v>
      </c>
      <c r="X1056" s="476" t="s">
        <v>0</v>
      </c>
      <c r="Y1056" s="476" t="s">
        <v>0</v>
      </c>
      <c r="Z1056" s="476">
        <v>0</v>
      </c>
      <c r="AA1056" s="493">
        <f t="shared" si="44"/>
        <v>371</v>
      </c>
      <c r="AC1056" s="495">
        <f t="shared" si="45"/>
        <v>371</v>
      </c>
    </row>
    <row r="1057" spans="1:29" s="493" customFormat="1" hidden="1" x14ac:dyDescent="0.2">
      <c r="A1057" s="475">
        <v>1030</v>
      </c>
      <c r="B1057" s="476" t="s">
        <v>1070</v>
      </c>
      <c r="C1057" s="476" t="s">
        <v>486</v>
      </c>
      <c r="D1057" s="476" t="s">
        <v>838</v>
      </c>
      <c r="E1057" s="476" t="s">
        <v>839</v>
      </c>
      <c r="F1057" s="477">
        <v>5</v>
      </c>
      <c r="G1057" s="477">
        <v>0</v>
      </c>
      <c r="H1057" s="477">
        <v>0</v>
      </c>
      <c r="I1057" s="478" t="s">
        <v>328</v>
      </c>
      <c r="J1057" s="479">
        <v>12233.01</v>
      </c>
      <c r="K1057" s="480">
        <v>44061</v>
      </c>
      <c r="L1057" s="480"/>
      <c r="M1057" s="481">
        <v>61</v>
      </c>
      <c r="N1057" s="482" t="s">
        <v>328</v>
      </c>
      <c r="O1057" s="483">
        <v>1</v>
      </c>
      <c r="P1057" s="484">
        <v>64</v>
      </c>
      <c r="Q1057" s="485">
        <v>0</v>
      </c>
      <c r="R1057" s="485">
        <v>0</v>
      </c>
      <c r="S1057" s="485">
        <v>3</v>
      </c>
      <c r="T1057" s="485">
        <v>0</v>
      </c>
      <c r="U1057" s="484">
        <v>0</v>
      </c>
      <c r="V1057" s="483"/>
      <c r="W1057" s="486" t="s">
        <v>672</v>
      </c>
      <c r="X1057" s="476" t="s">
        <v>0</v>
      </c>
      <c r="Y1057" s="476" t="s">
        <v>0</v>
      </c>
      <c r="Z1057" s="476">
        <v>0</v>
      </c>
      <c r="AA1057" s="493">
        <f t="shared" si="44"/>
        <v>5</v>
      </c>
      <c r="AC1057" s="495">
        <f t="shared" si="45"/>
        <v>5</v>
      </c>
    </row>
    <row r="1058" spans="1:29" s="493" customFormat="1" hidden="1" x14ac:dyDescent="0.2">
      <c r="A1058" s="475">
        <v>1031</v>
      </c>
      <c r="B1058" s="476" t="s">
        <v>1070</v>
      </c>
      <c r="C1058" s="476" t="s">
        <v>486</v>
      </c>
      <c r="D1058" s="476" t="s">
        <v>838</v>
      </c>
      <c r="E1058" s="476" t="s">
        <v>839</v>
      </c>
      <c r="F1058" s="477">
        <v>4</v>
      </c>
      <c r="G1058" s="477">
        <v>0</v>
      </c>
      <c r="H1058" s="477">
        <v>0</v>
      </c>
      <c r="I1058" s="478" t="s">
        <v>328</v>
      </c>
      <c r="J1058" s="479">
        <v>12233.01</v>
      </c>
      <c r="K1058" s="480">
        <v>44061</v>
      </c>
      <c r="L1058" s="480"/>
      <c r="M1058" s="481">
        <v>49</v>
      </c>
      <c r="N1058" s="482" t="s">
        <v>328</v>
      </c>
      <c r="O1058" s="483">
        <v>1</v>
      </c>
      <c r="P1058" s="484">
        <v>51</v>
      </c>
      <c r="Q1058" s="485">
        <v>0</v>
      </c>
      <c r="R1058" s="485">
        <v>0</v>
      </c>
      <c r="S1058" s="485">
        <v>2</v>
      </c>
      <c r="T1058" s="485">
        <v>0</v>
      </c>
      <c r="U1058" s="484">
        <v>0</v>
      </c>
      <c r="V1058" s="483"/>
      <c r="W1058" s="486" t="s">
        <v>672</v>
      </c>
      <c r="X1058" s="476" t="s">
        <v>0</v>
      </c>
      <c r="Y1058" s="476" t="s">
        <v>0</v>
      </c>
      <c r="Z1058" s="476">
        <v>0</v>
      </c>
      <c r="AA1058" s="493">
        <f t="shared" si="44"/>
        <v>4</v>
      </c>
      <c r="AC1058" s="495">
        <f t="shared" si="45"/>
        <v>4</v>
      </c>
    </row>
    <row r="1059" spans="1:29" s="493" customFormat="1" hidden="1" x14ac:dyDescent="0.2">
      <c r="A1059" s="475">
        <v>1032</v>
      </c>
      <c r="B1059" s="476" t="s">
        <v>1070</v>
      </c>
      <c r="C1059" s="476" t="s">
        <v>486</v>
      </c>
      <c r="D1059" s="476" t="s">
        <v>838</v>
      </c>
      <c r="E1059" s="476" t="s">
        <v>839</v>
      </c>
      <c r="F1059" s="477">
        <v>15</v>
      </c>
      <c r="G1059" s="477">
        <v>0</v>
      </c>
      <c r="H1059" s="477">
        <v>0</v>
      </c>
      <c r="I1059" s="478" t="s">
        <v>328</v>
      </c>
      <c r="J1059" s="479">
        <v>12200</v>
      </c>
      <c r="K1059" s="480">
        <v>44082</v>
      </c>
      <c r="L1059" s="480"/>
      <c r="M1059" s="481">
        <v>183</v>
      </c>
      <c r="N1059" s="482" t="s">
        <v>328</v>
      </c>
      <c r="O1059" s="483">
        <v>1</v>
      </c>
      <c r="P1059" s="484">
        <v>192</v>
      </c>
      <c r="Q1059" s="485">
        <v>0</v>
      </c>
      <c r="R1059" s="485">
        <v>0</v>
      </c>
      <c r="S1059" s="485">
        <v>9</v>
      </c>
      <c r="T1059" s="485">
        <v>0</v>
      </c>
      <c r="U1059" s="484">
        <v>0</v>
      </c>
      <c r="V1059" s="483"/>
      <c r="W1059" s="486" t="s">
        <v>672</v>
      </c>
      <c r="X1059" s="476" t="s">
        <v>0</v>
      </c>
      <c r="Y1059" s="476" t="s">
        <v>0</v>
      </c>
      <c r="Z1059" s="476">
        <v>0</v>
      </c>
      <c r="AA1059" s="493">
        <f t="shared" si="44"/>
        <v>15</v>
      </c>
      <c r="AC1059" s="495">
        <f t="shared" si="45"/>
        <v>15</v>
      </c>
    </row>
    <row r="1060" spans="1:29" s="493" customFormat="1" hidden="1" x14ac:dyDescent="0.2">
      <c r="A1060" s="475">
        <v>1033</v>
      </c>
      <c r="B1060" s="476" t="s">
        <v>1070</v>
      </c>
      <c r="C1060" s="476" t="s">
        <v>486</v>
      </c>
      <c r="D1060" s="476" t="s">
        <v>838</v>
      </c>
      <c r="E1060" s="476" t="s">
        <v>839</v>
      </c>
      <c r="F1060" s="477">
        <v>65</v>
      </c>
      <c r="G1060" s="477">
        <v>0</v>
      </c>
      <c r="H1060" s="477">
        <v>0</v>
      </c>
      <c r="I1060" s="478" t="s">
        <v>328</v>
      </c>
      <c r="J1060" s="479">
        <v>12136.9</v>
      </c>
      <c r="K1060" s="480">
        <v>44102</v>
      </c>
      <c r="L1060" s="480"/>
      <c r="M1060" s="481">
        <v>789</v>
      </c>
      <c r="N1060" s="482" t="s">
        <v>328</v>
      </c>
      <c r="O1060" s="483">
        <v>1</v>
      </c>
      <c r="P1060" s="484">
        <v>833</v>
      </c>
      <c r="Q1060" s="485">
        <v>0</v>
      </c>
      <c r="R1060" s="485">
        <v>0</v>
      </c>
      <c r="S1060" s="485">
        <v>44</v>
      </c>
      <c r="T1060" s="485">
        <v>0</v>
      </c>
      <c r="U1060" s="484">
        <v>0</v>
      </c>
      <c r="V1060" s="483"/>
      <c r="W1060" s="486" t="s">
        <v>672</v>
      </c>
      <c r="X1060" s="476" t="s">
        <v>0</v>
      </c>
      <c r="Y1060" s="476" t="s">
        <v>0</v>
      </c>
      <c r="Z1060" s="476">
        <v>0</v>
      </c>
      <c r="AA1060" s="493">
        <f t="shared" si="44"/>
        <v>65</v>
      </c>
      <c r="AC1060" s="495">
        <f t="shared" si="45"/>
        <v>65</v>
      </c>
    </row>
    <row r="1061" spans="1:29" s="493" customFormat="1" hidden="1" x14ac:dyDescent="0.2">
      <c r="A1061" s="475">
        <v>1034</v>
      </c>
      <c r="B1061" s="476" t="s">
        <v>1070</v>
      </c>
      <c r="C1061" s="476" t="s">
        <v>486</v>
      </c>
      <c r="D1061" s="476" t="s">
        <v>838</v>
      </c>
      <c r="E1061" s="476" t="s">
        <v>839</v>
      </c>
      <c r="F1061" s="477">
        <v>1</v>
      </c>
      <c r="G1061" s="477">
        <v>0</v>
      </c>
      <c r="H1061" s="477">
        <v>0</v>
      </c>
      <c r="I1061" s="478" t="s">
        <v>328</v>
      </c>
      <c r="J1061" s="479">
        <v>12050</v>
      </c>
      <c r="K1061" s="480">
        <v>44103</v>
      </c>
      <c r="L1061" s="480"/>
      <c r="M1061" s="481">
        <v>12</v>
      </c>
      <c r="N1061" s="482" t="s">
        <v>328</v>
      </c>
      <c r="O1061" s="483">
        <v>1</v>
      </c>
      <c r="P1061" s="484">
        <v>13</v>
      </c>
      <c r="Q1061" s="485">
        <v>0</v>
      </c>
      <c r="R1061" s="485">
        <v>0</v>
      </c>
      <c r="S1061" s="485">
        <v>1</v>
      </c>
      <c r="T1061" s="485">
        <v>0</v>
      </c>
      <c r="U1061" s="484">
        <v>0</v>
      </c>
      <c r="V1061" s="483"/>
      <c r="W1061" s="486" t="s">
        <v>672</v>
      </c>
      <c r="X1061" s="476" t="s">
        <v>0</v>
      </c>
      <c r="Y1061" s="476" t="s">
        <v>0</v>
      </c>
      <c r="Z1061" s="476">
        <v>0</v>
      </c>
      <c r="AA1061" s="493">
        <f t="shared" si="44"/>
        <v>1</v>
      </c>
      <c r="AC1061" s="495">
        <f t="shared" si="45"/>
        <v>1</v>
      </c>
    </row>
    <row r="1062" spans="1:29" s="493" customFormat="1" hidden="1" x14ac:dyDescent="0.2">
      <c r="A1062" s="475">
        <v>1035</v>
      </c>
      <c r="B1062" s="476" t="s">
        <v>1070</v>
      </c>
      <c r="C1062" s="476" t="s">
        <v>486</v>
      </c>
      <c r="D1062" s="476" t="s">
        <v>838</v>
      </c>
      <c r="E1062" s="476" t="s">
        <v>839</v>
      </c>
      <c r="F1062" s="477">
        <v>10</v>
      </c>
      <c r="G1062" s="477">
        <v>0</v>
      </c>
      <c r="H1062" s="477">
        <v>0</v>
      </c>
      <c r="I1062" s="478" t="s">
        <v>328</v>
      </c>
      <c r="J1062" s="479">
        <v>12050</v>
      </c>
      <c r="K1062" s="480">
        <v>44105</v>
      </c>
      <c r="L1062" s="480"/>
      <c r="M1062" s="481">
        <v>121</v>
      </c>
      <c r="N1062" s="482" t="s">
        <v>328</v>
      </c>
      <c r="O1062" s="483">
        <v>1</v>
      </c>
      <c r="P1062" s="484">
        <v>128</v>
      </c>
      <c r="Q1062" s="485">
        <v>0</v>
      </c>
      <c r="R1062" s="485">
        <v>0</v>
      </c>
      <c r="S1062" s="485">
        <v>8</v>
      </c>
      <c r="T1062" s="485">
        <v>0</v>
      </c>
      <c r="U1062" s="484">
        <v>0</v>
      </c>
      <c r="V1062" s="483"/>
      <c r="W1062" s="486" t="s">
        <v>672</v>
      </c>
      <c r="X1062" s="476" t="s">
        <v>0</v>
      </c>
      <c r="Y1062" s="476" t="s">
        <v>0</v>
      </c>
      <c r="Z1062" s="476">
        <v>0</v>
      </c>
      <c r="AA1062" s="493">
        <f t="shared" si="44"/>
        <v>10</v>
      </c>
      <c r="AC1062" s="495">
        <f t="shared" si="45"/>
        <v>10</v>
      </c>
    </row>
    <row r="1063" spans="1:29" s="493" customFormat="1" hidden="1" x14ac:dyDescent="0.2">
      <c r="A1063" s="475">
        <v>1036</v>
      </c>
      <c r="B1063" s="476" t="s">
        <v>1070</v>
      </c>
      <c r="C1063" s="476" t="s">
        <v>486</v>
      </c>
      <c r="D1063" s="476" t="s">
        <v>838</v>
      </c>
      <c r="E1063" s="476" t="s">
        <v>839</v>
      </c>
      <c r="F1063" s="477">
        <v>5</v>
      </c>
      <c r="G1063" s="477">
        <v>0</v>
      </c>
      <c r="H1063" s="477">
        <v>0</v>
      </c>
      <c r="I1063" s="478" t="s">
        <v>328</v>
      </c>
      <c r="J1063" s="479">
        <v>12038.84</v>
      </c>
      <c r="K1063" s="480">
        <v>44110</v>
      </c>
      <c r="L1063" s="480"/>
      <c r="M1063" s="481">
        <v>60</v>
      </c>
      <c r="N1063" s="482" t="s">
        <v>328</v>
      </c>
      <c r="O1063" s="483">
        <v>1</v>
      </c>
      <c r="P1063" s="484">
        <v>64</v>
      </c>
      <c r="Q1063" s="485">
        <v>0</v>
      </c>
      <c r="R1063" s="485">
        <v>0</v>
      </c>
      <c r="S1063" s="485">
        <v>4</v>
      </c>
      <c r="T1063" s="485">
        <v>0</v>
      </c>
      <c r="U1063" s="484">
        <v>0</v>
      </c>
      <c r="V1063" s="483"/>
      <c r="W1063" s="486" t="s">
        <v>672</v>
      </c>
      <c r="X1063" s="476" t="s">
        <v>0</v>
      </c>
      <c r="Y1063" s="476" t="s">
        <v>0</v>
      </c>
      <c r="Z1063" s="476">
        <v>0</v>
      </c>
      <c r="AA1063" s="493">
        <f t="shared" si="44"/>
        <v>5</v>
      </c>
      <c r="AC1063" s="495">
        <f t="shared" si="45"/>
        <v>5</v>
      </c>
    </row>
    <row r="1064" spans="1:29" s="493" customFormat="1" hidden="1" x14ac:dyDescent="0.2">
      <c r="A1064" s="475">
        <v>1037</v>
      </c>
      <c r="B1064" s="476" t="s">
        <v>1070</v>
      </c>
      <c r="C1064" s="476" t="s">
        <v>486</v>
      </c>
      <c r="D1064" s="476" t="s">
        <v>838</v>
      </c>
      <c r="E1064" s="476" t="s">
        <v>839</v>
      </c>
      <c r="F1064" s="477">
        <v>462</v>
      </c>
      <c r="G1064" s="477">
        <v>0</v>
      </c>
      <c r="H1064" s="477">
        <v>0</v>
      </c>
      <c r="I1064" s="478" t="s">
        <v>328</v>
      </c>
      <c r="J1064" s="479">
        <v>12038.84</v>
      </c>
      <c r="K1064" s="480">
        <v>44111</v>
      </c>
      <c r="L1064" s="480"/>
      <c r="M1064" s="481">
        <v>5562</v>
      </c>
      <c r="N1064" s="482" t="s">
        <v>328</v>
      </c>
      <c r="O1064" s="483">
        <v>1</v>
      </c>
      <c r="P1064" s="484">
        <v>5919</v>
      </c>
      <c r="Q1064" s="485">
        <v>0</v>
      </c>
      <c r="R1064" s="485">
        <v>0</v>
      </c>
      <c r="S1064" s="485">
        <v>357</v>
      </c>
      <c r="T1064" s="485">
        <v>0</v>
      </c>
      <c r="U1064" s="484">
        <v>0</v>
      </c>
      <c r="V1064" s="483"/>
      <c r="W1064" s="486" t="s">
        <v>672</v>
      </c>
      <c r="X1064" s="476" t="s">
        <v>0</v>
      </c>
      <c r="Y1064" s="476" t="s">
        <v>0</v>
      </c>
      <c r="Z1064" s="476">
        <v>0</v>
      </c>
      <c r="AA1064" s="493">
        <f t="shared" si="44"/>
        <v>462</v>
      </c>
      <c r="AC1064" s="495">
        <f t="shared" si="45"/>
        <v>462</v>
      </c>
    </row>
    <row r="1065" spans="1:29" s="493" customFormat="1" hidden="1" x14ac:dyDescent="0.2">
      <c r="A1065" s="475">
        <v>1038</v>
      </c>
      <c r="B1065" s="476" t="s">
        <v>1070</v>
      </c>
      <c r="C1065" s="476" t="s">
        <v>486</v>
      </c>
      <c r="D1065" s="476" t="s">
        <v>838</v>
      </c>
      <c r="E1065" s="476" t="s">
        <v>839</v>
      </c>
      <c r="F1065" s="477">
        <v>199</v>
      </c>
      <c r="G1065" s="477">
        <v>0</v>
      </c>
      <c r="H1065" s="477">
        <v>0</v>
      </c>
      <c r="I1065" s="478" t="s">
        <v>328</v>
      </c>
      <c r="J1065" s="479">
        <v>11900</v>
      </c>
      <c r="K1065" s="480">
        <v>44113</v>
      </c>
      <c r="L1065" s="480"/>
      <c r="M1065" s="481">
        <v>2368</v>
      </c>
      <c r="N1065" s="482" t="s">
        <v>328</v>
      </c>
      <c r="O1065" s="483">
        <v>1</v>
      </c>
      <c r="P1065" s="484">
        <v>2549</v>
      </c>
      <c r="Q1065" s="485">
        <v>0</v>
      </c>
      <c r="R1065" s="485">
        <v>0</v>
      </c>
      <c r="S1065" s="485">
        <v>181</v>
      </c>
      <c r="T1065" s="485">
        <v>0</v>
      </c>
      <c r="U1065" s="484">
        <v>0</v>
      </c>
      <c r="V1065" s="483"/>
      <c r="W1065" s="486" t="s">
        <v>672</v>
      </c>
      <c r="X1065" s="476" t="s">
        <v>0</v>
      </c>
      <c r="Y1065" s="476" t="s">
        <v>0</v>
      </c>
      <c r="Z1065" s="476">
        <v>0</v>
      </c>
      <c r="AA1065" s="493">
        <f t="shared" si="44"/>
        <v>199</v>
      </c>
      <c r="AC1065" s="495">
        <f t="shared" si="45"/>
        <v>199</v>
      </c>
    </row>
    <row r="1066" spans="1:29" s="493" customFormat="1" hidden="1" x14ac:dyDescent="0.2">
      <c r="A1066" s="475">
        <v>1039</v>
      </c>
      <c r="B1066" s="476" t="s">
        <v>1070</v>
      </c>
      <c r="C1066" s="476" t="s">
        <v>486</v>
      </c>
      <c r="D1066" s="476" t="s">
        <v>838</v>
      </c>
      <c r="E1066" s="476" t="s">
        <v>839</v>
      </c>
      <c r="F1066" s="477">
        <v>2</v>
      </c>
      <c r="G1066" s="477">
        <v>0</v>
      </c>
      <c r="H1066" s="477">
        <v>0</v>
      </c>
      <c r="I1066" s="478" t="s">
        <v>328</v>
      </c>
      <c r="J1066" s="479">
        <v>12300</v>
      </c>
      <c r="K1066" s="480">
        <v>44140</v>
      </c>
      <c r="L1066" s="480"/>
      <c r="M1066" s="481">
        <v>25</v>
      </c>
      <c r="N1066" s="482" t="s">
        <v>328</v>
      </c>
      <c r="O1066" s="483">
        <v>1</v>
      </c>
      <c r="P1066" s="484">
        <v>26</v>
      </c>
      <c r="Q1066" s="485">
        <v>0</v>
      </c>
      <c r="R1066" s="485">
        <v>0</v>
      </c>
      <c r="S1066" s="485">
        <v>1</v>
      </c>
      <c r="T1066" s="485">
        <v>0</v>
      </c>
      <c r="U1066" s="484">
        <v>0</v>
      </c>
      <c r="V1066" s="483"/>
      <c r="W1066" s="486" t="s">
        <v>672</v>
      </c>
      <c r="X1066" s="476" t="s">
        <v>0</v>
      </c>
      <c r="Y1066" s="476" t="s">
        <v>0</v>
      </c>
      <c r="Z1066" s="476">
        <v>0</v>
      </c>
      <c r="AA1066" s="493">
        <f t="shared" si="44"/>
        <v>2</v>
      </c>
      <c r="AC1066" s="495">
        <f t="shared" si="45"/>
        <v>2</v>
      </c>
    </row>
    <row r="1067" spans="1:29" s="493" customFormat="1" hidden="1" x14ac:dyDescent="0.2">
      <c r="A1067" s="475">
        <v>1040</v>
      </c>
      <c r="B1067" s="476" t="s">
        <v>1070</v>
      </c>
      <c r="C1067" s="476" t="s">
        <v>486</v>
      </c>
      <c r="D1067" s="476" t="s">
        <v>838</v>
      </c>
      <c r="E1067" s="476" t="s">
        <v>839</v>
      </c>
      <c r="F1067" s="477">
        <v>1</v>
      </c>
      <c r="G1067" s="477">
        <v>0</v>
      </c>
      <c r="H1067" s="477">
        <v>0</v>
      </c>
      <c r="I1067" s="478" t="s">
        <v>328</v>
      </c>
      <c r="J1067" s="479">
        <v>12300</v>
      </c>
      <c r="K1067" s="480">
        <v>44148</v>
      </c>
      <c r="L1067" s="480"/>
      <c r="M1067" s="481">
        <v>12</v>
      </c>
      <c r="N1067" s="482" t="s">
        <v>328</v>
      </c>
      <c r="O1067" s="483">
        <v>1</v>
      </c>
      <c r="P1067" s="484">
        <v>13</v>
      </c>
      <c r="Q1067" s="485">
        <v>0</v>
      </c>
      <c r="R1067" s="485">
        <v>0</v>
      </c>
      <c r="S1067" s="485">
        <v>1</v>
      </c>
      <c r="T1067" s="485">
        <v>0</v>
      </c>
      <c r="U1067" s="484">
        <v>0</v>
      </c>
      <c r="V1067" s="483"/>
      <c r="W1067" s="486" t="s">
        <v>672</v>
      </c>
      <c r="X1067" s="476" t="s">
        <v>0</v>
      </c>
      <c r="Y1067" s="476" t="s">
        <v>0</v>
      </c>
      <c r="Z1067" s="476">
        <v>0</v>
      </c>
      <c r="AA1067" s="493">
        <f t="shared" si="44"/>
        <v>1</v>
      </c>
      <c r="AC1067" s="495">
        <f t="shared" si="45"/>
        <v>1</v>
      </c>
    </row>
    <row r="1068" spans="1:29" s="493" customFormat="1" hidden="1" x14ac:dyDescent="0.2">
      <c r="A1068" s="475">
        <v>1041</v>
      </c>
      <c r="B1068" s="476" t="s">
        <v>1070</v>
      </c>
      <c r="C1068" s="476" t="s">
        <v>486</v>
      </c>
      <c r="D1068" s="476" t="s">
        <v>838</v>
      </c>
      <c r="E1068" s="476" t="s">
        <v>839</v>
      </c>
      <c r="F1068" s="477">
        <v>42</v>
      </c>
      <c r="G1068" s="477">
        <v>0</v>
      </c>
      <c r="H1068" s="477">
        <v>0</v>
      </c>
      <c r="I1068" s="478" t="s">
        <v>328</v>
      </c>
      <c r="J1068" s="479">
        <v>12700</v>
      </c>
      <c r="K1068" s="480">
        <v>44173</v>
      </c>
      <c r="L1068" s="480"/>
      <c r="M1068" s="481">
        <v>533</v>
      </c>
      <c r="N1068" s="482" t="s">
        <v>328</v>
      </c>
      <c r="O1068" s="483">
        <v>1</v>
      </c>
      <c r="P1068" s="484">
        <v>538</v>
      </c>
      <c r="Q1068" s="485">
        <v>0</v>
      </c>
      <c r="R1068" s="485">
        <v>0</v>
      </c>
      <c r="S1068" s="485">
        <v>5</v>
      </c>
      <c r="T1068" s="485">
        <v>0</v>
      </c>
      <c r="U1068" s="484">
        <v>0</v>
      </c>
      <c r="V1068" s="483"/>
      <c r="W1068" s="486" t="s">
        <v>672</v>
      </c>
      <c r="X1068" s="476" t="s">
        <v>0</v>
      </c>
      <c r="Y1068" s="476" t="s">
        <v>0</v>
      </c>
      <c r="Z1068" s="476">
        <v>0</v>
      </c>
      <c r="AA1068" s="493">
        <f t="shared" si="44"/>
        <v>42</v>
      </c>
      <c r="AC1068" s="495">
        <f t="shared" si="45"/>
        <v>42</v>
      </c>
    </row>
    <row r="1069" spans="1:29" s="493" customFormat="1" hidden="1" x14ac:dyDescent="0.2">
      <c r="A1069" s="475">
        <v>1042</v>
      </c>
      <c r="B1069" s="476" t="s">
        <v>1070</v>
      </c>
      <c r="C1069" s="476" t="s">
        <v>486</v>
      </c>
      <c r="D1069" s="476" t="s">
        <v>838</v>
      </c>
      <c r="E1069" s="476" t="s">
        <v>839</v>
      </c>
      <c r="F1069" s="477">
        <v>2</v>
      </c>
      <c r="G1069" s="477">
        <v>0</v>
      </c>
      <c r="H1069" s="477">
        <v>0</v>
      </c>
      <c r="I1069" s="478" t="s">
        <v>328</v>
      </c>
      <c r="J1069" s="479">
        <v>12650</v>
      </c>
      <c r="K1069" s="480">
        <v>44187</v>
      </c>
      <c r="L1069" s="480"/>
      <c r="M1069" s="481">
        <v>25</v>
      </c>
      <c r="N1069" s="482" t="s">
        <v>328</v>
      </c>
      <c r="O1069" s="483">
        <v>1</v>
      </c>
      <c r="P1069" s="484">
        <v>26</v>
      </c>
      <c r="Q1069" s="485">
        <v>0</v>
      </c>
      <c r="R1069" s="485">
        <v>0</v>
      </c>
      <c r="S1069" s="485">
        <v>0</v>
      </c>
      <c r="T1069" s="485">
        <v>0</v>
      </c>
      <c r="U1069" s="484">
        <v>0</v>
      </c>
      <c r="V1069" s="483"/>
      <c r="W1069" s="486" t="s">
        <v>672</v>
      </c>
      <c r="X1069" s="476" t="s">
        <v>0</v>
      </c>
      <c r="Y1069" s="476" t="s">
        <v>0</v>
      </c>
      <c r="Z1069" s="476">
        <v>0</v>
      </c>
      <c r="AA1069" s="493">
        <f t="shared" si="44"/>
        <v>2</v>
      </c>
      <c r="AC1069" s="495">
        <f t="shared" si="45"/>
        <v>2</v>
      </c>
    </row>
    <row r="1070" spans="1:29" s="493" customFormat="1" hidden="1" x14ac:dyDescent="0.2">
      <c r="A1070" s="475">
        <v>1043</v>
      </c>
      <c r="B1070" s="476" t="s">
        <v>1070</v>
      </c>
      <c r="C1070" s="476" t="s">
        <v>486</v>
      </c>
      <c r="D1070" s="476" t="s">
        <v>838</v>
      </c>
      <c r="E1070" s="476" t="s">
        <v>839</v>
      </c>
      <c r="F1070" s="477">
        <v>438</v>
      </c>
      <c r="G1070" s="477">
        <v>0</v>
      </c>
      <c r="H1070" s="477">
        <v>0</v>
      </c>
      <c r="I1070" s="478" t="s">
        <v>328</v>
      </c>
      <c r="J1070" s="479">
        <v>12650</v>
      </c>
      <c r="K1070" s="480">
        <v>44187</v>
      </c>
      <c r="L1070" s="480"/>
      <c r="M1070" s="481">
        <v>5541</v>
      </c>
      <c r="N1070" s="482" t="s">
        <v>328</v>
      </c>
      <c r="O1070" s="483">
        <v>1</v>
      </c>
      <c r="P1070" s="484">
        <v>5611</v>
      </c>
      <c r="Q1070" s="485">
        <v>0</v>
      </c>
      <c r="R1070" s="485">
        <v>0</v>
      </c>
      <c r="S1070" s="485">
        <v>70</v>
      </c>
      <c r="T1070" s="485">
        <v>0</v>
      </c>
      <c r="U1070" s="484">
        <v>0</v>
      </c>
      <c r="V1070" s="483"/>
      <c r="W1070" s="486" t="s">
        <v>672</v>
      </c>
      <c r="X1070" s="476" t="s">
        <v>0</v>
      </c>
      <c r="Y1070" s="476" t="s">
        <v>0</v>
      </c>
      <c r="Z1070" s="476">
        <v>0</v>
      </c>
      <c r="AA1070" s="493">
        <f t="shared" si="44"/>
        <v>438</v>
      </c>
      <c r="AC1070" s="495">
        <f t="shared" si="45"/>
        <v>438</v>
      </c>
    </row>
    <row r="1071" spans="1:29" s="493" customFormat="1" hidden="1" x14ac:dyDescent="0.2">
      <c r="A1071" s="475">
        <v>1044</v>
      </c>
      <c r="B1071" s="476" t="s">
        <v>1070</v>
      </c>
      <c r="C1071" s="476" t="s">
        <v>486</v>
      </c>
      <c r="D1071" s="476" t="s">
        <v>838</v>
      </c>
      <c r="E1071" s="476" t="s">
        <v>839</v>
      </c>
      <c r="F1071" s="477">
        <v>2</v>
      </c>
      <c r="G1071" s="477">
        <v>0</v>
      </c>
      <c r="H1071" s="477">
        <v>0</v>
      </c>
      <c r="I1071" s="478" t="s">
        <v>328</v>
      </c>
      <c r="J1071" s="479">
        <v>12650</v>
      </c>
      <c r="K1071" s="480">
        <v>44187</v>
      </c>
      <c r="L1071" s="480"/>
      <c r="M1071" s="481">
        <v>25</v>
      </c>
      <c r="N1071" s="482" t="s">
        <v>328</v>
      </c>
      <c r="O1071" s="483">
        <v>1</v>
      </c>
      <c r="P1071" s="484">
        <v>26</v>
      </c>
      <c r="Q1071" s="485">
        <v>0</v>
      </c>
      <c r="R1071" s="485">
        <v>0</v>
      </c>
      <c r="S1071" s="485">
        <v>0</v>
      </c>
      <c r="T1071" s="485">
        <v>0</v>
      </c>
      <c r="U1071" s="484">
        <v>0</v>
      </c>
      <c r="V1071" s="483"/>
      <c r="W1071" s="486" t="s">
        <v>672</v>
      </c>
      <c r="X1071" s="476" t="s">
        <v>0</v>
      </c>
      <c r="Y1071" s="476" t="s">
        <v>0</v>
      </c>
      <c r="Z1071" s="476">
        <v>0</v>
      </c>
      <c r="AA1071" s="493">
        <f t="shared" si="44"/>
        <v>2</v>
      </c>
      <c r="AC1071" s="495">
        <f t="shared" si="45"/>
        <v>2</v>
      </c>
    </row>
    <row r="1072" spans="1:29" s="493" customFormat="1" hidden="1" x14ac:dyDescent="0.2">
      <c r="A1072" s="475">
        <v>1045</v>
      </c>
      <c r="B1072" s="476" t="s">
        <v>1070</v>
      </c>
      <c r="C1072" s="476" t="s">
        <v>486</v>
      </c>
      <c r="D1072" s="476" t="s">
        <v>838</v>
      </c>
      <c r="E1072" s="476" t="s">
        <v>839</v>
      </c>
      <c r="F1072" s="477">
        <v>39</v>
      </c>
      <c r="G1072" s="477">
        <v>0</v>
      </c>
      <c r="H1072" s="477">
        <v>0</v>
      </c>
      <c r="I1072" s="478" t="s">
        <v>328</v>
      </c>
      <c r="J1072" s="479">
        <v>12800</v>
      </c>
      <c r="K1072" s="480">
        <v>44215</v>
      </c>
      <c r="L1072" s="480"/>
      <c r="M1072" s="481">
        <v>499</v>
      </c>
      <c r="N1072" s="482" t="s">
        <v>328</v>
      </c>
      <c r="O1072" s="483">
        <v>1</v>
      </c>
      <c r="P1072" s="484">
        <v>500</v>
      </c>
      <c r="Q1072" s="485">
        <v>0</v>
      </c>
      <c r="R1072" s="485">
        <v>0</v>
      </c>
      <c r="S1072" s="485">
        <v>0</v>
      </c>
      <c r="T1072" s="485">
        <v>0</v>
      </c>
      <c r="U1072" s="484">
        <v>0</v>
      </c>
      <c r="V1072" s="483"/>
      <c r="W1072" s="486" t="s">
        <v>672</v>
      </c>
      <c r="X1072" s="476" t="s">
        <v>0</v>
      </c>
      <c r="Y1072" s="476" t="s">
        <v>0</v>
      </c>
      <c r="Z1072" s="476">
        <v>0</v>
      </c>
      <c r="AA1072" s="493">
        <f t="shared" si="44"/>
        <v>39</v>
      </c>
      <c r="AC1072" s="495">
        <f t="shared" si="45"/>
        <v>39</v>
      </c>
    </row>
    <row r="1073" spans="1:29" s="493" customFormat="1" hidden="1" x14ac:dyDescent="0.2">
      <c r="A1073" s="475">
        <v>1046</v>
      </c>
      <c r="B1073" s="476" t="s">
        <v>1070</v>
      </c>
      <c r="C1073" s="476" t="s">
        <v>486</v>
      </c>
      <c r="D1073" s="476" t="s">
        <v>838</v>
      </c>
      <c r="E1073" s="476" t="s">
        <v>839</v>
      </c>
      <c r="F1073" s="477">
        <v>133</v>
      </c>
      <c r="G1073" s="477">
        <v>0</v>
      </c>
      <c r="H1073" s="477">
        <v>0</v>
      </c>
      <c r="I1073" s="478" t="s">
        <v>328</v>
      </c>
      <c r="J1073" s="479">
        <v>12799</v>
      </c>
      <c r="K1073" s="480">
        <v>44216</v>
      </c>
      <c r="L1073" s="480"/>
      <c r="M1073" s="481">
        <v>1702</v>
      </c>
      <c r="N1073" s="482" t="s">
        <v>328</v>
      </c>
      <c r="O1073" s="483">
        <v>1</v>
      </c>
      <c r="P1073" s="484">
        <v>1704</v>
      </c>
      <c r="Q1073" s="485">
        <v>0</v>
      </c>
      <c r="R1073" s="485">
        <v>0</v>
      </c>
      <c r="S1073" s="485">
        <v>2</v>
      </c>
      <c r="T1073" s="485">
        <v>0</v>
      </c>
      <c r="U1073" s="484">
        <v>0</v>
      </c>
      <c r="V1073" s="483"/>
      <c r="W1073" s="486" t="s">
        <v>672</v>
      </c>
      <c r="X1073" s="476" t="s">
        <v>0</v>
      </c>
      <c r="Y1073" s="476" t="s">
        <v>0</v>
      </c>
      <c r="Z1073" s="476">
        <v>0</v>
      </c>
      <c r="AA1073" s="493">
        <f t="shared" si="44"/>
        <v>133</v>
      </c>
      <c r="AC1073" s="495">
        <f t="shared" si="45"/>
        <v>133</v>
      </c>
    </row>
    <row r="1074" spans="1:29" s="493" customFormat="1" hidden="1" x14ac:dyDescent="0.2">
      <c r="A1074" s="475">
        <v>1047</v>
      </c>
      <c r="B1074" s="476" t="s">
        <v>1070</v>
      </c>
      <c r="C1074" s="476" t="s">
        <v>486</v>
      </c>
      <c r="D1074" s="476" t="s">
        <v>838</v>
      </c>
      <c r="E1074" s="476" t="s">
        <v>839</v>
      </c>
      <c r="F1074" s="477">
        <v>24</v>
      </c>
      <c r="G1074" s="477">
        <v>0</v>
      </c>
      <c r="H1074" s="477">
        <v>0</v>
      </c>
      <c r="I1074" s="478" t="s">
        <v>328</v>
      </c>
      <c r="J1074" s="479">
        <v>13000</v>
      </c>
      <c r="K1074" s="480">
        <v>44238</v>
      </c>
      <c r="L1074" s="480"/>
      <c r="M1074" s="481">
        <v>312</v>
      </c>
      <c r="N1074" s="482" t="s">
        <v>328</v>
      </c>
      <c r="O1074" s="483">
        <v>1</v>
      </c>
      <c r="P1074" s="484">
        <v>307</v>
      </c>
      <c r="Q1074" s="485">
        <v>0</v>
      </c>
      <c r="R1074" s="485">
        <v>0</v>
      </c>
      <c r="S1074" s="485">
        <v>-5</v>
      </c>
      <c r="T1074" s="485">
        <v>0</v>
      </c>
      <c r="U1074" s="484">
        <v>0</v>
      </c>
      <c r="V1074" s="483"/>
      <c r="W1074" s="486" t="s">
        <v>672</v>
      </c>
      <c r="X1074" s="476" t="s">
        <v>0</v>
      </c>
      <c r="Y1074" s="476" t="s">
        <v>0</v>
      </c>
      <c r="Z1074" s="476">
        <v>0</v>
      </c>
      <c r="AA1074" s="493">
        <f t="shared" si="44"/>
        <v>24</v>
      </c>
      <c r="AC1074" s="495">
        <f t="shared" si="45"/>
        <v>24</v>
      </c>
    </row>
    <row r="1075" spans="1:29" s="493" customFormat="1" hidden="1" x14ac:dyDescent="0.2">
      <c r="A1075" s="475">
        <v>1048</v>
      </c>
      <c r="B1075" s="476" t="s">
        <v>1070</v>
      </c>
      <c r="C1075" s="476" t="s">
        <v>486</v>
      </c>
      <c r="D1075" s="476" t="s">
        <v>838</v>
      </c>
      <c r="E1075" s="476" t="s">
        <v>839</v>
      </c>
      <c r="F1075" s="477">
        <v>6</v>
      </c>
      <c r="G1075" s="477">
        <v>0</v>
      </c>
      <c r="H1075" s="477">
        <v>0</v>
      </c>
      <c r="I1075" s="478" t="s">
        <v>328</v>
      </c>
      <c r="J1075" s="479">
        <v>13000</v>
      </c>
      <c r="K1075" s="480">
        <v>44239</v>
      </c>
      <c r="L1075" s="480"/>
      <c r="M1075" s="481">
        <v>78</v>
      </c>
      <c r="N1075" s="482" t="s">
        <v>328</v>
      </c>
      <c r="O1075" s="483">
        <v>1</v>
      </c>
      <c r="P1075" s="484">
        <v>77</v>
      </c>
      <c r="Q1075" s="485">
        <v>0</v>
      </c>
      <c r="R1075" s="485">
        <v>0</v>
      </c>
      <c r="S1075" s="485">
        <v>-1</v>
      </c>
      <c r="T1075" s="485">
        <v>0</v>
      </c>
      <c r="U1075" s="484">
        <v>0</v>
      </c>
      <c r="V1075" s="483"/>
      <c r="W1075" s="486" t="s">
        <v>672</v>
      </c>
      <c r="X1075" s="476" t="s">
        <v>0</v>
      </c>
      <c r="Y1075" s="476" t="s">
        <v>0</v>
      </c>
      <c r="Z1075" s="476">
        <v>0</v>
      </c>
      <c r="AA1075" s="493">
        <f t="shared" si="44"/>
        <v>6</v>
      </c>
      <c r="AC1075" s="495">
        <f t="shared" si="45"/>
        <v>6</v>
      </c>
    </row>
    <row r="1076" spans="1:29" s="493" customFormat="1" hidden="1" x14ac:dyDescent="0.2">
      <c r="A1076" s="475">
        <v>1049</v>
      </c>
      <c r="B1076" s="476" t="s">
        <v>1070</v>
      </c>
      <c r="C1076" s="476" t="s">
        <v>486</v>
      </c>
      <c r="D1076" s="476" t="s">
        <v>838</v>
      </c>
      <c r="E1076" s="476" t="s">
        <v>839</v>
      </c>
      <c r="F1076" s="477">
        <v>24</v>
      </c>
      <c r="G1076" s="477">
        <v>0</v>
      </c>
      <c r="H1076" s="477">
        <v>0</v>
      </c>
      <c r="I1076" s="478" t="s">
        <v>328</v>
      </c>
      <c r="J1076" s="479">
        <v>13000</v>
      </c>
      <c r="K1076" s="480">
        <v>44246</v>
      </c>
      <c r="L1076" s="480"/>
      <c r="M1076" s="481">
        <v>312</v>
      </c>
      <c r="N1076" s="482" t="s">
        <v>328</v>
      </c>
      <c r="O1076" s="483">
        <v>1</v>
      </c>
      <c r="P1076" s="484">
        <v>307</v>
      </c>
      <c r="Q1076" s="485">
        <v>0</v>
      </c>
      <c r="R1076" s="485">
        <v>0</v>
      </c>
      <c r="S1076" s="485">
        <v>-5</v>
      </c>
      <c r="T1076" s="485">
        <v>0</v>
      </c>
      <c r="U1076" s="484">
        <v>0</v>
      </c>
      <c r="V1076" s="483"/>
      <c r="W1076" s="486" t="s">
        <v>672</v>
      </c>
      <c r="X1076" s="476" t="s">
        <v>0</v>
      </c>
      <c r="Y1076" s="476" t="s">
        <v>0</v>
      </c>
      <c r="Z1076" s="476">
        <v>0</v>
      </c>
      <c r="AA1076" s="493">
        <f t="shared" si="44"/>
        <v>24</v>
      </c>
      <c r="AC1076" s="495">
        <f t="shared" si="45"/>
        <v>24</v>
      </c>
    </row>
    <row r="1077" spans="1:29" s="493" customFormat="1" hidden="1" x14ac:dyDescent="0.2">
      <c r="A1077" s="475">
        <v>1050</v>
      </c>
      <c r="B1077" s="476" t="s">
        <v>1070</v>
      </c>
      <c r="C1077" s="476" t="s">
        <v>486</v>
      </c>
      <c r="D1077" s="476" t="s">
        <v>838</v>
      </c>
      <c r="E1077" s="476" t="s">
        <v>839</v>
      </c>
      <c r="F1077" s="477">
        <v>26</v>
      </c>
      <c r="G1077" s="477">
        <v>0</v>
      </c>
      <c r="H1077" s="477">
        <v>0</v>
      </c>
      <c r="I1077" s="478" t="s">
        <v>328</v>
      </c>
      <c r="J1077" s="479">
        <v>12950</v>
      </c>
      <c r="K1077" s="480">
        <v>44251</v>
      </c>
      <c r="L1077" s="480"/>
      <c r="M1077" s="481">
        <v>337</v>
      </c>
      <c r="N1077" s="482" t="s">
        <v>328</v>
      </c>
      <c r="O1077" s="483">
        <v>1</v>
      </c>
      <c r="P1077" s="484">
        <v>333</v>
      </c>
      <c r="Q1077" s="485">
        <v>0</v>
      </c>
      <c r="R1077" s="485">
        <v>0</v>
      </c>
      <c r="S1077" s="485">
        <v>-4</v>
      </c>
      <c r="T1077" s="485">
        <v>0</v>
      </c>
      <c r="U1077" s="484">
        <v>0</v>
      </c>
      <c r="V1077" s="483"/>
      <c r="W1077" s="486" t="s">
        <v>672</v>
      </c>
      <c r="X1077" s="476" t="s">
        <v>0</v>
      </c>
      <c r="Y1077" s="476" t="s">
        <v>0</v>
      </c>
      <c r="Z1077" s="476">
        <v>0</v>
      </c>
      <c r="AA1077" s="493">
        <f t="shared" si="44"/>
        <v>26</v>
      </c>
      <c r="AC1077" s="495">
        <f t="shared" si="45"/>
        <v>26</v>
      </c>
    </row>
    <row r="1078" spans="1:29" s="493" customFormat="1" hidden="1" x14ac:dyDescent="0.2">
      <c r="A1078" s="475">
        <v>1051</v>
      </c>
      <c r="B1078" s="476" t="s">
        <v>1070</v>
      </c>
      <c r="C1078" s="476" t="s">
        <v>486</v>
      </c>
      <c r="D1078" s="476" t="s">
        <v>838</v>
      </c>
      <c r="E1078" s="476" t="s">
        <v>839</v>
      </c>
      <c r="F1078" s="477">
        <v>40</v>
      </c>
      <c r="G1078" s="477">
        <v>0</v>
      </c>
      <c r="H1078" s="477">
        <v>0</v>
      </c>
      <c r="I1078" s="478" t="s">
        <v>328</v>
      </c>
      <c r="J1078" s="479">
        <v>12900</v>
      </c>
      <c r="K1078" s="480">
        <v>44253</v>
      </c>
      <c r="L1078" s="480"/>
      <c r="M1078" s="481">
        <v>516</v>
      </c>
      <c r="N1078" s="482" t="s">
        <v>328</v>
      </c>
      <c r="O1078" s="483">
        <v>1</v>
      </c>
      <c r="P1078" s="484">
        <v>512</v>
      </c>
      <c r="Q1078" s="485">
        <v>0</v>
      </c>
      <c r="R1078" s="485">
        <v>0</v>
      </c>
      <c r="S1078" s="485">
        <v>-4</v>
      </c>
      <c r="T1078" s="485">
        <v>0</v>
      </c>
      <c r="U1078" s="484">
        <v>0</v>
      </c>
      <c r="V1078" s="483"/>
      <c r="W1078" s="486" t="s">
        <v>672</v>
      </c>
      <c r="X1078" s="476" t="s">
        <v>0</v>
      </c>
      <c r="Y1078" s="476" t="s">
        <v>0</v>
      </c>
      <c r="Z1078" s="476">
        <v>0</v>
      </c>
      <c r="AA1078" s="493">
        <f t="shared" si="44"/>
        <v>40</v>
      </c>
      <c r="AC1078" s="495">
        <f t="shared" si="45"/>
        <v>40</v>
      </c>
    </row>
    <row r="1079" spans="1:29" s="493" customFormat="1" hidden="1" x14ac:dyDescent="0.2">
      <c r="A1079" s="475">
        <v>1052</v>
      </c>
      <c r="B1079" s="476" t="s">
        <v>1070</v>
      </c>
      <c r="C1079" s="476" t="s">
        <v>486</v>
      </c>
      <c r="D1079" s="476" t="s">
        <v>838</v>
      </c>
      <c r="E1079" s="476" t="s">
        <v>839</v>
      </c>
      <c r="F1079" s="477">
        <v>20</v>
      </c>
      <c r="G1079" s="477">
        <v>0</v>
      </c>
      <c r="H1079" s="477">
        <v>0</v>
      </c>
      <c r="I1079" s="478" t="s">
        <v>328</v>
      </c>
      <c r="J1079" s="479">
        <v>12900</v>
      </c>
      <c r="K1079" s="480">
        <v>44258</v>
      </c>
      <c r="L1079" s="480"/>
      <c r="M1079" s="481">
        <v>258</v>
      </c>
      <c r="N1079" s="482" t="s">
        <v>328</v>
      </c>
      <c r="O1079" s="483">
        <v>1</v>
      </c>
      <c r="P1079" s="484">
        <v>256</v>
      </c>
      <c r="Q1079" s="485">
        <v>0</v>
      </c>
      <c r="R1079" s="485">
        <v>0</v>
      </c>
      <c r="S1079" s="485">
        <v>-2</v>
      </c>
      <c r="T1079" s="485">
        <v>0</v>
      </c>
      <c r="U1079" s="484">
        <v>0</v>
      </c>
      <c r="V1079" s="483"/>
      <c r="W1079" s="486" t="s">
        <v>672</v>
      </c>
      <c r="X1079" s="476" t="s">
        <v>0</v>
      </c>
      <c r="Y1079" s="476" t="s">
        <v>0</v>
      </c>
      <c r="Z1079" s="476">
        <v>0</v>
      </c>
      <c r="AA1079" s="493">
        <f t="shared" si="44"/>
        <v>20</v>
      </c>
      <c r="AC1079" s="495">
        <f t="shared" si="45"/>
        <v>20</v>
      </c>
    </row>
    <row r="1080" spans="1:29" s="493" customFormat="1" hidden="1" x14ac:dyDescent="0.2">
      <c r="A1080" s="475">
        <v>1053</v>
      </c>
      <c r="B1080" s="476" t="s">
        <v>1070</v>
      </c>
      <c r="C1080" s="476" t="s">
        <v>486</v>
      </c>
      <c r="D1080" s="476" t="s">
        <v>702</v>
      </c>
      <c r="E1080" s="476" t="s">
        <v>763</v>
      </c>
      <c r="F1080" s="477">
        <v>2499998000</v>
      </c>
      <c r="G1080" s="477">
        <v>0</v>
      </c>
      <c r="H1080" s="477">
        <v>0</v>
      </c>
      <c r="I1080" s="478" t="s">
        <v>328</v>
      </c>
      <c r="J1080" s="479">
        <v>100</v>
      </c>
      <c r="K1080" s="480">
        <v>43635</v>
      </c>
      <c r="L1080" s="480">
        <v>46192</v>
      </c>
      <c r="M1080" s="481">
        <v>2499998</v>
      </c>
      <c r="N1080" s="482" t="s">
        <v>328</v>
      </c>
      <c r="O1080" s="483">
        <v>1000</v>
      </c>
      <c r="P1080" s="484">
        <v>2648183</v>
      </c>
      <c r="Q1080" s="485">
        <v>-991</v>
      </c>
      <c r="R1080" s="485">
        <v>80660</v>
      </c>
      <c r="S1080" s="485">
        <v>68516</v>
      </c>
      <c r="T1080" s="485">
        <v>0</v>
      </c>
      <c r="U1080" s="484">
        <v>0</v>
      </c>
      <c r="V1080" s="483"/>
      <c r="W1080" s="486" t="s">
        <v>672</v>
      </c>
      <c r="X1080" s="476" t="s">
        <v>504</v>
      </c>
      <c r="Y1080" s="476" t="s">
        <v>504</v>
      </c>
      <c r="Z1080" s="476">
        <v>11.5</v>
      </c>
      <c r="AA1080" s="493">
        <f t="shared" si="44"/>
        <v>2499998</v>
      </c>
      <c r="AC1080" s="495">
        <f t="shared" si="45"/>
        <v>2499998</v>
      </c>
    </row>
    <row r="1081" spans="1:29" s="493" customFormat="1" hidden="1" x14ac:dyDescent="0.2">
      <c r="A1081" s="475">
        <v>1054</v>
      </c>
      <c r="B1081" s="476" t="s">
        <v>407</v>
      </c>
      <c r="C1081" s="476" t="s">
        <v>486</v>
      </c>
      <c r="D1081" s="476" t="s">
        <v>703</v>
      </c>
      <c r="E1081" s="476" t="s">
        <v>750</v>
      </c>
      <c r="F1081" s="477">
        <v>512</v>
      </c>
      <c r="G1081" s="477">
        <v>0</v>
      </c>
      <c r="H1081" s="477">
        <v>0</v>
      </c>
      <c r="I1081" s="478" t="s">
        <v>328</v>
      </c>
      <c r="J1081" s="479">
        <v>1208.75</v>
      </c>
      <c r="K1081" s="480">
        <v>42982</v>
      </c>
      <c r="L1081" s="480"/>
      <c r="M1081" s="481">
        <v>619</v>
      </c>
      <c r="N1081" s="482" t="s">
        <v>328</v>
      </c>
      <c r="O1081" s="483">
        <v>1</v>
      </c>
      <c r="P1081" s="484">
        <v>568</v>
      </c>
      <c r="Q1081" s="485">
        <v>0</v>
      </c>
      <c r="R1081" s="485">
        <v>0</v>
      </c>
      <c r="S1081" s="485">
        <v>-51</v>
      </c>
      <c r="T1081" s="485">
        <v>0</v>
      </c>
      <c r="U1081" s="484">
        <v>0</v>
      </c>
      <c r="V1081" s="483"/>
      <c r="W1081" s="486" t="s">
        <v>672</v>
      </c>
      <c r="X1081" s="476" t="s">
        <v>630</v>
      </c>
      <c r="Y1081" s="476" t="s">
        <v>0</v>
      </c>
      <c r="Z1081" s="476">
        <v>0</v>
      </c>
      <c r="AA1081" s="493">
        <f t="shared" si="44"/>
        <v>512</v>
      </c>
      <c r="AC1081" s="495">
        <f t="shared" si="45"/>
        <v>512</v>
      </c>
    </row>
    <row r="1082" spans="1:29" s="493" customFormat="1" hidden="1" x14ac:dyDescent="0.2">
      <c r="A1082" s="475">
        <v>1055</v>
      </c>
      <c r="B1082" s="476" t="s">
        <v>407</v>
      </c>
      <c r="C1082" s="476" t="s">
        <v>486</v>
      </c>
      <c r="D1082" s="476" t="s">
        <v>703</v>
      </c>
      <c r="E1082" s="476" t="s">
        <v>750</v>
      </c>
      <c r="F1082" s="477">
        <v>62</v>
      </c>
      <c r="G1082" s="477">
        <v>0</v>
      </c>
      <c r="H1082" s="477">
        <v>0</v>
      </c>
      <c r="I1082" s="478" t="s">
        <v>328</v>
      </c>
      <c r="J1082" s="479">
        <v>1212.95</v>
      </c>
      <c r="K1082" s="480">
        <v>42982</v>
      </c>
      <c r="L1082" s="480"/>
      <c r="M1082" s="481">
        <v>75</v>
      </c>
      <c r="N1082" s="482" t="s">
        <v>328</v>
      </c>
      <c r="O1082" s="483">
        <v>1</v>
      </c>
      <c r="P1082" s="484">
        <v>69</v>
      </c>
      <c r="Q1082" s="485">
        <v>0</v>
      </c>
      <c r="R1082" s="485">
        <v>0</v>
      </c>
      <c r="S1082" s="485">
        <v>-6</v>
      </c>
      <c r="T1082" s="485">
        <v>0</v>
      </c>
      <c r="U1082" s="484">
        <v>0</v>
      </c>
      <c r="V1082" s="483"/>
      <c r="W1082" s="486" t="s">
        <v>672</v>
      </c>
      <c r="X1082" s="476" t="s">
        <v>630</v>
      </c>
      <c r="Y1082" s="476" t="s">
        <v>0</v>
      </c>
      <c r="Z1082" s="476">
        <v>0</v>
      </c>
      <c r="AA1082" s="493">
        <f t="shared" si="44"/>
        <v>62</v>
      </c>
      <c r="AC1082" s="495">
        <f t="shared" si="45"/>
        <v>62</v>
      </c>
    </row>
    <row r="1083" spans="1:29" s="493" customFormat="1" hidden="1" x14ac:dyDescent="0.2">
      <c r="A1083" s="475">
        <v>1056</v>
      </c>
      <c r="B1083" s="476" t="s">
        <v>407</v>
      </c>
      <c r="C1083" s="476" t="s">
        <v>486</v>
      </c>
      <c r="D1083" s="476" t="s">
        <v>703</v>
      </c>
      <c r="E1083" s="476" t="s">
        <v>750</v>
      </c>
      <c r="F1083" s="477">
        <v>136</v>
      </c>
      <c r="G1083" s="477">
        <v>0</v>
      </c>
      <c r="H1083" s="477">
        <v>0</v>
      </c>
      <c r="I1083" s="478" t="s">
        <v>328</v>
      </c>
      <c r="J1083" s="479">
        <v>1212.95</v>
      </c>
      <c r="K1083" s="480">
        <v>42982</v>
      </c>
      <c r="L1083" s="480"/>
      <c r="M1083" s="481">
        <v>165</v>
      </c>
      <c r="N1083" s="482" t="s">
        <v>328</v>
      </c>
      <c r="O1083" s="483">
        <v>1</v>
      </c>
      <c r="P1083" s="484">
        <v>151</v>
      </c>
      <c r="Q1083" s="485">
        <v>0</v>
      </c>
      <c r="R1083" s="485">
        <v>0</v>
      </c>
      <c r="S1083" s="485">
        <v>-14</v>
      </c>
      <c r="T1083" s="485">
        <v>0</v>
      </c>
      <c r="U1083" s="484">
        <v>0</v>
      </c>
      <c r="V1083" s="483"/>
      <c r="W1083" s="486" t="s">
        <v>672</v>
      </c>
      <c r="X1083" s="476" t="s">
        <v>630</v>
      </c>
      <c r="Y1083" s="476" t="s">
        <v>0</v>
      </c>
      <c r="Z1083" s="476">
        <v>0</v>
      </c>
      <c r="AA1083" s="493">
        <f t="shared" si="44"/>
        <v>136</v>
      </c>
      <c r="AC1083" s="495">
        <f t="shared" si="45"/>
        <v>136</v>
      </c>
    </row>
    <row r="1084" spans="1:29" s="493" customFormat="1" hidden="1" x14ac:dyDescent="0.2">
      <c r="A1084" s="475">
        <v>1057</v>
      </c>
      <c r="B1084" s="476" t="s">
        <v>407</v>
      </c>
      <c r="C1084" s="476" t="s">
        <v>486</v>
      </c>
      <c r="D1084" s="476" t="s">
        <v>703</v>
      </c>
      <c r="E1084" s="476" t="s">
        <v>750</v>
      </c>
      <c r="F1084" s="477">
        <v>483</v>
      </c>
      <c r="G1084" s="477">
        <v>0</v>
      </c>
      <c r="H1084" s="477">
        <v>0</v>
      </c>
      <c r="I1084" s="478" t="s">
        <v>328</v>
      </c>
      <c r="J1084" s="479">
        <v>1212.96</v>
      </c>
      <c r="K1084" s="480">
        <v>42982</v>
      </c>
      <c r="L1084" s="480"/>
      <c r="M1084" s="481">
        <v>586</v>
      </c>
      <c r="N1084" s="482" t="s">
        <v>328</v>
      </c>
      <c r="O1084" s="483">
        <v>1</v>
      </c>
      <c r="P1084" s="484">
        <v>536</v>
      </c>
      <c r="Q1084" s="485">
        <v>0</v>
      </c>
      <c r="R1084" s="485">
        <v>0</v>
      </c>
      <c r="S1084" s="485">
        <v>-50</v>
      </c>
      <c r="T1084" s="485">
        <v>0</v>
      </c>
      <c r="U1084" s="484">
        <v>0</v>
      </c>
      <c r="V1084" s="483"/>
      <c r="W1084" s="486" t="s">
        <v>672</v>
      </c>
      <c r="X1084" s="476" t="s">
        <v>630</v>
      </c>
      <c r="Y1084" s="476" t="s">
        <v>0</v>
      </c>
      <c r="Z1084" s="476">
        <v>0</v>
      </c>
      <c r="AA1084" s="493">
        <f t="shared" si="44"/>
        <v>483</v>
      </c>
      <c r="AC1084" s="495">
        <f t="shared" si="45"/>
        <v>483</v>
      </c>
    </row>
    <row r="1085" spans="1:29" s="493" customFormat="1" hidden="1" x14ac:dyDescent="0.2">
      <c r="A1085" s="475">
        <v>1058</v>
      </c>
      <c r="B1085" s="476" t="s">
        <v>407</v>
      </c>
      <c r="C1085" s="476" t="s">
        <v>486</v>
      </c>
      <c r="D1085" s="476" t="s">
        <v>703</v>
      </c>
      <c r="E1085" s="476" t="s">
        <v>750</v>
      </c>
      <c r="F1085" s="477">
        <v>1132</v>
      </c>
      <c r="G1085" s="477">
        <v>0</v>
      </c>
      <c r="H1085" s="477">
        <v>0</v>
      </c>
      <c r="I1085" s="478" t="s">
        <v>328</v>
      </c>
      <c r="J1085" s="479">
        <v>1212.97</v>
      </c>
      <c r="K1085" s="480">
        <v>42982</v>
      </c>
      <c r="L1085" s="480"/>
      <c r="M1085" s="481">
        <v>1373</v>
      </c>
      <c r="N1085" s="482" t="s">
        <v>328</v>
      </c>
      <c r="O1085" s="483">
        <v>1</v>
      </c>
      <c r="P1085" s="484">
        <v>1256</v>
      </c>
      <c r="Q1085" s="485">
        <v>0</v>
      </c>
      <c r="R1085" s="485">
        <v>0</v>
      </c>
      <c r="S1085" s="485">
        <v>-117</v>
      </c>
      <c r="T1085" s="485">
        <v>0</v>
      </c>
      <c r="U1085" s="484">
        <v>0</v>
      </c>
      <c r="V1085" s="483"/>
      <c r="W1085" s="486" t="s">
        <v>672</v>
      </c>
      <c r="X1085" s="476" t="s">
        <v>630</v>
      </c>
      <c r="Y1085" s="476" t="s">
        <v>0</v>
      </c>
      <c r="Z1085" s="476">
        <v>0</v>
      </c>
      <c r="AA1085" s="493">
        <f t="shared" si="44"/>
        <v>1132</v>
      </c>
      <c r="AC1085" s="495">
        <f t="shared" si="45"/>
        <v>1132</v>
      </c>
    </row>
    <row r="1086" spans="1:29" s="493" customFormat="1" hidden="1" x14ac:dyDescent="0.2">
      <c r="A1086" s="475">
        <v>1059</v>
      </c>
      <c r="B1086" s="476" t="s">
        <v>407</v>
      </c>
      <c r="C1086" s="476" t="s">
        <v>486</v>
      </c>
      <c r="D1086" s="476" t="s">
        <v>703</v>
      </c>
      <c r="E1086" s="476" t="s">
        <v>750</v>
      </c>
      <c r="F1086" s="477">
        <v>1418</v>
      </c>
      <c r="G1086" s="477">
        <v>0</v>
      </c>
      <c r="H1086" s="477">
        <v>0</v>
      </c>
      <c r="I1086" s="478" t="s">
        <v>328</v>
      </c>
      <c r="J1086" s="479">
        <v>1212.98</v>
      </c>
      <c r="K1086" s="480">
        <v>42982</v>
      </c>
      <c r="L1086" s="480"/>
      <c r="M1086" s="481">
        <v>1720</v>
      </c>
      <c r="N1086" s="482" t="s">
        <v>328</v>
      </c>
      <c r="O1086" s="483">
        <v>1</v>
      </c>
      <c r="P1086" s="484">
        <v>1574</v>
      </c>
      <c r="Q1086" s="485">
        <v>0</v>
      </c>
      <c r="R1086" s="485">
        <v>0</v>
      </c>
      <c r="S1086" s="485">
        <v>-146</v>
      </c>
      <c r="T1086" s="485">
        <v>0</v>
      </c>
      <c r="U1086" s="484">
        <v>0</v>
      </c>
      <c r="V1086" s="483"/>
      <c r="W1086" s="486" t="s">
        <v>672</v>
      </c>
      <c r="X1086" s="476" t="s">
        <v>630</v>
      </c>
      <c r="Y1086" s="476" t="s">
        <v>0</v>
      </c>
      <c r="Z1086" s="476">
        <v>0</v>
      </c>
      <c r="AA1086" s="493">
        <f t="shared" si="44"/>
        <v>1418</v>
      </c>
      <c r="AC1086" s="495">
        <f t="shared" si="45"/>
        <v>1418</v>
      </c>
    </row>
    <row r="1087" spans="1:29" s="493" customFormat="1" hidden="1" x14ac:dyDescent="0.2">
      <c r="A1087" s="475">
        <v>1060</v>
      </c>
      <c r="B1087" s="476" t="s">
        <v>407</v>
      </c>
      <c r="C1087" s="476" t="s">
        <v>486</v>
      </c>
      <c r="D1087" s="476" t="s">
        <v>703</v>
      </c>
      <c r="E1087" s="476" t="s">
        <v>750</v>
      </c>
      <c r="F1087" s="477">
        <v>282</v>
      </c>
      <c r="G1087" s="477">
        <v>0</v>
      </c>
      <c r="H1087" s="477">
        <v>0</v>
      </c>
      <c r="I1087" s="478" t="s">
        <v>328</v>
      </c>
      <c r="J1087" s="479">
        <v>1213</v>
      </c>
      <c r="K1087" s="480">
        <v>42982</v>
      </c>
      <c r="L1087" s="480"/>
      <c r="M1087" s="481">
        <v>342</v>
      </c>
      <c r="N1087" s="482" t="s">
        <v>328</v>
      </c>
      <c r="O1087" s="483">
        <v>1</v>
      </c>
      <c r="P1087" s="484">
        <v>313</v>
      </c>
      <c r="Q1087" s="485">
        <v>0</v>
      </c>
      <c r="R1087" s="485">
        <v>0</v>
      </c>
      <c r="S1087" s="485">
        <v>-29</v>
      </c>
      <c r="T1087" s="485">
        <v>0</v>
      </c>
      <c r="U1087" s="484">
        <v>0</v>
      </c>
      <c r="V1087" s="483"/>
      <c r="W1087" s="486" t="s">
        <v>672</v>
      </c>
      <c r="X1087" s="476" t="s">
        <v>630</v>
      </c>
      <c r="Y1087" s="476" t="s">
        <v>0</v>
      </c>
      <c r="Z1087" s="476">
        <v>0</v>
      </c>
      <c r="AA1087" s="493">
        <f t="shared" si="44"/>
        <v>282</v>
      </c>
      <c r="AC1087" s="495">
        <f t="shared" si="45"/>
        <v>282</v>
      </c>
    </row>
    <row r="1088" spans="1:29" s="493" customFormat="1" hidden="1" x14ac:dyDescent="0.2">
      <c r="A1088" s="475">
        <v>1061</v>
      </c>
      <c r="B1088" s="476" t="s">
        <v>407</v>
      </c>
      <c r="C1088" s="476" t="s">
        <v>486</v>
      </c>
      <c r="D1088" s="476" t="s">
        <v>703</v>
      </c>
      <c r="E1088" s="476" t="s">
        <v>750</v>
      </c>
      <c r="F1088" s="477">
        <v>22</v>
      </c>
      <c r="G1088" s="477">
        <v>0</v>
      </c>
      <c r="H1088" s="477">
        <v>0</v>
      </c>
      <c r="I1088" s="478" t="s">
        <v>328</v>
      </c>
      <c r="J1088" s="479">
        <v>1213.9000000000001</v>
      </c>
      <c r="K1088" s="480">
        <v>42982</v>
      </c>
      <c r="L1088" s="480"/>
      <c r="M1088" s="481">
        <v>27</v>
      </c>
      <c r="N1088" s="482" t="s">
        <v>328</v>
      </c>
      <c r="O1088" s="483">
        <v>1</v>
      </c>
      <c r="P1088" s="484">
        <v>24</v>
      </c>
      <c r="Q1088" s="485">
        <v>0</v>
      </c>
      <c r="R1088" s="485">
        <v>0</v>
      </c>
      <c r="S1088" s="485">
        <v>-2</v>
      </c>
      <c r="T1088" s="485">
        <v>0</v>
      </c>
      <c r="U1088" s="484">
        <v>0</v>
      </c>
      <c r="V1088" s="483"/>
      <c r="W1088" s="486" t="s">
        <v>672</v>
      </c>
      <c r="X1088" s="476" t="s">
        <v>630</v>
      </c>
      <c r="Y1088" s="476" t="s">
        <v>0</v>
      </c>
      <c r="Z1088" s="476">
        <v>0</v>
      </c>
      <c r="AA1088" s="493">
        <f t="shared" si="44"/>
        <v>22</v>
      </c>
      <c r="AC1088" s="495">
        <f t="shared" si="45"/>
        <v>22</v>
      </c>
    </row>
    <row r="1089" spans="1:29" s="493" customFormat="1" hidden="1" x14ac:dyDescent="0.2">
      <c r="A1089" s="475">
        <v>1062</v>
      </c>
      <c r="B1089" s="476" t="s">
        <v>407</v>
      </c>
      <c r="C1089" s="476" t="s">
        <v>486</v>
      </c>
      <c r="D1089" s="476" t="s">
        <v>703</v>
      </c>
      <c r="E1089" s="476" t="s">
        <v>750</v>
      </c>
      <c r="F1089" s="477">
        <v>500</v>
      </c>
      <c r="G1089" s="477">
        <v>0</v>
      </c>
      <c r="H1089" s="477">
        <v>0</v>
      </c>
      <c r="I1089" s="478" t="s">
        <v>328</v>
      </c>
      <c r="J1089" s="479">
        <v>1214.99</v>
      </c>
      <c r="K1089" s="480">
        <v>42982</v>
      </c>
      <c r="L1089" s="480"/>
      <c r="M1089" s="481">
        <v>608</v>
      </c>
      <c r="N1089" s="482" t="s">
        <v>328</v>
      </c>
      <c r="O1089" s="483">
        <v>1</v>
      </c>
      <c r="P1089" s="484">
        <v>555</v>
      </c>
      <c r="Q1089" s="485">
        <v>0</v>
      </c>
      <c r="R1089" s="485">
        <v>0</v>
      </c>
      <c r="S1089" s="485">
        <v>-53</v>
      </c>
      <c r="T1089" s="485">
        <v>0</v>
      </c>
      <c r="U1089" s="484">
        <v>0</v>
      </c>
      <c r="V1089" s="483"/>
      <c r="W1089" s="486" t="s">
        <v>672</v>
      </c>
      <c r="X1089" s="476" t="s">
        <v>630</v>
      </c>
      <c r="Y1089" s="476" t="s">
        <v>0</v>
      </c>
      <c r="Z1089" s="476">
        <v>0</v>
      </c>
      <c r="AA1089" s="493">
        <f t="shared" si="44"/>
        <v>500</v>
      </c>
      <c r="AC1089" s="495">
        <f t="shared" si="45"/>
        <v>500</v>
      </c>
    </row>
    <row r="1090" spans="1:29" s="493" customFormat="1" hidden="1" x14ac:dyDescent="0.2">
      <c r="A1090" s="475">
        <v>1063</v>
      </c>
      <c r="B1090" s="476" t="s">
        <v>407</v>
      </c>
      <c r="C1090" s="476" t="s">
        <v>486</v>
      </c>
      <c r="D1090" s="476" t="s">
        <v>703</v>
      </c>
      <c r="E1090" s="476" t="s">
        <v>750</v>
      </c>
      <c r="F1090" s="477">
        <v>1000</v>
      </c>
      <c r="G1090" s="477">
        <v>0</v>
      </c>
      <c r="H1090" s="477">
        <v>0</v>
      </c>
      <c r="I1090" s="478" t="s">
        <v>328</v>
      </c>
      <c r="J1090" s="479">
        <v>1215</v>
      </c>
      <c r="K1090" s="480">
        <v>42982</v>
      </c>
      <c r="L1090" s="480"/>
      <c r="M1090" s="481">
        <v>1215</v>
      </c>
      <c r="N1090" s="482" t="s">
        <v>328</v>
      </c>
      <c r="O1090" s="483">
        <v>1</v>
      </c>
      <c r="P1090" s="484">
        <v>1110</v>
      </c>
      <c r="Q1090" s="485">
        <v>0</v>
      </c>
      <c r="R1090" s="485">
        <v>0</v>
      </c>
      <c r="S1090" s="485">
        <v>-105</v>
      </c>
      <c r="T1090" s="485">
        <v>0</v>
      </c>
      <c r="U1090" s="484">
        <v>0</v>
      </c>
      <c r="V1090" s="483"/>
      <c r="W1090" s="486" t="s">
        <v>672</v>
      </c>
      <c r="X1090" s="476" t="s">
        <v>630</v>
      </c>
      <c r="Y1090" s="476" t="s">
        <v>0</v>
      </c>
      <c r="Z1090" s="476">
        <v>0</v>
      </c>
      <c r="AA1090" s="493">
        <f t="shared" si="44"/>
        <v>1000</v>
      </c>
      <c r="AC1090" s="495">
        <f t="shared" si="45"/>
        <v>1000</v>
      </c>
    </row>
    <row r="1091" spans="1:29" s="493" customFormat="1" hidden="1" x14ac:dyDescent="0.2">
      <c r="A1091" s="475">
        <v>1064</v>
      </c>
      <c r="B1091" s="476" t="s">
        <v>407</v>
      </c>
      <c r="C1091" s="476" t="s">
        <v>486</v>
      </c>
      <c r="D1091" s="476" t="s">
        <v>703</v>
      </c>
      <c r="E1091" s="476" t="s">
        <v>750</v>
      </c>
      <c r="F1091" s="477">
        <v>1034</v>
      </c>
      <c r="G1091" s="477">
        <v>0</v>
      </c>
      <c r="H1091" s="477">
        <v>0</v>
      </c>
      <c r="I1091" s="478" t="s">
        <v>328</v>
      </c>
      <c r="J1091" s="479">
        <v>1215</v>
      </c>
      <c r="K1091" s="480">
        <v>42982</v>
      </c>
      <c r="L1091" s="480"/>
      <c r="M1091" s="481">
        <v>1256</v>
      </c>
      <c r="N1091" s="482" t="s">
        <v>328</v>
      </c>
      <c r="O1091" s="483">
        <v>1</v>
      </c>
      <c r="P1091" s="484">
        <v>1148</v>
      </c>
      <c r="Q1091" s="485">
        <v>0</v>
      </c>
      <c r="R1091" s="485">
        <v>0</v>
      </c>
      <c r="S1091" s="485">
        <v>-109</v>
      </c>
      <c r="T1091" s="485">
        <v>0</v>
      </c>
      <c r="U1091" s="484">
        <v>0</v>
      </c>
      <c r="V1091" s="483"/>
      <c r="W1091" s="486" t="s">
        <v>672</v>
      </c>
      <c r="X1091" s="476" t="s">
        <v>630</v>
      </c>
      <c r="Y1091" s="476" t="s">
        <v>0</v>
      </c>
      <c r="Z1091" s="476">
        <v>0</v>
      </c>
      <c r="AA1091" s="493">
        <f t="shared" si="44"/>
        <v>1034</v>
      </c>
      <c r="AC1091" s="495">
        <f t="shared" si="45"/>
        <v>1034</v>
      </c>
    </row>
    <row r="1092" spans="1:29" s="493" customFormat="1" hidden="1" x14ac:dyDescent="0.2">
      <c r="A1092" s="475">
        <v>1065</v>
      </c>
      <c r="B1092" s="476" t="s">
        <v>407</v>
      </c>
      <c r="C1092" s="476" t="s">
        <v>486</v>
      </c>
      <c r="D1092" s="476" t="s">
        <v>703</v>
      </c>
      <c r="E1092" s="476" t="s">
        <v>750</v>
      </c>
      <c r="F1092" s="477">
        <v>10</v>
      </c>
      <c r="G1092" s="477">
        <v>0</v>
      </c>
      <c r="H1092" s="477">
        <v>0</v>
      </c>
      <c r="I1092" s="478" t="s">
        <v>328</v>
      </c>
      <c r="J1092" s="479">
        <v>1218</v>
      </c>
      <c r="K1092" s="480">
        <v>42982</v>
      </c>
      <c r="L1092" s="480"/>
      <c r="M1092" s="481">
        <v>12</v>
      </c>
      <c r="N1092" s="482" t="s">
        <v>328</v>
      </c>
      <c r="O1092" s="483">
        <v>1</v>
      </c>
      <c r="P1092" s="484">
        <v>11</v>
      </c>
      <c r="Q1092" s="485">
        <v>0</v>
      </c>
      <c r="R1092" s="485">
        <v>0</v>
      </c>
      <c r="S1092" s="485">
        <v>-1</v>
      </c>
      <c r="T1092" s="485">
        <v>0</v>
      </c>
      <c r="U1092" s="484">
        <v>0</v>
      </c>
      <c r="V1092" s="483"/>
      <c r="W1092" s="486" t="s">
        <v>672</v>
      </c>
      <c r="X1092" s="476" t="s">
        <v>630</v>
      </c>
      <c r="Y1092" s="476" t="s">
        <v>0</v>
      </c>
      <c r="Z1092" s="476">
        <v>0</v>
      </c>
      <c r="AA1092" s="493">
        <f t="shared" si="44"/>
        <v>10</v>
      </c>
      <c r="AC1092" s="495">
        <f t="shared" si="45"/>
        <v>10</v>
      </c>
    </row>
    <row r="1093" spans="1:29" s="493" customFormat="1" hidden="1" x14ac:dyDescent="0.2">
      <c r="A1093" s="475">
        <v>1066</v>
      </c>
      <c r="B1093" s="476" t="s">
        <v>407</v>
      </c>
      <c r="C1093" s="476" t="s">
        <v>486</v>
      </c>
      <c r="D1093" s="476" t="s">
        <v>703</v>
      </c>
      <c r="E1093" s="476" t="s">
        <v>750</v>
      </c>
      <c r="F1093" s="477">
        <v>96</v>
      </c>
      <c r="G1093" s="477">
        <v>0</v>
      </c>
      <c r="H1093" s="477">
        <v>0</v>
      </c>
      <c r="I1093" s="478" t="s">
        <v>328</v>
      </c>
      <c r="J1093" s="479">
        <v>1218</v>
      </c>
      <c r="K1093" s="480">
        <v>42982</v>
      </c>
      <c r="L1093" s="480"/>
      <c r="M1093" s="481">
        <v>117</v>
      </c>
      <c r="N1093" s="482" t="s">
        <v>328</v>
      </c>
      <c r="O1093" s="483">
        <v>1</v>
      </c>
      <c r="P1093" s="484">
        <v>107</v>
      </c>
      <c r="Q1093" s="485">
        <v>0</v>
      </c>
      <c r="R1093" s="485">
        <v>0</v>
      </c>
      <c r="S1093" s="485">
        <v>-10</v>
      </c>
      <c r="T1093" s="485">
        <v>0</v>
      </c>
      <c r="U1093" s="484">
        <v>0</v>
      </c>
      <c r="V1093" s="483"/>
      <c r="W1093" s="486" t="s">
        <v>672</v>
      </c>
      <c r="X1093" s="476" t="s">
        <v>630</v>
      </c>
      <c r="Y1093" s="476" t="s">
        <v>0</v>
      </c>
      <c r="Z1093" s="476">
        <v>0</v>
      </c>
      <c r="AA1093" s="493">
        <f t="shared" si="44"/>
        <v>96</v>
      </c>
      <c r="AC1093" s="495">
        <f t="shared" si="45"/>
        <v>96</v>
      </c>
    </row>
    <row r="1094" spans="1:29" s="493" customFormat="1" hidden="1" x14ac:dyDescent="0.2">
      <c r="A1094" s="475">
        <v>1067</v>
      </c>
      <c r="B1094" s="476" t="s">
        <v>407</v>
      </c>
      <c r="C1094" s="476" t="s">
        <v>486</v>
      </c>
      <c r="D1094" s="476" t="s">
        <v>703</v>
      </c>
      <c r="E1094" s="476" t="s">
        <v>750</v>
      </c>
      <c r="F1094" s="477">
        <v>3581</v>
      </c>
      <c r="G1094" s="477">
        <v>0</v>
      </c>
      <c r="H1094" s="477">
        <v>0</v>
      </c>
      <c r="I1094" s="478" t="s">
        <v>328</v>
      </c>
      <c r="J1094" s="479">
        <v>1218</v>
      </c>
      <c r="K1094" s="480">
        <v>42982</v>
      </c>
      <c r="L1094" s="480"/>
      <c r="M1094" s="481">
        <v>4362</v>
      </c>
      <c r="N1094" s="482" t="s">
        <v>328</v>
      </c>
      <c r="O1094" s="483">
        <v>1</v>
      </c>
      <c r="P1094" s="484">
        <v>3975</v>
      </c>
      <c r="Q1094" s="485">
        <v>0</v>
      </c>
      <c r="R1094" s="485">
        <v>0</v>
      </c>
      <c r="S1094" s="485">
        <v>-387</v>
      </c>
      <c r="T1094" s="485">
        <v>0</v>
      </c>
      <c r="U1094" s="484">
        <v>0</v>
      </c>
      <c r="V1094" s="483"/>
      <c r="W1094" s="486" t="s">
        <v>672</v>
      </c>
      <c r="X1094" s="476" t="s">
        <v>630</v>
      </c>
      <c r="Y1094" s="476" t="s">
        <v>0</v>
      </c>
      <c r="Z1094" s="476">
        <v>0</v>
      </c>
      <c r="AA1094" s="493">
        <f t="shared" si="44"/>
        <v>3581</v>
      </c>
      <c r="AC1094" s="495">
        <f t="shared" si="45"/>
        <v>3581</v>
      </c>
    </row>
    <row r="1095" spans="1:29" s="493" customFormat="1" hidden="1" x14ac:dyDescent="0.2">
      <c r="A1095" s="475">
        <v>1068</v>
      </c>
      <c r="B1095" s="476" t="s">
        <v>407</v>
      </c>
      <c r="C1095" s="476" t="s">
        <v>486</v>
      </c>
      <c r="D1095" s="476" t="s">
        <v>703</v>
      </c>
      <c r="E1095" s="476" t="s">
        <v>750</v>
      </c>
      <c r="F1095" s="477">
        <v>500</v>
      </c>
      <c r="G1095" s="477">
        <v>0</v>
      </c>
      <c r="H1095" s="477">
        <v>0</v>
      </c>
      <c r="I1095" s="478" t="s">
        <v>328</v>
      </c>
      <c r="J1095" s="479">
        <v>1218.8</v>
      </c>
      <c r="K1095" s="480">
        <v>42982</v>
      </c>
      <c r="L1095" s="480"/>
      <c r="M1095" s="481">
        <v>609</v>
      </c>
      <c r="N1095" s="482" t="s">
        <v>328</v>
      </c>
      <c r="O1095" s="483">
        <v>1</v>
      </c>
      <c r="P1095" s="484">
        <v>555</v>
      </c>
      <c r="Q1095" s="485">
        <v>0</v>
      </c>
      <c r="R1095" s="485">
        <v>0</v>
      </c>
      <c r="S1095" s="485">
        <v>-54</v>
      </c>
      <c r="T1095" s="485">
        <v>0</v>
      </c>
      <c r="U1095" s="484">
        <v>0</v>
      </c>
      <c r="V1095" s="483"/>
      <c r="W1095" s="486" t="s">
        <v>672</v>
      </c>
      <c r="X1095" s="476" t="s">
        <v>630</v>
      </c>
      <c r="Y1095" s="476" t="s">
        <v>0</v>
      </c>
      <c r="Z1095" s="476">
        <v>0</v>
      </c>
      <c r="AA1095" s="493">
        <f t="shared" si="44"/>
        <v>500</v>
      </c>
      <c r="AC1095" s="495">
        <f t="shared" si="45"/>
        <v>500</v>
      </c>
    </row>
    <row r="1096" spans="1:29" s="493" customFormat="1" hidden="1" x14ac:dyDescent="0.2">
      <c r="A1096" s="475">
        <v>1069</v>
      </c>
      <c r="B1096" s="476" t="s">
        <v>407</v>
      </c>
      <c r="C1096" s="476" t="s">
        <v>486</v>
      </c>
      <c r="D1096" s="476" t="s">
        <v>703</v>
      </c>
      <c r="E1096" s="476" t="s">
        <v>750</v>
      </c>
      <c r="F1096" s="477">
        <v>10</v>
      </c>
      <c r="G1096" s="477">
        <v>0</v>
      </c>
      <c r="H1096" s="477">
        <v>0</v>
      </c>
      <c r="I1096" s="478" t="s">
        <v>328</v>
      </c>
      <c r="J1096" s="479">
        <v>1219</v>
      </c>
      <c r="K1096" s="480">
        <v>42982</v>
      </c>
      <c r="L1096" s="480"/>
      <c r="M1096" s="481">
        <v>12</v>
      </c>
      <c r="N1096" s="482" t="s">
        <v>328</v>
      </c>
      <c r="O1096" s="483">
        <v>1</v>
      </c>
      <c r="P1096" s="484">
        <v>11</v>
      </c>
      <c r="Q1096" s="485">
        <v>0</v>
      </c>
      <c r="R1096" s="485">
        <v>0</v>
      </c>
      <c r="S1096" s="485">
        <v>-1</v>
      </c>
      <c r="T1096" s="485">
        <v>0</v>
      </c>
      <c r="U1096" s="484">
        <v>0</v>
      </c>
      <c r="V1096" s="483"/>
      <c r="W1096" s="486" t="s">
        <v>672</v>
      </c>
      <c r="X1096" s="476" t="s">
        <v>630</v>
      </c>
      <c r="Y1096" s="476" t="s">
        <v>0</v>
      </c>
      <c r="Z1096" s="476">
        <v>0</v>
      </c>
      <c r="AA1096" s="493">
        <f t="shared" si="44"/>
        <v>10</v>
      </c>
      <c r="AC1096" s="495">
        <f t="shared" si="45"/>
        <v>10</v>
      </c>
    </row>
    <row r="1097" spans="1:29" s="493" customFormat="1" hidden="1" x14ac:dyDescent="0.2">
      <c r="A1097" s="475">
        <v>1070</v>
      </c>
      <c r="B1097" s="476" t="s">
        <v>407</v>
      </c>
      <c r="C1097" s="476" t="s">
        <v>486</v>
      </c>
      <c r="D1097" s="476" t="s">
        <v>703</v>
      </c>
      <c r="E1097" s="476" t="s">
        <v>750</v>
      </c>
      <c r="F1097" s="477">
        <v>2</v>
      </c>
      <c r="G1097" s="477">
        <v>0</v>
      </c>
      <c r="H1097" s="477">
        <v>0</v>
      </c>
      <c r="I1097" s="478" t="s">
        <v>328</v>
      </c>
      <c r="J1097" s="479">
        <v>1219.3</v>
      </c>
      <c r="K1097" s="480">
        <v>42982</v>
      </c>
      <c r="L1097" s="480"/>
      <c r="M1097" s="481">
        <v>2</v>
      </c>
      <c r="N1097" s="482" t="s">
        <v>328</v>
      </c>
      <c r="O1097" s="483">
        <v>1</v>
      </c>
      <c r="P1097" s="484">
        <v>2</v>
      </c>
      <c r="Q1097" s="485">
        <v>0</v>
      </c>
      <c r="R1097" s="485">
        <v>0</v>
      </c>
      <c r="S1097" s="485">
        <v>0</v>
      </c>
      <c r="T1097" s="485">
        <v>0</v>
      </c>
      <c r="U1097" s="484">
        <v>0</v>
      </c>
      <c r="V1097" s="483"/>
      <c r="W1097" s="486" t="s">
        <v>672</v>
      </c>
      <c r="X1097" s="476" t="s">
        <v>630</v>
      </c>
      <c r="Y1097" s="476" t="s">
        <v>0</v>
      </c>
      <c r="Z1097" s="476">
        <v>0</v>
      </c>
      <c r="AA1097" s="493">
        <f t="shared" si="44"/>
        <v>2</v>
      </c>
      <c r="AC1097" s="495">
        <f t="shared" si="45"/>
        <v>2</v>
      </c>
    </row>
    <row r="1098" spans="1:29" s="493" customFormat="1" hidden="1" x14ac:dyDescent="0.2">
      <c r="A1098" s="475">
        <v>1071</v>
      </c>
      <c r="B1098" s="476" t="s">
        <v>407</v>
      </c>
      <c r="C1098" s="476" t="s">
        <v>486</v>
      </c>
      <c r="D1098" s="476" t="s">
        <v>703</v>
      </c>
      <c r="E1098" s="476" t="s">
        <v>750</v>
      </c>
      <c r="F1098" s="477">
        <v>92</v>
      </c>
      <c r="G1098" s="477">
        <v>0</v>
      </c>
      <c r="H1098" s="477">
        <v>0</v>
      </c>
      <c r="I1098" s="478" t="s">
        <v>328</v>
      </c>
      <c r="J1098" s="479">
        <v>1219.3</v>
      </c>
      <c r="K1098" s="480">
        <v>42982</v>
      </c>
      <c r="L1098" s="480"/>
      <c r="M1098" s="481">
        <v>112</v>
      </c>
      <c r="N1098" s="482" t="s">
        <v>328</v>
      </c>
      <c r="O1098" s="483">
        <v>1</v>
      </c>
      <c r="P1098" s="484">
        <v>102</v>
      </c>
      <c r="Q1098" s="485">
        <v>0</v>
      </c>
      <c r="R1098" s="485">
        <v>0</v>
      </c>
      <c r="S1098" s="485">
        <v>-10</v>
      </c>
      <c r="T1098" s="485">
        <v>0</v>
      </c>
      <c r="U1098" s="484">
        <v>0</v>
      </c>
      <c r="V1098" s="483"/>
      <c r="W1098" s="486" t="s">
        <v>672</v>
      </c>
      <c r="X1098" s="476" t="s">
        <v>630</v>
      </c>
      <c r="Y1098" s="476" t="s">
        <v>0</v>
      </c>
      <c r="Z1098" s="476">
        <v>0</v>
      </c>
      <c r="AA1098" s="493">
        <f t="shared" si="44"/>
        <v>92</v>
      </c>
      <c r="AC1098" s="495">
        <f t="shared" si="45"/>
        <v>92</v>
      </c>
    </row>
    <row r="1099" spans="1:29" s="493" customFormat="1" hidden="1" x14ac:dyDescent="0.2">
      <c r="A1099" s="475">
        <v>1072</v>
      </c>
      <c r="B1099" s="476" t="s">
        <v>407</v>
      </c>
      <c r="C1099" s="476" t="s">
        <v>486</v>
      </c>
      <c r="D1099" s="476" t="s">
        <v>703</v>
      </c>
      <c r="E1099" s="476" t="s">
        <v>750</v>
      </c>
      <c r="F1099" s="477">
        <v>1000</v>
      </c>
      <c r="G1099" s="477">
        <v>0</v>
      </c>
      <c r="H1099" s="477">
        <v>0</v>
      </c>
      <c r="I1099" s="478" t="s">
        <v>328</v>
      </c>
      <c r="J1099" s="479">
        <v>1219.3</v>
      </c>
      <c r="K1099" s="480">
        <v>42982</v>
      </c>
      <c r="L1099" s="480"/>
      <c r="M1099" s="481">
        <v>1219</v>
      </c>
      <c r="N1099" s="482" t="s">
        <v>328</v>
      </c>
      <c r="O1099" s="483">
        <v>1</v>
      </c>
      <c r="P1099" s="484">
        <v>1110</v>
      </c>
      <c r="Q1099" s="485">
        <v>0</v>
      </c>
      <c r="R1099" s="485">
        <v>0</v>
      </c>
      <c r="S1099" s="485">
        <v>-109</v>
      </c>
      <c r="T1099" s="485">
        <v>0</v>
      </c>
      <c r="U1099" s="484">
        <v>0</v>
      </c>
      <c r="V1099" s="483"/>
      <c r="W1099" s="486" t="s">
        <v>672</v>
      </c>
      <c r="X1099" s="476" t="s">
        <v>630</v>
      </c>
      <c r="Y1099" s="476" t="s">
        <v>0</v>
      </c>
      <c r="Z1099" s="476">
        <v>0</v>
      </c>
      <c r="AA1099" s="493">
        <f t="shared" si="44"/>
        <v>1000</v>
      </c>
      <c r="AC1099" s="495">
        <f t="shared" si="45"/>
        <v>1000</v>
      </c>
    </row>
    <row r="1100" spans="1:29" s="493" customFormat="1" hidden="1" x14ac:dyDescent="0.2">
      <c r="A1100" s="475">
        <v>1073</v>
      </c>
      <c r="B1100" s="476" t="s">
        <v>407</v>
      </c>
      <c r="C1100" s="476" t="s">
        <v>486</v>
      </c>
      <c r="D1100" s="476" t="s">
        <v>703</v>
      </c>
      <c r="E1100" s="476" t="s">
        <v>750</v>
      </c>
      <c r="F1100" s="477">
        <v>1704</v>
      </c>
      <c r="G1100" s="477">
        <v>0</v>
      </c>
      <c r="H1100" s="477">
        <v>0</v>
      </c>
      <c r="I1100" s="478" t="s">
        <v>328</v>
      </c>
      <c r="J1100" s="479">
        <v>1219.98</v>
      </c>
      <c r="K1100" s="480">
        <v>42982</v>
      </c>
      <c r="L1100" s="480"/>
      <c r="M1100" s="481">
        <v>2079</v>
      </c>
      <c r="N1100" s="482" t="s">
        <v>328</v>
      </c>
      <c r="O1100" s="483">
        <v>1</v>
      </c>
      <c r="P1100" s="484">
        <v>1891</v>
      </c>
      <c r="Q1100" s="485">
        <v>0</v>
      </c>
      <c r="R1100" s="485">
        <v>0</v>
      </c>
      <c r="S1100" s="485">
        <v>-188</v>
      </c>
      <c r="T1100" s="485">
        <v>0</v>
      </c>
      <c r="U1100" s="484">
        <v>0</v>
      </c>
      <c r="V1100" s="483"/>
      <c r="W1100" s="486" t="s">
        <v>672</v>
      </c>
      <c r="X1100" s="476" t="s">
        <v>630</v>
      </c>
      <c r="Y1100" s="476" t="s">
        <v>0</v>
      </c>
      <c r="Z1100" s="476">
        <v>0</v>
      </c>
      <c r="AA1100" s="493">
        <f t="shared" si="44"/>
        <v>1704</v>
      </c>
      <c r="AC1100" s="495">
        <f t="shared" si="45"/>
        <v>1704</v>
      </c>
    </row>
    <row r="1101" spans="1:29" s="493" customFormat="1" hidden="1" x14ac:dyDescent="0.2">
      <c r="A1101" s="475">
        <v>1074</v>
      </c>
      <c r="B1101" s="476" t="s">
        <v>407</v>
      </c>
      <c r="C1101" s="476" t="s">
        <v>486</v>
      </c>
      <c r="D1101" s="476" t="s">
        <v>703</v>
      </c>
      <c r="E1101" s="476" t="s">
        <v>750</v>
      </c>
      <c r="F1101" s="477">
        <v>480</v>
      </c>
      <c r="G1101" s="477">
        <v>0</v>
      </c>
      <c r="H1101" s="477">
        <v>0</v>
      </c>
      <c r="I1101" s="478" t="s">
        <v>328</v>
      </c>
      <c r="J1101" s="479">
        <v>1219.99</v>
      </c>
      <c r="K1101" s="480">
        <v>42982</v>
      </c>
      <c r="L1101" s="480"/>
      <c r="M1101" s="481">
        <v>586</v>
      </c>
      <c r="N1101" s="482" t="s">
        <v>328</v>
      </c>
      <c r="O1101" s="483">
        <v>1</v>
      </c>
      <c r="P1101" s="484">
        <v>533</v>
      </c>
      <c r="Q1101" s="485">
        <v>0</v>
      </c>
      <c r="R1101" s="485">
        <v>0</v>
      </c>
      <c r="S1101" s="485">
        <v>-53</v>
      </c>
      <c r="T1101" s="485">
        <v>0</v>
      </c>
      <c r="U1101" s="484">
        <v>0</v>
      </c>
      <c r="V1101" s="483"/>
      <c r="W1101" s="486" t="s">
        <v>672</v>
      </c>
      <c r="X1101" s="476" t="s">
        <v>630</v>
      </c>
      <c r="Y1101" s="476" t="s">
        <v>0</v>
      </c>
      <c r="Z1101" s="476">
        <v>0</v>
      </c>
      <c r="AA1101" s="493">
        <f t="shared" si="44"/>
        <v>480</v>
      </c>
      <c r="AC1101" s="495">
        <f t="shared" si="45"/>
        <v>480</v>
      </c>
    </row>
    <row r="1102" spans="1:29" s="493" customFormat="1" hidden="1" x14ac:dyDescent="0.2">
      <c r="A1102" s="475">
        <v>1075</v>
      </c>
      <c r="B1102" s="476" t="s">
        <v>407</v>
      </c>
      <c r="C1102" s="476" t="s">
        <v>486</v>
      </c>
      <c r="D1102" s="476" t="s">
        <v>703</v>
      </c>
      <c r="E1102" s="476" t="s">
        <v>750</v>
      </c>
      <c r="F1102" s="477">
        <v>1999</v>
      </c>
      <c r="G1102" s="477">
        <v>0</v>
      </c>
      <c r="H1102" s="477">
        <v>0</v>
      </c>
      <c r="I1102" s="478" t="s">
        <v>328</v>
      </c>
      <c r="J1102" s="479">
        <v>1219.99</v>
      </c>
      <c r="K1102" s="480">
        <v>42982</v>
      </c>
      <c r="L1102" s="480"/>
      <c r="M1102" s="481">
        <v>2439</v>
      </c>
      <c r="N1102" s="482" t="s">
        <v>328</v>
      </c>
      <c r="O1102" s="483">
        <v>1</v>
      </c>
      <c r="P1102" s="484">
        <v>2219</v>
      </c>
      <c r="Q1102" s="485">
        <v>0</v>
      </c>
      <c r="R1102" s="485">
        <v>0</v>
      </c>
      <c r="S1102" s="485">
        <v>-220</v>
      </c>
      <c r="T1102" s="485">
        <v>0</v>
      </c>
      <c r="U1102" s="484">
        <v>0</v>
      </c>
      <c r="V1102" s="483"/>
      <c r="W1102" s="486" t="s">
        <v>672</v>
      </c>
      <c r="X1102" s="476" t="s">
        <v>630</v>
      </c>
      <c r="Y1102" s="476" t="s">
        <v>0</v>
      </c>
      <c r="Z1102" s="476">
        <v>0</v>
      </c>
      <c r="AA1102" s="493">
        <f t="shared" si="44"/>
        <v>1999</v>
      </c>
      <c r="AC1102" s="495">
        <f t="shared" si="45"/>
        <v>1999</v>
      </c>
    </row>
    <row r="1103" spans="1:29" s="493" customFormat="1" hidden="1" x14ac:dyDescent="0.2">
      <c r="A1103" s="475">
        <v>1076</v>
      </c>
      <c r="B1103" s="476" t="s">
        <v>407</v>
      </c>
      <c r="C1103" s="476" t="s">
        <v>486</v>
      </c>
      <c r="D1103" s="476" t="s">
        <v>703</v>
      </c>
      <c r="E1103" s="476" t="s">
        <v>750</v>
      </c>
      <c r="F1103" s="477">
        <v>400</v>
      </c>
      <c r="G1103" s="477">
        <v>0</v>
      </c>
      <c r="H1103" s="477">
        <v>0</v>
      </c>
      <c r="I1103" s="478" t="s">
        <v>328</v>
      </c>
      <c r="J1103" s="479">
        <v>1220</v>
      </c>
      <c r="K1103" s="480">
        <v>42982</v>
      </c>
      <c r="L1103" s="480"/>
      <c r="M1103" s="481">
        <v>488</v>
      </c>
      <c r="N1103" s="482" t="s">
        <v>328</v>
      </c>
      <c r="O1103" s="483">
        <v>1</v>
      </c>
      <c r="P1103" s="484">
        <v>444</v>
      </c>
      <c r="Q1103" s="485">
        <v>0</v>
      </c>
      <c r="R1103" s="485">
        <v>0</v>
      </c>
      <c r="S1103" s="485">
        <v>-44</v>
      </c>
      <c r="T1103" s="485">
        <v>0</v>
      </c>
      <c r="U1103" s="484">
        <v>0</v>
      </c>
      <c r="V1103" s="483"/>
      <c r="W1103" s="486" t="s">
        <v>672</v>
      </c>
      <c r="X1103" s="476" t="s">
        <v>630</v>
      </c>
      <c r="Y1103" s="476" t="s">
        <v>0</v>
      </c>
      <c r="Z1103" s="476">
        <v>0</v>
      </c>
      <c r="AA1103" s="493">
        <f t="shared" si="44"/>
        <v>400</v>
      </c>
      <c r="AC1103" s="495">
        <f t="shared" si="45"/>
        <v>400</v>
      </c>
    </row>
    <row r="1104" spans="1:29" s="493" customFormat="1" hidden="1" x14ac:dyDescent="0.2">
      <c r="A1104" s="475">
        <v>1077</v>
      </c>
      <c r="B1104" s="476" t="s">
        <v>407</v>
      </c>
      <c r="C1104" s="476" t="s">
        <v>486</v>
      </c>
      <c r="D1104" s="476" t="s">
        <v>703</v>
      </c>
      <c r="E1104" s="476" t="s">
        <v>750</v>
      </c>
      <c r="F1104" s="477">
        <v>28</v>
      </c>
      <c r="G1104" s="477">
        <v>0</v>
      </c>
      <c r="H1104" s="477">
        <v>0</v>
      </c>
      <c r="I1104" s="478" t="s">
        <v>328</v>
      </c>
      <c r="J1104" s="479">
        <v>1220</v>
      </c>
      <c r="K1104" s="480">
        <v>42982</v>
      </c>
      <c r="L1104" s="480"/>
      <c r="M1104" s="481">
        <v>34</v>
      </c>
      <c r="N1104" s="482" t="s">
        <v>328</v>
      </c>
      <c r="O1104" s="483">
        <v>1</v>
      </c>
      <c r="P1104" s="484">
        <v>31</v>
      </c>
      <c r="Q1104" s="485">
        <v>0</v>
      </c>
      <c r="R1104" s="485">
        <v>0</v>
      </c>
      <c r="S1104" s="485">
        <v>-3</v>
      </c>
      <c r="T1104" s="485">
        <v>0</v>
      </c>
      <c r="U1104" s="484">
        <v>0</v>
      </c>
      <c r="V1104" s="483"/>
      <c r="W1104" s="486" t="s">
        <v>672</v>
      </c>
      <c r="X1104" s="476" t="s">
        <v>630</v>
      </c>
      <c r="Y1104" s="476" t="s">
        <v>0</v>
      </c>
      <c r="Z1104" s="476">
        <v>0</v>
      </c>
      <c r="AA1104" s="493">
        <f t="shared" ref="AA1104:AA1167" si="46">F1104/O1104</f>
        <v>28</v>
      </c>
      <c r="AC1104" s="495">
        <f t="shared" ref="AC1104:AC1167" si="47">AA1104-AB1104</f>
        <v>28</v>
      </c>
    </row>
    <row r="1105" spans="1:29" s="493" customFormat="1" hidden="1" x14ac:dyDescent="0.2">
      <c r="A1105" s="475">
        <v>1078</v>
      </c>
      <c r="B1105" s="476" t="s">
        <v>407</v>
      </c>
      <c r="C1105" s="476" t="s">
        <v>486</v>
      </c>
      <c r="D1105" s="476" t="s">
        <v>703</v>
      </c>
      <c r="E1105" s="476" t="s">
        <v>750</v>
      </c>
      <c r="F1105" s="477">
        <v>3000</v>
      </c>
      <c r="G1105" s="477">
        <v>0</v>
      </c>
      <c r="H1105" s="477">
        <v>0</v>
      </c>
      <c r="I1105" s="478" t="s">
        <v>328</v>
      </c>
      <c r="J1105" s="479">
        <v>1220</v>
      </c>
      <c r="K1105" s="480">
        <v>42982</v>
      </c>
      <c r="L1105" s="480"/>
      <c r="M1105" s="481">
        <v>3660</v>
      </c>
      <c r="N1105" s="482" t="s">
        <v>328</v>
      </c>
      <c r="O1105" s="483">
        <v>1</v>
      </c>
      <c r="P1105" s="484">
        <v>3330</v>
      </c>
      <c r="Q1105" s="485">
        <v>0</v>
      </c>
      <c r="R1105" s="485">
        <v>0</v>
      </c>
      <c r="S1105" s="485">
        <v>-330</v>
      </c>
      <c r="T1105" s="485">
        <v>0</v>
      </c>
      <c r="U1105" s="484">
        <v>0</v>
      </c>
      <c r="V1105" s="483"/>
      <c r="W1105" s="486" t="s">
        <v>672</v>
      </c>
      <c r="X1105" s="476" t="s">
        <v>630</v>
      </c>
      <c r="Y1105" s="476" t="s">
        <v>0</v>
      </c>
      <c r="Z1105" s="476">
        <v>0</v>
      </c>
      <c r="AA1105" s="493">
        <f t="shared" si="46"/>
        <v>3000</v>
      </c>
      <c r="AC1105" s="495">
        <f t="shared" si="47"/>
        <v>3000</v>
      </c>
    </row>
    <row r="1106" spans="1:29" s="493" customFormat="1" hidden="1" x14ac:dyDescent="0.2">
      <c r="A1106" s="475">
        <v>1079</v>
      </c>
      <c r="B1106" s="476" t="s">
        <v>407</v>
      </c>
      <c r="C1106" s="476" t="s">
        <v>486</v>
      </c>
      <c r="D1106" s="476" t="s">
        <v>703</v>
      </c>
      <c r="E1106" s="476" t="s">
        <v>750</v>
      </c>
      <c r="F1106" s="477">
        <v>15837</v>
      </c>
      <c r="G1106" s="477">
        <v>0</v>
      </c>
      <c r="H1106" s="477">
        <v>0</v>
      </c>
      <c r="I1106" s="478" t="s">
        <v>328</v>
      </c>
      <c r="J1106" s="479">
        <v>1220</v>
      </c>
      <c r="K1106" s="480">
        <v>42982</v>
      </c>
      <c r="L1106" s="480"/>
      <c r="M1106" s="481">
        <v>19323</v>
      </c>
      <c r="N1106" s="482" t="s">
        <v>328</v>
      </c>
      <c r="O1106" s="483">
        <v>1</v>
      </c>
      <c r="P1106" s="484">
        <v>17578</v>
      </c>
      <c r="Q1106" s="485">
        <v>0</v>
      </c>
      <c r="R1106" s="485">
        <v>0</v>
      </c>
      <c r="S1106" s="485">
        <v>-1743</v>
      </c>
      <c r="T1106" s="485">
        <v>0</v>
      </c>
      <c r="U1106" s="484">
        <v>0</v>
      </c>
      <c r="V1106" s="483"/>
      <c r="W1106" s="486" t="s">
        <v>672</v>
      </c>
      <c r="X1106" s="476" t="s">
        <v>630</v>
      </c>
      <c r="Y1106" s="476" t="s">
        <v>0</v>
      </c>
      <c r="Z1106" s="476">
        <v>0</v>
      </c>
      <c r="AA1106" s="493">
        <f t="shared" si="46"/>
        <v>15837</v>
      </c>
      <c r="AC1106" s="495">
        <f t="shared" si="47"/>
        <v>15837</v>
      </c>
    </row>
    <row r="1107" spans="1:29" s="493" customFormat="1" hidden="1" x14ac:dyDescent="0.2">
      <c r="A1107" s="475">
        <v>1080</v>
      </c>
      <c r="B1107" s="476" t="s">
        <v>407</v>
      </c>
      <c r="C1107" s="476" t="s">
        <v>486</v>
      </c>
      <c r="D1107" s="476" t="s">
        <v>703</v>
      </c>
      <c r="E1107" s="476" t="s">
        <v>750</v>
      </c>
      <c r="F1107" s="477">
        <v>100</v>
      </c>
      <c r="G1107" s="477">
        <v>0</v>
      </c>
      <c r="H1107" s="477">
        <v>0</v>
      </c>
      <c r="I1107" s="478" t="s">
        <v>328</v>
      </c>
      <c r="J1107" s="479">
        <v>1218</v>
      </c>
      <c r="K1107" s="480">
        <v>42982</v>
      </c>
      <c r="L1107" s="480"/>
      <c r="M1107" s="481">
        <v>122</v>
      </c>
      <c r="N1107" s="482" t="s">
        <v>328</v>
      </c>
      <c r="O1107" s="483">
        <v>1</v>
      </c>
      <c r="P1107" s="484">
        <v>111</v>
      </c>
      <c r="Q1107" s="485">
        <v>0</v>
      </c>
      <c r="R1107" s="485">
        <v>0</v>
      </c>
      <c r="S1107" s="485">
        <v>-11</v>
      </c>
      <c r="T1107" s="485">
        <v>0</v>
      </c>
      <c r="U1107" s="484">
        <v>0</v>
      </c>
      <c r="V1107" s="483"/>
      <c r="W1107" s="486" t="s">
        <v>672</v>
      </c>
      <c r="X1107" s="476" t="s">
        <v>630</v>
      </c>
      <c r="Y1107" s="476" t="s">
        <v>0</v>
      </c>
      <c r="Z1107" s="476">
        <v>0</v>
      </c>
      <c r="AA1107" s="493">
        <f t="shared" si="46"/>
        <v>100</v>
      </c>
      <c r="AC1107" s="495">
        <f t="shared" si="47"/>
        <v>100</v>
      </c>
    </row>
    <row r="1108" spans="1:29" s="493" customFormat="1" hidden="1" x14ac:dyDescent="0.2">
      <c r="A1108" s="475">
        <v>1081</v>
      </c>
      <c r="B1108" s="476" t="s">
        <v>407</v>
      </c>
      <c r="C1108" s="476" t="s">
        <v>486</v>
      </c>
      <c r="D1108" s="476" t="s">
        <v>703</v>
      </c>
      <c r="E1108" s="476" t="s">
        <v>750</v>
      </c>
      <c r="F1108" s="477">
        <v>347</v>
      </c>
      <c r="G1108" s="477">
        <v>0</v>
      </c>
      <c r="H1108" s="477">
        <v>0</v>
      </c>
      <c r="I1108" s="478" t="s">
        <v>328</v>
      </c>
      <c r="J1108" s="479">
        <v>1219</v>
      </c>
      <c r="K1108" s="480">
        <v>42982</v>
      </c>
      <c r="L1108" s="480"/>
      <c r="M1108" s="481">
        <v>423</v>
      </c>
      <c r="N1108" s="482" t="s">
        <v>328</v>
      </c>
      <c r="O1108" s="483">
        <v>1</v>
      </c>
      <c r="P1108" s="484">
        <v>385</v>
      </c>
      <c r="Q1108" s="485">
        <v>0</v>
      </c>
      <c r="R1108" s="485">
        <v>0</v>
      </c>
      <c r="S1108" s="485">
        <v>-38</v>
      </c>
      <c r="T1108" s="485">
        <v>0</v>
      </c>
      <c r="U1108" s="484">
        <v>0</v>
      </c>
      <c r="V1108" s="483"/>
      <c r="W1108" s="486" t="s">
        <v>672</v>
      </c>
      <c r="X1108" s="476" t="s">
        <v>630</v>
      </c>
      <c r="Y1108" s="476" t="s">
        <v>0</v>
      </c>
      <c r="Z1108" s="476">
        <v>0</v>
      </c>
      <c r="AA1108" s="493">
        <f t="shared" si="46"/>
        <v>347</v>
      </c>
      <c r="AC1108" s="495">
        <f t="shared" si="47"/>
        <v>347</v>
      </c>
    </row>
    <row r="1109" spans="1:29" s="493" customFormat="1" hidden="1" x14ac:dyDescent="0.2">
      <c r="A1109" s="475">
        <v>1082</v>
      </c>
      <c r="B1109" s="476" t="s">
        <v>407</v>
      </c>
      <c r="C1109" s="476" t="s">
        <v>486</v>
      </c>
      <c r="D1109" s="476" t="s">
        <v>703</v>
      </c>
      <c r="E1109" s="476" t="s">
        <v>750</v>
      </c>
      <c r="F1109" s="477">
        <v>4353</v>
      </c>
      <c r="G1109" s="477">
        <v>0</v>
      </c>
      <c r="H1109" s="477">
        <v>0</v>
      </c>
      <c r="I1109" s="478" t="s">
        <v>328</v>
      </c>
      <c r="J1109" s="479">
        <v>1220</v>
      </c>
      <c r="K1109" s="480">
        <v>42982</v>
      </c>
      <c r="L1109" s="480"/>
      <c r="M1109" s="481">
        <v>5311</v>
      </c>
      <c r="N1109" s="482" t="s">
        <v>328</v>
      </c>
      <c r="O1109" s="483">
        <v>1</v>
      </c>
      <c r="P1109" s="484">
        <v>4832</v>
      </c>
      <c r="Q1109" s="485">
        <v>0</v>
      </c>
      <c r="R1109" s="485">
        <v>0</v>
      </c>
      <c r="S1109" s="485">
        <v>-479</v>
      </c>
      <c r="T1109" s="485">
        <v>0</v>
      </c>
      <c r="U1109" s="484">
        <v>0</v>
      </c>
      <c r="V1109" s="483"/>
      <c r="W1109" s="486" t="s">
        <v>672</v>
      </c>
      <c r="X1109" s="476" t="s">
        <v>630</v>
      </c>
      <c r="Y1109" s="476" t="s">
        <v>0</v>
      </c>
      <c r="Z1109" s="476">
        <v>0</v>
      </c>
      <c r="AA1109" s="493">
        <f t="shared" si="46"/>
        <v>4353</v>
      </c>
      <c r="AC1109" s="495">
        <f t="shared" si="47"/>
        <v>4353</v>
      </c>
    </row>
    <row r="1110" spans="1:29" s="493" customFormat="1" hidden="1" x14ac:dyDescent="0.2">
      <c r="A1110" s="475">
        <v>1083</v>
      </c>
      <c r="B1110" s="476" t="s">
        <v>407</v>
      </c>
      <c r="C1110" s="476" t="s">
        <v>486</v>
      </c>
      <c r="D1110" s="476" t="s">
        <v>703</v>
      </c>
      <c r="E1110" s="476" t="s">
        <v>750</v>
      </c>
      <c r="F1110" s="477">
        <v>192</v>
      </c>
      <c r="G1110" s="477">
        <v>0</v>
      </c>
      <c r="H1110" s="477">
        <v>0</v>
      </c>
      <c r="I1110" s="478" t="s">
        <v>328</v>
      </c>
      <c r="J1110" s="479">
        <v>1219</v>
      </c>
      <c r="K1110" s="480">
        <v>42982</v>
      </c>
      <c r="L1110" s="480"/>
      <c r="M1110" s="481">
        <v>234</v>
      </c>
      <c r="N1110" s="482" t="s">
        <v>328</v>
      </c>
      <c r="O1110" s="483">
        <v>1</v>
      </c>
      <c r="P1110" s="484">
        <v>213</v>
      </c>
      <c r="Q1110" s="485">
        <v>0</v>
      </c>
      <c r="R1110" s="485">
        <v>0</v>
      </c>
      <c r="S1110" s="485">
        <v>-21</v>
      </c>
      <c r="T1110" s="485">
        <v>0</v>
      </c>
      <c r="U1110" s="484">
        <v>0</v>
      </c>
      <c r="V1110" s="483"/>
      <c r="W1110" s="486" t="s">
        <v>672</v>
      </c>
      <c r="X1110" s="476" t="s">
        <v>630</v>
      </c>
      <c r="Y1110" s="476" t="s">
        <v>0</v>
      </c>
      <c r="Z1110" s="476">
        <v>0</v>
      </c>
      <c r="AA1110" s="493">
        <f t="shared" si="46"/>
        <v>192</v>
      </c>
      <c r="AC1110" s="495">
        <f t="shared" si="47"/>
        <v>192</v>
      </c>
    </row>
    <row r="1111" spans="1:29" s="493" customFormat="1" hidden="1" x14ac:dyDescent="0.2">
      <c r="A1111" s="475">
        <v>1084</v>
      </c>
      <c r="B1111" s="476" t="s">
        <v>407</v>
      </c>
      <c r="C1111" s="476" t="s">
        <v>486</v>
      </c>
      <c r="D1111" s="476" t="s">
        <v>703</v>
      </c>
      <c r="E1111" s="476" t="s">
        <v>750</v>
      </c>
      <c r="F1111" s="477">
        <v>2500</v>
      </c>
      <c r="G1111" s="477">
        <v>0</v>
      </c>
      <c r="H1111" s="477">
        <v>0</v>
      </c>
      <c r="I1111" s="478" t="s">
        <v>328</v>
      </c>
      <c r="J1111" s="479">
        <v>1219.95</v>
      </c>
      <c r="K1111" s="480">
        <v>42983</v>
      </c>
      <c r="L1111" s="480"/>
      <c r="M1111" s="481">
        <v>3050</v>
      </c>
      <c r="N1111" s="482" t="s">
        <v>328</v>
      </c>
      <c r="O1111" s="483">
        <v>1</v>
      </c>
      <c r="P1111" s="484">
        <v>2775</v>
      </c>
      <c r="Q1111" s="485">
        <v>0</v>
      </c>
      <c r="R1111" s="485">
        <v>0</v>
      </c>
      <c r="S1111" s="485">
        <v>-275</v>
      </c>
      <c r="T1111" s="485">
        <v>0</v>
      </c>
      <c r="U1111" s="484">
        <v>0</v>
      </c>
      <c r="V1111" s="483"/>
      <c r="W1111" s="486" t="s">
        <v>672</v>
      </c>
      <c r="X1111" s="476" t="s">
        <v>630</v>
      </c>
      <c r="Y1111" s="476" t="s">
        <v>0</v>
      </c>
      <c r="Z1111" s="476">
        <v>0</v>
      </c>
      <c r="AA1111" s="493">
        <f t="shared" si="46"/>
        <v>2500</v>
      </c>
      <c r="AC1111" s="495">
        <f t="shared" si="47"/>
        <v>2500</v>
      </c>
    </row>
    <row r="1112" spans="1:29" s="493" customFormat="1" hidden="1" x14ac:dyDescent="0.2">
      <c r="A1112" s="475">
        <v>1085</v>
      </c>
      <c r="B1112" s="476" t="s">
        <v>407</v>
      </c>
      <c r="C1112" s="476" t="s">
        <v>486</v>
      </c>
      <c r="D1112" s="476" t="s">
        <v>703</v>
      </c>
      <c r="E1112" s="476" t="s">
        <v>750</v>
      </c>
      <c r="F1112" s="477">
        <v>6500</v>
      </c>
      <c r="G1112" s="477">
        <v>0</v>
      </c>
      <c r="H1112" s="477">
        <v>0</v>
      </c>
      <c r="I1112" s="478" t="s">
        <v>328</v>
      </c>
      <c r="J1112" s="479">
        <v>1220</v>
      </c>
      <c r="K1112" s="480">
        <v>42983</v>
      </c>
      <c r="L1112" s="480"/>
      <c r="M1112" s="481">
        <v>7931</v>
      </c>
      <c r="N1112" s="482" t="s">
        <v>328</v>
      </c>
      <c r="O1112" s="483">
        <v>1</v>
      </c>
      <c r="P1112" s="484">
        <v>7215</v>
      </c>
      <c r="Q1112" s="485">
        <v>0</v>
      </c>
      <c r="R1112" s="485">
        <v>0</v>
      </c>
      <c r="S1112" s="485">
        <v>-715</v>
      </c>
      <c r="T1112" s="485">
        <v>0</v>
      </c>
      <c r="U1112" s="484">
        <v>0</v>
      </c>
      <c r="V1112" s="483"/>
      <c r="W1112" s="486" t="s">
        <v>672</v>
      </c>
      <c r="X1112" s="476" t="s">
        <v>630</v>
      </c>
      <c r="Y1112" s="476" t="s">
        <v>0</v>
      </c>
      <c r="Z1112" s="476">
        <v>0</v>
      </c>
      <c r="AA1112" s="493">
        <f t="shared" si="46"/>
        <v>6500</v>
      </c>
      <c r="AC1112" s="495">
        <f t="shared" si="47"/>
        <v>6500</v>
      </c>
    </row>
    <row r="1113" spans="1:29" s="493" customFormat="1" hidden="1" x14ac:dyDescent="0.2">
      <c r="A1113" s="475">
        <v>1086</v>
      </c>
      <c r="B1113" s="476" t="s">
        <v>407</v>
      </c>
      <c r="C1113" s="476" t="s">
        <v>486</v>
      </c>
      <c r="D1113" s="476" t="s">
        <v>703</v>
      </c>
      <c r="E1113" s="476" t="s">
        <v>750</v>
      </c>
      <c r="F1113" s="477">
        <v>1000</v>
      </c>
      <c r="G1113" s="477">
        <v>0</v>
      </c>
      <c r="H1113" s="477">
        <v>0</v>
      </c>
      <c r="I1113" s="478" t="s">
        <v>328</v>
      </c>
      <c r="J1113" s="479">
        <v>1216.8</v>
      </c>
      <c r="K1113" s="480">
        <v>42984</v>
      </c>
      <c r="L1113" s="480"/>
      <c r="M1113" s="481">
        <v>1217</v>
      </c>
      <c r="N1113" s="482" t="s">
        <v>328</v>
      </c>
      <c r="O1113" s="483">
        <v>1</v>
      </c>
      <c r="P1113" s="484">
        <v>1110</v>
      </c>
      <c r="Q1113" s="485">
        <v>0</v>
      </c>
      <c r="R1113" s="485">
        <v>0</v>
      </c>
      <c r="S1113" s="485">
        <v>-107</v>
      </c>
      <c r="T1113" s="485">
        <v>0</v>
      </c>
      <c r="U1113" s="484">
        <v>0</v>
      </c>
      <c r="V1113" s="483"/>
      <c r="W1113" s="486" t="s">
        <v>672</v>
      </c>
      <c r="X1113" s="476" t="s">
        <v>630</v>
      </c>
      <c r="Y1113" s="476" t="s">
        <v>0</v>
      </c>
      <c r="Z1113" s="476">
        <v>0</v>
      </c>
      <c r="AA1113" s="493">
        <f t="shared" si="46"/>
        <v>1000</v>
      </c>
      <c r="AC1113" s="495">
        <f t="shared" si="47"/>
        <v>1000</v>
      </c>
    </row>
    <row r="1114" spans="1:29" s="493" customFormat="1" hidden="1" x14ac:dyDescent="0.2">
      <c r="A1114" s="475">
        <v>1087</v>
      </c>
      <c r="B1114" s="476" t="s">
        <v>407</v>
      </c>
      <c r="C1114" s="476" t="s">
        <v>486</v>
      </c>
      <c r="D1114" s="476" t="s">
        <v>703</v>
      </c>
      <c r="E1114" s="476" t="s">
        <v>750</v>
      </c>
      <c r="F1114" s="477">
        <v>940</v>
      </c>
      <c r="G1114" s="477">
        <v>0</v>
      </c>
      <c r="H1114" s="477">
        <v>0</v>
      </c>
      <c r="I1114" s="478" t="s">
        <v>328</v>
      </c>
      <c r="J1114" s="479">
        <v>1217</v>
      </c>
      <c r="K1114" s="480">
        <v>42984</v>
      </c>
      <c r="L1114" s="480"/>
      <c r="M1114" s="481">
        <v>1144</v>
      </c>
      <c r="N1114" s="482" t="s">
        <v>328</v>
      </c>
      <c r="O1114" s="483">
        <v>1</v>
      </c>
      <c r="P1114" s="484">
        <v>1043</v>
      </c>
      <c r="Q1114" s="485">
        <v>0</v>
      </c>
      <c r="R1114" s="485">
        <v>0</v>
      </c>
      <c r="S1114" s="485">
        <v>-101</v>
      </c>
      <c r="T1114" s="485">
        <v>0</v>
      </c>
      <c r="U1114" s="484">
        <v>0</v>
      </c>
      <c r="V1114" s="483"/>
      <c r="W1114" s="486" t="s">
        <v>672</v>
      </c>
      <c r="X1114" s="476" t="s">
        <v>630</v>
      </c>
      <c r="Y1114" s="476" t="s">
        <v>0</v>
      </c>
      <c r="Z1114" s="476">
        <v>0</v>
      </c>
      <c r="AA1114" s="493">
        <f t="shared" si="46"/>
        <v>940</v>
      </c>
      <c r="AC1114" s="495">
        <f t="shared" si="47"/>
        <v>940</v>
      </c>
    </row>
    <row r="1115" spans="1:29" s="493" customFormat="1" hidden="1" x14ac:dyDescent="0.2">
      <c r="A1115" s="475">
        <v>1088</v>
      </c>
      <c r="B1115" s="476" t="s">
        <v>407</v>
      </c>
      <c r="C1115" s="476" t="s">
        <v>486</v>
      </c>
      <c r="D1115" s="476" t="s">
        <v>703</v>
      </c>
      <c r="E1115" s="476" t="s">
        <v>750</v>
      </c>
      <c r="F1115" s="477">
        <v>447</v>
      </c>
      <c r="G1115" s="477">
        <v>0</v>
      </c>
      <c r="H1115" s="477">
        <v>0</v>
      </c>
      <c r="I1115" s="478" t="s">
        <v>328</v>
      </c>
      <c r="J1115" s="479">
        <v>1217.77</v>
      </c>
      <c r="K1115" s="480">
        <v>42984</v>
      </c>
      <c r="L1115" s="480"/>
      <c r="M1115" s="481">
        <v>544</v>
      </c>
      <c r="N1115" s="482" t="s">
        <v>328</v>
      </c>
      <c r="O1115" s="483">
        <v>1</v>
      </c>
      <c r="P1115" s="484">
        <v>496</v>
      </c>
      <c r="Q1115" s="485">
        <v>0</v>
      </c>
      <c r="R1115" s="485">
        <v>0</v>
      </c>
      <c r="S1115" s="485">
        <v>-48</v>
      </c>
      <c r="T1115" s="485">
        <v>0</v>
      </c>
      <c r="U1115" s="484">
        <v>0</v>
      </c>
      <c r="V1115" s="483"/>
      <c r="W1115" s="486" t="s">
        <v>672</v>
      </c>
      <c r="X1115" s="476" t="s">
        <v>630</v>
      </c>
      <c r="Y1115" s="476" t="s">
        <v>0</v>
      </c>
      <c r="Z1115" s="476">
        <v>0</v>
      </c>
      <c r="AA1115" s="493">
        <f t="shared" si="46"/>
        <v>447</v>
      </c>
      <c r="AC1115" s="495">
        <f t="shared" si="47"/>
        <v>447</v>
      </c>
    </row>
    <row r="1116" spans="1:29" s="493" customFormat="1" hidden="1" x14ac:dyDescent="0.2">
      <c r="A1116" s="475">
        <v>1089</v>
      </c>
      <c r="B1116" s="476" t="s">
        <v>407</v>
      </c>
      <c r="C1116" s="476" t="s">
        <v>486</v>
      </c>
      <c r="D1116" s="476" t="s">
        <v>703</v>
      </c>
      <c r="E1116" s="476" t="s">
        <v>750</v>
      </c>
      <c r="F1116" s="477">
        <v>69</v>
      </c>
      <c r="G1116" s="477">
        <v>0</v>
      </c>
      <c r="H1116" s="477">
        <v>0</v>
      </c>
      <c r="I1116" s="478" t="s">
        <v>328</v>
      </c>
      <c r="J1116" s="479">
        <v>1217.99</v>
      </c>
      <c r="K1116" s="480">
        <v>42984</v>
      </c>
      <c r="L1116" s="480"/>
      <c r="M1116" s="481">
        <v>84</v>
      </c>
      <c r="N1116" s="482" t="s">
        <v>328</v>
      </c>
      <c r="O1116" s="483">
        <v>1</v>
      </c>
      <c r="P1116" s="484">
        <v>77</v>
      </c>
      <c r="Q1116" s="485">
        <v>0</v>
      </c>
      <c r="R1116" s="485">
        <v>0</v>
      </c>
      <c r="S1116" s="485">
        <v>-7</v>
      </c>
      <c r="T1116" s="485">
        <v>0</v>
      </c>
      <c r="U1116" s="484">
        <v>0</v>
      </c>
      <c r="V1116" s="483"/>
      <c r="W1116" s="486" t="s">
        <v>672</v>
      </c>
      <c r="X1116" s="476" t="s">
        <v>630</v>
      </c>
      <c r="Y1116" s="476" t="s">
        <v>0</v>
      </c>
      <c r="Z1116" s="476">
        <v>0</v>
      </c>
      <c r="AA1116" s="493">
        <f t="shared" si="46"/>
        <v>69</v>
      </c>
      <c r="AC1116" s="495">
        <f t="shared" si="47"/>
        <v>69</v>
      </c>
    </row>
    <row r="1117" spans="1:29" s="493" customFormat="1" hidden="1" x14ac:dyDescent="0.2">
      <c r="A1117" s="475">
        <v>1090</v>
      </c>
      <c r="B1117" s="476" t="s">
        <v>407</v>
      </c>
      <c r="C1117" s="476" t="s">
        <v>486</v>
      </c>
      <c r="D1117" s="476" t="s">
        <v>703</v>
      </c>
      <c r="E1117" s="476" t="s">
        <v>750</v>
      </c>
      <c r="F1117" s="477">
        <v>32</v>
      </c>
      <c r="G1117" s="477">
        <v>0</v>
      </c>
      <c r="H1117" s="477">
        <v>0</v>
      </c>
      <c r="I1117" s="478" t="s">
        <v>328</v>
      </c>
      <c r="J1117" s="479">
        <v>1217.99</v>
      </c>
      <c r="K1117" s="480">
        <v>42984</v>
      </c>
      <c r="L1117" s="480"/>
      <c r="M1117" s="481">
        <v>39</v>
      </c>
      <c r="N1117" s="482" t="s">
        <v>328</v>
      </c>
      <c r="O1117" s="483">
        <v>1</v>
      </c>
      <c r="P1117" s="484">
        <v>36</v>
      </c>
      <c r="Q1117" s="485">
        <v>0</v>
      </c>
      <c r="R1117" s="485">
        <v>0</v>
      </c>
      <c r="S1117" s="485">
        <v>-3</v>
      </c>
      <c r="T1117" s="485">
        <v>0</v>
      </c>
      <c r="U1117" s="484">
        <v>0</v>
      </c>
      <c r="V1117" s="483"/>
      <c r="W1117" s="486" t="s">
        <v>672</v>
      </c>
      <c r="X1117" s="476" t="s">
        <v>630</v>
      </c>
      <c r="Y1117" s="476" t="s">
        <v>0</v>
      </c>
      <c r="Z1117" s="476">
        <v>0</v>
      </c>
      <c r="AA1117" s="493">
        <f t="shared" si="46"/>
        <v>32</v>
      </c>
      <c r="AC1117" s="495">
        <f t="shared" si="47"/>
        <v>32</v>
      </c>
    </row>
    <row r="1118" spans="1:29" s="493" customFormat="1" hidden="1" x14ac:dyDescent="0.2">
      <c r="A1118" s="475">
        <v>1091</v>
      </c>
      <c r="B1118" s="476" t="s">
        <v>407</v>
      </c>
      <c r="C1118" s="476" t="s">
        <v>486</v>
      </c>
      <c r="D1118" s="476" t="s">
        <v>703</v>
      </c>
      <c r="E1118" s="476" t="s">
        <v>750</v>
      </c>
      <c r="F1118" s="477">
        <v>125</v>
      </c>
      <c r="G1118" s="477">
        <v>0</v>
      </c>
      <c r="H1118" s="477">
        <v>0</v>
      </c>
      <c r="I1118" s="478" t="s">
        <v>328</v>
      </c>
      <c r="J1118" s="479">
        <v>1219.1500000000001</v>
      </c>
      <c r="K1118" s="480">
        <v>42984</v>
      </c>
      <c r="L1118" s="480"/>
      <c r="M1118" s="481">
        <v>152</v>
      </c>
      <c r="N1118" s="482" t="s">
        <v>328</v>
      </c>
      <c r="O1118" s="483">
        <v>1</v>
      </c>
      <c r="P1118" s="484">
        <v>139</v>
      </c>
      <c r="Q1118" s="485">
        <v>0</v>
      </c>
      <c r="R1118" s="485">
        <v>0</v>
      </c>
      <c r="S1118" s="485">
        <v>-14</v>
      </c>
      <c r="T1118" s="485">
        <v>0</v>
      </c>
      <c r="U1118" s="484">
        <v>0</v>
      </c>
      <c r="V1118" s="483"/>
      <c r="W1118" s="486" t="s">
        <v>672</v>
      </c>
      <c r="X1118" s="476" t="s">
        <v>630</v>
      </c>
      <c r="Y1118" s="476" t="s">
        <v>0</v>
      </c>
      <c r="Z1118" s="476">
        <v>0</v>
      </c>
      <c r="AA1118" s="493">
        <f t="shared" si="46"/>
        <v>125</v>
      </c>
      <c r="AC1118" s="495">
        <f t="shared" si="47"/>
        <v>125</v>
      </c>
    </row>
    <row r="1119" spans="1:29" s="493" customFormat="1" hidden="1" x14ac:dyDescent="0.2">
      <c r="A1119" s="475">
        <v>1092</v>
      </c>
      <c r="B1119" s="476" t="s">
        <v>407</v>
      </c>
      <c r="C1119" s="476" t="s">
        <v>486</v>
      </c>
      <c r="D1119" s="476" t="s">
        <v>703</v>
      </c>
      <c r="E1119" s="476" t="s">
        <v>750</v>
      </c>
      <c r="F1119" s="477">
        <v>200</v>
      </c>
      <c r="G1119" s="477">
        <v>0</v>
      </c>
      <c r="H1119" s="477">
        <v>0</v>
      </c>
      <c r="I1119" s="478" t="s">
        <v>328</v>
      </c>
      <c r="J1119" s="479">
        <v>1219.1600000000001</v>
      </c>
      <c r="K1119" s="480">
        <v>42984</v>
      </c>
      <c r="L1119" s="480"/>
      <c r="M1119" s="481">
        <v>244</v>
      </c>
      <c r="N1119" s="482" t="s">
        <v>328</v>
      </c>
      <c r="O1119" s="483">
        <v>1</v>
      </c>
      <c r="P1119" s="484">
        <v>222</v>
      </c>
      <c r="Q1119" s="485">
        <v>0</v>
      </c>
      <c r="R1119" s="485">
        <v>0</v>
      </c>
      <c r="S1119" s="485">
        <v>-22</v>
      </c>
      <c r="T1119" s="485">
        <v>0</v>
      </c>
      <c r="U1119" s="484">
        <v>0</v>
      </c>
      <c r="V1119" s="483"/>
      <c r="W1119" s="486" t="s">
        <v>672</v>
      </c>
      <c r="X1119" s="476" t="s">
        <v>630</v>
      </c>
      <c r="Y1119" s="476" t="s">
        <v>0</v>
      </c>
      <c r="Z1119" s="476">
        <v>0</v>
      </c>
      <c r="AA1119" s="493">
        <f t="shared" si="46"/>
        <v>200</v>
      </c>
      <c r="AC1119" s="495">
        <f t="shared" si="47"/>
        <v>200</v>
      </c>
    </row>
    <row r="1120" spans="1:29" s="493" customFormat="1" hidden="1" x14ac:dyDescent="0.2">
      <c r="A1120" s="475">
        <v>1093</v>
      </c>
      <c r="B1120" s="476" t="s">
        <v>407</v>
      </c>
      <c r="C1120" s="476" t="s">
        <v>486</v>
      </c>
      <c r="D1120" s="476" t="s">
        <v>703</v>
      </c>
      <c r="E1120" s="476" t="s">
        <v>750</v>
      </c>
      <c r="F1120" s="477">
        <v>100</v>
      </c>
      <c r="G1120" s="477">
        <v>0</v>
      </c>
      <c r="H1120" s="477">
        <v>0</v>
      </c>
      <c r="I1120" s="478" t="s">
        <v>328</v>
      </c>
      <c r="J1120" s="479">
        <v>1219.17</v>
      </c>
      <c r="K1120" s="480">
        <v>42984</v>
      </c>
      <c r="L1120" s="480"/>
      <c r="M1120" s="481">
        <v>122</v>
      </c>
      <c r="N1120" s="482" t="s">
        <v>328</v>
      </c>
      <c r="O1120" s="483">
        <v>1</v>
      </c>
      <c r="P1120" s="484">
        <v>111</v>
      </c>
      <c r="Q1120" s="485">
        <v>0</v>
      </c>
      <c r="R1120" s="485">
        <v>0</v>
      </c>
      <c r="S1120" s="485">
        <v>-11</v>
      </c>
      <c r="T1120" s="485">
        <v>0</v>
      </c>
      <c r="U1120" s="484">
        <v>0</v>
      </c>
      <c r="V1120" s="483"/>
      <c r="W1120" s="486" t="s">
        <v>672</v>
      </c>
      <c r="X1120" s="476" t="s">
        <v>630</v>
      </c>
      <c r="Y1120" s="476" t="s">
        <v>0</v>
      </c>
      <c r="Z1120" s="476">
        <v>0</v>
      </c>
      <c r="AA1120" s="493">
        <f t="shared" si="46"/>
        <v>100</v>
      </c>
      <c r="AC1120" s="495">
        <f t="shared" si="47"/>
        <v>100</v>
      </c>
    </row>
    <row r="1121" spans="1:29" s="493" customFormat="1" hidden="1" x14ac:dyDescent="0.2">
      <c r="A1121" s="475">
        <v>1094</v>
      </c>
      <c r="B1121" s="476" t="s">
        <v>407</v>
      </c>
      <c r="C1121" s="476" t="s">
        <v>486</v>
      </c>
      <c r="D1121" s="476" t="s">
        <v>703</v>
      </c>
      <c r="E1121" s="476" t="s">
        <v>750</v>
      </c>
      <c r="F1121" s="477">
        <v>75</v>
      </c>
      <c r="G1121" s="477">
        <v>0</v>
      </c>
      <c r="H1121" s="477">
        <v>0</v>
      </c>
      <c r="I1121" s="478" t="s">
        <v>328</v>
      </c>
      <c r="J1121" s="479">
        <v>1219.17</v>
      </c>
      <c r="K1121" s="480">
        <v>42984</v>
      </c>
      <c r="L1121" s="480"/>
      <c r="M1121" s="481">
        <v>91</v>
      </c>
      <c r="N1121" s="482" t="s">
        <v>328</v>
      </c>
      <c r="O1121" s="483">
        <v>1</v>
      </c>
      <c r="P1121" s="484">
        <v>83</v>
      </c>
      <c r="Q1121" s="485">
        <v>0</v>
      </c>
      <c r="R1121" s="485">
        <v>0</v>
      </c>
      <c r="S1121" s="485">
        <v>-8</v>
      </c>
      <c r="T1121" s="485">
        <v>0</v>
      </c>
      <c r="U1121" s="484">
        <v>0</v>
      </c>
      <c r="V1121" s="483"/>
      <c r="W1121" s="486" t="s">
        <v>672</v>
      </c>
      <c r="X1121" s="476" t="s">
        <v>630</v>
      </c>
      <c r="Y1121" s="476" t="s">
        <v>0</v>
      </c>
      <c r="Z1121" s="476">
        <v>0</v>
      </c>
      <c r="AA1121" s="493">
        <f t="shared" si="46"/>
        <v>75</v>
      </c>
      <c r="AC1121" s="495">
        <f t="shared" si="47"/>
        <v>75</v>
      </c>
    </row>
    <row r="1122" spans="1:29" s="493" customFormat="1" hidden="1" x14ac:dyDescent="0.2">
      <c r="A1122" s="475">
        <v>1095</v>
      </c>
      <c r="B1122" s="476" t="s">
        <v>407</v>
      </c>
      <c r="C1122" s="476" t="s">
        <v>486</v>
      </c>
      <c r="D1122" s="476" t="s">
        <v>703</v>
      </c>
      <c r="E1122" s="476" t="s">
        <v>750</v>
      </c>
      <c r="F1122" s="477">
        <v>200</v>
      </c>
      <c r="G1122" s="477">
        <v>0</v>
      </c>
      <c r="H1122" s="477">
        <v>0</v>
      </c>
      <c r="I1122" s="478" t="s">
        <v>328</v>
      </c>
      <c r="J1122" s="479">
        <v>1219.18</v>
      </c>
      <c r="K1122" s="480">
        <v>42984</v>
      </c>
      <c r="L1122" s="480"/>
      <c r="M1122" s="481">
        <v>244</v>
      </c>
      <c r="N1122" s="482" t="s">
        <v>328</v>
      </c>
      <c r="O1122" s="483">
        <v>1</v>
      </c>
      <c r="P1122" s="484">
        <v>222</v>
      </c>
      <c r="Q1122" s="485">
        <v>0</v>
      </c>
      <c r="R1122" s="485">
        <v>0</v>
      </c>
      <c r="S1122" s="485">
        <v>-22</v>
      </c>
      <c r="T1122" s="485">
        <v>0</v>
      </c>
      <c r="U1122" s="484">
        <v>0</v>
      </c>
      <c r="V1122" s="483"/>
      <c r="W1122" s="486" t="s">
        <v>672</v>
      </c>
      <c r="X1122" s="476" t="s">
        <v>630</v>
      </c>
      <c r="Y1122" s="476" t="s">
        <v>0</v>
      </c>
      <c r="Z1122" s="476">
        <v>0</v>
      </c>
      <c r="AA1122" s="493">
        <f t="shared" si="46"/>
        <v>200</v>
      </c>
      <c r="AC1122" s="495">
        <f t="shared" si="47"/>
        <v>200</v>
      </c>
    </row>
    <row r="1123" spans="1:29" s="493" customFormat="1" hidden="1" x14ac:dyDescent="0.2">
      <c r="A1123" s="475">
        <v>1096</v>
      </c>
      <c r="B1123" s="476" t="s">
        <v>407</v>
      </c>
      <c r="C1123" s="476" t="s">
        <v>486</v>
      </c>
      <c r="D1123" s="476" t="s">
        <v>703</v>
      </c>
      <c r="E1123" s="476" t="s">
        <v>750</v>
      </c>
      <c r="F1123" s="477">
        <v>100</v>
      </c>
      <c r="G1123" s="477">
        <v>0</v>
      </c>
      <c r="H1123" s="477">
        <v>0</v>
      </c>
      <c r="I1123" s="478" t="s">
        <v>328</v>
      </c>
      <c r="J1123" s="479">
        <v>1219.19</v>
      </c>
      <c r="K1123" s="480">
        <v>42984</v>
      </c>
      <c r="L1123" s="480"/>
      <c r="M1123" s="481">
        <v>122</v>
      </c>
      <c r="N1123" s="482" t="s">
        <v>328</v>
      </c>
      <c r="O1123" s="483">
        <v>1</v>
      </c>
      <c r="P1123" s="484">
        <v>111</v>
      </c>
      <c r="Q1123" s="485">
        <v>0</v>
      </c>
      <c r="R1123" s="485">
        <v>0</v>
      </c>
      <c r="S1123" s="485">
        <v>-11</v>
      </c>
      <c r="T1123" s="485">
        <v>0</v>
      </c>
      <c r="U1123" s="484">
        <v>0</v>
      </c>
      <c r="V1123" s="483"/>
      <c r="W1123" s="486" t="s">
        <v>672</v>
      </c>
      <c r="X1123" s="476" t="s">
        <v>630</v>
      </c>
      <c r="Y1123" s="476" t="s">
        <v>0</v>
      </c>
      <c r="Z1123" s="476">
        <v>0</v>
      </c>
      <c r="AA1123" s="493">
        <f t="shared" si="46"/>
        <v>100</v>
      </c>
      <c r="AC1123" s="495">
        <f t="shared" si="47"/>
        <v>100</v>
      </c>
    </row>
    <row r="1124" spans="1:29" s="493" customFormat="1" hidden="1" x14ac:dyDescent="0.2">
      <c r="A1124" s="475">
        <v>1097</v>
      </c>
      <c r="B1124" s="476" t="s">
        <v>407</v>
      </c>
      <c r="C1124" s="476" t="s">
        <v>486</v>
      </c>
      <c r="D1124" s="476" t="s">
        <v>703</v>
      </c>
      <c r="E1124" s="476" t="s">
        <v>750</v>
      </c>
      <c r="F1124" s="477">
        <v>100</v>
      </c>
      <c r="G1124" s="477">
        <v>0</v>
      </c>
      <c r="H1124" s="477">
        <v>0</v>
      </c>
      <c r="I1124" s="478" t="s">
        <v>328</v>
      </c>
      <c r="J1124" s="479">
        <v>1219.2</v>
      </c>
      <c r="K1124" s="480">
        <v>42984</v>
      </c>
      <c r="L1124" s="480"/>
      <c r="M1124" s="481">
        <v>122</v>
      </c>
      <c r="N1124" s="482" t="s">
        <v>328</v>
      </c>
      <c r="O1124" s="483">
        <v>1</v>
      </c>
      <c r="P1124" s="484">
        <v>111</v>
      </c>
      <c r="Q1124" s="485">
        <v>0</v>
      </c>
      <c r="R1124" s="485">
        <v>0</v>
      </c>
      <c r="S1124" s="485">
        <v>-11</v>
      </c>
      <c r="T1124" s="485">
        <v>0</v>
      </c>
      <c r="U1124" s="484">
        <v>0</v>
      </c>
      <c r="V1124" s="483"/>
      <c r="W1124" s="486" t="s">
        <v>672</v>
      </c>
      <c r="X1124" s="476" t="s">
        <v>630</v>
      </c>
      <c r="Y1124" s="476" t="s">
        <v>0</v>
      </c>
      <c r="Z1124" s="476">
        <v>0</v>
      </c>
      <c r="AA1124" s="493">
        <f t="shared" si="46"/>
        <v>100</v>
      </c>
      <c r="AC1124" s="495">
        <f t="shared" si="47"/>
        <v>100</v>
      </c>
    </row>
    <row r="1125" spans="1:29" s="493" customFormat="1" hidden="1" x14ac:dyDescent="0.2">
      <c r="A1125" s="475">
        <v>1098</v>
      </c>
      <c r="B1125" s="476" t="s">
        <v>407</v>
      </c>
      <c r="C1125" s="476" t="s">
        <v>486</v>
      </c>
      <c r="D1125" s="476" t="s">
        <v>703</v>
      </c>
      <c r="E1125" s="476" t="s">
        <v>750</v>
      </c>
      <c r="F1125" s="477">
        <v>300</v>
      </c>
      <c r="G1125" s="477">
        <v>0</v>
      </c>
      <c r="H1125" s="477">
        <v>0</v>
      </c>
      <c r="I1125" s="478" t="s">
        <v>328</v>
      </c>
      <c r="J1125" s="479">
        <v>1219.3</v>
      </c>
      <c r="K1125" s="480">
        <v>42984</v>
      </c>
      <c r="L1125" s="480"/>
      <c r="M1125" s="481">
        <v>366</v>
      </c>
      <c r="N1125" s="482" t="s">
        <v>328</v>
      </c>
      <c r="O1125" s="483">
        <v>1</v>
      </c>
      <c r="P1125" s="484">
        <v>333</v>
      </c>
      <c r="Q1125" s="485">
        <v>0</v>
      </c>
      <c r="R1125" s="485">
        <v>0</v>
      </c>
      <c r="S1125" s="485">
        <v>-33</v>
      </c>
      <c r="T1125" s="485">
        <v>0</v>
      </c>
      <c r="U1125" s="484">
        <v>0</v>
      </c>
      <c r="V1125" s="483"/>
      <c r="W1125" s="486" t="s">
        <v>672</v>
      </c>
      <c r="X1125" s="476" t="s">
        <v>630</v>
      </c>
      <c r="Y1125" s="476" t="s">
        <v>0</v>
      </c>
      <c r="Z1125" s="476">
        <v>0</v>
      </c>
      <c r="AA1125" s="493">
        <f t="shared" si="46"/>
        <v>300</v>
      </c>
      <c r="AC1125" s="495">
        <f t="shared" si="47"/>
        <v>300</v>
      </c>
    </row>
    <row r="1126" spans="1:29" s="493" customFormat="1" hidden="1" x14ac:dyDescent="0.2">
      <c r="A1126" s="475">
        <v>1099</v>
      </c>
      <c r="B1126" s="476" t="s">
        <v>407</v>
      </c>
      <c r="C1126" s="476" t="s">
        <v>486</v>
      </c>
      <c r="D1126" s="476" t="s">
        <v>703</v>
      </c>
      <c r="E1126" s="476" t="s">
        <v>750</v>
      </c>
      <c r="F1126" s="477">
        <v>161</v>
      </c>
      <c r="G1126" s="477">
        <v>0</v>
      </c>
      <c r="H1126" s="477">
        <v>0</v>
      </c>
      <c r="I1126" s="478" t="s">
        <v>328</v>
      </c>
      <c r="J1126" s="479">
        <v>1219.4000000000001</v>
      </c>
      <c r="K1126" s="480">
        <v>42984</v>
      </c>
      <c r="L1126" s="480"/>
      <c r="M1126" s="481">
        <v>196</v>
      </c>
      <c r="N1126" s="482" t="s">
        <v>328</v>
      </c>
      <c r="O1126" s="483">
        <v>1</v>
      </c>
      <c r="P1126" s="484">
        <v>179</v>
      </c>
      <c r="Q1126" s="485">
        <v>0</v>
      </c>
      <c r="R1126" s="485">
        <v>0</v>
      </c>
      <c r="S1126" s="485">
        <v>-18</v>
      </c>
      <c r="T1126" s="485">
        <v>0</v>
      </c>
      <c r="U1126" s="484">
        <v>0</v>
      </c>
      <c r="V1126" s="483"/>
      <c r="W1126" s="486" t="s">
        <v>672</v>
      </c>
      <c r="X1126" s="476" t="s">
        <v>630</v>
      </c>
      <c r="Y1126" s="476" t="s">
        <v>0</v>
      </c>
      <c r="Z1126" s="476">
        <v>0</v>
      </c>
      <c r="AA1126" s="493">
        <f t="shared" si="46"/>
        <v>161</v>
      </c>
      <c r="AC1126" s="495">
        <f t="shared" si="47"/>
        <v>161</v>
      </c>
    </row>
    <row r="1127" spans="1:29" s="493" customFormat="1" hidden="1" x14ac:dyDescent="0.2">
      <c r="A1127" s="475">
        <v>1100</v>
      </c>
      <c r="B1127" s="476" t="s">
        <v>407</v>
      </c>
      <c r="C1127" s="476" t="s">
        <v>486</v>
      </c>
      <c r="D1127" s="476" t="s">
        <v>703</v>
      </c>
      <c r="E1127" s="476" t="s">
        <v>750</v>
      </c>
      <c r="F1127" s="477">
        <v>2095</v>
      </c>
      <c r="G1127" s="477">
        <v>0</v>
      </c>
      <c r="H1127" s="477">
        <v>0</v>
      </c>
      <c r="I1127" s="478" t="s">
        <v>328</v>
      </c>
      <c r="J1127" s="479">
        <v>1219.58</v>
      </c>
      <c r="K1127" s="480">
        <v>42984</v>
      </c>
      <c r="L1127" s="480"/>
      <c r="M1127" s="481">
        <v>2555</v>
      </c>
      <c r="N1127" s="482" t="s">
        <v>328</v>
      </c>
      <c r="O1127" s="483">
        <v>1</v>
      </c>
      <c r="P1127" s="484">
        <v>2325</v>
      </c>
      <c r="Q1127" s="485">
        <v>0</v>
      </c>
      <c r="R1127" s="485">
        <v>0</v>
      </c>
      <c r="S1127" s="485">
        <v>-230</v>
      </c>
      <c r="T1127" s="485">
        <v>0</v>
      </c>
      <c r="U1127" s="484">
        <v>0</v>
      </c>
      <c r="V1127" s="483"/>
      <c r="W1127" s="486" t="s">
        <v>672</v>
      </c>
      <c r="X1127" s="476" t="s">
        <v>630</v>
      </c>
      <c r="Y1127" s="476" t="s">
        <v>0</v>
      </c>
      <c r="Z1127" s="476">
        <v>0</v>
      </c>
      <c r="AA1127" s="493">
        <f t="shared" si="46"/>
        <v>2095</v>
      </c>
      <c r="AC1127" s="495">
        <f t="shared" si="47"/>
        <v>2095</v>
      </c>
    </row>
    <row r="1128" spans="1:29" s="493" customFormat="1" hidden="1" x14ac:dyDescent="0.2">
      <c r="A1128" s="475">
        <v>1101</v>
      </c>
      <c r="B1128" s="476" t="s">
        <v>407</v>
      </c>
      <c r="C1128" s="476" t="s">
        <v>486</v>
      </c>
      <c r="D1128" s="476" t="s">
        <v>703</v>
      </c>
      <c r="E1128" s="476" t="s">
        <v>750</v>
      </c>
      <c r="F1128" s="477">
        <v>197</v>
      </c>
      <c r="G1128" s="477">
        <v>0</v>
      </c>
      <c r="H1128" s="477">
        <v>0</v>
      </c>
      <c r="I1128" s="478" t="s">
        <v>328</v>
      </c>
      <c r="J1128" s="479">
        <v>1219.7</v>
      </c>
      <c r="K1128" s="480">
        <v>42984</v>
      </c>
      <c r="L1128" s="480"/>
      <c r="M1128" s="481">
        <v>240</v>
      </c>
      <c r="N1128" s="482" t="s">
        <v>328</v>
      </c>
      <c r="O1128" s="483">
        <v>1</v>
      </c>
      <c r="P1128" s="484">
        <v>219</v>
      </c>
      <c r="Q1128" s="485">
        <v>0</v>
      </c>
      <c r="R1128" s="485">
        <v>0</v>
      </c>
      <c r="S1128" s="485">
        <v>-22</v>
      </c>
      <c r="T1128" s="485">
        <v>0</v>
      </c>
      <c r="U1128" s="484">
        <v>0</v>
      </c>
      <c r="V1128" s="483"/>
      <c r="W1128" s="486" t="s">
        <v>672</v>
      </c>
      <c r="X1128" s="476" t="s">
        <v>630</v>
      </c>
      <c r="Y1128" s="476" t="s">
        <v>0</v>
      </c>
      <c r="Z1128" s="476">
        <v>0</v>
      </c>
      <c r="AA1128" s="493">
        <f t="shared" si="46"/>
        <v>197</v>
      </c>
      <c r="AC1128" s="495">
        <f t="shared" si="47"/>
        <v>197</v>
      </c>
    </row>
    <row r="1129" spans="1:29" s="493" customFormat="1" hidden="1" x14ac:dyDescent="0.2">
      <c r="A1129" s="475">
        <v>1102</v>
      </c>
      <c r="B1129" s="476" t="s">
        <v>407</v>
      </c>
      <c r="C1129" s="476" t="s">
        <v>486</v>
      </c>
      <c r="D1129" s="476" t="s">
        <v>703</v>
      </c>
      <c r="E1129" s="476" t="s">
        <v>750</v>
      </c>
      <c r="F1129" s="477">
        <v>200</v>
      </c>
      <c r="G1129" s="477">
        <v>0</v>
      </c>
      <c r="H1129" s="477">
        <v>0</v>
      </c>
      <c r="I1129" s="478" t="s">
        <v>328</v>
      </c>
      <c r="J1129" s="479">
        <v>1219.7</v>
      </c>
      <c r="K1129" s="480">
        <v>42984</v>
      </c>
      <c r="L1129" s="480"/>
      <c r="M1129" s="481">
        <v>244</v>
      </c>
      <c r="N1129" s="482" t="s">
        <v>328</v>
      </c>
      <c r="O1129" s="483">
        <v>1</v>
      </c>
      <c r="P1129" s="484">
        <v>222</v>
      </c>
      <c r="Q1129" s="485">
        <v>0</v>
      </c>
      <c r="R1129" s="485">
        <v>0</v>
      </c>
      <c r="S1129" s="485">
        <v>-22</v>
      </c>
      <c r="T1129" s="485">
        <v>0</v>
      </c>
      <c r="U1129" s="484">
        <v>0</v>
      </c>
      <c r="V1129" s="483"/>
      <c r="W1129" s="486" t="s">
        <v>672</v>
      </c>
      <c r="X1129" s="476" t="s">
        <v>630</v>
      </c>
      <c r="Y1129" s="476" t="s">
        <v>0</v>
      </c>
      <c r="Z1129" s="476">
        <v>0</v>
      </c>
      <c r="AA1129" s="493">
        <f t="shared" si="46"/>
        <v>200</v>
      </c>
      <c r="AC1129" s="495">
        <f t="shared" si="47"/>
        <v>200</v>
      </c>
    </row>
    <row r="1130" spans="1:29" s="493" customFormat="1" hidden="1" x14ac:dyDescent="0.2">
      <c r="A1130" s="475">
        <v>1103</v>
      </c>
      <c r="B1130" s="476" t="s">
        <v>407</v>
      </c>
      <c r="C1130" s="476" t="s">
        <v>486</v>
      </c>
      <c r="D1130" s="476" t="s">
        <v>703</v>
      </c>
      <c r="E1130" s="476" t="s">
        <v>750</v>
      </c>
      <c r="F1130" s="477">
        <v>820</v>
      </c>
      <c r="G1130" s="477">
        <v>0</v>
      </c>
      <c r="H1130" s="477">
        <v>0</v>
      </c>
      <c r="I1130" s="478" t="s">
        <v>328</v>
      </c>
      <c r="J1130" s="479">
        <v>1219.95</v>
      </c>
      <c r="K1130" s="480">
        <v>42984</v>
      </c>
      <c r="L1130" s="480"/>
      <c r="M1130" s="481">
        <v>1000</v>
      </c>
      <c r="N1130" s="482" t="s">
        <v>328</v>
      </c>
      <c r="O1130" s="483">
        <v>1</v>
      </c>
      <c r="P1130" s="484">
        <v>910</v>
      </c>
      <c r="Q1130" s="485">
        <v>0</v>
      </c>
      <c r="R1130" s="485">
        <v>0</v>
      </c>
      <c r="S1130" s="485">
        <v>-90</v>
      </c>
      <c r="T1130" s="485">
        <v>0</v>
      </c>
      <c r="U1130" s="484">
        <v>0</v>
      </c>
      <c r="V1130" s="483"/>
      <c r="W1130" s="486" t="s">
        <v>672</v>
      </c>
      <c r="X1130" s="476" t="s">
        <v>630</v>
      </c>
      <c r="Y1130" s="476" t="s">
        <v>0</v>
      </c>
      <c r="Z1130" s="476">
        <v>0</v>
      </c>
      <c r="AA1130" s="493">
        <f t="shared" si="46"/>
        <v>820</v>
      </c>
      <c r="AC1130" s="495">
        <f t="shared" si="47"/>
        <v>820</v>
      </c>
    </row>
    <row r="1131" spans="1:29" s="493" customFormat="1" hidden="1" x14ac:dyDescent="0.2">
      <c r="A1131" s="475">
        <v>1104</v>
      </c>
      <c r="B1131" s="476" t="s">
        <v>407</v>
      </c>
      <c r="C1131" s="476" t="s">
        <v>486</v>
      </c>
      <c r="D1131" s="476" t="s">
        <v>703</v>
      </c>
      <c r="E1131" s="476" t="s">
        <v>750</v>
      </c>
      <c r="F1131" s="477">
        <v>1689</v>
      </c>
      <c r="G1131" s="477">
        <v>0</v>
      </c>
      <c r="H1131" s="477">
        <v>0</v>
      </c>
      <c r="I1131" s="478" t="s">
        <v>328</v>
      </c>
      <c r="J1131" s="479">
        <v>1219.96</v>
      </c>
      <c r="K1131" s="480">
        <v>42984</v>
      </c>
      <c r="L1131" s="480"/>
      <c r="M1131" s="481">
        <v>2061</v>
      </c>
      <c r="N1131" s="482" t="s">
        <v>328</v>
      </c>
      <c r="O1131" s="483">
        <v>1</v>
      </c>
      <c r="P1131" s="484">
        <v>1875</v>
      </c>
      <c r="Q1131" s="485">
        <v>0</v>
      </c>
      <c r="R1131" s="485">
        <v>0</v>
      </c>
      <c r="S1131" s="485">
        <v>-186</v>
      </c>
      <c r="T1131" s="485">
        <v>0</v>
      </c>
      <c r="U1131" s="484">
        <v>0</v>
      </c>
      <c r="V1131" s="483"/>
      <c r="W1131" s="486" t="s">
        <v>672</v>
      </c>
      <c r="X1131" s="476" t="s">
        <v>630</v>
      </c>
      <c r="Y1131" s="476" t="s">
        <v>0</v>
      </c>
      <c r="Z1131" s="476">
        <v>0</v>
      </c>
      <c r="AA1131" s="493">
        <f t="shared" si="46"/>
        <v>1689</v>
      </c>
      <c r="AC1131" s="495">
        <f t="shared" si="47"/>
        <v>1689</v>
      </c>
    </row>
    <row r="1132" spans="1:29" s="493" customFormat="1" hidden="1" x14ac:dyDescent="0.2">
      <c r="A1132" s="475">
        <v>1105</v>
      </c>
      <c r="B1132" s="476" t="s">
        <v>407</v>
      </c>
      <c r="C1132" s="476" t="s">
        <v>486</v>
      </c>
      <c r="D1132" s="476" t="s">
        <v>703</v>
      </c>
      <c r="E1132" s="476" t="s">
        <v>750</v>
      </c>
      <c r="F1132" s="477">
        <v>2150</v>
      </c>
      <c r="G1132" s="477">
        <v>0</v>
      </c>
      <c r="H1132" s="477">
        <v>0</v>
      </c>
      <c r="I1132" s="478" t="s">
        <v>328</v>
      </c>
      <c r="J1132" s="479">
        <v>1219.97</v>
      </c>
      <c r="K1132" s="480">
        <v>42984</v>
      </c>
      <c r="L1132" s="480"/>
      <c r="M1132" s="481">
        <v>2623</v>
      </c>
      <c r="N1132" s="482" t="s">
        <v>328</v>
      </c>
      <c r="O1132" s="483">
        <v>1</v>
      </c>
      <c r="P1132" s="484">
        <v>2386</v>
      </c>
      <c r="Q1132" s="485">
        <v>0</v>
      </c>
      <c r="R1132" s="485">
        <v>0</v>
      </c>
      <c r="S1132" s="485">
        <v>-237</v>
      </c>
      <c r="T1132" s="485">
        <v>0</v>
      </c>
      <c r="U1132" s="484">
        <v>0</v>
      </c>
      <c r="V1132" s="483"/>
      <c r="W1132" s="486" t="s">
        <v>672</v>
      </c>
      <c r="X1132" s="476" t="s">
        <v>630</v>
      </c>
      <c r="Y1132" s="476" t="s">
        <v>0</v>
      </c>
      <c r="Z1132" s="476">
        <v>0</v>
      </c>
      <c r="AA1132" s="493">
        <f t="shared" si="46"/>
        <v>2150</v>
      </c>
      <c r="AC1132" s="495">
        <f t="shared" si="47"/>
        <v>2150</v>
      </c>
    </row>
    <row r="1133" spans="1:29" s="493" customFormat="1" hidden="1" x14ac:dyDescent="0.2">
      <c r="A1133" s="475">
        <v>1106</v>
      </c>
      <c r="B1133" s="476" t="s">
        <v>407</v>
      </c>
      <c r="C1133" s="476" t="s">
        <v>486</v>
      </c>
      <c r="D1133" s="476" t="s">
        <v>703</v>
      </c>
      <c r="E1133" s="476" t="s">
        <v>750</v>
      </c>
      <c r="F1133" s="477">
        <v>984</v>
      </c>
      <c r="G1133" s="477">
        <v>0</v>
      </c>
      <c r="H1133" s="477">
        <v>0</v>
      </c>
      <c r="I1133" s="478" t="s">
        <v>328</v>
      </c>
      <c r="J1133" s="479">
        <v>1210</v>
      </c>
      <c r="K1133" s="480">
        <v>42986</v>
      </c>
      <c r="L1133" s="480"/>
      <c r="M1133" s="481">
        <v>1191</v>
      </c>
      <c r="N1133" s="482" t="s">
        <v>328</v>
      </c>
      <c r="O1133" s="483">
        <v>1</v>
      </c>
      <c r="P1133" s="484">
        <v>1092</v>
      </c>
      <c r="Q1133" s="485">
        <v>0</v>
      </c>
      <c r="R1133" s="485">
        <v>0</v>
      </c>
      <c r="S1133" s="485">
        <v>-98</v>
      </c>
      <c r="T1133" s="485">
        <v>0</v>
      </c>
      <c r="U1133" s="484">
        <v>0</v>
      </c>
      <c r="V1133" s="483"/>
      <c r="W1133" s="486" t="s">
        <v>672</v>
      </c>
      <c r="X1133" s="476" t="s">
        <v>630</v>
      </c>
      <c r="Y1133" s="476" t="s">
        <v>0</v>
      </c>
      <c r="Z1133" s="476">
        <v>0</v>
      </c>
      <c r="AA1133" s="493">
        <f t="shared" si="46"/>
        <v>984</v>
      </c>
      <c r="AC1133" s="495">
        <f t="shared" si="47"/>
        <v>984</v>
      </c>
    </row>
    <row r="1134" spans="1:29" s="493" customFormat="1" hidden="1" x14ac:dyDescent="0.2">
      <c r="A1134" s="475">
        <v>1107</v>
      </c>
      <c r="B1134" s="476" t="s">
        <v>407</v>
      </c>
      <c r="C1134" s="476" t="s">
        <v>486</v>
      </c>
      <c r="D1134" s="476" t="s">
        <v>703</v>
      </c>
      <c r="E1134" s="476" t="s">
        <v>750</v>
      </c>
      <c r="F1134" s="477">
        <v>19</v>
      </c>
      <c r="G1134" s="477">
        <v>0</v>
      </c>
      <c r="H1134" s="477">
        <v>0</v>
      </c>
      <c r="I1134" s="478" t="s">
        <v>328</v>
      </c>
      <c r="J1134" s="479">
        <v>1210</v>
      </c>
      <c r="K1134" s="480">
        <v>42986</v>
      </c>
      <c r="L1134" s="480"/>
      <c r="M1134" s="481">
        <v>23</v>
      </c>
      <c r="N1134" s="482" t="s">
        <v>328</v>
      </c>
      <c r="O1134" s="483">
        <v>1</v>
      </c>
      <c r="P1134" s="484">
        <v>21</v>
      </c>
      <c r="Q1134" s="485">
        <v>0</v>
      </c>
      <c r="R1134" s="485">
        <v>0</v>
      </c>
      <c r="S1134" s="485">
        <v>-2</v>
      </c>
      <c r="T1134" s="485">
        <v>0</v>
      </c>
      <c r="U1134" s="484">
        <v>0</v>
      </c>
      <c r="V1134" s="483"/>
      <c r="W1134" s="486" t="s">
        <v>672</v>
      </c>
      <c r="X1134" s="476" t="s">
        <v>630</v>
      </c>
      <c r="Y1134" s="476" t="s">
        <v>0</v>
      </c>
      <c r="Z1134" s="476">
        <v>0</v>
      </c>
      <c r="AA1134" s="493">
        <f t="shared" si="46"/>
        <v>19</v>
      </c>
      <c r="AC1134" s="495">
        <f t="shared" si="47"/>
        <v>19</v>
      </c>
    </row>
    <row r="1135" spans="1:29" s="493" customFormat="1" hidden="1" x14ac:dyDescent="0.2">
      <c r="A1135" s="475">
        <v>1108</v>
      </c>
      <c r="B1135" s="476" t="s">
        <v>407</v>
      </c>
      <c r="C1135" s="476" t="s">
        <v>486</v>
      </c>
      <c r="D1135" s="476" t="s">
        <v>703</v>
      </c>
      <c r="E1135" s="476" t="s">
        <v>750</v>
      </c>
      <c r="F1135" s="477">
        <v>225</v>
      </c>
      <c r="G1135" s="477">
        <v>0</v>
      </c>
      <c r="H1135" s="477">
        <v>0</v>
      </c>
      <c r="I1135" s="478" t="s">
        <v>328</v>
      </c>
      <c r="J1135" s="479">
        <v>1210</v>
      </c>
      <c r="K1135" s="480">
        <v>42986</v>
      </c>
      <c r="L1135" s="480"/>
      <c r="M1135" s="481">
        <v>272</v>
      </c>
      <c r="N1135" s="482" t="s">
        <v>328</v>
      </c>
      <c r="O1135" s="483">
        <v>1</v>
      </c>
      <c r="P1135" s="484">
        <v>250</v>
      </c>
      <c r="Q1135" s="485">
        <v>0</v>
      </c>
      <c r="R1135" s="485">
        <v>0</v>
      </c>
      <c r="S1135" s="485">
        <v>-23</v>
      </c>
      <c r="T1135" s="485">
        <v>0</v>
      </c>
      <c r="U1135" s="484">
        <v>0</v>
      </c>
      <c r="V1135" s="483"/>
      <c r="W1135" s="486" t="s">
        <v>672</v>
      </c>
      <c r="X1135" s="476" t="s">
        <v>630</v>
      </c>
      <c r="Y1135" s="476" t="s">
        <v>0</v>
      </c>
      <c r="Z1135" s="476">
        <v>0</v>
      </c>
      <c r="AA1135" s="493">
        <f t="shared" si="46"/>
        <v>225</v>
      </c>
      <c r="AC1135" s="495">
        <f t="shared" si="47"/>
        <v>225</v>
      </c>
    </row>
    <row r="1136" spans="1:29" s="493" customFormat="1" hidden="1" x14ac:dyDescent="0.2">
      <c r="A1136" s="475">
        <v>1109</v>
      </c>
      <c r="B1136" s="476" t="s">
        <v>407</v>
      </c>
      <c r="C1136" s="476" t="s">
        <v>486</v>
      </c>
      <c r="D1136" s="476" t="s">
        <v>703</v>
      </c>
      <c r="E1136" s="476" t="s">
        <v>750</v>
      </c>
      <c r="F1136" s="477">
        <v>70</v>
      </c>
      <c r="G1136" s="477">
        <v>0</v>
      </c>
      <c r="H1136" s="477">
        <v>0</v>
      </c>
      <c r="I1136" s="478" t="s">
        <v>328</v>
      </c>
      <c r="J1136" s="479">
        <v>1214.99</v>
      </c>
      <c r="K1136" s="480">
        <v>42986</v>
      </c>
      <c r="L1136" s="480"/>
      <c r="M1136" s="481">
        <v>85</v>
      </c>
      <c r="N1136" s="482" t="s">
        <v>328</v>
      </c>
      <c r="O1136" s="483">
        <v>1</v>
      </c>
      <c r="P1136" s="484">
        <v>78</v>
      </c>
      <c r="Q1136" s="485">
        <v>0</v>
      </c>
      <c r="R1136" s="485">
        <v>0</v>
      </c>
      <c r="S1136" s="485">
        <v>-7</v>
      </c>
      <c r="T1136" s="485">
        <v>0</v>
      </c>
      <c r="U1136" s="484">
        <v>0</v>
      </c>
      <c r="V1136" s="483"/>
      <c r="W1136" s="486" t="s">
        <v>672</v>
      </c>
      <c r="X1136" s="476" t="s">
        <v>630</v>
      </c>
      <c r="Y1136" s="476" t="s">
        <v>0</v>
      </c>
      <c r="Z1136" s="476">
        <v>0</v>
      </c>
      <c r="AA1136" s="493">
        <f t="shared" si="46"/>
        <v>70</v>
      </c>
      <c r="AC1136" s="495">
        <f t="shared" si="47"/>
        <v>70</v>
      </c>
    </row>
    <row r="1137" spans="1:29" s="493" customFormat="1" hidden="1" x14ac:dyDescent="0.2">
      <c r="A1137" s="475">
        <v>1110</v>
      </c>
      <c r="B1137" s="476" t="s">
        <v>407</v>
      </c>
      <c r="C1137" s="476" t="s">
        <v>486</v>
      </c>
      <c r="D1137" s="476" t="s">
        <v>703</v>
      </c>
      <c r="E1137" s="476" t="s">
        <v>750</v>
      </c>
      <c r="F1137" s="477">
        <v>29</v>
      </c>
      <c r="G1137" s="477">
        <v>0</v>
      </c>
      <c r="H1137" s="477">
        <v>0</v>
      </c>
      <c r="I1137" s="478" t="s">
        <v>328</v>
      </c>
      <c r="J1137" s="479">
        <v>1215</v>
      </c>
      <c r="K1137" s="480">
        <v>42986</v>
      </c>
      <c r="L1137" s="480"/>
      <c r="M1137" s="481">
        <v>35</v>
      </c>
      <c r="N1137" s="482" t="s">
        <v>328</v>
      </c>
      <c r="O1137" s="483">
        <v>1</v>
      </c>
      <c r="P1137" s="484">
        <v>32</v>
      </c>
      <c r="Q1137" s="485">
        <v>0</v>
      </c>
      <c r="R1137" s="485">
        <v>0</v>
      </c>
      <c r="S1137" s="485">
        <v>-3</v>
      </c>
      <c r="T1137" s="485">
        <v>0</v>
      </c>
      <c r="U1137" s="484">
        <v>0</v>
      </c>
      <c r="V1137" s="483"/>
      <c r="W1137" s="486" t="s">
        <v>672</v>
      </c>
      <c r="X1137" s="476" t="s">
        <v>630</v>
      </c>
      <c r="Y1137" s="476" t="s">
        <v>0</v>
      </c>
      <c r="Z1137" s="476">
        <v>0</v>
      </c>
      <c r="AA1137" s="493">
        <f t="shared" si="46"/>
        <v>29</v>
      </c>
      <c r="AC1137" s="495">
        <f t="shared" si="47"/>
        <v>29</v>
      </c>
    </row>
    <row r="1138" spans="1:29" s="493" customFormat="1" hidden="1" x14ac:dyDescent="0.2">
      <c r="A1138" s="475">
        <v>1111</v>
      </c>
      <c r="B1138" s="476" t="s">
        <v>407</v>
      </c>
      <c r="C1138" s="476" t="s">
        <v>486</v>
      </c>
      <c r="D1138" s="476" t="s">
        <v>703</v>
      </c>
      <c r="E1138" s="476" t="s">
        <v>750</v>
      </c>
      <c r="F1138" s="477">
        <v>4836</v>
      </c>
      <c r="G1138" s="477">
        <v>0</v>
      </c>
      <c r="H1138" s="477">
        <v>0</v>
      </c>
      <c r="I1138" s="478" t="s">
        <v>328</v>
      </c>
      <c r="J1138" s="479">
        <v>1215</v>
      </c>
      <c r="K1138" s="480">
        <v>42986</v>
      </c>
      <c r="L1138" s="480"/>
      <c r="M1138" s="481">
        <v>5876</v>
      </c>
      <c r="N1138" s="482" t="s">
        <v>328</v>
      </c>
      <c r="O1138" s="483">
        <v>1</v>
      </c>
      <c r="P1138" s="484">
        <v>5368</v>
      </c>
      <c r="Q1138" s="485">
        <v>0</v>
      </c>
      <c r="R1138" s="485">
        <v>0</v>
      </c>
      <c r="S1138" s="485">
        <v>-508</v>
      </c>
      <c r="T1138" s="485">
        <v>0</v>
      </c>
      <c r="U1138" s="484">
        <v>0</v>
      </c>
      <c r="V1138" s="483"/>
      <c r="W1138" s="486" t="s">
        <v>672</v>
      </c>
      <c r="X1138" s="476" t="s">
        <v>630</v>
      </c>
      <c r="Y1138" s="476" t="s">
        <v>0</v>
      </c>
      <c r="Z1138" s="476">
        <v>0</v>
      </c>
      <c r="AA1138" s="493">
        <f t="shared" si="46"/>
        <v>4836</v>
      </c>
      <c r="AC1138" s="495">
        <f t="shared" si="47"/>
        <v>4836</v>
      </c>
    </row>
    <row r="1139" spans="1:29" s="493" customFormat="1" hidden="1" x14ac:dyDescent="0.2">
      <c r="A1139" s="475">
        <v>1112</v>
      </c>
      <c r="B1139" s="476" t="s">
        <v>407</v>
      </c>
      <c r="C1139" s="476" t="s">
        <v>486</v>
      </c>
      <c r="D1139" s="476" t="s">
        <v>703</v>
      </c>
      <c r="E1139" s="476" t="s">
        <v>750</v>
      </c>
      <c r="F1139" s="477">
        <v>115</v>
      </c>
      <c r="G1139" s="477">
        <v>0</v>
      </c>
      <c r="H1139" s="477">
        <v>0</v>
      </c>
      <c r="I1139" s="478" t="s">
        <v>328</v>
      </c>
      <c r="J1139" s="479">
        <v>1215</v>
      </c>
      <c r="K1139" s="480">
        <v>42986</v>
      </c>
      <c r="L1139" s="480"/>
      <c r="M1139" s="481">
        <v>140</v>
      </c>
      <c r="N1139" s="482" t="s">
        <v>328</v>
      </c>
      <c r="O1139" s="483">
        <v>1</v>
      </c>
      <c r="P1139" s="484">
        <v>128</v>
      </c>
      <c r="Q1139" s="485">
        <v>0</v>
      </c>
      <c r="R1139" s="485">
        <v>0</v>
      </c>
      <c r="S1139" s="485">
        <v>-12</v>
      </c>
      <c r="T1139" s="485">
        <v>0</v>
      </c>
      <c r="U1139" s="484">
        <v>0</v>
      </c>
      <c r="V1139" s="483"/>
      <c r="W1139" s="486" t="s">
        <v>672</v>
      </c>
      <c r="X1139" s="476" t="s">
        <v>630</v>
      </c>
      <c r="Y1139" s="476" t="s">
        <v>0</v>
      </c>
      <c r="Z1139" s="476">
        <v>0</v>
      </c>
      <c r="AA1139" s="493">
        <f t="shared" si="46"/>
        <v>115</v>
      </c>
      <c r="AC1139" s="495">
        <f t="shared" si="47"/>
        <v>115</v>
      </c>
    </row>
    <row r="1140" spans="1:29" s="493" customFormat="1" hidden="1" x14ac:dyDescent="0.2">
      <c r="A1140" s="475">
        <v>1113</v>
      </c>
      <c r="B1140" s="476" t="s">
        <v>407</v>
      </c>
      <c r="C1140" s="476" t="s">
        <v>486</v>
      </c>
      <c r="D1140" s="476" t="s">
        <v>703</v>
      </c>
      <c r="E1140" s="476" t="s">
        <v>750</v>
      </c>
      <c r="F1140" s="477">
        <v>1531</v>
      </c>
      <c r="G1140" s="477">
        <v>0</v>
      </c>
      <c r="H1140" s="477">
        <v>0</v>
      </c>
      <c r="I1140" s="478" t="s">
        <v>328</v>
      </c>
      <c r="J1140" s="479">
        <v>1215</v>
      </c>
      <c r="K1140" s="480">
        <v>42986</v>
      </c>
      <c r="L1140" s="480"/>
      <c r="M1140" s="481">
        <v>1860</v>
      </c>
      <c r="N1140" s="482" t="s">
        <v>328</v>
      </c>
      <c r="O1140" s="483">
        <v>1</v>
      </c>
      <c r="P1140" s="484">
        <v>1699</v>
      </c>
      <c r="Q1140" s="485">
        <v>0</v>
      </c>
      <c r="R1140" s="485">
        <v>0</v>
      </c>
      <c r="S1140" s="485">
        <v>-161</v>
      </c>
      <c r="T1140" s="485">
        <v>0</v>
      </c>
      <c r="U1140" s="484">
        <v>0</v>
      </c>
      <c r="V1140" s="483"/>
      <c r="W1140" s="486" t="s">
        <v>672</v>
      </c>
      <c r="X1140" s="476" t="s">
        <v>630</v>
      </c>
      <c r="Y1140" s="476" t="s">
        <v>0</v>
      </c>
      <c r="Z1140" s="476">
        <v>0</v>
      </c>
      <c r="AA1140" s="493">
        <f t="shared" si="46"/>
        <v>1531</v>
      </c>
      <c r="AC1140" s="495">
        <f t="shared" si="47"/>
        <v>1531</v>
      </c>
    </row>
    <row r="1141" spans="1:29" s="493" customFormat="1" hidden="1" x14ac:dyDescent="0.2">
      <c r="A1141" s="475">
        <v>1114</v>
      </c>
      <c r="B1141" s="476" t="s">
        <v>407</v>
      </c>
      <c r="C1141" s="476" t="s">
        <v>486</v>
      </c>
      <c r="D1141" s="476" t="s">
        <v>703</v>
      </c>
      <c r="E1141" s="476" t="s">
        <v>750</v>
      </c>
      <c r="F1141" s="477">
        <v>2880</v>
      </c>
      <c r="G1141" s="477">
        <v>0</v>
      </c>
      <c r="H1141" s="477">
        <v>0</v>
      </c>
      <c r="I1141" s="478" t="s">
        <v>328</v>
      </c>
      <c r="J1141" s="479">
        <v>1215</v>
      </c>
      <c r="K1141" s="480">
        <v>42986</v>
      </c>
      <c r="L1141" s="480"/>
      <c r="M1141" s="481">
        <v>3500</v>
      </c>
      <c r="N1141" s="482" t="s">
        <v>328</v>
      </c>
      <c r="O1141" s="483">
        <v>1</v>
      </c>
      <c r="P1141" s="484">
        <v>3197</v>
      </c>
      <c r="Q1141" s="485">
        <v>0</v>
      </c>
      <c r="R1141" s="485">
        <v>0</v>
      </c>
      <c r="S1141" s="485">
        <v>-303</v>
      </c>
      <c r="T1141" s="485">
        <v>0</v>
      </c>
      <c r="U1141" s="484">
        <v>0</v>
      </c>
      <c r="V1141" s="483"/>
      <c r="W1141" s="486" t="s">
        <v>672</v>
      </c>
      <c r="X1141" s="476" t="s">
        <v>630</v>
      </c>
      <c r="Y1141" s="476" t="s">
        <v>0</v>
      </c>
      <c r="Z1141" s="476">
        <v>0</v>
      </c>
      <c r="AA1141" s="493">
        <f t="shared" si="46"/>
        <v>2880</v>
      </c>
      <c r="AC1141" s="495">
        <f t="shared" si="47"/>
        <v>2880</v>
      </c>
    </row>
    <row r="1142" spans="1:29" s="493" customFormat="1" hidden="1" x14ac:dyDescent="0.2">
      <c r="A1142" s="475">
        <v>1115</v>
      </c>
      <c r="B1142" s="476" t="s">
        <v>407</v>
      </c>
      <c r="C1142" s="476" t="s">
        <v>486</v>
      </c>
      <c r="D1142" s="476" t="s">
        <v>703</v>
      </c>
      <c r="E1142" s="476" t="s">
        <v>750</v>
      </c>
      <c r="F1142" s="477">
        <v>29</v>
      </c>
      <c r="G1142" s="477">
        <v>0</v>
      </c>
      <c r="H1142" s="477">
        <v>0</v>
      </c>
      <c r="I1142" s="478" t="s">
        <v>328</v>
      </c>
      <c r="J1142" s="479">
        <v>1211</v>
      </c>
      <c r="K1142" s="480">
        <v>42986</v>
      </c>
      <c r="L1142" s="480"/>
      <c r="M1142" s="481">
        <v>35</v>
      </c>
      <c r="N1142" s="482" t="s">
        <v>328</v>
      </c>
      <c r="O1142" s="483">
        <v>1</v>
      </c>
      <c r="P1142" s="484">
        <v>32</v>
      </c>
      <c r="Q1142" s="485">
        <v>0</v>
      </c>
      <c r="R1142" s="485">
        <v>0</v>
      </c>
      <c r="S1142" s="485">
        <v>-3</v>
      </c>
      <c r="T1142" s="485">
        <v>0</v>
      </c>
      <c r="U1142" s="484">
        <v>0</v>
      </c>
      <c r="V1142" s="483"/>
      <c r="W1142" s="486" t="s">
        <v>672</v>
      </c>
      <c r="X1142" s="476" t="s">
        <v>630</v>
      </c>
      <c r="Y1142" s="476" t="s">
        <v>0</v>
      </c>
      <c r="Z1142" s="476">
        <v>0</v>
      </c>
      <c r="AA1142" s="493">
        <f t="shared" si="46"/>
        <v>29</v>
      </c>
      <c r="AC1142" s="495">
        <f t="shared" si="47"/>
        <v>29</v>
      </c>
    </row>
    <row r="1143" spans="1:29" s="493" customFormat="1" hidden="1" x14ac:dyDescent="0.2">
      <c r="A1143" s="475">
        <v>1116</v>
      </c>
      <c r="B1143" s="476" t="s">
        <v>407</v>
      </c>
      <c r="C1143" s="476" t="s">
        <v>486</v>
      </c>
      <c r="D1143" s="476" t="s">
        <v>703</v>
      </c>
      <c r="E1143" s="476" t="s">
        <v>750</v>
      </c>
      <c r="F1143" s="477">
        <v>389</v>
      </c>
      <c r="G1143" s="477">
        <v>0</v>
      </c>
      <c r="H1143" s="477">
        <v>0</v>
      </c>
      <c r="I1143" s="478" t="s">
        <v>328</v>
      </c>
      <c r="J1143" s="479">
        <v>1217</v>
      </c>
      <c r="K1143" s="480">
        <v>42989</v>
      </c>
      <c r="L1143" s="480"/>
      <c r="M1143" s="481">
        <v>473</v>
      </c>
      <c r="N1143" s="482" t="s">
        <v>328</v>
      </c>
      <c r="O1143" s="483">
        <v>1</v>
      </c>
      <c r="P1143" s="484">
        <v>432</v>
      </c>
      <c r="Q1143" s="485">
        <v>0</v>
      </c>
      <c r="R1143" s="485">
        <v>0</v>
      </c>
      <c r="S1143" s="485">
        <v>-42</v>
      </c>
      <c r="T1143" s="485">
        <v>0</v>
      </c>
      <c r="U1143" s="484">
        <v>0</v>
      </c>
      <c r="V1143" s="483"/>
      <c r="W1143" s="486" t="s">
        <v>672</v>
      </c>
      <c r="X1143" s="476" t="s">
        <v>630</v>
      </c>
      <c r="Y1143" s="476" t="s">
        <v>0</v>
      </c>
      <c r="Z1143" s="476">
        <v>0</v>
      </c>
      <c r="AA1143" s="493">
        <f t="shared" si="46"/>
        <v>389</v>
      </c>
      <c r="AC1143" s="495">
        <f t="shared" si="47"/>
        <v>389</v>
      </c>
    </row>
    <row r="1144" spans="1:29" s="493" customFormat="1" hidden="1" x14ac:dyDescent="0.2">
      <c r="A1144" s="475">
        <v>1117</v>
      </c>
      <c r="B1144" s="476" t="s">
        <v>407</v>
      </c>
      <c r="C1144" s="476" t="s">
        <v>486</v>
      </c>
      <c r="D1144" s="476" t="s">
        <v>703</v>
      </c>
      <c r="E1144" s="476" t="s">
        <v>750</v>
      </c>
      <c r="F1144" s="477">
        <v>188</v>
      </c>
      <c r="G1144" s="477">
        <v>0</v>
      </c>
      <c r="H1144" s="477">
        <v>0</v>
      </c>
      <c r="I1144" s="478" t="s">
        <v>328</v>
      </c>
      <c r="J1144" s="479">
        <v>1217.01</v>
      </c>
      <c r="K1144" s="480">
        <v>42989</v>
      </c>
      <c r="L1144" s="480"/>
      <c r="M1144" s="481">
        <v>229</v>
      </c>
      <c r="N1144" s="482" t="s">
        <v>328</v>
      </c>
      <c r="O1144" s="483">
        <v>1</v>
      </c>
      <c r="P1144" s="484">
        <v>209</v>
      </c>
      <c r="Q1144" s="485">
        <v>0</v>
      </c>
      <c r="R1144" s="485">
        <v>0</v>
      </c>
      <c r="S1144" s="485">
        <v>-20</v>
      </c>
      <c r="T1144" s="485">
        <v>0</v>
      </c>
      <c r="U1144" s="484">
        <v>0</v>
      </c>
      <c r="V1144" s="483"/>
      <c r="W1144" s="486" t="s">
        <v>672</v>
      </c>
      <c r="X1144" s="476" t="s">
        <v>630</v>
      </c>
      <c r="Y1144" s="476" t="s">
        <v>0</v>
      </c>
      <c r="Z1144" s="476">
        <v>0</v>
      </c>
      <c r="AA1144" s="493">
        <f t="shared" si="46"/>
        <v>188</v>
      </c>
      <c r="AC1144" s="495">
        <f t="shared" si="47"/>
        <v>188</v>
      </c>
    </row>
    <row r="1145" spans="1:29" s="493" customFormat="1" hidden="1" x14ac:dyDescent="0.2">
      <c r="A1145" s="475">
        <v>1118</v>
      </c>
      <c r="B1145" s="476" t="s">
        <v>407</v>
      </c>
      <c r="C1145" s="476" t="s">
        <v>486</v>
      </c>
      <c r="D1145" s="476" t="s">
        <v>703</v>
      </c>
      <c r="E1145" s="476" t="s">
        <v>750</v>
      </c>
      <c r="F1145" s="477">
        <v>152</v>
      </c>
      <c r="G1145" s="477">
        <v>0</v>
      </c>
      <c r="H1145" s="477">
        <v>0</v>
      </c>
      <c r="I1145" s="478" t="s">
        <v>328</v>
      </c>
      <c r="J1145" s="479">
        <v>1217.8</v>
      </c>
      <c r="K1145" s="480">
        <v>42989</v>
      </c>
      <c r="L1145" s="480"/>
      <c r="M1145" s="481">
        <v>185</v>
      </c>
      <c r="N1145" s="482" t="s">
        <v>328</v>
      </c>
      <c r="O1145" s="483">
        <v>1</v>
      </c>
      <c r="P1145" s="484">
        <v>169</v>
      </c>
      <c r="Q1145" s="485">
        <v>0</v>
      </c>
      <c r="R1145" s="485">
        <v>0</v>
      </c>
      <c r="S1145" s="485">
        <v>-16</v>
      </c>
      <c r="T1145" s="485">
        <v>0</v>
      </c>
      <c r="U1145" s="484">
        <v>0</v>
      </c>
      <c r="V1145" s="483"/>
      <c r="W1145" s="486" t="s">
        <v>672</v>
      </c>
      <c r="X1145" s="476" t="s">
        <v>630</v>
      </c>
      <c r="Y1145" s="476" t="s">
        <v>0</v>
      </c>
      <c r="Z1145" s="476">
        <v>0</v>
      </c>
      <c r="AA1145" s="493">
        <f t="shared" si="46"/>
        <v>152</v>
      </c>
      <c r="AC1145" s="495">
        <f t="shared" si="47"/>
        <v>152</v>
      </c>
    </row>
    <row r="1146" spans="1:29" s="493" customFormat="1" hidden="1" x14ac:dyDescent="0.2">
      <c r="A1146" s="475">
        <v>1119</v>
      </c>
      <c r="B1146" s="476" t="s">
        <v>407</v>
      </c>
      <c r="C1146" s="476" t="s">
        <v>486</v>
      </c>
      <c r="D1146" s="476" t="s">
        <v>703</v>
      </c>
      <c r="E1146" s="476" t="s">
        <v>750</v>
      </c>
      <c r="F1146" s="477">
        <v>589</v>
      </c>
      <c r="G1146" s="477">
        <v>0</v>
      </c>
      <c r="H1146" s="477">
        <v>0</v>
      </c>
      <c r="I1146" s="478" t="s">
        <v>328</v>
      </c>
      <c r="J1146" s="479">
        <v>1217.99</v>
      </c>
      <c r="K1146" s="480">
        <v>42989</v>
      </c>
      <c r="L1146" s="480"/>
      <c r="M1146" s="481">
        <v>717</v>
      </c>
      <c r="N1146" s="482" t="s">
        <v>328</v>
      </c>
      <c r="O1146" s="483">
        <v>1</v>
      </c>
      <c r="P1146" s="484">
        <v>654</v>
      </c>
      <c r="Q1146" s="485">
        <v>0</v>
      </c>
      <c r="R1146" s="485">
        <v>0</v>
      </c>
      <c r="S1146" s="485">
        <v>-64</v>
      </c>
      <c r="T1146" s="485">
        <v>0</v>
      </c>
      <c r="U1146" s="484">
        <v>0</v>
      </c>
      <c r="V1146" s="483"/>
      <c r="W1146" s="486" t="s">
        <v>672</v>
      </c>
      <c r="X1146" s="476" t="s">
        <v>630</v>
      </c>
      <c r="Y1146" s="476" t="s">
        <v>0</v>
      </c>
      <c r="Z1146" s="476">
        <v>0</v>
      </c>
      <c r="AA1146" s="493">
        <f t="shared" si="46"/>
        <v>589</v>
      </c>
      <c r="AC1146" s="495">
        <f t="shared" si="47"/>
        <v>589</v>
      </c>
    </row>
    <row r="1147" spans="1:29" s="493" customFormat="1" hidden="1" x14ac:dyDescent="0.2">
      <c r="A1147" s="475">
        <v>1120</v>
      </c>
      <c r="B1147" s="476" t="s">
        <v>407</v>
      </c>
      <c r="C1147" s="476" t="s">
        <v>486</v>
      </c>
      <c r="D1147" s="476" t="s">
        <v>703</v>
      </c>
      <c r="E1147" s="476" t="s">
        <v>750</v>
      </c>
      <c r="F1147" s="477">
        <v>5000</v>
      </c>
      <c r="G1147" s="477">
        <v>0</v>
      </c>
      <c r="H1147" s="477">
        <v>0</v>
      </c>
      <c r="I1147" s="478" t="s">
        <v>328</v>
      </c>
      <c r="J1147" s="479">
        <v>1218</v>
      </c>
      <c r="K1147" s="480">
        <v>42989</v>
      </c>
      <c r="L1147" s="480"/>
      <c r="M1147" s="481">
        <v>6091</v>
      </c>
      <c r="N1147" s="482" t="s">
        <v>328</v>
      </c>
      <c r="O1147" s="483">
        <v>1</v>
      </c>
      <c r="P1147" s="484">
        <v>5550</v>
      </c>
      <c r="Q1147" s="485">
        <v>0</v>
      </c>
      <c r="R1147" s="485">
        <v>0</v>
      </c>
      <c r="S1147" s="485">
        <v>-540</v>
      </c>
      <c r="T1147" s="485">
        <v>0</v>
      </c>
      <c r="U1147" s="484">
        <v>0</v>
      </c>
      <c r="V1147" s="483"/>
      <c r="W1147" s="486" t="s">
        <v>672</v>
      </c>
      <c r="X1147" s="476" t="s">
        <v>630</v>
      </c>
      <c r="Y1147" s="476" t="s">
        <v>0</v>
      </c>
      <c r="Z1147" s="476">
        <v>0</v>
      </c>
      <c r="AA1147" s="493">
        <f t="shared" si="46"/>
        <v>5000</v>
      </c>
      <c r="AC1147" s="495">
        <f t="shared" si="47"/>
        <v>5000</v>
      </c>
    </row>
    <row r="1148" spans="1:29" s="493" customFormat="1" hidden="1" x14ac:dyDescent="0.2">
      <c r="A1148" s="475">
        <v>1121</v>
      </c>
      <c r="B1148" s="476" t="s">
        <v>407</v>
      </c>
      <c r="C1148" s="476" t="s">
        <v>486</v>
      </c>
      <c r="D1148" s="476" t="s">
        <v>703</v>
      </c>
      <c r="E1148" s="476" t="s">
        <v>750</v>
      </c>
      <c r="F1148" s="477">
        <v>225</v>
      </c>
      <c r="G1148" s="477">
        <v>0</v>
      </c>
      <c r="H1148" s="477">
        <v>0</v>
      </c>
      <c r="I1148" s="478" t="s">
        <v>328</v>
      </c>
      <c r="J1148" s="479">
        <v>1218</v>
      </c>
      <c r="K1148" s="480">
        <v>42989</v>
      </c>
      <c r="L1148" s="480"/>
      <c r="M1148" s="481">
        <v>274</v>
      </c>
      <c r="N1148" s="482" t="s">
        <v>328</v>
      </c>
      <c r="O1148" s="483">
        <v>1</v>
      </c>
      <c r="P1148" s="484">
        <v>250</v>
      </c>
      <c r="Q1148" s="485">
        <v>0</v>
      </c>
      <c r="R1148" s="485">
        <v>0</v>
      </c>
      <c r="S1148" s="485">
        <v>-24</v>
      </c>
      <c r="T1148" s="485">
        <v>0</v>
      </c>
      <c r="U1148" s="484">
        <v>0</v>
      </c>
      <c r="V1148" s="483"/>
      <c r="W1148" s="486" t="s">
        <v>672</v>
      </c>
      <c r="X1148" s="476" t="s">
        <v>630</v>
      </c>
      <c r="Y1148" s="476" t="s">
        <v>0</v>
      </c>
      <c r="Z1148" s="476">
        <v>0</v>
      </c>
      <c r="AA1148" s="493">
        <f t="shared" si="46"/>
        <v>225</v>
      </c>
      <c r="AC1148" s="495">
        <f t="shared" si="47"/>
        <v>225</v>
      </c>
    </row>
    <row r="1149" spans="1:29" s="493" customFormat="1" hidden="1" x14ac:dyDescent="0.2">
      <c r="A1149" s="475">
        <v>1122</v>
      </c>
      <c r="B1149" s="476" t="s">
        <v>407</v>
      </c>
      <c r="C1149" s="476" t="s">
        <v>486</v>
      </c>
      <c r="D1149" s="476" t="s">
        <v>703</v>
      </c>
      <c r="E1149" s="476" t="s">
        <v>750</v>
      </c>
      <c r="F1149" s="477">
        <v>460</v>
      </c>
      <c r="G1149" s="477">
        <v>0</v>
      </c>
      <c r="H1149" s="477">
        <v>0</v>
      </c>
      <c r="I1149" s="478" t="s">
        <v>328</v>
      </c>
      <c r="J1149" s="479">
        <v>1218</v>
      </c>
      <c r="K1149" s="480">
        <v>42989</v>
      </c>
      <c r="L1149" s="480"/>
      <c r="M1149" s="481">
        <v>560</v>
      </c>
      <c r="N1149" s="482" t="s">
        <v>328</v>
      </c>
      <c r="O1149" s="483">
        <v>1</v>
      </c>
      <c r="P1149" s="484">
        <v>511</v>
      </c>
      <c r="Q1149" s="485">
        <v>0</v>
      </c>
      <c r="R1149" s="485">
        <v>0</v>
      </c>
      <c r="S1149" s="485">
        <v>-50</v>
      </c>
      <c r="T1149" s="485">
        <v>0</v>
      </c>
      <c r="U1149" s="484">
        <v>0</v>
      </c>
      <c r="V1149" s="483"/>
      <c r="W1149" s="486" t="s">
        <v>672</v>
      </c>
      <c r="X1149" s="476" t="s">
        <v>630</v>
      </c>
      <c r="Y1149" s="476" t="s">
        <v>0</v>
      </c>
      <c r="Z1149" s="476">
        <v>0</v>
      </c>
      <c r="AA1149" s="493">
        <f t="shared" si="46"/>
        <v>460</v>
      </c>
      <c r="AC1149" s="495">
        <f t="shared" si="47"/>
        <v>460</v>
      </c>
    </row>
    <row r="1150" spans="1:29" s="493" customFormat="1" hidden="1" x14ac:dyDescent="0.2">
      <c r="A1150" s="475">
        <v>1123</v>
      </c>
      <c r="B1150" s="476" t="s">
        <v>407</v>
      </c>
      <c r="C1150" s="476" t="s">
        <v>486</v>
      </c>
      <c r="D1150" s="476" t="s">
        <v>703</v>
      </c>
      <c r="E1150" s="476" t="s">
        <v>750</v>
      </c>
      <c r="F1150" s="477">
        <v>117</v>
      </c>
      <c r="G1150" s="477">
        <v>0</v>
      </c>
      <c r="H1150" s="477">
        <v>0</v>
      </c>
      <c r="I1150" s="478" t="s">
        <v>328</v>
      </c>
      <c r="J1150" s="479">
        <v>1218.96</v>
      </c>
      <c r="K1150" s="480">
        <v>42989</v>
      </c>
      <c r="L1150" s="480"/>
      <c r="M1150" s="481">
        <v>143</v>
      </c>
      <c r="N1150" s="482" t="s">
        <v>328</v>
      </c>
      <c r="O1150" s="483">
        <v>1</v>
      </c>
      <c r="P1150" s="484">
        <v>130</v>
      </c>
      <c r="Q1150" s="485">
        <v>0</v>
      </c>
      <c r="R1150" s="485">
        <v>0</v>
      </c>
      <c r="S1150" s="485">
        <v>-13</v>
      </c>
      <c r="T1150" s="485">
        <v>0</v>
      </c>
      <c r="U1150" s="484">
        <v>0</v>
      </c>
      <c r="V1150" s="483"/>
      <c r="W1150" s="486" t="s">
        <v>672</v>
      </c>
      <c r="X1150" s="476" t="s">
        <v>630</v>
      </c>
      <c r="Y1150" s="476" t="s">
        <v>0</v>
      </c>
      <c r="Z1150" s="476">
        <v>0</v>
      </c>
      <c r="AA1150" s="493">
        <f t="shared" si="46"/>
        <v>117</v>
      </c>
      <c r="AC1150" s="495">
        <f t="shared" si="47"/>
        <v>117</v>
      </c>
    </row>
    <row r="1151" spans="1:29" s="493" customFormat="1" hidden="1" x14ac:dyDescent="0.2">
      <c r="A1151" s="475">
        <v>1124</v>
      </c>
      <c r="B1151" s="476" t="s">
        <v>407</v>
      </c>
      <c r="C1151" s="476" t="s">
        <v>486</v>
      </c>
      <c r="D1151" s="476" t="s">
        <v>703</v>
      </c>
      <c r="E1151" s="476" t="s">
        <v>750</v>
      </c>
      <c r="F1151" s="477">
        <v>97</v>
      </c>
      <c r="G1151" s="477">
        <v>0</v>
      </c>
      <c r="H1151" s="477">
        <v>0</v>
      </c>
      <c r="I1151" s="478" t="s">
        <v>328</v>
      </c>
      <c r="J1151" s="479">
        <v>1218.96</v>
      </c>
      <c r="K1151" s="480">
        <v>42989</v>
      </c>
      <c r="L1151" s="480"/>
      <c r="M1151" s="481">
        <v>118</v>
      </c>
      <c r="N1151" s="482" t="s">
        <v>328</v>
      </c>
      <c r="O1151" s="483">
        <v>1</v>
      </c>
      <c r="P1151" s="484">
        <v>108</v>
      </c>
      <c r="Q1151" s="485">
        <v>0</v>
      </c>
      <c r="R1151" s="485">
        <v>0</v>
      </c>
      <c r="S1151" s="485">
        <v>-11</v>
      </c>
      <c r="T1151" s="485">
        <v>0</v>
      </c>
      <c r="U1151" s="484">
        <v>0</v>
      </c>
      <c r="V1151" s="483"/>
      <c r="W1151" s="486" t="s">
        <v>672</v>
      </c>
      <c r="X1151" s="476" t="s">
        <v>630</v>
      </c>
      <c r="Y1151" s="476" t="s">
        <v>0</v>
      </c>
      <c r="Z1151" s="476">
        <v>0</v>
      </c>
      <c r="AA1151" s="493">
        <f t="shared" si="46"/>
        <v>97</v>
      </c>
      <c r="AC1151" s="495">
        <f t="shared" si="47"/>
        <v>97</v>
      </c>
    </row>
    <row r="1152" spans="1:29" s="493" customFormat="1" hidden="1" x14ac:dyDescent="0.2">
      <c r="A1152" s="475">
        <v>1125</v>
      </c>
      <c r="B1152" s="476" t="s">
        <v>407</v>
      </c>
      <c r="C1152" s="476" t="s">
        <v>486</v>
      </c>
      <c r="D1152" s="476" t="s">
        <v>703</v>
      </c>
      <c r="E1152" s="476" t="s">
        <v>750</v>
      </c>
      <c r="F1152" s="477">
        <v>163</v>
      </c>
      <c r="G1152" s="477">
        <v>0</v>
      </c>
      <c r="H1152" s="477">
        <v>0</v>
      </c>
      <c r="I1152" s="478" t="s">
        <v>328</v>
      </c>
      <c r="J1152" s="479">
        <v>1219.5</v>
      </c>
      <c r="K1152" s="480">
        <v>42989</v>
      </c>
      <c r="L1152" s="480"/>
      <c r="M1152" s="481">
        <v>199</v>
      </c>
      <c r="N1152" s="482" t="s">
        <v>328</v>
      </c>
      <c r="O1152" s="483">
        <v>1</v>
      </c>
      <c r="P1152" s="484">
        <v>181</v>
      </c>
      <c r="Q1152" s="485">
        <v>0</v>
      </c>
      <c r="R1152" s="485">
        <v>0</v>
      </c>
      <c r="S1152" s="485">
        <v>-18</v>
      </c>
      <c r="T1152" s="485">
        <v>0</v>
      </c>
      <c r="U1152" s="484">
        <v>0</v>
      </c>
      <c r="V1152" s="483"/>
      <c r="W1152" s="486" t="s">
        <v>672</v>
      </c>
      <c r="X1152" s="476" t="s">
        <v>630</v>
      </c>
      <c r="Y1152" s="476" t="s">
        <v>0</v>
      </c>
      <c r="Z1152" s="476">
        <v>0</v>
      </c>
      <c r="AA1152" s="493">
        <f t="shared" si="46"/>
        <v>163</v>
      </c>
      <c r="AC1152" s="495">
        <f t="shared" si="47"/>
        <v>163</v>
      </c>
    </row>
    <row r="1153" spans="1:29" s="493" customFormat="1" hidden="1" x14ac:dyDescent="0.2">
      <c r="A1153" s="475">
        <v>1126</v>
      </c>
      <c r="B1153" s="476" t="s">
        <v>407</v>
      </c>
      <c r="C1153" s="476" t="s">
        <v>486</v>
      </c>
      <c r="D1153" s="476" t="s">
        <v>703</v>
      </c>
      <c r="E1153" s="476" t="s">
        <v>750</v>
      </c>
      <c r="F1153" s="477">
        <v>100</v>
      </c>
      <c r="G1153" s="477">
        <v>0</v>
      </c>
      <c r="H1153" s="477">
        <v>0</v>
      </c>
      <c r="I1153" s="478" t="s">
        <v>328</v>
      </c>
      <c r="J1153" s="479">
        <v>1219.95</v>
      </c>
      <c r="K1153" s="480">
        <v>42989</v>
      </c>
      <c r="L1153" s="480"/>
      <c r="M1153" s="481">
        <v>122</v>
      </c>
      <c r="N1153" s="482" t="s">
        <v>328</v>
      </c>
      <c r="O1153" s="483">
        <v>1</v>
      </c>
      <c r="P1153" s="484">
        <v>111</v>
      </c>
      <c r="Q1153" s="485">
        <v>0</v>
      </c>
      <c r="R1153" s="485">
        <v>0</v>
      </c>
      <c r="S1153" s="485">
        <v>-11</v>
      </c>
      <c r="T1153" s="485">
        <v>0</v>
      </c>
      <c r="U1153" s="484">
        <v>0</v>
      </c>
      <c r="V1153" s="483"/>
      <c r="W1153" s="486" t="s">
        <v>672</v>
      </c>
      <c r="X1153" s="476" t="s">
        <v>630</v>
      </c>
      <c r="Y1153" s="476" t="s">
        <v>0</v>
      </c>
      <c r="Z1153" s="476">
        <v>0</v>
      </c>
      <c r="AA1153" s="493">
        <f t="shared" si="46"/>
        <v>100</v>
      </c>
      <c r="AC1153" s="495">
        <f t="shared" si="47"/>
        <v>100</v>
      </c>
    </row>
    <row r="1154" spans="1:29" s="493" customFormat="1" hidden="1" x14ac:dyDescent="0.2">
      <c r="A1154" s="475">
        <v>1127</v>
      </c>
      <c r="B1154" s="476" t="s">
        <v>407</v>
      </c>
      <c r="C1154" s="476" t="s">
        <v>486</v>
      </c>
      <c r="D1154" s="476" t="s">
        <v>703</v>
      </c>
      <c r="E1154" s="476" t="s">
        <v>750</v>
      </c>
      <c r="F1154" s="477">
        <v>350</v>
      </c>
      <c r="G1154" s="477">
        <v>0</v>
      </c>
      <c r="H1154" s="477">
        <v>0</v>
      </c>
      <c r="I1154" s="478" t="s">
        <v>328</v>
      </c>
      <c r="J1154" s="479">
        <v>1219.97</v>
      </c>
      <c r="K1154" s="480">
        <v>42989</v>
      </c>
      <c r="L1154" s="480"/>
      <c r="M1154" s="481">
        <v>427</v>
      </c>
      <c r="N1154" s="482" t="s">
        <v>328</v>
      </c>
      <c r="O1154" s="483">
        <v>1</v>
      </c>
      <c r="P1154" s="484">
        <v>388</v>
      </c>
      <c r="Q1154" s="485">
        <v>0</v>
      </c>
      <c r="R1154" s="485">
        <v>0</v>
      </c>
      <c r="S1154" s="485">
        <v>-39</v>
      </c>
      <c r="T1154" s="485">
        <v>0</v>
      </c>
      <c r="U1154" s="484">
        <v>0</v>
      </c>
      <c r="V1154" s="483"/>
      <c r="W1154" s="486" t="s">
        <v>672</v>
      </c>
      <c r="X1154" s="476" t="s">
        <v>630</v>
      </c>
      <c r="Y1154" s="476" t="s">
        <v>0</v>
      </c>
      <c r="Z1154" s="476">
        <v>0</v>
      </c>
      <c r="AA1154" s="493">
        <f t="shared" si="46"/>
        <v>350</v>
      </c>
      <c r="AC1154" s="495">
        <f t="shared" si="47"/>
        <v>350</v>
      </c>
    </row>
    <row r="1155" spans="1:29" s="493" customFormat="1" hidden="1" x14ac:dyDescent="0.2">
      <c r="A1155" s="475">
        <v>1128</v>
      </c>
      <c r="B1155" s="476" t="s">
        <v>407</v>
      </c>
      <c r="C1155" s="476" t="s">
        <v>486</v>
      </c>
      <c r="D1155" s="476" t="s">
        <v>703</v>
      </c>
      <c r="E1155" s="476" t="s">
        <v>750</v>
      </c>
      <c r="F1155" s="477">
        <v>200</v>
      </c>
      <c r="G1155" s="477">
        <v>0</v>
      </c>
      <c r="H1155" s="477">
        <v>0</v>
      </c>
      <c r="I1155" s="478" t="s">
        <v>328</v>
      </c>
      <c r="J1155" s="479">
        <v>1219.99</v>
      </c>
      <c r="K1155" s="480">
        <v>42989</v>
      </c>
      <c r="L1155" s="480"/>
      <c r="M1155" s="481">
        <v>244</v>
      </c>
      <c r="N1155" s="482" t="s">
        <v>328</v>
      </c>
      <c r="O1155" s="483">
        <v>1</v>
      </c>
      <c r="P1155" s="484">
        <v>222</v>
      </c>
      <c r="Q1155" s="485">
        <v>0</v>
      </c>
      <c r="R1155" s="485">
        <v>0</v>
      </c>
      <c r="S1155" s="485">
        <v>-22</v>
      </c>
      <c r="T1155" s="485">
        <v>0</v>
      </c>
      <c r="U1155" s="484">
        <v>0</v>
      </c>
      <c r="V1155" s="483"/>
      <c r="W1155" s="486" t="s">
        <v>672</v>
      </c>
      <c r="X1155" s="476" t="s">
        <v>630</v>
      </c>
      <c r="Y1155" s="476" t="s">
        <v>0</v>
      </c>
      <c r="Z1155" s="476">
        <v>0</v>
      </c>
      <c r="AA1155" s="493">
        <f t="shared" si="46"/>
        <v>200</v>
      </c>
      <c r="AC1155" s="495">
        <f t="shared" si="47"/>
        <v>200</v>
      </c>
    </row>
    <row r="1156" spans="1:29" s="493" customFormat="1" hidden="1" x14ac:dyDescent="0.2">
      <c r="A1156" s="475">
        <v>1129</v>
      </c>
      <c r="B1156" s="476" t="s">
        <v>407</v>
      </c>
      <c r="C1156" s="476" t="s">
        <v>486</v>
      </c>
      <c r="D1156" s="476" t="s">
        <v>703</v>
      </c>
      <c r="E1156" s="476" t="s">
        <v>750</v>
      </c>
      <c r="F1156" s="477">
        <v>540</v>
      </c>
      <c r="G1156" s="477">
        <v>0</v>
      </c>
      <c r="H1156" s="477">
        <v>0</v>
      </c>
      <c r="I1156" s="478" t="s">
        <v>328</v>
      </c>
      <c r="J1156" s="479">
        <v>1220</v>
      </c>
      <c r="K1156" s="480">
        <v>42989</v>
      </c>
      <c r="L1156" s="480"/>
      <c r="M1156" s="481">
        <v>659</v>
      </c>
      <c r="N1156" s="482" t="s">
        <v>328</v>
      </c>
      <c r="O1156" s="483">
        <v>1</v>
      </c>
      <c r="P1156" s="484">
        <v>599</v>
      </c>
      <c r="Q1156" s="485">
        <v>0</v>
      </c>
      <c r="R1156" s="485">
        <v>0</v>
      </c>
      <c r="S1156" s="485">
        <v>-59</v>
      </c>
      <c r="T1156" s="485">
        <v>0</v>
      </c>
      <c r="U1156" s="484">
        <v>0</v>
      </c>
      <c r="V1156" s="483"/>
      <c r="W1156" s="486" t="s">
        <v>672</v>
      </c>
      <c r="X1156" s="476" t="s">
        <v>630</v>
      </c>
      <c r="Y1156" s="476" t="s">
        <v>0</v>
      </c>
      <c r="Z1156" s="476">
        <v>0</v>
      </c>
      <c r="AA1156" s="493">
        <f t="shared" si="46"/>
        <v>540</v>
      </c>
      <c r="AC1156" s="495">
        <f t="shared" si="47"/>
        <v>540</v>
      </c>
    </row>
    <row r="1157" spans="1:29" s="493" customFormat="1" hidden="1" x14ac:dyDescent="0.2">
      <c r="A1157" s="475">
        <v>1130</v>
      </c>
      <c r="B1157" s="476" t="s">
        <v>407</v>
      </c>
      <c r="C1157" s="476" t="s">
        <v>486</v>
      </c>
      <c r="D1157" s="476" t="s">
        <v>703</v>
      </c>
      <c r="E1157" s="476" t="s">
        <v>750</v>
      </c>
      <c r="F1157" s="477">
        <v>100</v>
      </c>
      <c r="G1157" s="477">
        <v>0</v>
      </c>
      <c r="H1157" s="477">
        <v>0</v>
      </c>
      <c r="I1157" s="478" t="s">
        <v>328</v>
      </c>
      <c r="J1157" s="479">
        <v>1220</v>
      </c>
      <c r="K1157" s="480">
        <v>42989</v>
      </c>
      <c r="L1157" s="480"/>
      <c r="M1157" s="481">
        <v>122</v>
      </c>
      <c r="N1157" s="482" t="s">
        <v>328</v>
      </c>
      <c r="O1157" s="483">
        <v>1</v>
      </c>
      <c r="P1157" s="484">
        <v>111</v>
      </c>
      <c r="Q1157" s="485">
        <v>0</v>
      </c>
      <c r="R1157" s="485">
        <v>0</v>
      </c>
      <c r="S1157" s="485">
        <v>-11</v>
      </c>
      <c r="T1157" s="485">
        <v>0</v>
      </c>
      <c r="U1157" s="484">
        <v>0</v>
      </c>
      <c r="V1157" s="483"/>
      <c r="W1157" s="486" t="s">
        <v>672</v>
      </c>
      <c r="X1157" s="476" t="s">
        <v>630</v>
      </c>
      <c r="Y1157" s="476" t="s">
        <v>0</v>
      </c>
      <c r="Z1157" s="476">
        <v>0</v>
      </c>
      <c r="AA1157" s="493">
        <f t="shared" si="46"/>
        <v>100</v>
      </c>
      <c r="AC1157" s="495">
        <f t="shared" si="47"/>
        <v>100</v>
      </c>
    </row>
    <row r="1158" spans="1:29" s="493" customFormat="1" hidden="1" x14ac:dyDescent="0.2">
      <c r="A1158" s="475">
        <v>1131</v>
      </c>
      <c r="B1158" s="476" t="s">
        <v>407</v>
      </c>
      <c r="C1158" s="476" t="s">
        <v>486</v>
      </c>
      <c r="D1158" s="476" t="s">
        <v>703</v>
      </c>
      <c r="E1158" s="476" t="s">
        <v>750</v>
      </c>
      <c r="F1158" s="477">
        <v>1116</v>
      </c>
      <c r="G1158" s="477">
        <v>0</v>
      </c>
      <c r="H1158" s="477">
        <v>0</v>
      </c>
      <c r="I1158" s="478" t="s">
        <v>328</v>
      </c>
      <c r="J1158" s="479">
        <v>1220</v>
      </c>
      <c r="K1158" s="480">
        <v>42989</v>
      </c>
      <c r="L1158" s="480"/>
      <c r="M1158" s="481">
        <v>1362</v>
      </c>
      <c r="N1158" s="482" t="s">
        <v>328</v>
      </c>
      <c r="O1158" s="483">
        <v>1</v>
      </c>
      <c r="P1158" s="484">
        <v>1239</v>
      </c>
      <c r="Q1158" s="485">
        <v>0</v>
      </c>
      <c r="R1158" s="485">
        <v>0</v>
      </c>
      <c r="S1158" s="485">
        <v>-123</v>
      </c>
      <c r="T1158" s="485">
        <v>0</v>
      </c>
      <c r="U1158" s="484">
        <v>0</v>
      </c>
      <c r="V1158" s="483"/>
      <c r="W1158" s="486" t="s">
        <v>672</v>
      </c>
      <c r="X1158" s="476" t="s">
        <v>630</v>
      </c>
      <c r="Y1158" s="476" t="s">
        <v>0</v>
      </c>
      <c r="Z1158" s="476">
        <v>0</v>
      </c>
      <c r="AA1158" s="493">
        <f t="shared" si="46"/>
        <v>1116</v>
      </c>
      <c r="AC1158" s="495">
        <f t="shared" si="47"/>
        <v>1116</v>
      </c>
    </row>
    <row r="1159" spans="1:29" s="493" customFormat="1" hidden="1" x14ac:dyDescent="0.2">
      <c r="A1159" s="475">
        <v>1132</v>
      </c>
      <c r="B1159" s="476" t="s">
        <v>407</v>
      </c>
      <c r="C1159" s="476" t="s">
        <v>486</v>
      </c>
      <c r="D1159" s="476" t="s">
        <v>703</v>
      </c>
      <c r="E1159" s="476" t="s">
        <v>750</v>
      </c>
      <c r="F1159" s="477">
        <v>9655</v>
      </c>
      <c r="G1159" s="477">
        <v>0</v>
      </c>
      <c r="H1159" s="477">
        <v>0</v>
      </c>
      <c r="I1159" s="478" t="s">
        <v>328</v>
      </c>
      <c r="J1159" s="479">
        <v>1220</v>
      </c>
      <c r="K1159" s="480">
        <v>42989</v>
      </c>
      <c r="L1159" s="480"/>
      <c r="M1159" s="481">
        <v>11780</v>
      </c>
      <c r="N1159" s="482" t="s">
        <v>328</v>
      </c>
      <c r="O1159" s="483">
        <v>1</v>
      </c>
      <c r="P1159" s="484">
        <v>10716</v>
      </c>
      <c r="Q1159" s="485">
        <v>0</v>
      </c>
      <c r="R1159" s="485">
        <v>0</v>
      </c>
      <c r="S1159" s="485">
        <v>-1063</v>
      </c>
      <c r="T1159" s="485">
        <v>0</v>
      </c>
      <c r="U1159" s="484">
        <v>0</v>
      </c>
      <c r="V1159" s="483"/>
      <c r="W1159" s="486" t="s">
        <v>672</v>
      </c>
      <c r="X1159" s="476" t="s">
        <v>630</v>
      </c>
      <c r="Y1159" s="476" t="s">
        <v>0</v>
      </c>
      <c r="Z1159" s="476">
        <v>0</v>
      </c>
      <c r="AA1159" s="493">
        <f t="shared" si="46"/>
        <v>9655</v>
      </c>
      <c r="AC1159" s="495">
        <f t="shared" si="47"/>
        <v>9655</v>
      </c>
    </row>
    <row r="1160" spans="1:29" s="493" customFormat="1" hidden="1" x14ac:dyDescent="0.2">
      <c r="A1160" s="475">
        <v>1133</v>
      </c>
      <c r="B1160" s="476" t="s">
        <v>407</v>
      </c>
      <c r="C1160" s="476" t="s">
        <v>486</v>
      </c>
      <c r="D1160" s="476" t="s">
        <v>703</v>
      </c>
      <c r="E1160" s="476" t="s">
        <v>750</v>
      </c>
      <c r="F1160" s="477">
        <v>6559</v>
      </c>
      <c r="G1160" s="477">
        <v>0</v>
      </c>
      <c r="H1160" s="477">
        <v>0</v>
      </c>
      <c r="I1160" s="478" t="s">
        <v>328</v>
      </c>
      <c r="J1160" s="479">
        <v>1220</v>
      </c>
      <c r="K1160" s="480">
        <v>42989</v>
      </c>
      <c r="L1160" s="480"/>
      <c r="M1160" s="481">
        <v>8003</v>
      </c>
      <c r="N1160" s="482" t="s">
        <v>328</v>
      </c>
      <c r="O1160" s="483">
        <v>1</v>
      </c>
      <c r="P1160" s="484">
        <v>7280</v>
      </c>
      <c r="Q1160" s="485">
        <v>0</v>
      </c>
      <c r="R1160" s="485">
        <v>0</v>
      </c>
      <c r="S1160" s="485">
        <v>-722</v>
      </c>
      <c r="T1160" s="485">
        <v>0</v>
      </c>
      <c r="U1160" s="484">
        <v>0</v>
      </c>
      <c r="V1160" s="483"/>
      <c r="W1160" s="486" t="s">
        <v>672</v>
      </c>
      <c r="X1160" s="476" t="s">
        <v>630</v>
      </c>
      <c r="Y1160" s="476" t="s">
        <v>0</v>
      </c>
      <c r="Z1160" s="476">
        <v>0</v>
      </c>
      <c r="AA1160" s="493">
        <f t="shared" si="46"/>
        <v>6559</v>
      </c>
      <c r="AC1160" s="495">
        <f t="shared" si="47"/>
        <v>6559</v>
      </c>
    </row>
    <row r="1161" spans="1:29" s="493" customFormat="1" hidden="1" x14ac:dyDescent="0.2">
      <c r="A1161" s="475">
        <v>1134</v>
      </c>
      <c r="B1161" s="476" t="s">
        <v>407</v>
      </c>
      <c r="C1161" s="476" t="s">
        <v>486</v>
      </c>
      <c r="D1161" s="476" t="s">
        <v>703</v>
      </c>
      <c r="E1161" s="476" t="s">
        <v>750</v>
      </c>
      <c r="F1161" s="477">
        <v>500</v>
      </c>
      <c r="G1161" s="477">
        <v>0</v>
      </c>
      <c r="H1161" s="477">
        <v>0</v>
      </c>
      <c r="I1161" s="478" t="s">
        <v>328</v>
      </c>
      <c r="J1161" s="479">
        <v>1219</v>
      </c>
      <c r="K1161" s="480">
        <v>42989</v>
      </c>
      <c r="L1161" s="480"/>
      <c r="M1161" s="481">
        <v>610</v>
      </c>
      <c r="N1161" s="482" t="s">
        <v>328</v>
      </c>
      <c r="O1161" s="483">
        <v>1</v>
      </c>
      <c r="P1161" s="484">
        <v>555</v>
      </c>
      <c r="Q1161" s="485">
        <v>0</v>
      </c>
      <c r="R1161" s="485">
        <v>0</v>
      </c>
      <c r="S1161" s="485">
        <v>-55</v>
      </c>
      <c r="T1161" s="485">
        <v>0</v>
      </c>
      <c r="U1161" s="484">
        <v>0</v>
      </c>
      <c r="V1161" s="483"/>
      <c r="W1161" s="486" t="s">
        <v>672</v>
      </c>
      <c r="X1161" s="476" t="s">
        <v>630</v>
      </c>
      <c r="Y1161" s="476" t="s">
        <v>0</v>
      </c>
      <c r="Z1161" s="476">
        <v>0</v>
      </c>
      <c r="AA1161" s="493">
        <f t="shared" si="46"/>
        <v>500</v>
      </c>
      <c r="AC1161" s="495">
        <f t="shared" si="47"/>
        <v>500</v>
      </c>
    </row>
    <row r="1162" spans="1:29" s="493" customFormat="1" hidden="1" x14ac:dyDescent="0.2">
      <c r="A1162" s="475">
        <v>1135</v>
      </c>
      <c r="B1162" s="476" t="s">
        <v>407</v>
      </c>
      <c r="C1162" s="476" t="s">
        <v>486</v>
      </c>
      <c r="D1162" s="476" t="s">
        <v>703</v>
      </c>
      <c r="E1162" s="476" t="s">
        <v>750</v>
      </c>
      <c r="F1162" s="477">
        <v>2596</v>
      </c>
      <c r="G1162" s="477">
        <v>0</v>
      </c>
      <c r="H1162" s="477">
        <v>0</v>
      </c>
      <c r="I1162" s="478" t="s">
        <v>328</v>
      </c>
      <c r="J1162" s="479">
        <v>1220</v>
      </c>
      <c r="K1162" s="480">
        <v>42989</v>
      </c>
      <c r="L1162" s="480"/>
      <c r="M1162" s="481">
        <v>3167</v>
      </c>
      <c r="N1162" s="482" t="s">
        <v>328</v>
      </c>
      <c r="O1162" s="483">
        <v>1</v>
      </c>
      <c r="P1162" s="484">
        <v>2881</v>
      </c>
      <c r="Q1162" s="485">
        <v>0</v>
      </c>
      <c r="R1162" s="485">
        <v>0</v>
      </c>
      <c r="S1162" s="485">
        <v>-286</v>
      </c>
      <c r="T1162" s="485">
        <v>0</v>
      </c>
      <c r="U1162" s="484">
        <v>0</v>
      </c>
      <c r="V1162" s="483"/>
      <c r="W1162" s="486" t="s">
        <v>672</v>
      </c>
      <c r="X1162" s="476" t="s">
        <v>630</v>
      </c>
      <c r="Y1162" s="476" t="s">
        <v>0</v>
      </c>
      <c r="Z1162" s="476">
        <v>0</v>
      </c>
      <c r="AA1162" s="493">
        <f t="shared" si="46"/>
        <v>2596</v>
      </c>
      <c r="AC1162" s="495">
        <f t="shared" si="47"/>
        <v>2596</v>
      </c>
    </row>
    <row r="1163" spans="1:29" s="493" customFormat="1" hidden="1" x14ac:dyDescent="0.2">
      <c r="A1163" s="475">
        <v>1136</v>
      </c>
      <c r="B1163" s="476" t="s">
        <v>407</v>
      </c>
      <c r="C1163" s="476" t="s">
        <v>486</v>
      </c>
      <c r="D1163" s="476" t="s">
        <v>703</v>
      </c>
      <c r="E1163" s="476" t="s">
        <v>750</v>
      </c>
      <c r="F1163" s="477">
        <v>3784</v>
      </c>
      <c r="G1163" s="477">
        <v>0</v>
      </c>
      <c r="H1163" s="477">
        <v>0</v>
      </c>
      <c r="I1163" s="478" t="s">
        <v>328</v>
      </c>
      <c r="J1163" s="479">
        <v>1218</v>
      </c>
      <c r="K1163" s="480">
        <v>42989</v>
      </c>
      <c r="L1163" s="480"/>
      <c r="M1163" s="481">
        <v>4609</v>
      </c>
      <c r="N1163" s="482" t="s">
        <v>328</v>
      </c>
      <c r="O1163" s="483">
        <v>1</v>
      </c>
      <c r="P1163" s="484">
        <v>4200</v>
      </c>
      <c r="Q1163" s="485">
        <v>0</v>
      </c>
      <c r="R1163" s="485">
        <v>0</v>
      </c>
      <c r="S1163" s="485">
        <v>-409</v>
      </c>
      <c r="T1163" s="485">
        <v>0</v>
      </c>
      <c r="U1163" s="484">
        <v>0</v>
      </c>
      <c r="V1163" s="483"/>
      <c r="W1163" s="486" t="s">
        <v>672</v>
      </c>
      <c r="X1163" s="476" t="s">
        <v>630</v>
      </c>
      <c r="Y1163" s="476" t="s">
        <v>0</v>
      </c>
      <c r="Z1163" s="476">
        <v>0</v>
      </c>
      <c r="AA1163" s="493">
        <f t="shared" si="46"/>
        <v>3784</v>
      </c>
      <c r="AC1163" s="495">
        <f t="shared" si="47"/>
        <v>3784</v>
      </c>
    </row>
    <row r="1164" spans="1:29" s="493" customFormat="1" hidden="1" x14ac:dyDescent="0.2">
      <c r="A1164" s="475">
        <v>1137</v>
      </c>
      <c r="B1164" s="476" t="s">
        <v>407</v>
      </c>
      <c r="C1164" s="476" t="s">
        <v>486</v>
      </c>
      <c r="D1164" s="476" t="s">
        <v>703</v>
      </c>
      <c r="E1164" s="476" t="s">
        <v>750</v>
      </c>
      <c r="F1164" s="477">
        <v>6500</v>
      </c>
      <c r="G1164" s="477">
        <v>0</v>
      </c>
      <c r="H1164" s="477">
        <v>0</v>
      </c>
      <c r="I1164" s="478" t="s">
        <v>328</v>
      </c>
      <c r="J1164" s="479">
        <v>1218</v>
      </c>
      <c r="K1164" s="480">
        <v>42989</v>
      </c>
      <c r="L1164" s="480"/>
      <c r="M1164" s="481">
        <v>7918</v>
      </c>
      <c r="N1164" s="482" t="s">
        <v>328</v>
      </c>
      <c r="O1164" s="483">
        <v>1</v>
      </c>
      <c r="P1164" s="484">
        <v>7215</v>
      </c>
      <c r="Q1164" s="485">
        <v>0</v>
      </c>
      <c r="R1164" s="485">
        <v>0</v>
      </c>
      <c r="S1164" s="485">
        <v>-702</v>
      </c>
      <c r="T1164" s="485">
        <v>0</v>
      </c>
      <c r="U1164" s="484">
        <v>0</v>
      </c>
      <c r="V1164" s="483"/>
      <c r="W1164" s="486" t="s">
        <v>672</v>
      </c>
      <c r="X1164" s="476" t="s">
        <v>630</v>
      </c>
      <c r="Y1164" s="476" t="s">
        <v>0</v>
      </c>
      <c r="Z1164" s="476">
        <v>0</v>
      </c>
      <c r="AA1164" s="493">
        <f t="shared" si="46"/>
        <v>6500</v>
      </c>
      <c r="AC1164" s="495">
        <f t="shared" si="47"/>
        <v>6500</v>
      </c>
    </row>
    <row r="1165" spans="1:29" s="493" customFormat="1" hidden="1" x14ac:dyDescent="0.2">
      <c r="A1165" s="475">
        <v>1138</v>
      </c>
      <c r="B1165" s="476" t="s">
        <v>407</v>
      </c>
      <c r="C1165" s="476" t="s">
        <v>486</v>
      </c>
      <c r="D1165" s="476" t="s">
        <v>703</v>
      </c>
      <c r="E1165" s="476" t="s">
        <v>750</v>
      </c>
      <c r="F1165" s="477">
        <v>475</v>
      </c>
      <c r="G1165" s="477">
        <v>0</v>
      </c>
      <c r="H1165" s="477">
        <v>0</v>
      </c>
      <c r="I1165" s="478" t="s">
        <v>328</v>
      </c>
      <c r="J1165" s="479">
        <v>1218</v>
      </c>
      <c r="K1165" s="480">
        <v>42989</v>
      </c>
      <c r="L1165" s="480"/>
      <c r="M1165" s="481">
        <v>579</v>
      </c>
      <c r="N1165" s="482" t="s">
        <v>328</v>
      </c>
      <c r="O1165" s="483">
        <v>1</v>
      </c>
      <c r="P1165" s="484">
        <v>527</v>
      </c>
      <c r="Q1165" s="485">
        <v>0</v>
      </c>
      <c r="R1165" s="485">
        <v>0</v>
      </c>
      <c r="S1165" s="485">
        <v>-51</v>
      </c>
      <c r="T1165" s="485">
        <v>0</v>
      </c>
      <c r="U1165" s="484">
        <v>0</v>
      </c>
      <c r="V1165" s="483"/>
      <c r="W1165" s="486" t="s">
        <v>672</v>
      </c>
      <c r="X1165" s="476" t="s">
        <v>630</v>
      </c>
      <c r="Y1165" s="476" t="s">
        <v>0</v>
      </c>
      <c r="Z1165" s="476">
        <v>0</v>
      </c>
      <c r="AA1165" s="493">
        <f t="shared" si="46"/>
        <v>475</v>
      </c>
      <c r="AC1165" s="495">
        <f t="shared" si="47"/>
        <v>475</v>
      </c>
    </row>
    <row r="1166" spans="1:29" s="493" customFormat="1" hidden="1" x14ac:dyDescent="0.2">
      <c r="A1166" s="475">
        <v>1139</v>
      </c>
      <c r="B1166" s="476" t="s">
        <v>407</v>
      </c>
      <c r="C1166" s="476" t="s">
        <v>486</v>
      </c>
      <c r="D1166" s="476" t="s">
        <v>703</v>
      </c>
      <c r="E1166" s="476" t="s">
        <v>750</v>
      </c>
      <c r="F1166" s="477">
        <v>2241</v>
      </c>
      <c r="G1166" s="477">
        <v>0</v>
      </c>
      <c r="H1166" s="477">
        <v>0</v>
      </c>
      <c r="I1166" s="478" t="s">
        <v>328</v>
      </c>
      <c r="J1166" s="479">
        <v>1218</v>
      </c>
      <c r="K1166" s="480">
        <v>42989</v>
      </c>
      <c r="L1166" s="480"/>
      <c r="M1166" s="481">
        <v>2730</v>
      </c>
      <c r="N1166" s="482" t="s">
        <v>328</v>
      </c>
      <c r="O1166" s="483">
        <v>1</v>
      </c>
      <c r="P1166" s="484">
        <v>2487</v>
      </c>
      <c r="Q1166" s="485">
        <v>0</v>
      </c>
      <c r="R1166" s="485">
        <v>0</v>
      </c>
      <c r="S1166" s="485">
        <v>-242</v>
      </c>
      <c r="T1166" s="485">
        <v>0</v>
      </c>
      <c r="U1166" s="484">
        <v>0</v>
      </c>
      <c r="V1166" s="483"/>
      <c r="W1166" s="486" t="s">
        <v>672</v>
      </c>
      <c r="X1166" s="476" t="s">
        <v>630</v>
      </c>
      <c r="Y1166" s="476" t="s">
        <v>0</v>
      </c>
      <c r="Z1166" s="476">
        <v>0</v>
      </c>
      <c r="AA1166" s="493">
        <f t="shared" si="46"/>
        <v>2241</v>
      </c>
      <c r="AC1166" s="495">
        <f t="shared" si="47"/>
        <v>2241</v>
      </c>
    </row>
    <row r="1167" spans="1:29" s="493" customFormat="1" hidden="1" x14ac:dyDescent="0.2">
      <c r="A1167" s="475">
        <v>1140</v>
      </c>
      <c r="B1167" s="476" t="s">
        <v>407</v>
      </c>
      <c r="C1167" s="476" t="s">
        <v>486</v>
      </c>
      <c r="D1167" s="476" t="s">
        <v>703</v>
      </c>
      <c r="E1167" s="476" t="s">
        <v>750</v>
      </c>
      <c r="F1167" s="477">
        <v>5</v>
      </c>
      <c r="G1167" s="477">
        <v>0</v>
      </c>
      <c r="H1167" s="477">
        <v>0</v>
      </c>
      <c r="I1167" s="478" t="s">
        <v>328</v>
      </c>
      <c r="J1167" s="479">
        <v>1218</v>
      </c>
      <c r="K1167" s="480">
        <v>42990</v>
      </c>
      <c r="L1167" s="480"/>
      <c r="M1167" s="481">
        <v>6</v>
      </c>
      <c r="N1167" s="482" t="s">
        <v>328</v>
      </c>
      <c r="O1167" s="483">
        <v>1</v>
      </c>
      <c r="P1167" s="484">
        <v>6</v>
      </c>
      <c r="Q1167" s="485">
        <v>0</v>
      </c>
      <c r="R1167" s="485">
        <v>0</v>
      </c>
      <c r="S1167" s="485">
        <v>-1</v>
      </c>
      <c r="T1167" s="485">
        <v>0</v>
      </c>
      <c r="U1167" s="484">
        <v>0</v>
      </c>
      <c r="V1167" s="483"/>
      <c r="W1167" s="486" t="s">
        <v>672</v>
      </c>
      <c r="X1167" s="476" t="s">
        <v>630</v>
      </c>
      <c r="Y1167" s="476" t="s">
        <v>0</v>
      </c>
      <c r="Z1167" s="476">
        <v>0</v>
      </c>
      <c r="AA1167" s="493">
        <f t="shared" si="46"/>
        <v>5</v>
      </c>
      <c r="AC1167" s="495">
        <f t="shared" si="47"/>
        <v>5</v>
      </c>
    </row>
    <row r="1168" spans="1:29" s="493" customFormat="1" hidden="1" x14ac:dyDescent="0.2">
      <c r="A1168" s="475">
        <v>1141</v>
      </c>
      <c r="B1168" s="476" t="s">
        <v>407</v>
      </c>
      <c r="C1168" s="476" t="s">
        <v>486</v>
      </c>
      <c r="D1168" s="476" t="s">
        <v>703</v>
      </c>
      <c r="E1168" s="476" t="s">
        <v>750</v>
      </c>
      <c r="F1168" s="477">
        <v>997</v>
      </c>
      <c r="G1168" s="477">
        <v>0</v>
      </c>
      <c r="H1168" s="477">
        <v>0</v>
      </c>
      <c r="I1168" s="478" t="s">
        <v>328</v>
      </c>
      <c r="J1168" s="479">
        <v>1218</v>
      </c>
      <c r="K1168" s="480">
        <v>42990</v>
      </c>
      <c r="L1168" s="480"/>
      <c r="M1168" s="481">
        <v>1214</v>
      </c>
      <c r="N1168" s="482" t="s">
        <v>328</v>
      </c>
      <c r="O1168" s="483">
        <v>1</v>
      </c>
      <c r="P1168" s="484">
        <v>1107</v>
      </c>
      <c r="Q1168" s="485">
        <v>0</v>
      </c>
      <c r="R1168" s="485">
        <v>0</v>
      </c>
      <c r="S1168" s="485">
        <v>-108</v>
      </c>
      <c r="T1168" s="485">
        <v>0</v>
      </c>
      <c r="U1168" s="484">
        <v>0</v>
      </c>
      <c r="V1168" s="483"/>
      <c r="W1168" s="486" t="s">
        <v>672</v>
      </c>
      <c r="X1168" s="476" t="s">
        <v>630</v>
      </c>
      <c r="Y1168" s="476" t="s">
        <v>0</v>
      </c>
      <c r="Z1168" s="476">
        <v>0</v>
      </c>
      <c r="AA1168" s="493">
        <f t="shared" ref="AA1168:AA1231" si="48">F1168/O1168</f>
        <v>997</v>
      </c>
      <c r="AC1168" s="495">
        <f t="shared" ref="AC1168:AC1231" si="49">AA1168-AB1168</f>
        <v>997</v>
      </c>
    </row>
    <row r="1169" spans="1:29" s="493" customFormat="1" hidden="1" x14ac:dyDescent="0.2">
      <c r="A1169" s="475">
        <v>1142</v>
      </c>
      <c r="B1169" s="476" t="s">
        <v>407</v>
      </c>
      <c r="C1169" s="476" t="s">
        <v>486</v>
      </c>
      <c r="D1169" s="476" t="s">
        <v>703</v>
      </c>
      <c r="E1169" s="476" t="s">
        <v>750</v>
      </c>
      <c r="F1169" s="477">
        <v>1000</v>
      </c>
      <c r="G1169" s="477">
        <v>0</v>
      </c>
      <c r="H1169" s="477">
        <v>0</v>
      </c>
      <c r="I1169" s="478" t="s">
        <v>328</v>
      </c>
      <c r="J1169" s="479">
        <v>1218</v>
      </c>
      <c r="K1169" s="480">
        <v>42990</v>
      </c>
      <c r="L1169" s="480"/>
      <c r="M1169" s="481">
        <v>1218</v>
      </c>
      <c r="N1169" s="482" t="s">
        <v>328</v>
      </c>
      <c r="O1169" s="483">
        <v>1</v>
      </c>
      <c r="P1169" s="484">
        <v>1110</v>
      </c>
      <c r="Q1169" s="485">
        <v>0</v>
      </c>
      <c r="R1169" s="485">
        <v>0</v>
      </c>
      <c r="S1169" s="485">
        <v>-108</v>
      </c>
      <c r="T1169" s="485">
        <v>0</v>
      </c>
      <c r="U1169" s="484">
        <v>0</v>
      </c>
      <c r="V1169" s="483"/>
      <c r="W1169" s="486" t="s">
        <v>672</v>
      </c>
      <c r="X1169" s="476" t="s">
        <v>630</v>
      </c>
      <c r="Y1169" s="476" t="s">
        <v>0</v>
      </c>
      <c r="Z1169" s="476">
        <v>0</v>
      </c>
      <c r="AA1169" s="493">
        <f t="shared" si="48"/>
        <v>1000</v>
      </c>
      <c r="AC1169" s="495">
        <f t="shared" si="49"/>
        <v>1000</v>
      </c>
    </row>
    <row r="1170" spans="1:29" s="493" customFormat="1" hidden="1" x14ac:dyDescent="0.2">
      <c r="A1170" s="475">
        <v>1143</v>
      </c>
      <c r="B1170" s="476" t="s">
        <v>407</v>
      </c>
      <c r="C1170" s="476" t="s">
        <v>486</v>
      </c>
      <c r="D1170" s="476" t="s">
        <v>703</v>
      </c>
      <c r="E1170" s="476" t="s">
        <v>750</v>
      </c>
      <c r="F1170" s="477">
        <v>136</v>
      </c>
      <c r="G1170" s="477">
        <v>0</v>
      </c>
      <c r="H1170" s="477">
        <v>0</v>
      </c>
      <c r="I1170" s="478" t="s">
        <v>328</v>
      </c>
      <c r="J1170" s="479">
        <v>1215</v>
      </c>
      <c r="K1170" s="480">
        <v>42991</v>
      </c>
      <c r="L1170" s="480"/>
      <c r="M1170" s="481">
        <v>165</v>
      </c>
      <c r="N1170" s="482" t="s">
        <v>328</v>
      </c>
      <c r="O1170" s="483">
        <v>1</v>
      </c>
      <c r="P1170" s="484">
        <v>151</v>
      </c>
      <c r="Q1170" s="485">
        <v>0</v>
      </c>
      <c r="R1170" s="485">
        <v>0</v>
      </c>
      <c r="S1170" s="485">
        <v>-14</v>
      </c>
      <c r="T1170" s="485">
        <v>0</v>
      </c>
      <c r="U1170" s="484">
        <v>0</v>
      </c>
      <c r="V1170" s="483"/>
      <c r="W1170" s="486" t="s">
        <v>672</v>
      </c>
      <c r="X1170" s="476" t="s">
        <v>630</v>
      </c>
      <c r="Y1170" s="476" t="s">
        <v>0</v>
      </c>
      <c r="Z1170" s="476">
        <v>0</v>
      </c>
      <c r="AA1170" s="493">
        <f t="shared" si="48"/>
        <v>136</v>
      </c>
      <c r="AC1170" s="495">
        <f t="shared" si="49"/>
        <v>136</v>
      </c>
    </row>
    <row r="1171" spans="1:29" s="493" customFormat="1" hidden="1" x14ac:dyDescent="0.2">
      <c r="A1171" s="475">
        <v>1144</v>
      </c>
      <c r="B1171" s="476" t="s">
        <v>407</v>
      </c>
      <c r="C1171" s="476" t="s">
        <v>486</v>
      </c>
      <c r="D1171" s="476" t="s">
        <v>703</v>
      </c>
      <c r="E1171" s="476" t="s">
        <v>750</v>
      </c>
      <c r="F1171" s="477">
        <v>1082</v>
      </c>
      <c r="G1171" s="477">
        <v>0</v>
      </c>
      <c r="H1171" s="477">
        <v>0</v>
      </c>
      <c r="I1171" s="478" t="s">
        <v>328</v>
      </c>
      <c r="J1171" s="479">
        <v>1215</v>
      </c>
      <c r="K1171" s="480">
        <v>42991</v>
      </c>
      <c r="L1171" s="480"/>
      <c r="M1171" s="481">
        <v>1315</v>
      </c>
      <c r="N1171" s="482" t="s">
        <v>328</v>
      </c>
      <c r="O1171" s="483">
        <v>1</v>
      </c>
      <c r="P1171" s="484">
        <v>1201</v>
      </c>
      <c r="Q1171" s="485">
        <v>0</v>
      </c>
      <c r="R1171" s="485">
        <v>0</v>
      </c>
      <c r="S1171" s="485">
        <v>-114</v>
      </c>
      <c r="T1171" s="485">
        <v>0</v>
      </c>
      <c r="U1171" s="484">
        <v>0</v>
      </c>
      <c r="V1171" s="483"/>
      <c r="W1171" s="486" t="s">
        <v>672</v>
      </c>
      <c r="X1171" s="476" t="s">
        <v>630</v>
      </c>
      <c r="Y1171" s="476" t="s">
        <v>0</v>
      </c>
      <c r="Z1171" s="476">
        <v>0</v>
      </c>
      <c r="AA1171" s="493">
        <f t="shared" si="48"/>
        <v>1082</v>
      </c>
      <c r="AC1171" s="495">
        <f t="shared" si="49"/>
        <v>1082</v>
      </c>
    </row>
    <row r="1172" spans="1:29" s="493" customFormat="1" hidden="1" x14ac:dyDescent="0.2">
      <c r="A1172" s="475">
        <v>1145</v>
      </c>
      <c r="B1172" s="476" t="s">
        <v>407</v>
      </c>
      <c r="C1172" s="476" t="s">
        <v>486</v>
      </c>
      <c r="D1172" s="476" t="s">
        <v>703</v>
      </c>
      <c r="E1172" s="476" t="s">
        <v>750</v>
      </c>
      <c r="F1172" s="477">
        <v>40</v>
      </c>
      <c r="G1172" s="477">
        <v>0</v>
      </c>
      <c r="H1172" s="477">
        <v>0</v>
      </c>
      <c r="I1172" s="478" t="s">
        <v>328</v>
      </c>
      <c r="J1172" s="479">
        <v>1219.99</v>
      </c>
      <c r="K1172" s="480">
        <v>42992</v>
      </c>
      <c r="L1172" s="480"/>
      <c r="M1172" s="481">
        <v>49</v>
      </c>
      <c r="N1172" s="482" t="s">
        <v>328</v>
      </c>
      <c r="O1172" s="483">
        <v>1</v>
      </c>
      <c r="P1172" s="484">
        <v>44</v>
      </c>
      <c r="Q1172" s="485">
        <v>0</v>
      </c>
      <c r="R1172" s="485">
        <v>0</v>
      </c>
      <c r="S1172" s="485">
        <v>-4</v>
      </c>
      <c r="T1172" s="485">
        <v>0</v>
      </c>
      <c r="U1172" s="484">
        <v>0</v>
      </c>
      <c r="V1172" s="483"/>
      <c r="W1172" s="486" t="s">
        <v>672</v>
      </c>
      <c r="X1172" s="476" t="s">
        <v>630</v>
      </c>
      <c r="Y1172" s="476" t="s">
        <v>0</v>
      </c>
      <c r="Z1172" s="476">
        <v>0</v>
      </c>
      <c r="AA1172" s="493">
        <f t="shared" si="48"/>
        <v>40</v>
      </c>
      <c r="AC1172" s="495">
        <f t="shared" si="49"/>
        <v>40</v>
      </c>
    </row>
    <row r="1173" spans="1:29" s="493" customFormat="1" hidden="1" x14ac:dyDescent="0.2">
      <c r="A1173" s="475">
        <v>1146</v>
      </c>
      <c r="B1173" s="476" t="s">
        <v>407</v>
      </c>
      <c r="C1173" s="476" t="s">
        <v>486</v>
      </c>
      <c r="D1173" s="476" t="s">
        <v>703</v>
      </c>
      <c r="E1173" s="476" t="s">
        <v>750</v>
      </c>
      <c r="F1173" s="477">
        <v>123</v>
      </c>
      <c r="G1173" s="477">
        <v>0</v>
      </c>
      <c r="H1173" s="477">
        <v>0</v>
      </c>
      <c r="I1173" s="478" t="s">
        <v>328</v>
      </c>
      <c r="J1173" s="479">
        <v>1219.99</v>
      </c>
      <c r="K1173" s="480">
        <v>42992</v>
      </c>
      <c r="L1173" s="480"/>
      <c r="M1173" s="481">
        <v>150</v>
      </c>
      <c r="N1173" s="482" t="s">
        <v>328</v>
      </c>
      <c r="O1173" s="483">
        <v>1</v>
      </c>
      <c r="P1173" s="484">
        <v>137</v>
      </c>
      <c r="Q1173" s="485">
        <v>0</v>
      </c>
      <c r="R1173" s="485">
        <v>0</v>
      </c>
      <c r="S1173" s="485">
        <v>-14</v>
      </c>
      <c r="T1173" s="485">
        <v>0</v>
      </c>
      <c r="U1173" s="484">
        <v>0</v>
      </c>
      <c r="V1173" s="483"/>
      <c r="W1173" s="486" t="s">
        <v>672</v>
      </c>
      <c r="X1173" s="476" t="s">
        <v>630</v>
      </c>
      <c r="Y1173" s="476" t="s">
        <v>0</v>
      </c>
      <c r="Z1173" s="476">
        <v>0</v>
      </c>
      <c r="AA1173" s="493">
        <f t="shared" si="48"/>
        <v>123</v>
      </c>
      <c r="AC1173" s="495">
        <f t="shared" si="49"/>
        <v>123</v>
      </c>
    </row>
    <row r="1174" spans="1:29" s="493" customFormat="1" hidden="1" x14ac:dyDescent="0.2">
      <c r="A1174" s="475">
        <v>1147</v>
      </c>
      <c r="B1174" s="476" t="s">
        <v>407</v>
      </c>
      <c r="C1174" s="476" t="s">
        <v>486</v>
      </c>
      <c r="D1174" s="476" t="s">
        <v>703</v>
      </c>
      <c r="E1174" s="476" t="s">
        <v>750</v>
      </c>
      <c r="F1174" s="477">
        <v>126</v>
      </c>
      <c r="G1174" s="477">
        <v>0</v>
      </c>
      <c r="H1174" s="477">
        <v>0</v>
      </c>
      <c r="I1174" s="478" t="s">
        <v>328</v>
      </c>
      <c r="J1174" s="479">
        <v>1220</v>
      </c>
      <c r="K1174" s="480">
        <v>42992</v>
      </c>
      <c r="L1174" s="480"/>
      <c r="M1174" s="481">
        <v>154</v>
      </c>
      <c r="N1174" s="482" t="s">
        <v>328</v>
      </c>
      <c r="O1174" s="483">
        <v>1</v>
      </c>
      <c r="P1174" s="484">
        <v>140</v>
      </c>
      <c r="Q1174" s="485">
        <v>0</v>
      </c>
      <c r="R1174" s="485">
        <v>0</v>
      </c>
      <c r="S1174" s="485">
        <v>-14</v>
      </c>
      <c r="T1174" s="485">
        <v>0</v>
      </c>
      <c r="U1174" s="484">
        <v>0</v>
      </c>
      <c r="V1174" s="483"/>
      <c r="W1174" s="486" t="s">
        <v>672</v>
      </c>
      <c r="X1174" s="476" t="s">
        <v>630</v>
      </c>
      <c r="Y1174" s="476" t="s">
        <v>0</v>
      </c>
      <c r="Z1174" s="476">
        <v>0</v>
      </c>
      <c r="AA1174" s="493">
        <f t="shared" si="48"/>
        <v>126</v>
      </c>
      <c r="AC1174" s="495">
        <f t="shared" si="49"/>
        <v>126</v>
      </c>
    </row>
    <row r="1175" spans="1:29" s="493" customFormat="1" hidden="1" x14ac:dyDescent="0.2">
      <c r="A1175" s="475">
        <v>1148</v>
      </c>
      <c r="B1175" s="476" t="s">
        <v>407</v>
      </c>
      <c r="C1175" s="476" t="s">
        <v>486</v>
      </c>
      <c r="D1175" s="476" t="s">
        <v>703</v>
      </c>
      <c r="E1175" s="476" t="s">
        <v>750</v>
      </c>
      <c r="F1175" s="477">
        <v>3000</v>
      </c>
      <c r="G1175" s="477">
        <v>0</v>
      </c>
      <c r="H1175" s="477">
        <v>0</v>
      </c>
      <c r="I1175" s="478" t="s">
        <v>328</v>
      </c>
      <c r="J1175" s="479">
        <v>1220</v>
      </c>
      <c r="K1175" s="480">
        <v>42992</v>
      </c>
      <c r="L1175" s="480"/>
      <c r="M1175" s="481">
        <v>3660</v>
      </c>
      <c r="N1175" s="482" t="s">
        <v>328</v>
      </c>
      <c r="O1175" s="483">
        <v>1</v>
      </c>
      <c r="P1175" s="484">
        <v>3330</v>
      </c>
      <c r="Q1175" s="485">
        <v>0</v>
      </c>
      <c r="R1175" s="485">
        <v>0</v>
      </c>
      <c r="S1175" s="485">
        <v>-330</v>
      </c>
      <c r="T1175" s="485">
        <v>0</v>
      </c>
      <c r="U1175" s="484">
        <v>0</v>
      </c>
      <c r="V1175" s="483"/>
      <c r="W1175" s="486" t="s">
        <v>672</v>
      </c>
      <c r="X1175" s="476" t="s">
        <v>630</v>
      </c>
      <c r="Y1175" s="476" t="s">
        <v>0</v>
      </c>
      <c r="Z1175" s="476">
        <v>0</v>
      </c>
      <c r="AA1175" s="493">
        <f t="shared" si="48"/>
        <v>3000</v>
      </c>
      <c r="AC1175" s="495">
        <f t="shared" si="49"/>
        <v>3000</v>
      </c>
    </row>
    <row r="1176" spans="1:29" s="493" customFormat="1" hidden="1" x14ac:dyDescent="0.2">
      <c r="A1176" s="475">
        <v>1149</v>
      </c>
      <c r="B1176" s="476" t="s">
        <v>407</v>
      </c>
      <c r="C1176" s="476" t="s">
        <v>486</v>
      </c>
      <c r="D1176" s="476" t="s">
        <v>703</v>
      </c>
      <c r="E1176" s="476" t="s">
        <v>750</v>
      </c>
      <c r="F1176" s="477">
        <v>900</v>
      </c>
      <c r="G1176" s="477">
        <v>0</v>
      </c>
      <c r="H1176" s="477">
        <v>0</v>
      </c>
      <c r="I1176" s="478" t="s">
        <v>328</v>
      </c>
      <c r="J1176" s="479">
        <v>1219.5</v>
      </c>
      <c r="K1176" s="480">
        <v>42992</v>
      </c>
      <c r="L1176" s="480"/>
      <c r="M1176" s="481">
        <v>1098</v>
      </c>
      <c r="N1176" s="482" t="s">
        <v>328</v>
      </c>
      <c r="O1176" s="483">
        <v>1</v>
      </c>
      <c r="P1176" s="484">
        <v>999</v>
      </c>
      <c r="Q1176" s="485">
        <v>0</v>
      </c>
      <c r="R1176" s="485">
        <v>0</v>
      </c>
      <c r="S1176" s="485">
        <v>-99</v>
      </c>
      <c r="T1176" s="485">
        <v>0</v>
      </c>
      <c r="U1176" s="484">
        <v>0</v>
      </c>
      <c r="V1176" s="483"/>
      <c r="W1176" s="486" t="s">
        <v>672</v>
      </c>
      <c r="X1176" s="476" t="s">
        <v>630</v>
      </c>
      <c r="Y1176" s="476" t="s">
        <v>0</v>
      </c>
      <c r="Z1176" s="476">
        <v>0</v>
      </c>
      <c r="AA1176" s="493">
        <f t="shared" si="48"/>
        <v>900</v>
      </c>
      <c r="AC1176" s="495">
        <f t="shared" si="49"/>
        <v>900</v>
      </c>
    </row>
    <row r="1177" spans="1:29" s="493" customFormat="1" hidden="1" x14ac:dyDescent="0.2">
      <c r="A1177" s="475">
        <v>1150</v>
      </c>
      <c r="B1177" s="476" t="s">
        <v>407</v>
      </c>
      <c r="C1177" s="476" t="s">
        <v>486</v>
      </c>
      <c r="D1177" s="476" t="s">
        <v>703</v>
      </c>
      <c r="E1177" s="476" t="s">
        <v>750</v>
      </c>
      <c r="F1177" s="477">
        <v>162</v>
      </c>
      <c r="G1177" s="477">
        <v>0</v>
      </c>
      <c r="H1177" s="477">
        <v>0</v>
      </c>
      <c r="I1177" s="478" t="s">
        <v>328</v>
      </c>
      <c r="J1177" s="479">
        <v>1220</v>
      </c>
      <c r="K1177" s="480">
        <v>42992</v>
      </c>
      <c r="L1177" s="480"/>
      <c r="M1177" s="481">
        <v>198</v>
      </c>
      <c r="N1177" s="482" t="s">
        <v>328</v>
      </c>
      <c r="O1177" s="483">
        <v>1</v>
      </c>
      <c r="P1177" s="484">
        <v>180</v>
      </c>
      <c r="Q1177" s="485">
        <v>0</v>
      </c>
      <c r="R1177" s="485">
        <v>0</v>
      </c>
      <c r="S1177" s="485">
        <v>-18</v>
      </c>
      <c r="T1177" s="485">
        <v>0</v>
      </c>
      <c r="U1177" s="484">
        <v>0</v>
      </c>
      <c r="V1177" s="483"/>
      <c r="W1177" s="486" t="s">
        <v>672</v>
      </c>
      <c r="X1177" s="476" t="s">
        <v>630</v>
      </c>
      <c r="Y1177" s="476" t="s">
        <v>0</v>
      </c>
      <c r="Z1177" s="476">
        <v>0</v>
      </c>
      <c r="AA1177" s="493">
        <f t="shared" si="48"/>
        <v>162</v>
      </c>
      <c r="AC1177" s="495">
        <f t="shared" si="49"/>
        <v>162</v>
      </c>
    </row>
    <row r="1178" spans="1:29" s="493" customFormat="1" hidden="1" x14ac:dyDescent="0.2">
      <c r="A1178" s="475">
        <v>1151</v>
      </c>
      <c r="B1178" s="476" t="s">
        <v>407</v>
      </c>
      <c r="C1178" s="476" t="s">
        <v>486</v>
      </c>
      <c r="D1178" s="476" t="s">
        <v>703</v>
      </c>
      <c r="E1178" s="476" t="s">
        <v>750</v>
      </c>
      <c r="F1178" s="477">
        <v>2413</v>
      </c>
      <c r="G1178" s="477">
        <v>0</v>
      </c>
      <c r="H1178" s="477">
        <v>0</v>
      </c>
      <c r="I1178" s="478" t="s">
        <v>328</v>
      </c>
      <c r="J1178" s="479">
        <v>1220</v>
      </c>
      <c r="K1178" s="480">
        <v>42992</v>
      </c>
      <c r="L1178" s="480"/>
      <c r="M1178" s="481">
        <v>2944</v>
      </c>
      <c r="N1178" s="482" t="s">
        <v>328</v>
      </c>
      <c r="O1178" s="483">
        <v>1</v>
      </c>
      <c r="P1178" s="484">
        <v>2678</v>
      </c>
      <c r="Q1178" s="485">
        <v>0</v>
      </c>
      <c r="R1178" s="485">
        <v>0</v>
      </c>
      <c r="S1178" s="485">
        <v>-266</v>
      </c>
      <c r="T1178" s="485">
        <v>0</v>
      </c>
      <c r="U1178" s="484">
        <v>0</v>
      </c>
      <c r="V1178" s="483"/>
      <c r="W1178" s="486" t="s">
        <v>672</v>
      </c>
      <c r="X1178" s="476" t="s">
        <v>630</v>
      </c>
      <c r="Y1178" s="476" t="s">
        <v>0</v>
      </c>
      <c r="Z1178" s="476">
        <v>0</v>
      </c>
      <c r="AA1178" s="493">
        <f t="shared" si="48"/>
        <v>2413</v>
      </c>
      <c r="AC1178" s="495">
        <f t="shared" si="49"/>
        <v>2413</v>
      </c>
    </row>
    <row r="1179" spans="1:29" s="493" customFormat="1" hidden="1" x14ac:dyDescent="0.2">
      <c r="A1179" s="475">
        <v>1152</v>
      </c>
      <c r="B1179" s="476" t="s">
        <v>407</v>
      </c>
      <c r="C1179" s="476" t="s">
        <v>486</v>
      </c>
      <c r="D1179" s="476" t="s">
        <v>703</v>
      </c>
      <c r="E1179" s="476" t="s">
        <v>750</v>
      </c>
      <c r="F1179" s="477">
        <v>854</v>
      </c>
      <c r="G1179" s="477">
        <v>0</v>
      </c>
      <c r="H1179" s="477">
        <v>0</v>
      </c>
      <c r="I1179" s="478" t="s">
        <v>328</v>
      </c>
      <c r="J1179" s="479">
        <v>1221</v>
      </c>
      <c r="K1179" s="480">
        <v>42993</v>
      </c>
      <c r="L1179" s="480"/>
      <c r="M1179" s="481">
        <v>1043</v>
      </c>
      <c r="N1179" s="482" t="s">
        <v>328</v>
      </c>
      <c r="O1179" s="483">
        <v>1</v>
      </c>
      <c r="P1179" s="484">
        <v>948</v>
      </c>
      <c r="Q1179" s="485">
        <v>0</v>
      </c>
      <c r="R1179" s="485">
        <v>0</v>
      </c>
      <c r="S1179" s="485">
        <v>-95</v>
      </c>
      <c r="T1179" s="485">
        <v>0</v>
      </c>
      <c r="U1179" s="484">
        <v>0</v>
      </c>
      <c r="V1179" s="483"/>
      <c r="W1179" s="486" t="s">
        <v>672</v>
      </c>
      <c r="X1179" s="476" t="s">
        <v>630</v>
      </c>
      <c r="Y1179" s="476" t="s">
        <v>0</v>
      </c>
      <c r="Z1179" s="476">
        <v>0</v>
      </c>
      <c r="AA1179" s="493">
        <f t="shared" si="48"/>
        <v>854</v>
      </c>
      <c r="AC1179" s="495">
        <f t="shared" si="49"/>
        <v>854</v>
      </c>
    </row>
    <row r="1180" spans="1:29" s="493" customFormat="1" hidden="1" x14ac:dyDescent="0.2">
      <c r="A1180" s="475">
        <v>1153</v>
      </c>
      <c r="B1180" s="476" t="s">
        <v>407</v>
      </c>
      <c r="C1180" s="476" t="s">
        <v>486</v>
      </c>
      <c r="D1180" s="476" t="s">
        <v>703</v>
      </c>
      <c r="E1180" s="476" t="s">
        <v>750</v>
      </c>
      <c r="F1180" s="477">
        <v>101</v>
      </c>
      <c r="G1180" s="477">
        <v>0</v>
      </c>
      <c r="H1180" s="477">
        <v>0</v>
      </c>
      <c r="I1180" s="478" t="s">
        <v>328</v>
      </c>
      <c r="J1180" s="479">
        <v>1221</v>
      </c>
      <c r="K1180" s="480">
        <v>42993</v>
      </c>
      <c r="L1180" s="480"/>
      <c r="M1180" s="481">
        <v>123</v>
      </c>
      <c r="N1180" s="482" t="s">
        <v>328</v>
      </c>
      <c r="O1180" s="483">
        <v>1</v>
      </c>
      <c r="P1180" s="484">
        <v>112</v>
      </c>
      <c r="Q1180" s="485">
        <v>0</v>
      </c>
      <c r="R1180" s="485">
        <v>0</v>
      </c>
      <c r="S1180" s="485">
        <v>-11</v>
      </c>
      <c r="T1180" s="485">
        <v>0</v>
      </c>
      <c r="U1180" s="484">
        <v>0</v>
      </c>
      <c r="V1180" s="483"/>
      <c r="W1180" s="486" t="s">
        <v>672</v>
      </c>
      <c r="X1180" s="476" t="s">
        <v>630</v>
      </c>
      <c r="Y1180" s="476" t="s">
        <v>0</v>
      </c>
      <c r="Z1180" s="476">
        <v>0</v>
      </c>
      <c r="AA1180" s="493">
        <f t="shared" si="48"/>
        <v>101</v>
      </c>
      <c r="AC1180" s="495">
        <f t="shared" si="49"/>
        <v>101</v>
      </c>
    </row>
    <row r="1181" spans="1:29" s="493" customFormat="1" hidden="1" x14ac:dyDescent="0.2">
      <c r="A1181" s="475">
        <v>1154</v>
      </c>
      <c r="B1181" s="476" t="s">
        <v>407</v>
      </c>
      <c r="C1181" s="476" t="s">
        <v>486</v>
      </c>
      <c r="D1181" s="476" t="s">
        <v>703</v>
      </c>
      <c r="E1181" s="476" t="s">
        <v>750</v>
      </c>
      <c r="F1181" s="477">
        <v>2000</v>
      </c>
      <c r="G1181" s="477">
        <v>0</v>
      </c>
      <c r="H1181" s="477">
        <v>0</v>
      </c>
      <c r="I1181" s="478" t="s">
        <v>328</v>
      </c>
      <c r="J1181" s="479">
        <v>1221</v>
      </c>
      <c r="K1181" s="480">
        <v>42993</v>
      </c>
      <c r="L1181" s="480"/>
      <c r="M1181" s="481">
        <v>2442</v>
      </c>
      <c r="N1181" s="482" t="s">
        <v>328</v>
      </c>
      <c r="O1181" s="483">
        <v>1</v>
      </c>
      <c r="P1181" s="484">
        <v>2220</v>
      </c>
      <c r="Q1181" s="485">
        <v>0</v>
      </c>
      <c r="R1181" s="485">
        <v>0</v>
      </c>
      <c r="S1181" s="485">
        <v>-222</v>
      </c>
      <c r="T1181" s="485">
        <v>0</v>
      </c>
      <c r="U1181" s="484">
        <v>0</v>
      </c>
      <c r="V1181" s="483"/>
      <c r="W1181" s="486" t="s">
        <v>672</v>
      </c>
      <c r="X1181" s="476" t="s">
        <v>630</v>
      </c>
      <c r="Y1181" s="476" t="s">
        <v>0</v>
      </c>
      <c r="Z1181" s="476">
        <v>0</v>
      </c>
      <c r="AA1181" s="493">
        <f t="shared" si="48"/>
        <v>2000</v>
      </c>
      <c r="AC1181" s="495">
        <f t="shared" si="49"/>
        <v>2000</v>
      </c>
    </row>
    <row r="1182" spans="1:29" s="493" customFormat="1" hidden="1" x14ac:dyDescent="0.2">
      <c r="A1182" s="475">
        <v>1155</v>
      </c>
      <c r="B1182" s="476" t="s">
        <v>407</v>
      </c>
      <c r="C1182" s="476" t="s">
        <v>486</v>
      </c>
      <c r="D1182" s="476" t="s">
        <v>703</v>
      </c>
      <c r="E1182" s="476" t="s">
        <v>750</v>
      </c>
      <c r="F1182" s="477">
        <v>1000</v>
      </c>
      <c r="G1182" s="477">
        <v>0</v>
      </c>
      <c r="H1182" s="477">
        <v>0</v>
      </c>
      <c r="I1182" s="478" t="s">
        <v>328</v>
      </c>
      <c r="J1182" s="479">
        <v>1221.8800000000001</v>
      </c>
      <c r="K1182" s="480">
        <v>42993</v>
      </c>
      <c r="L1182" s="480"/>
      <c r="M1182" s="481">
        <v>1222</v>
      </c>
      <c r="N1182" s="482" t="s">
        <v>328</v>
      </c>
      <c r="O1182" s="483">
        <v>1</v>
      </c>
      <c r="P1182" s="484">
        <v>1110</v>
      </c>
      <c r="Q1182" s="485">
        <v>0</v>
      </c>
      <c r="R1182" s="485">
        <v>0</v>
      </c>
      <c r="S1182" s="485">
        <v>-112</v>
      </c>
      <c r="T1182" s="485">
        <v>0</v>
      </c>
      <c r="U1182" s="484">
        <v>0</v>
      </c>
      <c r="V1182" s="483"/>
      <c r="W1182" s="486" t="s">
        <v>672</v>
      </c>
      <c r="X1182" s="476" t="s">
        <v>630</v>
      </c>
      <c r="Y1182" s="476" t="s">
        <v>0</v>
      </c>
      <c r="Z1182" s="476">
        <v>0</v>
      </c>
      <c r="AA1182" s="493">
        <f t="shared" si="48"/>
        <v>1000</v>
      </c>
      <c r="AC1182" s="495">
        <f t="shared" si="49"/>
        <v>1000</v>
      </c>
    </row>
    <row r="1183" spans="1:29" s="493" customFormat="1" hidden="1" x14ac:dyDescent="0.2">
      <c r="A1183" s="475">
        <v>1156</v>
      </c>
      <c r="B1183" s="476" t="s">
        <v>407</v>
      </c>
      <c r="C1183" s="476" t="s">
        <v>486</v>
      </c>
      <c r="D1183" s="476" t="s">
        <v>703</v>
      </c>
      <c r="E1183" s="476" t="s">
        <v>750</v>
      </c>
      <c r="F1183" s="477">
        <v>1000</v>
      </c>
      <c r="G1183" s="477">
        <v>0</v>
      </c>
      <c r="H1183" s="477">
        <v>0</v>
      </c>
      <c r="I1183" s="478" t="s">
        <v>328</v>
      </c>
      <c r="J1183" s="479">
        <v>1221.8699999999999</v>
      </c>
      <c r="K1183" s="480">
        <v>42993</v>
      </c>
      <c r="L1183" s="480"/>
      <c r="M1183" s="481">
        <v>1222</v>
      </c>
      <c r="N1183" s="482" t="s">
        <v>328</v>
      </c>
      <c r="O1183" s="483">
        <v>1</v>
      </c>
      <c r="P1183" s="484">
        <v>1110</v>
      </c>
      <c r="Q1183" s="485">
        <v>0</v>
      </c>
      <c r="R1183" s="485">
        <v>0</v>
      </c>
      <c r="S1183" s="485">
        <v>-112</v>
      </c>
      <c r="T1183" s="485">
        <v>0</v>
      </c>
      <c r="U1183" s="484">
        <v>0</v>
      </c>
      <c r="V1183" s="483"/>
      <c r="W1183" s="486" t="s">
        <v>672</v>
      </c>
      <c r="X1183" s="476" t="s">
        <v>630</v>
      </c>
      <c r="Y1183" s="476" t="s">
        <v>0</v>
      </c>
      <c r="Z1183" s="476">
        <v>0</v>
      </c>
      <c r="AA1183" s="493">
        <f t="shared" si="48"/>
        <v>1000</v>
      </c>
      <c r="AC1183" s="495">
        <f t="shared" si="49"/>
        <v>1000</v>
      </c>
    </row>
    <row r="1184" spans="1:29" s="493" customFormat="1" hidden="1" x14ac:dyDescent="0.2">
      <c r="A1184" s="475">
        <v>1157</v>
      </c>
      <c r="B1184" s="476" t="s">
        <v>407</v>
      </c>
      <c r="C1184" s="476" t="s">
        <v>486</v>
      </c>
      <c r="D1184" s="476" t="s">
        <v>703</v>
      </c>
      <c r="E1184" s="476" t="s">
        <v>750</v>
      </c>
      <c r="F1184" s="477">
        <v>236</v>
      </c>
      <c r="G1184" s="477">
        <v>0</v>
      </c>
      <c r="H1184" s="477">
        <v>0</v>
      </c>
      <c r="I1184" s="478" t="s">
        <v>328</v>
      </c>
      <c r="J1184" s="479">
        <v>1221.5</v>
      </c>
      <c r="K1184" s="480">
        <v>42993</v>
      </c>
      <c r="L1184" s="480"/>
      <c r="M1184" s="481">
        <v>288</v>
      </c>
      <c r="N1184" s="482" t="s">
        <v>328</v>
      </c>
      <c r="O1184" s="483">
        <v>1</v>
      </c>
      <c r="P1184" s="484">
        <v>262</v>
      </c>
      <c r="Q1184" s="485">
        <v>0</v>
      </c>
      <c r="R1184" s="485">
        <v>0</v>
      </c>
      <c r="S1184" s="485">
        <v>-26</v>
      </c>
      <c r="T1184" s="485">
        <v>0</v>
      </c>
      <c r="U1184" s="484">
        <v>0</v>
      </c>
      <c r="V1184" s="483"/>
      <c r="W1184" s="486" t="s">
        <v>672</v>
      </c>
      <c r="X1184" s="476" t="s">
        <v>630</v>
      </c>
      <c r="Y1184" s="476" t="s">
        <v>0</v>
      </c>
      <c r="Z1184" s="476">
        <v>0</v>
      </c>
      <c r="AA1184" s="493">
        <f t="shared" si="48"/>
        <v>236</v>
      </c>
      <c r="AC1184" s="495">
        <f t="shared" si="49"/>
        <v>236</v>
      </c>
    </row>
    <row r="1185" spans="1:29" s="493" customFormat="1" hidden="1" x14ac:dyDescent="0.2">
      <c r="A1185" s="475">
        <v>1158</v>
      </c>
      <c r="B1185" s="476" t="s">
        <v>407</v>
      </c>
      <c r="C1185" s="476" t="s">
        <v>486</v>
      </c>
      <c r="D1185" s="476" t="s">
        <v>703</v>
      </c>
      <c r="E1185" s="476" t="s">
        <v>750</v>
      </c>
      <c r="F1185" s="477">
        <v>47</v>
      </c>
      <c r="G1185" s="477">
        <v>0</v>
      </c>
      <c r="H1185" s="477">
        <v>0</v>
      </c>
      <c r="I1185" s="478" t="s">
        <v>328</v>
      </c>
      <c r="J1185" s="479">
        <v>1221.8800000000001</v>
      </c>
      <c r="K1185" s="480">
        <v>42993</v>
      </c>
      <c r="L1185" s="480"/>
      <c r="M1185" s="481">
        <v>57</v>
      </c>
      <c r="N1185" s="482" t="s">
        <v>328</v>
      </c>
      <c r="O1185" s="483">
        <v>1</v>
      </c>
      <c r="P1185" s="484">
        <v>52</v>
      </c>
      <c r="Q1185" s="485">
        <v>0</v>
      </c>
      <c r="R1185" s="485">
        <v>0</v>
      </c>
      <c r="S1185" s="485">
        <v>-5</v>
      </c>
      <c r="T1185" s="485">
        <v>0</v>
      </c>
      <c r="U1185" s="484">
        <v>0</v>
      </c>
      <c r="V1185" s="483"/>
      <c r="W1185" s="486" t="s">
        <v>672</v>
      </c>
      <c r="X1185" s="476" t="s">
        <v>630</v>
      </c>
      <c r="Y1185" s="476" t="s">
        <v>0</v>
      </c>
      <c r="Z1185" s="476">
        <v>0</v>
      </c>
      <c r="AA1185" s="493">
        <f t="shared" si="48"/>
        <v>47</v>
      </c>
      <c r="AC1185" s="495">
        <f t="shared" si="49"/>
        <v>47</v>
      </c>
    </row>
    <row r="1186" spans="1:29" s="493" customFormat="1" hidden="1" x14ac:dyDescent="0.2">
      <c r="A1186" s="475">
        <v>1159</v>
      </c>
      <c r="B1186" s="476" t="s">
        <v>407</v>
      </c>
      <c r="C1186" s="476" t="s">
        <v>486</v>
      </c>
      <c r="D1186" s="476" t="s">
        <v>703</v>
      </c>
      <c r="E1186" s="476" t="s">
        <v>750</v>
      </c>
      <c r="F1186" s="477">
        <v>87</v>
      </c>
      <c r="G1186" s="477">
        <v>0</v>
      </c>
      <c r="H1186" s="477">
        <v>0</v>
      </c>
      <c r="I1186" s="478" t="s">
        <v>328</v>
      </c>
      <c r="J1186" s="479">
        <v>1221.8800000000001</v>
      </c>
      <c r="K1186" s="480">
        <v>42993</v>
      </c>
      <c r="L1186" s="480"/>
      <c r="M1186" s="481">
        <v>106</v>
      </c>
      <c r="N1186" s="482" t="s">
        <v>328</v>
      </c>
      <c r="O1186" s="483">
        <v>1</v>
      </c>
      <c r="P1186" s="484">
        <v>97</v>
      </c>
      <c r="Q1186" s="485">
        <v>0</v>
      </c>
      <c r="R1186" s="485">
        <v>0</v>
      </c>
      <c r="S1186" s="485">
        <v>-10</v>
      </c>
      <c r="T1186" s="485">
        <v>0</v>
      </c>
      <c r="U1186" s="484">
        <v>0</v>
      </c>
      <c r="V1186" s="483"/>
      <c r="W1186" s="486" t="s">
        <v>672</v>
      </c>
      <c r="X1186" s="476" t="s">
        <v>630</v>
      </c>
      <c r="Y1186" s="476" t="s">
        <v>0</v>
      </c>
      <c r="Z1186" s="476">
        <v>0</v>
      </c>
      <c r="AA1186" s="493">
        <f t="shared" si="48"/>
        <v>87</v>
      </c>
      <c r="AC1186" s="495">
        <f t="shared" si="49"/>
        <v>87</v>
      </c>
    </row>
    <row r="1187" spans="1:29" s="493" customFormat="1" hidden="1" x14ac:dyDescent="0.2">
      <c r="A1187" s="475">
        <v>1160</v>
      </c>
      <c r="B1187" s="476" t="s">
        <v>407</v>
      </c>
      <c r="C1187" s="476" t="s">
        <v>486</v>
      </c>
      <c r="D1187" s="476" t="s">
        <v>703</v>
      </c>
      <c r="E1187" s="476" t="s">
        <v>750</v>
      </c>
      <c r="F1187" s="477">
        <v>221</v>
      </c>
      <c r="G1187" s="477">
        <v>0</v>
      </c>
      <c r="H1187" s="477">
        <v>0</v>
      </c>
      <c r="I1187" s="478" t="s">
        <v>328</v>
      </c>
      <c r="J1187" s="479">
        <v>1221.8900000000001</v>
      </c>
      <c r="K1187" s="480">
        <v>42993</v>
      </c>
      <c r="L1187" s="480"/>
      <c r="M1187" s="481">
        <v>270</v>
      </c>
      <c r="N1187" s="482" t="s">
        <v>328</v>
      </c>
      <c r="O1187" s="483">
        <v>1</v>
      </c>
      <c r="P1187" s="484">
        <v>245</v>
      </c>
      <c r="Q1187" s="485">
        <v>0</v>
      </c>
      <c r="R1187" s="485">
        <v>0</v>
      </c>
      <c r="S1187" s="485">
        <v>-25</v>
      </c>
      <c r="T1187" s="485">
        <v>0</v>
      </c>
      <c r="U1187" s="484">
        <v>0</v>
      </c>
      <c r="V1187" s="483"/>
      <c r="W1187" s="486" t="s">
        <v>672</v>
      </c>
      <c r="X1187" s="476" t="s">
        <v>630</v>
      </c>
      <c r="Y1187" s="476" t="s">
        <v>0</v>
      </c>
      <c r="Z1187" s="476">
        <v>0</v>
      </c>
      <c r="AA1187" s="493">
        <f t="shared" si="48"/>
        <v>221</v>
      </c>
      <c r="AC1187" s="495">
        <f t="shared" si="49"/>
        <v>221</v>
      </c>
    </row>
    <row r="1188" spans="1:29" s="493" customFormat="1" hidden="1" x14ac:dyDescent="0.2">
      <c r="A1188" s="475">
        <v>1161</v>
      </c>
      <c r="B1188" s="476" t="s">
        <v>407</v>
      </c>
      <c r="C1188" s="476" t="s">
        <v>486</v>
      </c>
      <c r="D1188" s="476" t="s">
        <v>703</v>
      </c>
      <c r="E1188" s="476" t="s">
        <v>750</v>
      </c>
      <c r="F1188" s="477">
        <v>100</v>
      </c>
      <c r="G1188" s="477">
        <v>0</v>
      </c>
      <c r="H1188" s="477">
        <v>0</v>
      </c>
      <c r="I1188" s="478" t="s">
        <v>328</v>
      </c>
      <c r="J1188" s="479">
        <v>1221.8900000000001</v>
      </c>
      <c r="K1188" s="480">
        <v>42993</v>
      </c>
      <c r="L1188" s="480"/>
      <c r="M1188" s="481">
        <v>122</v>
      </c>
      <c r="N1188" s="482" t="s">
        <v>328</v>
      </c>
      <c r="O1188" s="483">
        <v>1</v>
      </c>
      <c r="P1188" s="484">
        <v>111</v>
      </c>
      <c r="Q1188" s="485">
        <v>0</v>
      </c>
      <c r="R1188" s="485">
        <v>0</v>
      </c>
      <c r="S1188" s="485">
        <v>-11</v>
      </c>
      <c r="T1188" s="485">
        <v>0</v>
      </c>
      <c r="U1188" s="484">
        <v>0</v>
      </c>
      <c r="V1188" s="483"/>
      <c r="W1188" s="486" t="s">
        <v>672</v>
      </c>
      <c r="X1188" s="476" t="s">
        <v>630</v>
      </c>
      <c r="Y1188" s="476" t="s">
        <v>0</v>
      </c>
      <c r="Z1188" s="476">
        <v>0</v>
      </c>
      <c r="AA1188" s="493">
        <f t="shared" si="48"/>
        <v>100</v>
      </c>
      <c r="AC1188" s="495">
        <f t="shared" si="49"/>
        <v>100</v>
      </c>
    </row>
    <row r="1189" spans="1:29" s="493" customFormat="1" hidden="1" x14ac:dyDescent="0.2">
      <c r="A1189" s="475">
        <v>1162</v>
      </c>
      <c r="B1189" s="476" t="s">
        <v>407</v>
      </c>
      <c r="C1189" s="476" t="s">
        <v>486</v>
      </c>
      <c r="D1189" s="476" t="s">
        <v>703</v>
      </c>
      <c r="E1189" s="476" t="s">
        <v>750</v>
      </c>
      <c r="F1189" s="477">
        <v>1465</v>
      </c>
      <c r="G1189" s="477">
        <v>0</v>
      </c>
      <c r="H1189" s="477">
        <v>0</v>
      </c>
      <c r="I1189" s="478" t="s">
        <v>328</v>
      </c>
      <c r="J1189" s="479">
        <v>1222.79</v>
      </c>
      <c r="K1189" s="480">
        <v>42993</v>
      </c>
      <c r="L1189" s="480"/>
      <c r="M1189" s="481">
        <v>1792</v>
      </c>
      <c r="N1189" s="482" t="s">
        <v>328</v>
      </c>
      <c r="O1189" s="483">
        <v>1</v>
      </c>
      <c r="P1189" s="484">
        <v>1626</v>
      </c>
      <c r="Q1189" s="485">
        <v>0</v>
      </c>
      <c r="R1189" s="485">
        <v>0</v>
      </c>
      <c r="S1189" s="485">
        <v>-165</v>
      </c>
      <c r="T1189" s="485">
        <v>0</v>
      </c>
      <c r="U1189" s="484">
        <v>0</v>
      </c>
      <c r="V1189" s="483"/>
      <c r="W1189" s="486" t="s">
        <v>672</v>
      </c>
      <c r="X1189" s="476" t="s">
        <v>630</v>
      </c>
      <c r="Y1189" s="476" t="s">
        <v>0</v>
      </c>
      <c r="Z1189" s="476">
        <v>0</v>
      </c>
      <c r="AA1189" s="493">
        <f t="shared" si="48"/>
        <v>1465</v>
      </c>
      <c r="AC1189" s="495">
        <f t="shared" si="49"/>
        <v>1465</v>
      </c>
    </row>
    <row r="1190" spans="1:29" s="493" customFormat="1" hidden="1" x14ac:dyDescent="0.2">
      <c r="A1190" s="475">
        <v>1163</v>
      </c>
      <c r="B1190" s="476" t="s">
        <v>407</v>
      </c>
      <c r="C1190" s="476" t="s">
        <v>486</v>
      </c>
      <c r="D1190" s="476" t="s">
        <v>703</v>
      </c>
      <c r="E1190" s="476" t="s">
        <v>750</v>
      </c>
      <c r="F1190" s="477">
        <v>964</v>
      </c>
      <c r="G1190" s="477">
        <v>0</v>
      </c>
      <c r="H1190" s="477">
        <v>0</v>
      </c>
      <c r="I1190" s="478" t="s">
        <v>328</v>
      </c>
      <c r="J1190" s="479">
        <v>1222.93</v>
      </c>
      <c r="K1190" s="480">
        <v>42993</v>
      </c>
      <c r="L1190" s="480"/>
      <c r="M1190" s="481">
        <v>1179</v>
      </c>
      <c r="N1190" s="482" t="s">
        <v>328</v>
      </c>
      <c r="O1190" s="483">
        <v>1</v>
      </c>
      <c r="P1190" s="484">
        <v>1070</v>
      </c>
      <c r="Q1190" s="485">
        <v>0</v>
      </c>
      <c r="R1190" s="485">
        <v>0</v>
      </c>
      <c r="S1190" s="485">
        <v>-109</v>
      </c>
      <c r="T1190" s="485">
        <v>0</v>
      </c>
      <c r="U1190" s="484">
        <v>0</v>
      </c>
      <c r="V1190" s="483"/>
      <c r="W1190" s="486" t="s">
        <v>672</v>
      </c>
      <c r="X1190" s="476" t="s">
        <v>630</v>
      </c>
      <c r="Y1190" s="476" t="s">
        <v>0</v>
      </c>
      <c r="Z1190" s="476">
        <v>0</v>
      </c>
      <c r="AA1190" s="493">
        <f t="shared" si="48"/>
        <v>964</v>
      </c>
      <c r="AC1190" s="495">
        <f t="shared" si="49"/>
        <v>964</v>
      </c>
    </row>
    <row r="1191" spans="1:29" s="493" customFormat="1" hidden="1" x14ac:dyDescent="0.2">
      <c r="A1191" s="475">
        <v>1164</v>
      </c>
      <c r="B1191" s="476" t="s">
        <v>407</v>
      </c>
      <c r="C1191" s="476" t="s">
        <v>486</v>
      </c>
      <c r="D1191" s="476" t="s">
        <v>703</v>
      </c>
      <c r="E1191" s="476" t="s">
        <v>750</v>
      </c>
      <c r="F1191" s="477">
        <v>781</v>
      </c>
      <c r="G1191" s="477">
        <v>0</v>
      </c>
      <c r="H1191" s="477">
        <v>0</v>
      </c>
      <c r="I1191" s="478" t="s">
        <v>328</v>
      </c>
      <c r="J1191" s="479">
        <v>1286</v>
      </c>
      <c r="K1191" s="480">
        <v>42998</v>
      </c>
      <c r="L1191" s="480"/>
      <c r="M1191" s="481">
        <v>1004</v>
      </c>
      <c r="N1191" s="482" t="s">
        <v>328</v>
      </c>
      <c r="O1191" s="483">
        <v>1</v>
      </c>
      <c r="P1191" s="484">
        <v>867</v>
      </c>
      <c r="Q1191" s="485">
        <v>0</v>
      </c>
      <c r="R1191" s="485">
        <v>0</v>
      </c>
      <c r="S1191" s="485">
        <v>-138</v>
      </c>
      <c r="T1191" s="485">
        <v>0</v>
      </c>
      <c r="U1191" s="484">
        <v>0</v>
      </c>
      <c r="V1191" s="483"/>
      <c r="W1191" s="486" t="s">
        <v>672</v>
      </c>
      <c r="X1191" s="476" t="s">
        <v>630</v>
      </c>
      <c r="Y1191" s="476" t="s">
        <v>0</v>
      </c>
      <c r="Z1191" s="476">
        <v>0</v>
      </c>
      <c r="AA1191" s="493">
        <f t="shared" si="48"/>
        <v>781</v>
      </c>
      <c r="AC1191" s="495">
        <f t="shared" si="49"/>
        <v>781</v>
      </c>
    </row>
    <row r="1192" spans="1:29" s="493" customFormat="1" hidden="1" x14ac:dyDescent="0.2">
      <c r="A1192" s="475">
        <v>1165</v>
      </c>
      <c r="B1192" s="476" t="s">
        <v>407</v>
      </c>
      <c r="C1192" s="476" t="s">
        <v>486</v>
      </c>
      <c r="D1192" s="476" t="s">
        <v>703</v>
      </c>
      <c r="E1192" s="476" t="s">
        <v>750</v>
      </c>
      <c r="F1192" s="477">
        <v>870</v>
      </c>
      <c r="G1192" s="477">
        <v>0</v>
      </c>
      <c r="H1192" s="477">
        <v>0</v>
      </c>
      <c r="I1192" s="478" t="s">
        <v>328</v>
      </c>
      <c r="J1192" s="479">
        <v>1286</v>
      </c>
      <c r="K1192" s="480">
        <v>42998</v>
      </c>
      <c r="L1192" s="480"/>
      <c r="M1192" s="481">
        <v>1119</v>
      </c>
      <c r="N1192" s="482" t="s">
        <v>328</v>
      </c>
      <c r="O1192" s="483">
        <v>1</v>
      </c>
      <c r="P1192" s="484">
        <v>966</v>
      </c>
      <c r="Q1192" s="485">
        <v>0</v>
      </c>
      <c r="R1192" s="485">
        <v>0</v>
      </c>
      <c r="S1192" s="485">
        <v>-153</v>
      </c>
      <c r="T1192" s="485">
        <v>0</v>
      </c>
      <c r="U1192" s="484">
        <v>0</v>
      </c>
      <c r="V1192" s="483"/>
      <c r="W1192" s="486" t="s">
        <v>672</v>
      </c>
      <c r="X1192" s="476" t="s">
        <v>630</v>
      </c>
      <c r="Y1192" s="476" t="s">
        <v>0</v>
      </c>
      <c r="Z1192" s="476">
        <v>0</v>
      </c>
      <c r="AA1192" s="493">
        <f t="shared" si="48"/>
        <v>870</v>
      </c>
      <c r="AC1192" s="495">
        <f t="shared" si="49"/>
        <v>870</v>
      </c>
    </row>
    <row r="1193" spans="1:29" s="493" customFormat="1" hidden="1" x14ac:dyDescent="0.2">
      <c r="A1193" s="475">
        <v>1166</v>
      </c>
      <c r="B1193" s="476" t="s">
        <v>407</v>
      </c>
      <c r="C1193" s="476" t="s">
        <v>486</v>
      </c>
      <c r="D1193" s="476" t="s">
        <v>703</v>
      </c>
      <c r="E1193" s="476" t="s">
        <v>750</v>
      </c>
      <c r="F1193" s="477">
        <v>7047</v>
      </c>
      <c r="G1193" s="477">
        <v>0</v>
      </c>
      <c r="H1193" s="477">
        <v>0</v>
      </c>
      <c r="I1193" s="478" t="s">
        <v>328</v>
      </c>
      <c r="J1193" s="479">
        <v>1277</v>
      </c>
      <c r="K1193" s="480">
        <v>42999</v>
      </c>
      <c r="L1193" s="480"/>
      <c r="M1193" s="481">
        <v>9000</v>
      </c>
      <c r="N1193" s="482" t="s">
        <v>328</v>
      </c>
      <c r="O1193" s="483">
        <v>1</v>
      </c>
      <c r="P1193" s="484">
        <v>7822</v>
      </c>
      <c r="Q1193" s="485">
        <v>0</v>
      </c>
      <c r="R1193" s="485">
        <v>0</v>
      </c>
      <c r="S1193" s="485">
        <v>-1177</v>
      </c>
      <c r="T1193" s="485">
        <v>0</v>
      </c>
      <c r="U1193" s="484">
        <v>0</v>
      </c>
      <c r="V1193" s="483"/>
      <c r="W1193" s="486" t="s">
        <v>672</v>
      </c>
      <c r="X1193" s="476" t="s">
        <v>630</v>
      </c>
      <c r="Y1193" s="476" t="s">
        <v>0</v>
      </c>
      <c r="Z1193" s="476">
        <v>0</v>
      </c>
      <c r="AA1193" s="493">
        <f t="shared" si="48"/>
        <v>7047</v>
      </c>
      <c r="AC1193" s="495">
        <f t="shared" si="49"/>
        <v>7047</v>
      </c>
    </row>
    <row r="1194" spans="1:29" s="493" customFormat="1" hidden="1" x14ac:dyDescent="0.2">
      <c r="A1194" s="475">
        <v>1167</v>
      </c>
      <c r="B1194" s="476" t="s">
        <v>407</v>
      </c>
      <c r="C1194" s="476" t="s">
        <v>486</v>
      </c>
      <c r="D1194" s="476" t="s">
        <v>703</v>
      </c>
      <c r="E1194" s="476" t="s">
        <v>750</v>
      </c>
      <c r="F1194" s="477">
        <v>317</v>
      </c>
      <c r="G1194" s="477">
        <v>0</v>
      </c>
      <c r="H1194" s="477">
        <v>0</v>
      </c>
      <c r="I1194" s="478" t="s">
        <v>328</v>
      </c>
      <c r="J1194" s="479">
        <v>1261</v>
      </c>
      <c r="K1194" s="480">
        <v>42999</v>
      </c>
      <c r="L1194" s="480"/>
      <c r="M1194" s="481">
        <v>400</v>
      </c>
      <c r="N1194" s="482" t="s">
        <v>328</v>
      </c>
      <c r="O1194" s="483">
        <v>1</v>
      </c>
      <c r="P1194" s="484">
        <v>352</v>
      </c>
      <c r="Q1194" s="485">
        <v>0</v>
      </c>
      <c r="R1194" s="485">
        <v>0</v>
      </c>
      <c r="S1194" s="485">
        <v>-48</v>
      </c>
      <c r="T1194" s="485">
        <v>0</v>
      </c>
      <c r="U1194" s="484">
        <v>0</v>
      </c>
      <c r="V1194" s="483"/>
      <c r="W1194" s="486" t="s">
        <v>672</v>
      </c>
      <c r="X1194" s="476" t="s">
        <v>630</v>
      </c>
      <c r="Y1194" s="476" t="s">
        <v>0</v>
      </c>
      <c r="Z1194" s="476">
        <v>0</v>
      </c>
      <c r="AA1194" s="493">
        <f t="shared" si="48"/>
        <v>317</v>
      </c>
      <c r="AC1194" s="495">
        <f t="shared" si="49"/>
        <v>317</v>
      </c>
    </row>
    <row r="1195" spans="1:29" s="493" customFormat="1" hidden="1" x14ac:dyDescent="0.2">
      <c r="A1195" s="475">
        <v>1168</v>
      </c>
      <c r="B1195" s="476" t="s">
        <v>407</v>
      </c>
      <c r="C1195" s="476" t="s">
        <v>486</v>
      </c>
      <c r="D1195" s="476" t="s">
        <v>703</v>
      </c>
      <c r="E1195" s="476" t="s">
        <v>750</v>
      </c>
      <c r="F1195" s="477">
        <v>120</v>
      </c>
      <c r="G1195" s="477">
        <v>0</v>
      </c>
      <c r="H1195" s="477">
        <v>0</v>
      </c>
      <c r="I1195" s="478" t="s">
        <v>328</v>
      </c>
      <c r="J1195" s="479">
        <v>1251</v>
      </c>
      <c r="K1195" s="480">
        <v>43003</v>
      </c>
      <c r="L1195" s="480"/>
      <c r="M1195" s="481">
        <v>150</v>
      </c>
      <c r="N1195" s="482" t="s">
        <v>328</v>
      </c>
      <c r="O1195" s="483">
        <v>1</v>
      </c>
      <c r="P1195" s="484">
        <v>133</v>
      </c>
      <c r="Q1195" s="485">
        <v>0</v>
      </c>
      <c r="R1195" s="485">
        <v>0</v>
      </c>
      <c r="S1195" s="485">
        <v>-17</v>
      </c>
      <c r="T1195" s="485">
        <v>0</v>
      </c>
      <c r="U1195" s="484">
        <v>0</v>
      </c>
      <c r="V1195" s="483"/>
      <c r="W1195" s="486" t="s">
        <v>672</v>
      </c>
      <c r="X1195" s="476" t="s">
        <v>630</v>
      </c>
      <c r="Y1195" s="476" t="s">
        <v>0</v>
      </c>
      <c r="Z1195" s="476">
        <v>0</v>
      </c>
      <c r="AA1195" s="493">
        <f t="shared" si="48"/>
        <v>120</v>
      </c>
      <c r="AC1195" s="495">
        <f t="shared" si="49"/>
        <v>120</v>
      </c>
    </row>
    <row r="1196" spans="1:29" s="493" customFormat="1" hidden="1" x14ac:dyDescent="0.2">
      <c r="A1196" s="475">
        <v>1169</v>
      </c>
      <c r="B1196" s="476" t="s">
        <v>407</v>
      </c>
      <c r="C1196" s="476" t="s">
        <v>486</v>
      </c>
      <c r="D1196" s="476" t="s">
        <v>703</v>
      </c>
      <c r="E1196" s="476" t="s">
        <v>750</v>
      </c>
      <c r="F1196" s="477">
        <v>136</v>
      </c>
      <c r="G1196" s="477">
        <v>0</v>
      </c>
      <c r="H1196" s="477">
        <v>0</v>
      </c>
      <c r="I1196" s="478" t="s">
        <v>328</v>
      </c>
      <c r="J1196" s="479">
        <v>1257</v>
      </c>
      <c r="K1196" s="480">
        <v>43003</v>
      </c>
      <c r="L1196" s="480"/>
      <c r="M1196" s="481">
        <v>171</v>
      </c>
      <c r="N1196" s="482" t="s">
        <v>328</v>
      </c>
      <c r="O1196" s="483">
        <v>1</v>
      </c>
      <c r="P1196" s="484">
        <v>151</v>
      </c>
      <c r="Q1196" s="485">
        <v>0</v>
      </c>
      <c r="R1196" s="485">
        <v>0</v>
      </c>
      <c r="S1196" s="485">
        <v>-20</v>
      </c>
      <c r="T1196" s="485">
        <v>0</v>
      </c>
      <c r="U1196" s="484">
        <v>0</v>
      </c>
      <c r="V1196" s="483"/>
      <c r="W1196" s="486" t="s">
        <v>672</v>
      </c>
      <c r="X1196" s="476" t="s">
        <v>630</v>
      </c>
      <c r="Y1196" s="476" t="s">
        <v>0</v>
      </c>
      <c r="Z1196" s="476">
        <v>0</v>
      </c>
      <c r="AA1196" s="493">
        <f t="shared" si="48"/>
        <v>136</v>
      </c>
      <c r="AC1196" s="495">
        <f t="shared" si="49"/>
        <v>136</v>
      </c>
    </row>
    <row r="1197" spans="1:29" s="493" customFormat="1" hidden="1" x14ac:dyDescent="0.2">
      <c r="A1197" s="475">
        <v>1170</v>
      </c>
      <c r="B1197" s="476" t="s">
        <v>407</v>
      </c>
      <c r="C1197" s="476" t="s">
        <v>486</v>
      </c>
      <c r="D1197" s="476" t="s">
        <v>703</v>
      </c>
      <c r="E1197" s="476" t="s">
        <v>750</v>
      </c>
      <c r="F1197" s="477">
        <v>10</v>
      </c>
      <c r="G1197" s="477">
        <v>0</v>
      </c>
      <c r="H1197" s="477">
        <v>0</v>
      </c>
      <c r="I1197" s="478" t="s">
        <v>328</v>
      </c>
      <c r="J1197" s="479">
        <v>1257</v>
      </c>
      <c r="K1197" s="480">
        <v>43003</v>
      </c>
      <c r="L1197" s="480"/>
      <c r="M1197" s="481">
        <v>13</v>
      </c>
      <c r="N1197" s="482" t="s">
        <v>328</v>
      </c>
      <c r="O1197" s="483">
        <v>1</v>
      </c>
      <c r="P1197" s="484">
        <v>11</v>
      </c>
      <c r="Q1197" s="485">
        <v>0</v>
      </c>
      <c r="R1197" s="485">
        <v>0</v>
      </c>
      <c r="S1197" s="485">
        <v>-1</v>
      </c>
      <c r="T1197" s="485">
        <v>0</v>
      </c>
      <c r="U1197" s="484">
        <v>0</v>
      </c>
      <c r="V1197" s="483"/>
      <c r="W1197" s="486" t="s">
        <v>672</v>
      </c>
      <c r="X1197" s="476" t="s">
        <v>630</v>
      </c>
      <c r="Y1197" s="476" t="s">
        <v>0</v>
      </c>
      <c r="Z1197" s="476">
        <v>0</v>
      </c>
      <c r="AA1197" s="493">
        <f t="shared" si="48"/>
        <v>10</v>
      </c>
      <c r="AC1197" s="495">
        <f t="shared" si="49"/>
        <v>10</v>
      </c>
    </row>
    <row r="1198" spans="1:29" s="493" customFormat="1" hidden="1" x14ac:dyDescent="0.2">
      <c r="A1198" s="475">
        <v>1171</v>
      </c>
      <c r="B1198" s="476" t="s">
        <v>407</v>
      </c>
      <c r="C1198" s="476" t="s">
        <v>486</v>
      </c>
      <c r="D1198" s="476" t="s">
        <v>703</v>
      </c>
      <c r="E1198" s="476" t="s">
        <v>750</v>
      </c>
      <c r="F1198" s="477">
        <v>354</v>
      </c>
      <c r="G1198" s="477">
        <v>0</v>
      </c>
      <c r="H1198" s="477">
        <v>0</v>
      </c>
      <c r="I1198" s="478" t="s">
        <v>328</v>
      </c>
      <c r="J1198" s="479">
        <v>1258</v>
      </c>
      <c r="K1198" s="480">
        <v>43003</v>
      </c>
      <c r="L1198" s="480"/>
      <c r="M1198" s="481">
        <v>445</v>
      </c>
      <c r="N1198" s="482" t="s">
        <v>328</v>
      </c>
      <c r="O1198" s="483">
        <v>1</v>
      </c>
      <c r="P1198" s="484">
        <v>393</v>
      </c>
      <c r="Q1198" s="485">
        <v>0</v>
      </c>
      <c r="R1198" s="485">
        <v>0</v>
      </c>
      <c r="S1198" s="485">
        <v>-52</v>
      </c>
      <c r="T1198" s="485">
        <v>0</v>
      </c>
      <c r="U1198" s="484">
        <v>0</v>
      </c>
      <c r="V1198" s="483"/>
      <c r="W1198" s="486" t="s">
        <v>672</v>
      </c>
      <c r="X1198" s="476" t="s">
        <v>630</v>
      </c>
      <c r="Y1198" s="476" t="s">
        <v>0</v>
      </c>
      <c r="Z1198" s="476">
        <v>0</v>
      </c>
      <c r="AA1198" s="493">
        <f t="shared" si="48"/>
        <v>354</v>
      </c>
      <c r="AC1198" s="495">
        <f t="shared" si="49"/>
        <v>354</v>
      </c>
    </row>
    <row r="1199" spans="1:29" s="493" customFormat="1" hidden="1" x14ac:dyDescent="0.2">
      <c r="A1199" s="475">
        <v>1172</v>
      </c>
      <c r="B1199" s="476" t="s">
        <v>407</v>
      </c>
      <c r="C1199" s="476" t="s">
        <v>486</v>
      </c>
      <c r="D1199" s="476" t="s">
        <v>703</v>
      </c>
      <c r="E1199" s="476" t="s">
        <v>750</v>
      </c>
      <c r="F1199" s="477">
        <v>29369</v>
      </c>
      <c r="G1199" s="477">
        <v>0</v>
      </c>
      <c r="H1199" s="477">
        <v>0</v>
      </c>
      <c r="I1199" s="478" t="s">
        <v>328</v>
      </c>
      <c r="J1199" s="479">
        <v>1330</v>
      </c>
      <c r="K1199" s="480">
        <v>43049</v>
      </c>
      <c r="L1199" s="480"/>
      <c r="M1199" s="481">
        <v>39065</v>
      </c>
      <c r="N1199" s="482" t="s">
        <v>328</v>
      </c>
      <c r="O1199" s="483">
        <v>1</v>
      </c>
      <c r="P1199" s="484">
        <v>32597</v>
      </c>
      <c r="Q1199" s="485">
        <v>0</v>
      </c>
      <c r="R1199" s="485">
        <v>0</v>
      </c>
      <c r="S1199" s="485">
        <v>-6463</v>
      </c>
      <c r="T1199" s="485">
        <v>0</v>
      </c>
      <c r="U1199" s="484">
        <v>0</v>
      </c>
      <c r="V1199" s="483"/>
      <c r="W1199" s="486" t="s">
        <v>672</v>
      </c>
      <c r="X1199" s="476" t="s">
        <v>630</v>
      </c>
      <c r="Y1199" s="476" t="s">
        <v>0</v>
      </c>
      <c r="Z1199" s="476">
        <v>0</v>
      </c>
      <c r="AA1199" s="493">
        <f t="shared" si="48"/>
        <v>29369</v>
      </c>
      <c r="AC1199" s="495">
        <f t="shared" si="49"/>
        <v>29369</v>
      </c>
    </row>
    <row r="1200" spans="1:29" s="493" customFormat="1" hidden="1" x14ac:dyDescent="0.2">
      <c r="A1200" s="475">
        <v>1173</v>
      </c>
      <c r="B1200" s="476" t="s">
        <v>407</v>
      </c>
      <c r="C1200" s="476" t="s">
        <v>486</v>
      </c>
      <c r="D1200" s="476" t="s">
        <v>703</v>
      </c>
      <c r="E1200" s="476" t="s">
        <v>750</v>
      </c>
      <c r="F1200" s="477">
        <v>5800</v>
      </c>
      <c r="G1200" s="477">
        <v>0</v>
      </c>
      <c r="H1200" s="477">
        <v>0</v>
      </c>
      <c r="I1200" s="478" t="s">
        <v>328</v>
      </c>
      <c r="J1200" s="479">
        <v>1325</v>
      </c>
      <c r="K1200" s="480">
        <v>43049</v>
      </c>
      <c r="L1200" s="480"/>
      <c r="M1200" s="481">
        <v>7686</v>
      </c>
      <c r="N1200" s="482" t="s">
        <v>328</v>
      </c>
      <c r="O1200" s="483">
        <v>1</v>
      </c>
      <c r="P1200" s="484">
        <v>6438</v>
      </c>
      <c r="Q1200" s="485">
        <v>0</v>
      </c>
      <c r="R1200" s="485">
        <v>0</v>
      </c>
      <c r="S1200" s="485">
        <v>-1247</v>
      </c>
      <c r="T1200" s="485">
        <v>0</v>
      </c>
      <c r="U1200" s="484">
        <v>0</v>
      </c>
      <c r="V1200" s="483"/>
      <c r="W1200" s="486" t="s">
        <v>672</v>
      </c>
      <c r="X1200" s="476" t="s">
        <v>630</v>
      </c>
      <c r="Y1200" s="476" t="s">
        <v>0</v>
      </c>
      <c r="Z1200" s="476">
        <v>0</v>
      </c>
      <c r="AA1200" s="493">
        <f t="shared" si="48"/>
        <v>5800</v>
      </c>
      <c r="AC1200" s="495">
        <f t="shared" si="49"/>
        <v>5800</v>
      </c>
    </row>
    <row r="1201" spans="1:29" s="493" customFormat="1" hidden="1" x14ac:dyDescent="0.2">
      <c r="A1201" s="475">
        <v>1174</v>
      </c>
      <c r="B1201" s="476" t="s">
        <v>407</v>
      </c>
      <c r="C1201" s="476" t="s">
        <v>486</v>
      </c>
      <c r="D1201" s="476" t="s">
        <v>703</v>
      </c>
      <c r="E1201" s="476" t="s">
        <v>750</v>
      </c>
      <c r="F1201" s="477">
        <v>2448</v>
      </c>
      <c r="G1201" s="477">
        <v>0</v>
      </c>
      <c r="H1201" s="477">
        <v>0</v>
      </c>
      <c r="I1201" s="478" t="s">
        <v>328</v>
      </c>
      <c r="J1201" s="479">
        <v>1326.1</v>
      </c>
      <c r="K1201" s="480">
        <v>43052</v>
      </c>
      <c r="L1201" s="480"/>
      <c r="M1201" s="481">
        <v>3247</v>
      </c>
      <c r="N1201" s="482" t="s">
        <v>328</v>
      </c>
      <c r="O1201" s="483">
        <v>1</v>
      </c>
      <c r="P1201" s="484">
        <v>2717</v>
      </c>
      <c r="Q1201" s="485">
        <v>0</v>
      </c>
      <c r="R1201" s="485">
        <v>0</v>
      </c>
      <c r="S1201" s="485">
        <v>-529</v>
      </c>
      <c r="T1201" s="485">
        <v>0</v>
      </c>
      <c r="U1201" s="484">
        <v>0</v>
      </c>
      <c r="V1201" s="483"/>
      <c r="W1201" s="486" t="s">
        <v>672</v>
      </c>
      <c r="X1201" s="476" t="s">
        <v>630</v>
      </c>
      <c r="Y1201" s="476" t="s">
        <v>0</v>
      </c>
      <c r="Z1201" s="476">
        <v>0</v>
      </c>
      <c r="AA1201" s="493">
        <f t="shared" si="48"/>
        <v>2448</v>
      </c>
      <c r="AC1201" s="495">
        <f t="shared" si="49"/>
        <v>2448</v>
      </c>
    </row>
    <row r="1202" spans="1:29" s="493" customFormat="1" hidden="1" x14ac:dyDescent="0.2">
      <c r="A1202" s="475">
        <v>1175</v>
      </c>
      <c r="B1202" s="476" t="s">
        <v>407</v>
      </c>
      <c r="C1202" s="476" t="s">
        <v>486</v>
      </c>
      <c r="D1202" s="476" t="s">
        <v>703</v>
      </c>
      <c r="E1202" s="476" t="s">
        <v>750</v>
      </c>
      <c r="F1202" s="477">
        <v>3000</v>
      </c>
      <c r="G1202" s="477">
        <v>0</v>
      </c>
      <c r="H1202" s="477">
        <v>0</v>
      </c>
      <c r="I1202" s="478" t="s">
        <v>328</v>
      </c>
      <c r="J1202" s="479">
        <v>1326.5</v>
      </c>
      <c r="K1202" s="480">
        <v>43052</v>
      </c>
      <c r="L1202" s="480"/>
      <c r="M1202" s="481">
        <v>3980</v>
      </c>
      <c r="N1202" s="482" t="s">
        <v>328</v>
      </c>
      <c r="O1202" s="483">
        <v>1</v>
      </c>
      <c r="P1202" s="484">
        <v>3330</v>
      </c>
      <c r="Q1202" s="485">
        <v>0</v>
      </c>
      <c r="R1202" s="485">
        <v>0</v>
      </c>
      <c r="S1202" s="485">
        <v>-650</v>
      </c>
      <c r="T1202" s="485">
        <v>0</v>
      </c>
      <c r="U1202" s="484">
        <v>0</v>
      </c>
      <c r="V1202" s="483"/>
      <c r="W1202" s="486" t="s">
        <v>672</v>
      </c>
      <c r="X1202" s="476" t="s">
        <v>630</v>
      </c>
      <c r="Y1202" s="476" t="s">
        <v>0</v>
      </c>
      <c r="Z1202" s="476">
        <v>0</v>
      </c>
      <c r="AA1202" s="493">
        <f t="shared" si="48"/>
        <v>3000</v>
      </c>
      <c r="AC1202" s="495">
        <f t="shared" si="49"/>
        <v>3000</v>
      </c>
    </row>
    <row r="1203" spans="1:29" s="493" customFormat="1" hidden="1" x14ac:dyDescent="0.2">
      <c r="A1203" s="475">
        <v>1176</v>
      </c>
      <c r="B1203" s="476" t="s">
        <v>407</v>
      </c>
      <c r="C1203" s="476" t="s">
        <v>486</v>
      </c>
      <c r="D1203" s="476" t="s">
        <v>703</v>
      </c>
      <c r="E1203" s="476" t="s">
        <v>750</v>
      </c>
      <c r="F1203" s="477">
        <v>3000</v>
      </c>
      <c r="G1203" s="477">
        <v>0</v>
      </c>
      <c r="H1203" s="477">
        <v>0</v>
      </c>
      <c r="I1203" s="478" t="s">
        <v>328</v>
      </c>
      <c r="J1203" s="479">
        <v>1327</v>
      </c>
      <c r="K1203" s="480">
        <v>43052</v>
      </c>
      <c r="L1203" s="480"/>
      <c r="M1203" s="481">
        <v>3981</v>
      </c>
      <c r="N1203" s="482" t="s">
        <v>328</v>
      </c>
      <c r="O1203" s="483">
        <v>1</v>
      </c>
      <c r="P1203" s="484">
        <v>3330</v>
      </c>
      <c r="Q1203" s="485">
        <v>0</v>
      </c>
      <c r="R1203" s="485">
        <v>0</v>
      </c>
      <c r="S1203" s="485">
        <v>-651</v>
      </c>
      <c r="T1203" s="485">
        <v>0</v>
      </c>
      <c r="U1203" s="484">
        <v>0</v>
      </c>
      <c r="V1203" s="483"/>
      <c r="W1203" s="486" t="s">
        <v>672</v>
      </c>
      <c r="X1203" s="476" t="s">
        <v>630</v>
      </c>
      <c r="Y1203" s="476" t="s">
        <v>0</v>
      </c>
      <c r="Z1203" s="476">
        <v>0</v>
      </c>
      <c r="AA1203" s="493">
        <f t="shared" si="48"/>
        <v>3000</v>
      </c>
      <c r="AC1203" s="495">
        <f t="shared" si="49"/>
        <v>3000</v>
      </c>
    </row>
    <row r="1204" spans="1:29" s="493" customFormat="1" hidden="1" x14ac:dyDescent="0.2">
      <c r="A1204" s="475">
        <v>1177</v>
      </c>
      <c r="B1204" s="476" t="s">
        <v>407</v>
      </c>
      <c r="C1204" s="476" t="s">
        <v>486</v>
      </c>
      <c r="D1204" s="476" t="s">
        <v>703</v>
      </c>
      <c r="E1204" s="476" t="s">
        <v>750</v>
      </c>
      <c r="F1204" s="477">
        <v>3000</v>
      </c>
      <c r="G1204" s="477">
        <v>0</v>
      </c>
      <c r="H1204" s="477">
        <v>0</v>
      </c>
      <c r="I1204" s="478" t="s">
        <v>328</v>
      </c>
      <c r="J1204" s="479">
        <v>1328</v>
      </c>
      <c r="K1204" s="480">
        <v>43052</v>
      </c>
      <c r="L1204" s="480"/>
      <c r="M1204" s="481">
        <v>3984</v>
      </c>
      <c r="N1204" s="482" t="s">
        <v>328</v>
      </c>
      <c r="O1204" s="483">
        <v>1</v>
      </c>
      <c r="P1204" s="484">
        <v>3330</v>
      </c>
      <c r="Q1204" s="485">
        <v>0</v>
      </c>
      <c r="R1204" s="485">
        <v>0</v>
      </c>
      <c r="S1204" s="485">
        <v>-654</v>
      </c>
      <c r="T1204" s="485">
        <v>0</v>
      </c>
      <c r="U1204" s="484">
        <v>0</v>
      </c>
      <c r="V1204" s="483"/>
      <c r="W1204" s="486" t="s">
        <v>672</v>
      </c>
      <c r="X1204" s="476" t="s">
        <v>630</v>
      </c>
      <c r="Y1204" s="476" t="s">
        <v>0</v>
      </c>
      <c r="Z1204" s="476">
        <v>0</v>
      </c>
      <c r="AA1204" s="493">
        <f t="shared" si="48"/>
        <v>3000</v>
      </c>
      <c r="AC1204" s="495">
        <f t="shared" si="49"/>
        <v>3000</v>
      </c>
    </row>
    <row r="1205" spans="1:29" s="493" customFormat="1" hidden="1" x14ac:dyDescent="0.2">
      <c r="A1205" s="475">
        <v>1178</v>
      </c>
      <c r="B1205" s="476" t="s">
        <v>407</v>
      </c>
      <c r="C1205" s="476" t="s">
        <v>486</v>
      </c>
      <c r="D1205" s="476" t="s">
        <v>703</v>
      </c>
      <c r="E1205" s="476" t="s">
        <v>750</v>
      </c>
      <c r="F1205" s="477">
        <v>443</v>
      </c>
      <c r="G1205" s="477">
        <v>0</v>
      </c>
      <c r="H1205" s="477">
        <v>0</v>
      </c>
      <c r="I1205" s="478" t="s">
        <v>328</v>
      </c>
      <c r="J1205" s="479">
        <v>1329.9</v>
      </c>
      <c r="K1205" s="480">
        <v>43054</v>
      </c>
      <c r="L1205" s="480"/>
      <c r="M1205" s="481">
        <v>589</v>
      </c>
      <c r="N1205" s="482" t="s">
        <v>328</v>
      </c>
      <c r="O1205" s="483">
        <v>1</v>
      </c>
      <c r="P1205" s="484">
        <v>492</v>
      </c>
      <c r="Q1205" s="485">
        <v>0</v>
      </c>
      <c r="R1205" s="485">
        <v>0</v>
      </c>
      <c r="S1205" s="485">
        <v>-97</v>
      </c>
      <c r="T1205" s="485">
        <v>0</v>
      </c>
      <c r="U1205" s="484">
        <v>0</v>
      </c>
      <c r="V1205" s="483"/>
      <c r="W1205" s="486" t="s">
        <v>672</v>
      </c>
      <c r="X1205" s="476" t="s">
        <v>630</v>
      </c>
      <c r="Y1205" s="476" t="s">
        <v>0</v>
      </c>
      <c r="Z1205" s="476">
        <v>0</v>
      </c>
      <c r="AA1205" s="493">
        <f t="shared" si="48"/>
        <v>443</v>
      </c>
      <c r="AC1205" s="495">
        <f t="shared" si="49"/>
        <v>443</v>
      </c>
    </row>
    <row r="1206" spans="1:29" s="493" customFormat="1" hidden="1" x14ac:dyDescent="0.2">
      <c r="A1206" s="475">
        <v>1179</v>
      </c>
      <c r="B1206" s="476" t="s">
        <v>407</v>
      </c>
      <c r="C1206" s="476" t="s">
        <v>486</v>
      </c>
      <c r="D1206" s="476" t="s">
        <v>703</v>
      </c>
      <c r="E1206" s="476" t="s">
        <v>750</v>
      </c>
      <c r="F1206" s="477">
        <v>1000</v>
      </c>
      <c r="G1206" s="477">
        <v>0</v>
      </c>
      <c r="H1206" s="477">
        <v>0</v>
      </c>
      <c r="I1206" s="478" t="s">
        <v>328</v>
      </c>
      <c r="J1206" s="479">
        <v>1329.9</v>
      </c>
      <c r="K1206" s="480">
        <v>43054</v>
      </c>
      <c r="L1206" s="480"/>
      <c r="M1206" s="481">
        <v>1330</v>
      </c>
      <c r="N1206" s="482" t="s">
        <v>328</v>
      </c>
      <c r="O1206" s="483">
        <v>1</v>
      </c>
      <c r="P1206" s="484">
        <v>1110</v>
      </c>
      <c r="Q1206" s="485">
        <v>0</v>
      </c>
      <c r="R1206" s="485">
        <v>0</v>
      </c>
      <c r="S1206" s="485">
        <v>-220</v>
      </c>
      <c r="T1206" s="485">
        <v>0</v>
      </c>
      <c r="U1206" s="484">
        <v>0</v>
      </c>
      <c r="V1206" s="483"/>
      <c r="W1206" s="486" t="s">
        <v>672</v>
      </c>
      <c r="X1206" s="476" t="s">
        <v>630</v>
      </c>
      <c r="Y1206" s="476" t="s">
        <v>0</v>
      </c>
      <c r="Z1206" s="476">
        <v>0</v>
      </c>
      <c r="AA1206" s="493">
        <f t="shared" si="48"/>
        <v>1000</v>
      </c>
      <c r="AC1206" s="495">
        <f t="shared" si="49"/>
        <v>1000</v>
      </c>
    </row>
    <row r="1207" spans="1:29" s="493" customFormat="1" hidden="1" x14ac:dyDescent="0.2">
      <c r="A1207" s="475">
        <v>1180</v>
      </c>
      <c r="B1207" s="476" t="s">
        <v>407</v>
      </c>
      <c r="C1207" s="476" t="s">
        <v>486</v>
      </c>
      <c r="D1207" s="476" t="s">
        <v>703</v>
      </c>
      <c r="E1207" s="476" t="s">
        <v>750</v>
      </c>
      <c r="F1207" s="477">
        <v>10</v>
      </c>
      <c r="G1207" s="477">
        <v>0</v>
      </c>
      <c r="H1207" s="477">
        <v>0</v>
      </c>
      <c r="I1207" s="478" t="s">
        <v>328</v>
      </c>
      <c r="J1207" s="479">
        <v>1330</v>
      </c>
      <c r="K1207" s="480">
        <v>43054</v>
      </c>
      <c r="L1207" s="480"/>
      <c r="M1207" s="481">
        <v>13</v>
      </c>
      <c r="N1207" s="482" t="s">
        <v>328</v>
      </c>
      <c r="O1207" s="483">
        <v>1</v>
      </c>
      <c r="P1207" s="484">
        <v>11</v>
      </c>
      <c r="Q1207" s="485">
        <v>0</v>
      </c>
      <c r="R1207" s="485">
        <v>0</v>
      </c>
      <c r="S1207" s="485">
        <v>-2</v>
      </c>
      <c r="T1207" s="485">
        <v>0</v>
      </c>
      <c r="U1207" s="484">
        <v>0</v>
      </c>
      <c r="V1207" s="483"/>
      <c r="W1207" s="486" t="s">
        <v>672</v>
      </c>
      <c r="X1207" s="476" t="s">
        <v>630</v>
      </c>
      <c r="Y1207" s="476" t="s">
        <v>0</v>
      </c>
      <c r="Z1207" s="476">
        <v>0</v>
      </c>
      <c r="AA1207" s="493">
        <f t="shared" si="48"/>
        <v>10</v>
      </c>
      <c r="AC1207" s="495">
        <f t="shared" si="49"/>
        <v>10</v>
      </c>
    </row>
    <row r="1208" spans="1:29" s="493" customFormat="1" hidden="1" x14ac:dyDescent="0.2">
      <c r="A1208" s="475">
        <v>1181</v>
      </c>
      <c r="B1208" s="476" t="s">
        <v>407</v>
      </c>
      <c r="C1208" s="476" t="s">
        <v>486</v>
      </c>
      <c r="D1208" s="476" t="s">
        <v>703</v>
      </c>
      <c r="E1208" s="476" t="s">
        <v>750</v>
      </c>
      <c r="F1208" s="477">
        <v>8640</v>
      </c>
      <c r="G1208" s="477">
        <v>0</v>
      </c>
      <c r="H1208" s="477">
        <v>0</v>
      </c>
      <c r="I1208" s="478" t="s">
        <v>328</v>
      </c>
      <c r="J1208" s="479">
        <v>1330</v>
      </c>
      <c r="K1208" s="480">
        <v>43054</v>
      </c>
      <c r="L1208" s="480"/>
      <c r="M1208" s="481">
        <v>11492</v>
      </c>
      <c r="N1208" s="482" t="s">
        <v>328</v>
      </c>
      <c r="O1208" s="483">
        <v>1</v>
      </c>
      <c r="P1208" s="484">
        <v>9590</v>
      </c>
      <c r="Q1208" s="485">
        <v>0</v>
      </c>
      <c r="R1208" s="485">
        <v>0</v>
      </c>
      <c r="S1208" s="485">
        <v>-1901</v>
      </c>
      <c r="T1208" s="485">
        <v>0</v>
      </c>
      <c r="U1208" s="484">
        <v>0</v>
      </c>
      <c r="V1208" s="483"/>
      <c r="W1208" s="486" t="s">
        <v>672</v>
      </c>
      <c r="X1208" s="476" t="s">
        <v>630</v>
      </c>
      <c r="Y1208" s="476" t="s">
        <v>0</v>
      </c>
      <c r="Z1208" s="476">
        <v>0</v>
      </c>
      <c r="AA1208" s="493">
        <f t="shared" si="48"/>
        <v>8640</v>
      </c>
      <c r="AC1208" s="495">
        <f t="shared" si="49"/>
        <v>8640</v>
      </c>
    </row>
    <row r="1209" spans="1:29" s="493" customFormat="1" hidden="1" x14ac:dyDescent="0.2">
      <c r="A1209" s="475">
        <v>1182</v>
      </c>
      <c r="B1209" s="476" t="s">
        <v>407</v>
      </c>
      <c r="C1209" s="476" t="s">
        <v>486</v>
      </c>
      <c r="D1209" s="476" t="s">
        <v>703</v>
      </c>
      <c r="E1209" s="476" t="s">
        <v>750</v>
      </c>
      <c r="F1209" s="477">
        <v>255</v>
      </c>
      <c r="G1209" s="477">
        <v>0</v>
      </c>
      <c r="H1209" s="477">
        <v>0</v>
      </c>
      <c r="I1209" s="478" t="s">
        <v>328</v>
      </c>
      <c r="J1209" s="479">
        <v>1330</v>
      </c>
      <c r="K1209" s="480">
        <v>43054</v>
      </c>
      <c r="L1209" s="480"/>
      <c r="M1209" s="481">
        <v>339</v>
      </c>
      <c r="N1209" s="482" t="s">
        <v>328</v>
      </c>
      <c r="O1209" s="483">
        <v>1</v>
      </c>
      <c r="P1209" s="484">
        <v>283</v>
      </c>
      <c r="Q1209" s="485">
        <v>0</v>
      </c>
      <c r="R1209" s="485">
        <v>0</v>
      </c>
      <c r="S1209" s="485">
        <v>-56</v>
      </c>
      <c r="T1209" s="485">
        <v>0</v>
      </c>
      <c r="U1209" s="484">
        <v>0</v>
      </c>
      <c r="V1209" s="483"/>
      <c r="W1209" s="486" t="s">
        <v>672</v>
      </c>
      <c r="X1209" s="476" t="s">
        <v>630</v>
      </c>
      <c r="Y1209" s="476" t="s">
        <v>0</v>
      </c>
      <c r="Z1209" s="476">
        <v>0</v>
      </c>
      <c r="AA1209" s="493">
        <f t="shared" si="48"/>
        <v>255</v>
      </c>
      <c r="AC1209" s="495">
        <f t="shared" si="49"/>
        <v>255</v>
      </c>
    </row>
    <row r="1210" spans="1:29" s="493" customFormat="1" hidden="1" x14ac:dyDescent="0.2">
      <c r="A1210" s="475">
        <v>1183</v>
      </c>
      <c r="B1210" s="476" t="s">
        <v>407</v>
      </c>
      <c r="C1210" s="476" t="s">
        <v>486</v>
      </c>
      <c r="D1210" s="476" t="s">
        <v>703</v>
      </c>
      <c r="E1210" s="476" t="s">
        <v>750</v>
      </c>
      <c r="F1210" s="477">
        <v>299</v>
      </c>
      <c r="G1210" s="477">
        <v>0</v>
      </c>
      <c r="H1210" s="477">
        <v>0</v>
      </c>
      <c r="I1210" s="478" t="s">
        <v>328</v>
      </c>
      <c r="J1210" s="479">
        <v>1328</v>
      </c>
      <c r="K1210" s="480">
        <v>43054</v>
      </c>
      <c r="L1210" s="480"/>
      <c r="M1210" s="481">
        <v>397</v>
      </c>
      <c r="N1210" s="482" t="s">
        <v>328</v>
      </c>
      <c r="O1210" s="483">
        <v>1</v>
      </c>
      <c r="P1210" s="484">
        <v>332</v>
      </c>
      <c r="Q1210" s="485">
        <v>0</v>
      </c>
      <c r="R1210" s="485">
        <v>0</v>
      </c>
      <c r="S1210" s="485">
        <v>-65</v>
      </c>
      <c r="T1210" s="485">
        <v>0</v>
      </c>
      <c r="U1210" s="484">
        <v>0</v>
      </c>
      <c r="V1210" s="483"/>
      <c r="W1210" s="486" t="s">
        <v>672</v>
      </c>
      <c r="X1210" s="476" t="s">
        <v>630</v>
      </c>
      <c r="Y1210" s="476" t="s">
        <v>0</v>
      </c>
      <c r="Z1210" s="476">
        <v>0</v>
      </c>
      <c r="AA1210" s="493">
        <f t="shared" si="48"/>
        <v>299</v>
      </c>
      <c r="AC1210" s="495">
        <f t="shared" si="49"/>
        <v>299</v>
      </c>
    </row>
    <row r="1211" spans="1:29" s="493" customFormat="1" hidden="1" x14ac:dyDescent="0.2">
      <c r="A1211" s="475">
        <v>1184</v>
      </c>
      <c r="B1211" s="476" t="s">
        <v>407</v>
      </c>
      <c r="C1211" s="476" t="s">
        <v>486</v>
      </c>
      <c r="D1211" s="476" t="s">
        <v>703</v>
      </c>
      <c r="E1211" s="476" t="s">
        <v>750</v>
      </c>
      <c r="F1211" s="477">
        <v>547</v>
      </c>
      <c r="G1211" s="477">
        <v>0</v>
      </c>
      <c r="H1211" s="477">
        <v>0</v>
      </c>
      <c r="I1211" s="478" t="s">
        <v>328</v>
      </c>
      <c r="J1211" s="479">
        <v>1330</v>
      </c>
      <c r="K1211" s="480">
        <v>43054</v>
      </c>
      <c r="L1211" s="480"/>
      <c r="M1211" s="481">
        <v>728</v>
      </c>
      <c r="N1211" s="482" t="s">
        <v>328</v>
      </c>
      <c r="O1211" s="483">
        <v>1</v>
      </c>
      <c r="P1211" s="484">
        <v>607</v>
      </c>
      <c r="Q1211" s="485">
        <v>0</v>
      </c>
      <c r="R1211" s="485">
        <v>0</v>
      </c>
      <c r="S1211" s="485">
        <v>-120</v>
      </c>
      <c r="T1211" s="485">
        <v>0</v>
      </c>
      <c r="U1211" s="484">
        <v>0</v>
      </c>
      <c r="V1211" s="483"/>
      <c r="W1211" s="486" t="s">
        <v>672</v>
      </c>
      <c r="X1211" s="476" t="s">
        <v>630</v>
      </c>
      <c r="Y1211" s="476" t="s">
        <v>0</v>
      </c>
      <c r="Z1211" s="476">
        <v>0</v>
      </c>
      <c r="AA1211" s="493">
        <f t="shared" si="48"/>
        <v>547</v>
      </c>
      <c r="AC1211" s="495">
        <f t="shared" si="49"/>
        <v>547</v>
      </c>
    </row>
    <row r="1212" spans="1:29" s="493" customFormat="1" hidden="1" x14ac:dyDescent="0.2">
      <c r="A1212" s="475">
        <v>1185</v>
      </c>
      <c r="B1212" s="476" t="s">
        <v>407</v>
      </c>
      <c r="C1212" s="476" t="s">
        <v>486</v>
      </c>
      <c r="D1212" s="476" t="s">
        <v>703</v>
      </c>
      <c r="E1212" s="476" t="s">
        <v>750</v>
      </c>
      <c r="F1212" s="477">
        <v>137</v>
      </c>
      <c r="G1212" s="477">
        <v>0</v>
      </c>
      <c r="H1212" s="477">
        <v>0</v>
      </c>
      <c r="I1212" s="478" t="s">
        <v>328</v>
      </c>
      <c r="J1212" s="479">
        <v>1330</v>
      </c>
      <c r="K1212" s="480">
        <v>43054</v>
      </c>
      <c r="L1212" s="480"/>
      <c r="M1212" s="481">
        <v>182</v>
      </c>
      <c r="N1212" s="482" t="s">
        <v>328</v>
      </c>
      <c r="O1212" s="483">
        <v>1</v>
      </c>
      <c r="P1212" s="484">
        <v>152</v>
      </c>
      <c r="Q1212" s="485">
        <v>0</v>
      </c>
      <c r="R1212" s="485">
        <v>0</v>
      </c>
      <c r="S1212" s="485">
        <v>-30</v>
      </c>
      <c r="T1212" s="485">
        <v>0</v>
      </c>
      <c r="U1212" s="484">
        <v>0</v>
      </c>
      <c r="V1212" s="483"/>
      <c r="W1212" s="486" t="s">
        <v>672</v>
      </c>
      <c r="X1212" s="476" t="s">
        <v>630</v>
      </c>
      <c r="Y1212" s="476" t="s">
        <v>0</v>
      </c>
      <c r="Z1212" s="476">
        <v>0</v>
      </c>
      <c r="AA1212" s="493">
        <f t="shared" si="48"/>
        <v>137</v>
      </c>
      <c r="AC1212" s="495">
        <f t="shared" si="49"/>
        <v>137</v>
      </c>
    </row>
    <row r="1213" spans="1:29" s="493" customFormat="1" hidden="1" x14ac:dyDescent="0.2">
      <c r="A1213" s="475">
        <v>1186</v>
      </c>
      <c r="B1213" s="476" t="s">
        <v>407</v>
      </c>
      <c r="C1213" s="476" t="s">
        <v>486</v>
      </c>
      <c r="D1213" s="476" t="s">
        <v>703</v>
      </c>
      <c r="E1213" s="476" t="s">
        <v>750</v>
      </c>
      <c r="F1213" s="477">
        <v>100</v>
      </c>
      <c r="G1213" s="477">
        <v>0</v>
      </c>
      <c r="H1213" s="477">
        <v>0</v>
      </c>
      <c r="I1213" s="478" t="s">
        <v>328</v>
      </c>
      <c r="J1213" s="479">
        <v>1330</v>
      </c>
      <c r="K1213" s="480">
        <v>43054</v>
      </c>
      <c r="L1213" s="480"/>
      <c r="M1213" s="481">
        <v>133</v>
      </c>
      <c r="N1213" s="482" t="s">
        <v>328</v>
      </c>
      <c r="O1213" s="483">
        <v>1</v>
      </c>
      <c r="P1213" s="484">
        <v>111</v>
      </c>
      <c r="Q1213" s="485">
        <v>0</v>
      </c>
      <c r="R1213" s="485">
        <v>0</v>
      </c>
      <c r="S1213" s="485">
        <v>-22</v>
      </c>
      <c r="T1213" s="485">
        <v>0</v>
      </c>
      <c r="U1213" s="484">
        <v>0</v>
      </c>
      <c r="V1213" s="483"/>
      <c r="W1213" s="486" t="s">
        <v>672</v>
      </c>
      <c r="X1213" s="476" t="s">
        <v>630</v>
      </c>
      <c r="Y1213" s="476" t="s">
        <v>0</v>
      </c>
      <c r="Z1213" s="476">
        <v>0</v>
      </c>
      <c r="AA1213" s="493">
        <f t="shared" si="48"/>
        <v>100</v>
      </c>
      <c r="AC1213" s="495">
        <f t="shared" si="49"/>
        <v>100</v>
      </c>
    </row>
    <row r="1214" spans="1:29" s="493" customFormat="1" hidden="1" x14ac:dyDescent="0.2">
      <c r="A1214" s="475">
        <v>1187</v>
      </c>
      <c r="B1214" s="476" t="s">
        <v>407</v>
      </c>
      <c r="C1214" s="476" t="s">
        <v>486</v>
      </c>
      <c r="D1214" s="476" t="s">
        <v>703</v>
      </c>
      <c r="E1214" s="476" t="s">
        <v>750</v>
      </c>
      <c r="F1214" s="477">
        <v>5000</v>
      </c>
      <c r="G1214" s="477">
        <v>0</v>
      </c>
      <c r="H1214" s="477">
        <v>0</v>
      </c>
      <c r="I1214" s="478" t="s">
        <v>328</v>
      </c>
      <c r="J1214" s="479">
        <v>1330</v>
      </c>
      <c r="K1214" s="480">
        <v>43054</v>
      </c>
      <c r="L1214" s="480"/>
      <c r="M1214" s="481">
        <v>6651</v>
      </c>
      <c r="N1214" s="482" t="s">
        <v>328</v>
      </c>
      <c r="O1214" s="483">
        <v>1</v>
      </c>
      <c r="P1214" s="484">
        <v>5550</v>
      </c>
      <c r="Q1214" s="485">
        <v>0</v>
      </c>
      <c r="R1214" s="485">
        <v>0</v>
      </c>
      <c r="S1214" s="485">
        <v>-1100</v>
      </c>
      <c r="T1214" s="485">
        <v>0</v>
      </c>
      <c r="U1214" s="484">
        <v>0</v>
      </c>
      <c r="V1214" s="483"/>
      <c r="W1214" s="486" t="s">
        <v>672</v>
      </c>
      <c r="X1214" s="476" t="s">
        <v>630</v>
      </c>
      <c r="Y1214" s="476" t="s">
        <v>0</v>
      </c>
      <c r="Z1214" s="476">
        <v>0</v>
      </c>
      <c r="AA1214" s="493">
        <f t="shared" si="48"/>
        <v>5000</v>
      </c>
      <c r="AC1214" s="495">
        <f t="shared" si="49"/>
        <v>5000</v>
      </c>
    </row>
    <row r="1215" spans="1:29" s="493" customFormat="1" hidden="1" x14ac:dyDescent="0.2">
      <c r="A1215" s="475">
        <v>1188</v>
      </c>
      <c r="B1215" s="476" t="s">
        <v>407</v>
      </c>
      <c r="C1215" s="476" t="s">
        <v>486</v>
      </c>
      <c r="D1215" s="476" t="s">
        <v>703</v>
      </c>
      <c r="E1215" s="476" t="s">
        <v>750</v>
      </c>
      <c r="F1215" s="477">
        <v>1641</v>
      </c>
      <c r="G1215" s="477">
        <v>0</v>
      </c>
      <c r="H1215" s="477">
        <v>0</v>
      </c>
      <c r="I1215" s="478" t="s">
        <v>328</v>
      </c>
      <c r="J1215" s="479">
        <v>1325</v>
      </c>
      <c r="K1215" s="480">
        <v>43056</v>
      </c>
      <c r="L1215" s="480"/>
      <c r="M1215" s="481">
        <v>2175</v>
      </c>
      <c r="N1215" s="482" t="s">
        <v>328</v>
      </c>
      <c r="O1215" s="483">
        <v>1</v>
      </c>
      <c r="P1215" s="484">
        <v>1821</v>
      </c>
      <c r="Q1215" s="485">
        <v>0</v>
      </c>
      <c r="R1215" s="485">
        <v>0</v>
      </c>
      <c r="S1215" s="485">
        <v>-353</v>
      </c>
      <c r="T1215" s="485">
        <v>0</v>
      </c>
      <c r="U1215" s="484">
        <v>0</v>
      </c>
      <c r="V1215" s="483"/>
      <c r="W1215" s="486" t="s">
        <v>672</v>
      </c>
      <c r="X1215" s="476" t="s">
        <v>630</v>
      </c>
      <c r="Y1215" s="476" t="s">
        <v>0</v>
      </c>
      <c r="Z1215" s="476">
        <v>0</v>
      </c>
      <c r="AA1215" s="493">
        <f t="shared" si="48"/>
        <v>1641</v>
      </c>
      <c r="AC1215" s="495">
        <f t="shared" si="49"/>
        <v>1641</v>
      </c>
    </row>
    <row r="1216" spans="1:29" s="493" customFormat="1" hidden="1" x14ac:dyDescent="0.2">
      <c r="A1216" s="475">
        <v>1189</v>
      </c>
      <c r="B1216" s="476" t="s">
        <v>407</v>
      </c>
      <c r="C1216" s="476" t="s">
        <v>486</v>
      </c>
      <c r="D1216" s="476" t="s">
        <v>703</v>
      </c>
      <c r="E1216" s="476" t="s">
        <v>750</v>
      </c>
      <c r="F1216" s="477">
        <v>10653</v>
      </c>
      <c r="G1216" s="477">
        <v>0</v>
      </c>
      <c r="H1216" s="477">
        <v>0</v>
      </c>
      <c r="I1216" s="478" t="s">
        <v>328</v>
      </c>
      <c r="J1216" s="479">
        <v>1325</v>
      </c>
      <c r="K1216" s="480">
        <v>43056</v>
      </c>
      <c r="L1216" s="480"/>
      <c r="M1216" s="481">
        <v>14117</v>
      </c>
      <c r="N1216" s="482" t="s">
        <v>328</v>
      </c>
      <c r="O1216" s="483">
        <v>1</v>
      </c>
      <c r="P1216" s="484">
        <v>11824</v>
      </c>
      <c r="Q1216" s="485">
        <v>0</v>
      </c>
      <c r="R1216" s="485">
        <v>0</v>
      </c>
      <c r="S1216" s="485">
        <v>-2291</v>
      </c>
      <c r="T1216" s="485">
        <v>0</v>
      </c>
      <c r="U1216" s="484">
        <v>0</v>
      </c>
      <c r="V1216" s="483"/>
      <c r="W1216" s="486" t="s">
        <v>672</v>
      </c>
      <c r="X1216" s="476" t="s">
        <v>630</v>
      </c>
      <c r="Y1216" s="476" t="s">
        <v>0</v>
      </c>
      <c r="Z1216" s="476">
        <v>0</v>
      </c>
      <c r="AA1216" s="493">
        <f t="shared" si="48"/>
        <v>10653</v>
      </c>
      <c r="AC1216" s="495">
        <f t="shared" si="49"/>
        <v>10653</v>
      </c>
    </row>
    <row r="1217" spans="1:29" s="493" customFormat="1" hidden="1" x14ac:dyDescent="0.2">
      <c r="A1217" s="475">
        <v>1190</v>
      </c>
      <c r="B1217" s="476" t="s">
        <v>407</v>
      </c>
      <c r="C1217" s="476" t="s">
        <v>486</v>
      </c>
      <c r="D1217" s="476" t="s">
        <v>703</v>
      </c>
      <c r="E1217" s="476" t="s">
        <v>750</v>
      </c>
      <c r="F1217" s="477">
        <v>1140</v>
      </c>
      <c r="G1217" s="477">
        <v>0</v>
      </c>
      <c r="H1217" s="477">
        <v>0</v>
      </c>
      <c r="I1217" s="478" t="s">
        <v>328</v>
      </c>
      <c r="J1217" s="479">
        <v>1324.9</v>
      </c>
      <c r="K1217" s="480">
        <v>43059</v>
      </c>
      <c r="L1217" s="480"/>
      <c r="M1217" s="481">
        <v>1511</v>
      </c>
      <c r="N1217" s="482" t="s">
        <v>328</v>
      </c>
      <c r="O1217" s="483">
        <v>1</v>
      </c>
      <c r="P1217" s="484">
        <v>1265</v>
      </c>
      <c r="Q1217" s="485">
        <v>0</v>
      </c>
      <c r="R1217" s="485">
        <v>0</v>
      </c>
      <c r="S1217" s="485">
        <v>-245</v>
      </c>
      <c r="T1217" s="485">
        <v>0</v>
      </c>
      <c r="U1217" s="484">
        <v>0</v>
      </c>
      <c r="V1217" s="483"/>
      <c r="W1217" s="486" t="s">
        <v>672</v>
      </c>
      <c r="X1217" s="476" t="s">
        <v>630</v>
      </c>
      <c r="Y1217" s="476" t="s">
        <v>0</v>
      </c>
      <c r="Z1217" s="476">
        <v>0</v>
      </c>
      <c r="AA1217" s="493">
        <f t="shared" si="48"/>
        <v>1140</v>
      </c>
      <c r="AC1217" s="495">
        <f t="shared" si="49"/>
        <v>1140</v>
      </c>
    </row>
    <row r="1218" spans="1:29" s="493" customFormat="1" hidden="1" x14ac:dyDescent="0.2">
      <c r="A1218" s="475">
        <v>1191</v>
      </c>
      <c r="B1218" s="476" t="s">
        <v>407</v>
      </c>
      <c r="C1218" s="476" t="s">
        <v>486</v>
      </c>
      <c r="D1218" s="476" t="s">
        <v>703</v>
      </c>
      <c r="E1218" s="476" t="s">
        <v>750</v>
      </c>
      <c r="F1218" s="477">
        <v>184</v>
      </c>
      <c r="G1218" s="477">
        <v>0</v>
      </c>
      <c r="H1218" s="477">
        <v>0</v>
      </c>
      <c r="I1218" s="478" t="s">
        <v>328</v>
      </c>
      <c r="J1218" s="479">
        <v>1325</v>
      </c>
      <c r="K1218" s="480">
        <v>43059</v>
      </c>
      <c r="L1218" s="480"/>
      <c r="M1218" s="481">
        <v>244</v>
      </c>
      <c r="N1218" s="482" t="s">
        <v>328</v>
      </c>
      <c r="O1218" s="483">
        <v>1</v>
      </c>
      <c r="P1218" s="484">
        <v>204</v>
      </c>
      <c r="Q1218" s="485">
        <v>0</v>
      </c>
      <c r="R1218" s="485">
        <v>0</v>
      </c>
      <c r="S1218" s="485">
        <v>-40</v>
      </c>
      <c r="T1218" s="485">
        <v>0</v>
      </c>
      <c r="U1218" s="484">
        <v>0</v>
      </c>
      <c r="V1218" s="483"/>
      <c r="W1218" s="486" t="s">
        <v>672</v>
      </c>
      <c r="X1218" s="476" t="s">
        <v>630</v>
      </c>
      <c r="Y1218" s="476" t="s">
        <v>0</v>
      </c>
      <c r="Z1218" s="476">
        <v>0</v>
      </c>
      <c r="AA1218" s="493">
        <f t="shared" si="48"/>
        <v>184</v>
      </c>
      <c r="AC1218" s="495">
        <f t="shared" si="49"/>
        <v>184</v>
      </c>
    </row>
    <row r="1219" spans="1:29" s="493" customFormat="1" hidden="1" x14ac:dyDescent="0.2">
      <c r="A1219" s="475">
        <v>1192</v>
      </c>
      <c r="B1219" s="476" t="s">
        <v>407</v>
      </c>
      <c r="C1219" s="476" t="s">
        <v>486</v>
      </c>
      <c r="D1219" s="476" t="s">
        <v>703</v>
      </c>
      <c r="E1219" s="476" t="s">
        <v>750</v>
      </c>
      <c r="F1219" s="477">
        <v>772</v>
      </c>
      <c r="G1219" s="477">
        <v>0</v>
      </c>
      <c r="H1219" s="477">
        <v>0</v>
      </c>
      <c r="I1219" s="478" t="s">
        <v>328</v>
      </c>
      <c r="J1219" s="479">
        <v>1325</v>
      </c>
      <c r="K1219" s="480">
        <v>43059</v>
      </c>
      <c r="L1219" s="480"/>
      <c r="M1219" s="481">
        <v>1023</v>
      </c>
      <c r="N1219" s="482" t="s">
        <v>328</v>
      </c>
      <c r="O1219" s="483">
        <v>1</v>
      </c>
      <c r="P1219" s="484">
        <v>857</v>
      </c>
      <c r="Q1219" s="485">
        <v>0</v>
      </c>
      <c r="R1219" s="485">
        <v>0</v>
      </c>
      <c r="S1219" s="485">
        <v>-166</v>
      </c>
      <c r="T1219" s="485">
        <v>0</v>
      </c>
      <c r="U1219" s="484">
        <v>0</v>
      </c>
      <c r="V1219" s="483"/>
      <c r="W1219" s="486" t="s">
        <v>672</v>
      </c>
      <c r="X1219" s="476" t="s">
        <v>630</v>
      </c>
      <c r="Y1219" s="476" t="s">
        <v>0</v>
      </c>
      <c r="Z1219" s="476">
        <v>0</v>
      </c>
      <c r="AA1219" s="493">
        <f t="shared" si="48"/>
        <v>772</v>
      </c>
      <c r="AC1219" s="495">
        <f t="shared" si="49"/>
        <v>772</v>
      </c>
    </row>
    <row r="1220" spans="1:29" s="493" customFormat="1" hidden="1" x14ac:dyDescent="0.2">
      <c r="A1220" s="475">
        <v>1193</v>
      </c>
      <c r="B1220" s="476" t="s">
        <v>407</v>
      </c>
      <c r="C1220" s="476" t="s">
        <v>486</v>
      </c>
      <c r="D1220" s="476" t="s">
        <v>703</v>
      </c>
      <c r="E1220" s="476" t="s">
        <v>750</v>
      </c>
      <c r="F1220" s="477">
        <v>1476</v>
      </c>
      <c r="G1220" s="477">
        <v>0</v>
      </c>
      <c r="H1220" s="477">
        <v>0</v>
      </c>
      <c r="I1220" s="478" t="s">
        <v>328</v>
      </c>
      <c r="J1220" s="479">
        <v>1325</v>
      </c>
      <c r="K1220" s="480">
        <v>43059</v>
      </c>
      <c r="L1220" s="480"/>
      <c r="M1220" s="481">
        <v>1956</v>
      </c>
      <c r="N1220" s="482" t="s">
        <v>328</v>
      </c>
      <c r="O1220" s="483">
        <v>1</v>
      </c>
      <c r="P1220" s="484">
        <v>1638</v>
      </c>
      <c r="Q1220" s="485">
        <v>0</v>
      </c>
      <c r="R1220" s="485">
        <v>0</v>
      </c>
      <c r="S1220" s="485">
        <v>-317</v>
      </c>
      <c r="T1220" s="485">
        <v>0</v>
      </c>
      <c r="U1220" s="484">
        <v>0</v>
      </c>
      <c r="V1220" s="483"/>
      <c r="W1220" s="486" t="s">
        <v>672</v>
      </c>
      <c r="X1220" s="476" t="s">
        <v>630</v>
      </c>
      <c r="Y1220" s="476" t="s">
        <v>0</v>
      </c>
      <c r="Z1220" s="476">
        <v>0</v>
      </c>
      <c r="AA1220" s="493">
        <f t="shared" si="48"/>
        <v>1476</v>
      </c>
      <c r="AC1220" s="495">
        <f t="shared" si="49"/>
        <v>1476</v>
      </c>
    </row>
    <row r="1221" spans="1:29" s="493" customFormat="1" hidden="1" x14ac:dyDescent="0.2">
      <c r="A1221" s="475">
        <v>1194</v>
      </c>
      <c r="B1221" s="476" t="s">
        <v>407</v>
      </c>
      <c r="C1221" s="476" t="s">
        <v>486</v>
      </c>
      <c r="D1221" s="476" t="s">
        <v>703</v>
      </c>
      <c r="E1221" s="476" t="s">
        <v>750</v>
      </c>
      <c r="F1221" s="477">
        <v>100</v>
      </c>
      <c r="G1221" s="477">
        <v>0</v>
      </c>
      <c r="H1221" s="477">
        <v>0</v>
      </c>
      <c r="I1221" s="478" t="s">
        <v>328</v>
      </c>
      <c r="J1221" s="479">
        <v>1324</v>
      </c>
      <c r="K1221" s="480">
        <v>43059</v>
      </c>
      <c r="L1221" s="480"/>
      <c r="M1221" s="481">
        <v>132</v>
      </c>
      <c r="N1221" s="482" t="s">
        <v>328</v>
      </c>
      <c r="O1221" s="483">
        <v>1</v>
      </c>
      <c r="P1221" s="484">
        <v>111</v>
      </c>
      <c r="Q1221" s="485">
        <v>0</v>
      </c>
      <c r="R1221" s="485">
        <v>0</v>
      </c>
      <c r="S1221" s="485">
        <v>-21</v>
      </c>
      <c r="T1221" s="485">
        <v>0</v>
      </c>
      <c r="U1221" s="484">
        <v>0</v>
      </c>
      <c r="V1221" s="483"/>
      <c r="W1221" s="486" t="s">
        <v>672</v>
      </c>
      <c r="X1221" s="476" t="s">
        <v>630</v>
      </c>
      <c r="Y1221" s="476" t="s">
        <v>0</v>
      </c>
      <c r="Z1221" s="476">
        <v>0</v>
      </c>
      <c r="AA1221" s="493">
        <f t="shared" si="48"/>
        <v>100</v>
      </c>
      <c r="AC1221" s="495">
        <f t="shared" si="49"/>
        <v>100</v>
      </c>
    </row>
    <row r="1222" spans="1:29" s="493" customFormat="1" hidden="1" x14ac:dyDescent="0.2">
      <c r="A1222" s="475">
        <v>1195</v>
      </c>
      <c r="B1222" s="476" t="s">
        <v>407</v>
      </c>
      <c r="C1222" s="476" t="s">
        <v>486</v>
      </c>
      <c r="D1222" s="476" t="s">
        <v>703</v>
      </c>
      <c r="E1222" s="476" t="s">
        <v>750</v>
      </c>
      <c r="F1222" s="477">
        <v>80</v>
      </c>
      <c r="G1222" s="477">
        <v>0</v>
      </c>
      <c r="H1222" s="477">
        <v>0</v>
      </c>
      <c r="I1222" s="478" t="s">
        <v>328</v>
      </c>
      <c r="J1222" s="479">
        <v>1324.99</v>
      </c>
      <c r="K1222" s="480">
        <v>43059</v>
      </c>
      <c r="L1222" s="480"/>
      <c r="M1222" s="481">
        <v>106</v>
      </c>
      <c r="N1222" s="482" t="s">
        <v>328</v>
      </c>
      <c r="O1222" s="483">
        <v>1</v>
      </c>
      <c r="P1222" s="484">
        <v>89</v>
      </c>
      <c r="Q1222" s="485">
        <v>0</v>
      </c>
      <c r="R1222" s="485">
        <v>0</v>
      </c>
      <c r="S1222" s="485">
        <v>-17</v>
      </c>
      <c r="T1222" s="485">
        <v>0</v>
      </c>
      <c r="U1222" s="484">
        <v>0</v>
      </c>
      <c r="V1222" s="483"/>
      <c r="W1222" s="486" t="s">
        <v>672</v>
      </c>
      <c r="X1222" s="476" t="s">
        <v>630</v>
      </c>
      <c r="Y1222" s="476" t="s">
        <v>0</v>
      </c>
      <c r="Z1222" s="476">
        <v>0</v>
      </c>
      <c r="AA1222" s="493">
        <f t="shared" si="48"/>
        <v>80</v>
      </c>
      <c r="AC1222" s="495">
        <f t="shared" si="49"/>
        <v>80</v>
      </c>
    </row>
    <row r="1223" spans="1:29" s="493" customFormat="1" hidden="1" x14ac:dyDescent="0.2">
      <c r="A1223" s="475">
        <v>1196</v>
      </c>
      <c r="B1223" s="476" t="s">
        <v>407</v>
      </c>
      <c r="C1223" s="476" t="s">
        <v>486</v>
      </c>
      <c r="D1223" s="476" t="s">
        <v>703</v>
      </c>
      <c r="E1223" s="476" t="s">
        <v>750</v>
      </c>
      <c r="F1223" s="477">
        <v>24</v>
      </c>
      <c r="G1223" s="477">
        <v>0</v>
      </c>
      <c r="H1223" s="477">
        <v>0</v>
      </c>
      <c r="I1223" s="478" t="s">
        <v>328</v>
      </c>
      <c r="J1223" s="479">
        <v>1325</v>
      </c>
      <c r="K1223" s="480">
        <v>43059</v>
      </c>
      <c r="L1223" s="480"/>
      <c r="M1223" s="481">
        <v>32</v>
      </c>
      <c r="N1223" s="482" t="s">
        <v>328</v>
      </c>
      <c r="O1223" s="483">
        <v>1</v>
      </c>
      <c r="P1223" s="484">
        <v>27</v>
      </c>
      <c r="Q1223" s="485">
        <v>0</v>
      </c>
      <c r="R1223" s="485">
        <v>0</v>
      </c>
      <c r="S1223" s="485">
        <v>-5</v>
      </c>
      <c r="T1223" s="485">
        <v>0</v>
      </c>
      <c r="U1223" s="484">
        <v>0</v>
      </c>
      <c r="V1223" s="483"/>
      <c r="W1223" s="486" t="s">
        <v>672</v>
      </c>
      <c r="X1223" s="476" t="s">
        <v>630</v>
      </c>
      <c r="Y1223" s="476" t="s">
        <v>0</v>
      </c>
      <c r="Z1223" s="476">
        <v>0</v>
      </c>
      <c r="AA1223" s="493">
        <f t="shared" si="48"/>
        <v>24</v>
      </c>
      <c r="AC1223" s="495">
        <f t="shared" si="49"/>
        <v>24</v>
      </c>
    </row>
    <row r="1224" spans="1:29" s="493" customFormat="1" hidden="1" x14ac:dyDescent="0.2">
      <c r="A1224" s="475">
        <v>1197</v>
      </c>
      <c r="B1224" s="476" t="s">
        <v>407</v>
      </c>
      <c r="C1224" s="476" t="s">
        <v>486</v>
      </c>
      <c r="D1224" s="476" t="s">
        <v>703</v>
      </c>
      <c r="E1224" s="476" t="s">
        <v>750</v>
      </c>
      <c r="F1224" s="477">
        <v>200</v>
      </c>
      <c r="G1224" s="477">
        <v>0</v>
      </c>
      <c r="H1224" s="477">
        <v>0</v>
      </c>
      <c r="I1224" s="478" t="s">
        <v>328</v>
      </c>
      <c r="J1224" s="479">
        <v>1325</v>
      </c>
      <c r="K1224" s="480">
        <v>43059</v>
      </c>
      <c r="L1224" s="480"/>
      <c r="M1224" s="481">
        <v>265</v>
      </c>
      <c r="N1224" s="482" t="s">
        <v>328</v>
      </c>
      <c r="O1224" s="483">
        <v>1</v>
      </c>
      <c r="P1224" s="484">
        <v>222</v>
      </c>
      <c r="Q1224" s="485">
        <v>0</v>
      </c>
      <c r="R1224" s="485">
        <v>0</v>
      </c>
      <c r="S1224" s="485">
        <v>-43</v>
      </c>
      <c r="T1224" s="485">
        <v>0</v>
      </c>
      <c r="U1224" s="484">
        <v>0</v>
      </c>
      <c r="V1224" s="483"/>
      <c r="W1224" s="486" t="s">
        <v>672</v>
      </c>
      <c r="X1224" s="476" t="s">
        <v>630</v>
      </c>
      <c r="Y1224" s="476" t="s">
        <v>0</v>
      </c>
      <c r="Z1224" s="476">
        <v>0</v>
      </c>
      <c r="AA1224" s="493">
        <f t="shared" si="48"/>
        <v>200</v>
      </c>
      <c r="AC1224" s="495">
        <f t="shared" si="49"/>
        <v>200</v>
      </c>
    </row>
    <row r="1225" spans="1:29" s="493" customFormat="1" hidden="1" x14ac:dyDescent="0.2">
      <c r="A1225" s="475">
        <v>1198</v>
      </c>
      <c r="B1225" s="476" t="s">
        <v>407</v>
      </c>
      <c r="C1225" s="476" t="s">
        <v>486</v>
      </c>
      <c r="D1225" s="476" t="s">
        <v>703</v>
      </c>
      <c r="E1225" s="476" t="s">
        <v>750</v>
      </c>
      <c r="F1225" s="477">
        <v>4596</v>
      </c>
      <c r="G1225" s="477">
        <v>0</v>
      </c>
      <c r="H1225" s="477">
        <v>0</v>
      </c>
      <c r="I1225" s="478" t="s">
        <v>328</v>
      </c>
      <c r="J1225" s="479">
        <v>1325</v>
      </c>
      <c r="K1225" s="480">
        <v>43059</v>
      </c>
      <c r="L1225" s="480"/>
      <c r="M1225" s="481">
        <v>6090</v>
      </c>
      <c r="N1225" s="482" t="s">
        <v>328</v>
      </c>
      <c r="O1225" s="483">
        <v>1</v>
      </c>
      <c r="P1225" s="484">
        <v>5101</v>
      </c>
      <c r="Q1225" s="485">
        <v>0</v>
      </c>
      <c r="R1225" s="485">
        <v>0</v>
      </c>
      <c r="S1225" s="485">
        <v>-988</v>
      </c>
      <c r="T1225" s="485">
        <v>0</v>
      </c>
      <c r="U1225" s="484">
        <v>0</v>
      </c>
      <c r="V1225" s="483"/>
      <c r="W1225" s="486" t="s">
        <v>672</v>
      </c>
      <c r="X1225" s="476" t="s">
        <v>630</v>
      </c>
      <c r="Y1225" s="476" t="s">
        <v>0</v>
      </c>
      <c r="Z1225" s="476">
        <v>0</v>
      </c>
      <c r="AA1225" s="493">
        <f t="shared" si="48"/>
        <v>4596</v>
      </c>
      <c r="AC1225" s="495">
        <f t="shared" si="49"/>
        <v>4596</v>
      </c>
    </row>
    <row r="1226" spans="1:29" s="493" customFormat="1" hidden="1" x14ac:dyDescent="0.2">
      <c r="A1226" s="475">
        <v>1199</v>
      </c>
      <c r="B1226" s="476" t="s">
        <v>407</v>
      </c>
      <c r="C1226" s="476" t="s">
        <v>486</v>
      </c>
      <c r="D1226" s="476" t="s">
        <v>703</v>
      </c>
      <c r="E1226" s="476" t="s">
        <v>750</v>
      </c>
      <c r="F1226" s="477">
        <v>1673</v>
      </c>
      <c r="G1226" s="477">
        <v>0</v>
      </c>
      <c r="H1226" s="477">
        <v>0</v>
      </c>
      <c r="I1226" s="478" t="s">
        <v>328</v>
      </c>
      <c r="J1226" s="479">
        <v>1329</v>
      </c>
      <c r="K1226" s="480">
        <v>43059</v>
      </c>
      <c r="L1226" s="480"/>
      <c r="M1226" s="481">
        <v>2224</v>
      </c>
      <c r="N1226" s="482" t="s">
        <v>328</v>
      </c>
      <c r="O1226" s="483">
        <v>1</v>
      </c>
      <c r="P1226" s="484">
        <v>1857</v>
      </c>
      <c r="Q1226" s="485">
        <v>0</v>
      </c>
      <c r="R1226" s="485">
        <v>0</v>
      </c>
      <c r="S1226" s="485">
        <v>-367</v>
      </c>
      <c r="T1226" s="485">
        <v>0</v>
      </c>
      <c r="U1226" s="484">
        <v>0</v>
      </c>
      <c r="V1226" s="483"/>
      <c r="W1226" s="486" t="s">
        <v>672</v>
      </c>
      <c r="X1226" s="476" t="s">
        <v>630</v>
      </c>
      <c r="Y1226" s="476" t="s">
        <v>0</v>
      </c>
      <c r="Z1226" s="476">
        <v>0</v>
      </c>
      <c r="AA1226" s="493">
        <f t="shared" si="48"/>
        <v>1673</v>
      </c>
      <c r="AC1226" s="495">
        <f t="shared" si="49"/>
        <v>1673</v>
      </c>
    </row>
    <row r="1227" spans="1:29" s="493" customFormat="1" hidden="1" x14ac:dyDescent="0.2">
      <c r="A1227" s="475">
        <v>1200</v>
      </c>
      <c r="B1227" s="476" t="s">
        <v>407</v>
      </c>
      <c r="C1227" s="476" t="s">
        <v>486</v>
      </c>
      <c r="D1227" s="476" t="s">
        <v>703</v>
      </c>
      <c r="E1227" s="476" t="s">
        <v>750</v>
      </c>
      <c r="F1227" s="477">
        <v>145</v>
      </c>
      <c r="G1227" s="477">
        <v>0</v>
      </c>
      <c r="H1227" s="477">
        <v>0</v>
      </c>
      <c r="I1227" s="478" t="s">
        <v>328</v>
      </c>
      <c r="J1227" s="479">
        <v>1329</v>
      </c>
      <c r="K1227" s="480">
        <v>43059</v>
      </c>
      <c r="L1227" s="480"/>
      <c r="M1227" s="481">
        <v>193</v>
      </c>
      <c r="N1227" s="482" t="s">
        <v>328</v>
      </c>
      <c r="O1227" s="483">
        <v>1</v>
      </c>
      <c r="P1227" s="484">
        <v>161</v>
      </c>
      <c r="Q1227" s="485">
        <v>0</v>
      </c>
      <c r="R1227" s="485">
        <v>0</v>
      </c>
      <c r="S1227" s="485">
        <v>-32</v>
      </c>
      <c r="T1227" s="485">
        <v>0</v>
      </c>
      <c r="U1227" s="484">
        <v>0</v>
      </c>
      <c r="V1227" s="483"/>
      <c r="W1227" s="486" t="s">
        <v>672</v>
      </c>
      <c r="X1227" s="476" t="s">
        <v>630</v>
      </c>
      <c r="Y1227" s="476" t="s">
        <v>0</v>
      </c>
      <c r="Z1227" s="476">
        <v>0</v>
      </c>
      <c r="AA1227" s="493">
        <f t="shared" si="48"/>
        <v>145</v>
      </c>
      <c r="AC1227" s="495">
        <f t="shared" si="49"/>
        <v>145</v>
      </c>
    </row>
    <row r="1228" spans="1:29" s="493" customFormat="1" hidden="1" x14ac:dyDescent="0.2">
      <c r="A1228" s="475">
        <v>1201</v>
      </c>
      <c r="B1228" s="476" t="s">
        <v>407</v>
      </c>
      <c r="C1228" s="476" t="s">
        <v>486</v>
      </c>
      <c r="D1228" s="476" t="s">
        <v>703</v>
      </c>
      <c r="E1228" s="476" t="s">
        <v>750</v>
      </c>
      <c r="F1228" s="477">
        <v>300</v>
      </c>
      <c r="G1228" s="477">
        <v>0</v>
      </c>
      <c r="H1228" s="477">
        <v>0</v>
      </c>
      <c r="I1228" s="478" t="s">
        <v>328</v>
      </c>
      <c r="J1228" s="479">
        <v>1329</v>
      </c>
      <c r="K1228" s="480">
        <v>43059</v>
      </c>
      <c r="L1228" s="480"/>
      <c r="M1228" s="481">
        <v>399</v>
      </c>
      <c r="N1228" s="482" t="s">
        <v>328</v>
      </c>
      <c r="O1228" s="483">
        <v>1</v>
      </c>
      <c r="P1228" s="484">
        <v>333</v>
      </c>
      <c r="Q1228" s="485">
        <v>0</v>
      </c>
      <c r="R1228" s="485">
        <v>0</v>
      </c>
      <c r="S1228" s="485">
        <v>-66</v>
      </c>
      <c r="T1228" s="485">
        <v>0</v>
      </c>
      <c r="U1228" s="484">
        <v>0</v>
      </c>
      <c r="V1228" s="483"/>
      <c r="W1228" s="486" t="s">
        <v>672</v>
      </c>
      <c r="X1228" s="476" t="s">
        <v>630</v>
      </c>
      <c r="Y1228" s="476" t="s">
        <v>0</v>
      </c>
      <c r="Z1228" s="476">
        <v>0</v>
      </c>
      <c r="AA1228" s="493">
        <f t="shared" si="48"/>
        <v>300</v>
      </c>
      <c r="AC1228" s="495">
        <f t="shared" si="49"/>
        <v>300</v>
      </c>
    </row>
    <row r="1229" spans="1:29" s="493" customFormat="1" hidden="1" x14ac:dyDescent="0.2">
      <c r="A1229" s="475">
        <v>1202</v>
      </c>
      <c r="B1229" s="476" t="s">
        <v>407</v>
      </c>
      <c r="C1229" s="476" t="s">
        <v>486</v>
      </c>
      <c r="D1229" s="476" t="s">
        <v>703</v>
      </c>
      <c r="E1229" s="476" t="s">
        <v>750</v>
      </c>
      <c r="F1229" s="477">
        <v>38</v>
      </c>
      <c r="G1229" s="477">
        <v>0</v>
      </c>
      <c r="H1229" s="477">
        <v>0</v>
      </c>
      <c r="I1229" s="478" t="s">
        <v>328</v>
      </c>
      <c r="J1229" s="479">
        <v>1329</v>
      </c>
      <c r="K1229" s="480">
        <v>43059</v>
      </c>
      <c r="L1229" s="480"/>
      <c r="M1229" s="481">
        <v>51</v>
      </c>
      <c r="N1229" s="482" t="s">
        <v>328</v>
      </c>
      <c r="O1229" s="483">
        <v>1</v>
      </c>
      <c r="P1229" s="484">
        <v>42</v>
      </c>
      <c r="Q1229" s="485">
        <v>0</v>
      </c>
      <c r="R1229" s="485">
        <v>0</v>
      </c>
      <c r="S1229" s="485">
        <v>-8</v>
      </c>
      <c r="T1229" s="485">
        <v>0</v>
      </c>
      <c r="U1229" s="484">
        <v>0</v>
      </c>
      <c r="V1229" s="483"/>
      <c r="W1229" s="486" t="s">
        <v>672</v>
      </c>
      <c r="X1229" s="476" t="s">
        <v>630</v>
      </c>
      <c r="Y1229" s="476" t="s">
        <v>0</v>
      </c>
      <c r="Z1229" s="476">
        <v>0</v>
      </c>
      <c r="AA1229" s="493">
        <f t="shared" si="48"/>
        <v>38</v>
      </c>
      <c r="AC1229" s="495">
        <f t="shared" si="49"/>
        <v>38</v>
      </c>
    </row>
    <row r="1230" spans="1:29" s="493" customFormat="1" hidden="1" x14ac:dyDescent="0.2">
      <c r="A1230" s="475">
        <v>1203</v>
      </c>
      <c r="B1230" s="476" t="s">
        <v>407</v>
      </c>
      <c r="C1230" s="476" t="s">
        <v>486</v>
      </c>
      <c r="D1230" s="476" t="s">
        <v>703</v>
      </c>
      <c r="E1230" s="476" t="s">
        <v>750</v>
      </c>
      <c r="F1230" s="477">
        <v>280</v>
      </c>
      <c r="G1230" s="477">
        <v>0</v>
      </c>
      <c r="H1230" s="477">
        <v>0</v>
      </c>
      <c r="I1230" s="478" t="s">
        <v>328</v>
      </c>
      <c r="J1230" s="479">
        <v>1329</v>
      </c>
      <c r="K1230" s="480">
        <v>43059</v>
      </c>
      <c r="L1230" s="480"/>
      <c r="M1230" s="481">
        <v>372</v>
      </c>
      <c r="N1230" s="482" t="s">
        <v>328</v>
      </c>
      <c r="O1230" s="483">
        <v>1</v>
      </c>
      <c r="P1230" s="484">
        <v>311</v>
      </c>
      <c r="Q1230" s="485">
        <v>0</v>
      </c>
      <c r="R1230" s="485">
        <v>0</v>
      </c>
      <c r="S1230" s="485">
        <v>-61</v>
      </c>
      <c r="T1230" s="485">
        <v>0</v>
      </c>
      <c r="U1230" s="484">
        <v>0</v>
      </c>
      <c r="V1230" s="483"/>
      <c r="W1230" s="486" t="s">
        <v>672</v>
      </c>
      <c r="X1230" s="476" t="s">
        <v>630</v>
      </c>
      <c r="Y1230" s="476" t="s">
        <v>0</v>
      </c>
      <c r="Z1230" s="476">
        <v>0</v>
      </c>
      <c r="AA1230" s="493">
        <f t="shared" si="48"/>
        <v>280</v>
      </c>
      <c r="AC1230" s="495">
        <f t="shared" si="49"/>
        <v>280</v>
      </c>
    </row>
    <row r="1231" spans="1:29" s="493" customFormat="1" hidden="1" x14ac:dyDescent="0.2">
      <c r="A1231" s="475">
        <v>1204</v>
      </c>
      <c r="B1231" s="476" t="s">
        <v>407</v>
      </c>
      <c r="C1231" s="476" t="s">
        <v>486</v>
      </c>
      <c r="D1231" s="476" t="s">
        <v>703</v>
      </c>
      <c r="E1231" s="476" t="s">
        <v>750</v>
      </c>
      <c r="F1231" s="477">
        <v>400</v>
      </c>
      <c r="G1231" s="477">
        <v>0</v>
      </c>
      <c r="H1231" s="477">
        <v>0</v>
      </c>
      <c r="I1231" s="478" t="s">
        <v>328</v>
      </c>
      <c r="J1231" s="479">
        <v>1329</v>
      </c>
      <c r="K1231" s="480">
        <v>43059</v>
      </c>
      <c r="L1231" s="480"/>
      <c r="M1231" s="481">
        <v>532</v>
      </c>
      <c r="N1231" s="482" t="s">
        <v>328</v>
      </c>
      <c r="O1231" s="483">
        <v>1</v>
      </c>
      <c r="P1231" s="484">
        <v>444</v>
      </c>
      <c r="Q1231" s="485">
        <v>0</v>
      </c>
      <c r="R1231" s="485">
        <v>0</v>
      </c>
      <c r="S1231" s="485">
        <v>-88</v>
      </c>
      <c r="T1231" s="485">
        <v>0</v>
      </c>
      <c r="U1231" s="484">
        <v>0</v>
      </c>
      <c r="V1231" s="483"/>
      <c r="W1231" s="486" t="s">
        <v>672</v>
      </c>
      <c r="X1231" s="476" t="s">
        <v>630</v>
      </c>
      <c r="Y1231" s="476" t="s">
        <v>0</v>
      </c>
      <c r="Z1231" s="476">
        <v>0</v>
      </c>
      <c r="AA1231" s="493">
        <f t="shared" si="48"/>
        <v>400</v>
      </c>
      <c r="AC1231" s="495">
        <f t="shared" si="49"/>
        <v>400</v>
      </c>
    </row>
    <row r="1232" spans="1:29" s="493" customFormat="1" hidden="1" x14ac:dyDescent="0.2">
      <c r="A1232" s="475">
        <v>1205</v>
      </c>
      <c r="B1232" s="476" t="s">
        <v>407</v>
      </c>
      <c r="C1232" s="476" t="s">
        <v>486</v>
      </c>
      <c r="D1232" s="476" t="s">
        <v>703</v>
      </c>
      <c r="E1232" s="476" t="s">
        <v>750</v>
      </c>
      <c r="F1232" s="477">
        <v>146</v>
      </c>
      <c r="G1232" s="477">
        <v>0</v>
      </c>
      <c r="H1232" s="477">
        <v>0</v>
      </c>
      <c r="I1232" s="478" t="s">
        <v>328</v>
      </c>
      <c r="J1232" s="479">
        <v>1329</v>
      </c>
      <c r="K1232" s="480">
        <v>43059</v>
      </c>
      <c r="L1232" s="480"/>
      <c r="M1232" s="481">
        <v>194</v>
      </c>
      <c r="N1232" s="482" t="s">
        <v>328</v>
      </c>
      <c r="O1232" s="483">
        <v>1</v>
      </c>
      <c r="P1232" s="484">
        <v>162</v>
      </c>
      <c r="Q1232" s="485">
        <v>0</v>
      </c>
      <c r="R1232" s="485">
        <v>0</v>
      </c>
      <c r="S1232" s="485">
        <v>-32</v>
      </c>
      <c r="T1232" s="485">
        <v>0</v>
      </c>
      <c r="U1232" s="484">
        <v>0</v>
      </c>
      <c r="V1232" s="483"/>
      <c r="W1232" s="486" t="s">
        <v>672</v>
      </c>
      <c r="X1232" s="476" t="s">
        <v>630</v>
      </c>
      <c r="Y1232" s="476" t="s">
        <v>0</v>
      </c>
      <c r="Z1232" s="476">
        <v>0</v>
      </c>
      <c r="AA1232" s="493">
        <f t="shared" ref="AA1232:AA1295" si="50">F1232/O1232</f>
        <v>146</v>
      </c>
      <c r="AC1232" s="495">
        <f t="shared" ref="AC1232:AC1295" si="51">AA1232-AB1232</f>
        <v>146</v>
      </c>
    </row>
    <row r="1233" spans="1:29" s="493" customFormat="1" hidden="1" x14ac:dyDescent="0.2">
      <c r="A1233" s="475">
        <v>1206</v>
      </c>
      <c r="B1233" s="476" t="s">
        <v>407</v>
      </c>
      <c r="C1233" s="476" t="s">
        <v>486</v>
      </c>
      <c r="D1233" s="476" t="s">
        <v>703</v>
      </c>
      <c r="E1233" s="476" t="s">
        <v>750</v>
      </c>
      <c r="F1233" s="477">
        <v>200</v>
      </c>
      <c r="G1233" s="477">
        <v>0</v>
      </c>
      <c r="H1233" s="477">
        <v>0</v>
      </c>
      <c r="I1233" s="478" t="s">
        <v>328</v>
      </c>
      <c r="J1233" s="479">
        <v>1329</v>
      </c>
      <c r="K1233" s="480">
        <v>43059</v>
      </c>
      <c r="L1233" s="480"/>
      <c r="M1233" s="481">
        <v>266</v>
      </c>
      <c r="N1233" s="482" t="s">
        <v>328</v>
      </c>
      <c r="O1233" s="483">
        <v>1</v>
      </c>
      <c r="P1233" s="484">
        <v>222</v>
      </c>
      <c r="Q1233" s="485">
        <v>0</v>
      </c>
      <c r="R1233" s="485">
        <v>0</v>
      </c>
      <c r="S1233" s="485">
        <v>-44</v>
      </c>
      <c r="T1233" s="485">
        <v>0</v>
      </c>
      <c r="U1233" s="484">
        <v>0</v>
      </c>
      <c r="V1233" s="483"/>
      <c r="W1233" s="486" t="s">
        <v>672</v>
      </c>
      <c r="X1233" s="476" t="s">
        <v>630</v>
      </c>
      <c r="Y1233" s="476" t="s">
        <v>0</v>
      </c>
      <c r="Z1233" s="476">
        <v>0</v>
      </c>
      <c r="AA1233" s="493">
        <f t="shared" si="50"/>
        <v>200</v>
      </c>
      <c r="AC1233" s="495">
        <f t="shared" si="51"/>
        <v>200</v>
      </c>
    </row>
    <row r="1234" spans="1:29" s="493" customFormat="1" hidden="1" x14ac:dyDescent="0.2">
      <c r="A1234" s="475">
        <v>1207</v>
      </c>
      <c r="B1234" s="476" t="s">
        <v>407</v>
      </c>
      <c r="C1234" s="476" t="s">
        <v>486</v>
      </c>
      <c r="D1234" s="476" t="s">
        <v>703</v>
      </c>
      <c r="E1234" s="476" t="s">
        <v>750</v>
      </c>
      <c r="F1234" s="477">
        <v>2000</v>
      </c>
      <c r="G1234" s="477">
        <v>0</v>
      </c>
      <c r="H1234" s="477">
        <v>0</v>
      </c>
      <c r="I1234" s="478" t="s">
        <v>328</v>
      </c>
      <c r="J1234" s="479">
        <v>1329</v>
      </c>
      <c r="K1234" s="480">
        <v>43059</v>
      </c>
      <c r="L1234" s="480"/>
      <c r="M1234" s="481">
        <v>2658</v>
      </c>
      <c r="N1234" s="482" t="s">
        <v>328</v>
      </c>
      <c r="O1234" s="483">
        <v>1</v>
      </c>
      <c r="P1234" s="484">
        <v>2220</v>
      </c>
      <c r="Q1234" s="485">
        <v>0</v>
      </c>
      <c r="R1234" s="485">
        <v>0</v>
      </c>
      <c r="S1234" s="485">
        <v>-438</v>
      </c>
      <c r="T1234" s="485">
        <v>0</v>
      </c>
      <c r="U1234" s="484">
        <v>0</v>
      </c>
      <c r="V1234" s="483"/>
      <c r="W1234" s="486" t="s">
        <v>672</v>
      </c>
      <c r="X1234" s="476" t="s">
        <v>630</v>
      </c>
      <c r="Y1234" s="476" t="s">
        <v>0</v>
      </c>
      <c r="Z1234" s="476">
        <v>0</v>
      </c>
      <c r="AA1234" s="493">
        <f t="shared" si="50"/>
        <v>2000</v>
      </c>
      <c r="AC1234" s="495">
        <f t="shared" si="51"/>
        <v>2000</v>
      </c>
    </row>
    <row r="1235" spans="1:29" s="493" customFormat="1" hidden="1" x14ac:dyDescent="0.2">
      <c r="A1235" s="475">
        <v>1208</v>
      </c>
      <c r="B1235" s="476" t="s">
        <v>407</v>
      </c>
      <c r="C1235" s="476" t="s">
        <v>486</v>
      </c>
      <c r="D1235" s="476" t="s">
        <v>703</v>
      </c>
      <c r="E1235" s="476" t="s">
        <v>750</v>
      </c>
      <c r="F1235" s="477">
        <v>13818</v>
      </c>
      <c r="G1235" s="477">
        <v>0</v>
      </c>
      <c r="H1235" s="477">
        <v>0</v>
      </c>
      <c r="I1235" s="478" t="s">
        <v>328</v>
      </c>
      <c r="J1235" s="479">
        <v>1329</v>
      </c>
      <c r="K1235" s="480">
        <v>43059</v>
      </c>
      <c r="L1235" s="480"/>
      <c r="M1235" s="481">
        <v>18366</v>
      </c>
      <c r="N1235" s="482" t="s">
        <v>328</v>
      </c>
      <c r="O1235" s="483">
        <v>1</v>
      </c>
      <c r="P1235" s="484">
        <v>15337</v>
      </c>
      <c r="Q1235" s="485">
        <v>0</v>
      </c>
      <c r="R1235" s="485">
        <v>0</v>
      </c>
      <c r="S1235" s="485">
        <v>-3027</v>
      </c>
      <c r="T1235" s="485">
        <v>0</v>
      </c>
      <c r="U1235" s="484">
        <v>0</v>
      </c>
      <c r="V1235" s="483"/>
      <c r="W1235" s="486" t="s">
        <v>672</v>
      </c>
      <c r="X1235" s="476" t="s">
        <v>630</v>
      </c>
      <c r="Y1235" s="476" t="s">
        <v>0</v>
      </c>
      <c r="Z1235" s="476">
        <v>0</v>
      </c>
      <c r="AA1235" s="493">
        <f t="shared" si="50"/>
        <v>13818</v>
      </c>
      <c r="AC1235" s="495">
        <f t="shared" si="51"/>
        <v>13818</v>
      </c>
    </row>
    <row r="1236" spans="1:29" s="493" customFormat="1" hidden="1" x14ac:dyDescent="0.2">
      <c r="A1236" s="475">
        <v>1209</v>
      </c>
      <c r="B1236" s="476" t="s">
        <v>407</v>
      </c>
      <c r="C1236" s="476" t="s">
        <v>486</v>
      </c>
      <c r="D1236" s="476" t="s">
        <v>703</v>
      </c>
      <c r="E1236" s="476" t="s">
        <v>750</v>
      </c>
      <c r="F1236" s="477">
        <v>128</v>
      </c>
      <c r="G1236" s="477">
        <v>0</v>
      </c>
      <c r="H1236" s="477">
        <v>0</v>
      </c>
      <c r="I1236" s="478" t="s">
        <v>328</v>
      </c>
      <c r="J1236" s="479">
        <v>1324.89</v>
      </c>
      <c r="K1236" s="480">
        <v>43059</v>
      </c>
      <c r="L1236" s="480"/>
      <c r="M1236" s="481">
        <v>170</v>
      </c>
      <c r="N1236" s="482" t="s">
        <v>328</v>
      </c>
      <c r="O1236" s="483">
        <v>1</v>
      </c>
      <c r="P1236" s="484">
        <v>142</v>
      </c>
      <c r="Q1236" s="485">
        <v>0</v>
      </c>
      <c r="R1236" s="485">
        <v>0</v>
      </c>
      <c r="S1236" s="485">
        <v>-28</v>
      </c>
      <c r="T1236" s="485">
        <v>0</v>
      </c>
      <c r="U1236" s="484">
        <v>0</v>
      </c>
      <c r="V1236" s="483"/>
      <c r="W1236" s="486" t="s">
        <v>672</v>
      </c>
      <c r="X1236" s="476" t="s">
        <v>630</v>
      </c>
      <c r="Y1236" s="476" t="s">
        <v>0</v>
      </c>
      <c r="Z1236" s="476">
        <v>0</v>
      </c>
      <c r="AA1236" s="493">
        <f t="shared" si="50"/>
        <v>128</v>
      </c>
      <c r="AC1236" s="495">
        <f t="shared" si="51"/>
        <v>128</v>
      </c>
    </row>
    <row r="1237" spans="1:29" s="493" customFormat="1" hidden="1" x14ac:dyDescent="0.2">
      <c r="A1237" s="475">
        <v>1210</v>
      </c>
      <c r="B1237" s="476" t="s">
        <v>407</v>
      </c>
      <c r="C1237" s="476" t="s">
        <v>486</v>
      </c>
      <c r="D1237" s="476" t="s">
        <v>703</v>
      </c>
      <c r="E1237" s="476" t="s">
        <v>750</v>
      </c>
      <c r="F1237" s="477">
        <v>258</v>
      </c>
      <c r="G1237" s="477">
        <v>0</v>
      </c>
      <c r="H1237" s="477">
        <v>0</v>
      </c>
      <c r="I1237" s="478" t="s">
        <v>328</v>
      </c>
      <c r="J1237" s="479">
        <v>1328.98</v>
      </c>
      <c r="K1237" s="480">
        <v>43060</v>
      </c>
      <c r="L1237" s="480"/>
      <c r="M1237" s="481">
        <v>343</v>
      </c>
      <c r="N1237" s="482" t="s">
        <v>328</v>
      </c>
      <c r="O1237" s="483">
        <v>1</v>
      </c>
      <c r="P1237" s="484">
        <v>286</v>
      </c>
      <c r="Q1237" s="485">
        <v>0</v>
      </c>
      <c r="R1237" s="485">
        <v>0</v>
      </c>
      <c r="S1237" s="485">
        <v>-57</v>
      </c>
      <c r="T1237" s="485">
        <v>0</v>
      </c>
      <c r="U1237" s="484">
        <v>0</v>
      </c>
      <c r="V1237" s="483"/>
      <c r="W1237" s="486" t="s">
        <v>672</v>
      </c>
      <c r="X1237" s="476" t="s">
        <v>630</v>
      </c>
      <c r="Y1237" s="476" t="s">
        <v>0</v>
      </c>
      <c r="Z1237" s="476">
        <v>0</v>
      </c>
      <c r="AA1237" s="493">
        <f t="shared" si="50"/>
        <v>258</v>
      </c>
      <c r="AC1237" s="495">
        <f t="shared" si="51"/>
        <v>258</v>
      </c>
    </row>
    <row r="1238" spans="1:29" s="493" customFormat="1" hidden="1" x14ac:dyDescent="0.2">
      <c r="A1238" s="475">
        <v>1211</v>
      </c>
      <c r="B1238" s="476" t="s">
        <v>407</v>
      </c>
      <c r="C1238" s="476" t="s">
        <v>486</v>
      </c>
      <c r="D1238" s="476" t="s">
        <v>703</v>
      </c>
      <c r="E1238" s="476" t="s">
        <v>750</v>
      </c>
      <c r="F1238" s="477">
        <v>350</v>
      </c>
      <c r="G1238" s="477">
        <v>0</v>
      </c>
      <c r="H1238" s="477">
        <v>0</v>
      </c>
      <c r="I1238" s="478" t="s">
        <v>328</v>
      </c>
      <c r="J1238" s="479">
        <v>1328.99</v>
      </c>
      <c r="K1238" s="480">
        <v>43060</v>
      </c>
      <c r="L1238" s="480"/>
      <c r="M1238" s="481">
        <v>465</v>
      </c>
      <c r="N1238" s="482" t="s">
        <v>328</v>
      </c>
      <c r="O1238" s="483">
        <v>1</v>
      </c>
      <c r="P1238" s="484">
        <v>388</v>
      </c>
      <c r="Q1238" s="485">
        <v>0</v>
      </c>
      <c r="R1238" s="485">
        <v>0</v>
      </c>
      <c r="S1238" s="485">
        <v>-77</v>
      </c>
      <c r="T1238" s="485">
        <v>0</v>
      </c>
      <c r="U1238" s="484">
        <v>0</v>
      </c>
      <c r="V1238" s="483"/>
      <c r="W1238" s="486" t="s">
        <v>672</v>
      </c>
      <c r="X1238" s="476" t="s">
        <v>630</v>
      </c>
      <c r="Y1238" s="476" t="s">
        <v>0</v>
      </c>
      <c r="Z1238" s="476">
        <v>0</v>
      </c>
      <c r="AA1238" s="493">
        <f t="shared" si="50"/>
        <v>350</v>
      </c>
      <c r="AC1238" s="495">
        <f t="shared" si="51"/>
        <v>350</v>
      </c>
    </row>
    <row r="1239" spans="1:29" s="493" customFormat="1" hidden="1" x14ac:dyDescent="0.2">
      <c r="A1239" s="475">
        <v>1212</v>
      </c>
      <c r="B1239" s="476" t="s">
        <v>407</v>
      </c>
      <c r="C1239" s="476" t="s">
        <v>486</v>
      </c>
      <c r="D1239" s="476" t="s">
        <v>703</v>
      </c>
      <c r="E1239" s="476" t="s">
        <v>750</v>
      </c>
      <c r="F1239" s="477">
        <v>1985</v>
      </c>
      <c r="G1239" s="477">
        <v>0</v>
      </c>
      <c r="H1239" s="477">
        <v>0</v>
      </c>
      <c r="I1239" s="478" t="s">
        <v>328</v>
      </c>
      <c r="J1239" s="479">
        <v>1328.99</v>
      </c>
      <c r="K1239" s="480">
        <v>43060</v>
      </c>
      <c r="L1239" s="480"/>
      <c r="M1239" s="481">
        <v>2638</v>
      </c>
      <c r="N1239" s="482" t="s">
        <v>328</v>
      </c>
      <c r="O1239" s="483">
        <v>1</v>
      </c>
      <c r="P1239" s="484">
        <v>2203</v>
      </c>
      <c r="Q1239" s="485">
        <v>0</v>
      </c>
      <c r="R1239" s="485">
        <v>0</v>
      </c>
      <c r="S1239" s="485">
        <v>-435</v>
      </c>
      <c r="T1239" s="485">
        <v>0</v>
      </c>
      <c r="U1239" s="484">
        <v>0</v>
      </c>
      <c r="V1239" s="483"/>
      <c r="W1239" s="486" t="s">
        <v>672</v>
      </c>
      <c r="X1239" s="476" t="s">
        <v>630</v>
      </c>
      <c r="Y1239" s="476" t="s">
        <v>0</v>
      </c>
      <c r="Z1239" s="476">
        <v>0</v>
      </c>
      <c r="AA1239" s="493">
        <f t="shared" si="50"/>
        <v>1985</v>
      </c>
      <c r="AC1239" s="495">
        <f t="shared" si="51"/>
        <v>1985</v>
      </c>
    </row>
    <row r="1240" spans="1:29" s="493" customFormat="1" hidden="1" x14ac:dyDescent="0.2">
      <c r="A1240" s="475">
        <v>1213</v>
      </c>
      <c r="B1240" s="476" t="s">
        <v>407</v>
      </c>
      <c r="C1240" s="476" t="s">
        <v>486</v>
      </c>
      <c r="D1240" s="476" t="s">
        <v>703</v>
      </c>
      <c r="E1240" s="476" t="s">
        <v>750</v>
      </c>
      <c r="F1240" s="477">
        <v>653</v>
      </c>
      <c r="G1240" s="477">
        <v>0</v>
      </c>
      <c r="H1240" s="477">
        <v>0</v>
      </c>
      <c r="I1240" s="478" t="s">
        <v>328</v>
      </c>
      <c r="J1240" s="479">
        <v>1329</v>
      </c>
      <c r="K1240" s="480">
        <v>43060</v>
      </c>
      <c r="L1240" s="480"/>
      <c r="M1240" s="481">
        <v>868</v>
      </c>
      <c r="N1240" s="482" t="s">
        <v>328</v>
      </c>
      <c r="O1240" s="483">
        <v>1</v>
      </c>
      <c r="P1240" s="484">
        <v>725</v>
      </c>
      <c r="Q1240" s="485">
        <v>0</v>
      </c>
      <c r="R1240" s="485">
        <v>0</v>
      </c>
      <c r="S1240" s="485">
        <v>-143</v>
      </c>
      <c r="T1240" s="485">
        <v>0</v>
      </c>
      <c r="U1240" s="484">
        <v>0</v>
      </c>
      <c r="V1240" s="483"/>
      <c r="W1240" s="486" t="s">
        <v>672</v>
      </c>
      <c r="X1240" s="476" t="s">
        <v>630</v>
      </c>
      <c r="Y1240" s="476" t="s">
        <v>0</v>
      </c>
      <c r="Z1240" s="476">
        <v>0</v>
      </c>
      <c r="AA1240" s="493">
        <f t="shared" si="50"/>
        <v>653</v>
      </c>
      <c r="AC1240" s="495">
        <f t="shared" si="51"/>
        <v>653</v>
      </c>
    </row>
    <row r="1241" spans="1:29" s="493" customFormat="1" hidden="1" x14ac:dyDescent="0.2">
      <c r="A1241" s="475">
        <v>1214</v>
      </c>
      <c r="B1241" s="476" t="s">
        <v>407</v>
      </c>
      <c r="C1241" s="476" t="s">
        <v>486</v>
      </c>
      <c r="D1241" s="476" t="s">
        <v>703</v>
      </c>
      <c r="E1241" s="476" t="s">
        <v>750</v>
      </c>
      <c r="F1241" s="477">
        <v>1000</v>
      </c>
      <c r="G1241" s="477">
        <v>0</v>
      </c>
      <c r="H1241" s="477">
        <v>0</v>
      </c>
      <c r="I1241" s="478" t="s">
        <v>328</v>
      </c>
      <c r="J1241" s="479">
        <v>1329</v>
      </c>
      <c r="K1241" s="480">
        <v>43060</v>
      </c>
      <c r="L1241" s="480"/>
      <c r="M1241" s="481">
        <v>1329</v>
      </c>
      <c r="N1241" s="482" t="s">
        <v>328</v>
      </c>
      <c r="O1241" s="483">
        <v>1</v>
      </c>
      <c r="P1241" s="484">
        <v>1110</v>
      </c>
      <c r="Q1241" s="485">
        <v>0</v>
      </c>
      <c r="R1241" s="485">
        <v>0</v>
      </c>
      <c r="S1241" s="485">
        <v>-219</v>
      </c>
      <c r="T1241" s="485">
        <v>0</v>
      </c>
      <c r="U1241" s="484">
        <v>0</v>
      </c>
      <c r="V1241" s="483"/>
      <c r="W1241" s="486" t="s">
        <v>672</v>
      </c>
      <c r="X1241" s="476" t="s">
        <v>630</v>
      </c>
      <c r="Y1241" s="476" t="s">
        <v>0</v>
      </c>
      <c r="Z1241" s="476">
        <v>0</v>
      </c>
      <c r="AA1241" s="493">
        <f t="shared" si="50"/>
        <v>1000</v>
      </c>
      <c r="AC1241" s="495">
        <f t="shared" si="51"/>
        <v>1000</v>
      </c>
    </row>
    <row r="1242" spans="1:29" s="493" customFormat="1" hidden="1" x14ac:dyDescent="0.2">
      <c r="A1242" s="475">
        <v>1215</v>
      </c>
      <c r="B1242" s="476" t="s">
        <v>407</v>
      </c>
      <c r="C1242" s="476" t="s">
        <v>486</v>
      </c>
      <c r="D1242" s="476" t="s">
        <v>703</v>
      </c>
      <c r="E1242" s="476" t="s">
        <v>750</v>
      </c>
      <c r="F1242" s="477">
        <v>13754</v>
      </c>
      <c r="G1242" s="477">
        <v>0</v>
      </c>
      <c r="H1242" s="477">
        <v>0</v>
      </c>
      <c r="I1242" s="478" t="s">
        <v>328</v>
      </c>
      <c r="J1242" s="479">
        <v>1329</v>
      </c>
      <c r="K1242" s="480">
        <v>43060</v>
      </c>
      <c r="L1242" s="480"/>
      <c r="M1242" s="481">
        <v>18281</v>
      </c>
      <c r="N1242" s="482" t="s">
        <v>328</v>
      </c>
      <c r="O1242" s="483">
        <v>1</v>
      </c>
      <c r="P1242" s="484">
        <v>15266</v>
      </c>
      <c r="Q1242" s="485">
        <v>0</v>
      </c>
      <c r="R1242" s="485">
        <v>0</v>
      </c>
      <c r="S1242" s="485">
        <v>-3013</v>
      </c>
      <c r="T1242" s="485">
        <v>0</v>
      </c>
      <c r="U1242" s="484">
        <v>0</v>
      </c>
      <c r="V1242" s="483"/>
      <c r="W1242" s="486" t="s">
        <v>672</v>
      </c>
      <c r="X1242" s="476" t="s">
        <v>630</v>
      </c>
      <c r="Y1242" s="476" t="s">
        <v>0</v>
      </c>
      <c r="Z1242" s="476">
        <v>0</v>
      </c>
      <c r="AA1242" s="493">
        <f t="shared" si="50"/>
        <v>13754</v>
      </c>
      <c r="AC1242" s="495">
        <f t="shared" si="51"/>
        <v>13754</v>
      </c>
    </row>
    <row r="1243" spans="1:29" s="493" customFormat="1" hidden="1" x14ac:dyDescent="0.2">
      <c r="A1243" s="475">
        <v>1216</v>
      </c>
      <c r="B1243" s="476" t="s">
        <v>407</v>
      </c>
      <c r="C1243" s="476" t="s">
        <v>486</v>
      </c>
      <c r="D1243" s="476" t="s">
        <v>703</v>
      </c>
      <c r="E1243" s="476" t="s">
        <v>750</v>
      </c>
      <c r="F1243" s="477">
        <v>12</v>
      </c>
      <c r="G1243" s="477">
        <v>0</v>
      </c>
      <c r="H1243" s="477">
        <v>0</v>
      </c>
      <c r="I1243" s="478" t="s">
        <v>328</v>
      </c>
      <c r="J1243" s="479">
        <v>1329</v>
      </c>
      <c r="K1243" s="480">
        <v>43061</v>
      </c>
      <c r="L1243" s="480"/>
      <c r="M1243" s="481">
        <v>16</v>
      </c>
      <c r="N1243" s="482" t="s">
        <v>328</v>
      </c>
      <c r="O1243" s="483">
        <v>1</v>
      </c>
      <c r="P1243" s="484">
        <v>13</v>
      </c>
      <c r="Q1243" s="485">
        <v>0</v>
      </c>
      <c r="R1243" s="485">
        <v>0</v>
      </c>
      <c r="S1243" s="485">
        <v>-3</v>
      </c>
      <c r="T1243" s="485">
        <v>0</v>
      </c>
      <c r="U1243" s="484">
        <v>0</v>
      </c>
      <c r="V1243" s="483"/>
      <c r="W1243" s="486" t="s">
        <v>672</v>
      </c>
      <c r="X1243" s="476" t="s">
        <v>630</v>
      </c>
      <c r="Y1243" s="476" t="s">
        <v>0</v>
      </c>
      <c r="Z1243" s="476">
        <v>0</v>
      </c>
      <c r="AA1243" s="493">
        <f t="shared" si="50"/>
        <v>12</v>
      </c>
      <c r="AC1243" s="495">
        <f t="shared" si="51"/>
        <v>12</v>
      </c>
    </row>
    <row r="1244" spans="1:29" s="493" customFormat="1" hidden="1" x14ac:dyDescent="0.2">
      <c r="A1244" s="475">
        <v>1217</v>
      </c>
      <c r="B1244" s="476" t="s">
        <v>407</v>
      </c>
      <c r="C1244" s="476" t="s">
        <v>486</v>
      </c>
      <c r="D1244" s="476" t="s">
        <v>703</v>
      </c>
      <c r="E1244" s="476" t="s">
        <v>750</v>
      </c>
      <c r="F1244" s="477">
        <v>1953</v>
      </c>
      <c r="G1244" s="477">
        <v>0</v>
      </c>
      <c r="H1244" s="477">
        <v>0</v>
      </c>
      <c r="I1244" s="478" t="s">
        <v>328</v>
      </c>
      <c r="J1244" s="479">
        <v>1329.2</v>
      </c>
      <c r="K1244" s="480">
        <v>43061</v>
      </c>
      <c r="L1244" s="480"/>
      <c r="M1244" s="481">
        <v>2596</v>
      </c>
      <c r="N1244" s="482" t="s">
        <v>328</v>
      </c>
      <c r="O1244" s="483">
        <v>1</v>
      </c>
      <c r="P1244" s="484">
        <v>2168</v>
      </c>
      <c r="Q1244" s="485">
        <v>0</v>
      </c>
      <c r="R1244" s="485">
        <v>0</v>
      </c>
      <c r="S1244" s="485">
        <v>-428</v>
      </c>
      <c r="T1244" s="485">
        <v>0</v>
      </c>
      <c r="U1244" s="484">
        <v>0</v>
      </c>
      <c r="V1244" s="483"/>
      <c r="W1244" s="486" t="s">
        <v>672</v>
      </c>
      <c r="X1244" s="476" t="s">
        <v>630</v>
      </c>
      <c r="Y1244" s="476" t="s">
        <v>0</v>
      </c>
      <c r="Z1244" s="476">
        <v>0</v>
      </c>
      <c r="AA1244" s="493">
        <f t="shared" si="50"/>
        <v>1953</v>
      </c>
      <c r="AC1244" s="495">
        <f t="shared" si="51"/>
        <v>1953</v>
      </c>
    </row>
    <row r="1245" spans="1:29" s="493" customFormat="1" hidden="1" x14ac:dyDescent="0.2">
      <c r="A1245" s="475">
        <v>1218</v>
      </c>
      <c r="B1245" s="476" t="s">
        <v>407</v>
      </c>
      <c r="C1245" s="476" t="s">
        <v>486</v>
      </c>
      <c r="D1245" s="476" t="s">
        <v>703</v>
      </c>
      <c r="E1245" s="476" t="s">
        <v>750</v>
      </c>
      <c r="F1245" s="477">
        <v>2000</v>
      </c>
      <c r="G1245" s="477">
        <v>0</v>
      </c>
      <c r="H1245" s="477">
        <v>0</v>
      </c>
      <c r="I1245" s="478" t="s">
        <v>328</v>
      </c>
      <c r="J1245" s="479">
        <v>1329.3</v>
      </c>
      <c r="K1245" s="480">
        <v>43061</v>
      </c>
      <c r="L1245" s="480"/>
      <c r="M1245" s="481">
        <v>2659</v>
      </c>
      <c r="N1245" s="482" t="s">
        <v>328</v>
      </c>
      <c r="O1245" s="483">
        <v>1</v>
      </c>
      <c r="P1245" s="484">
        <v>2220</v>
      </c>
      <c r="Q1245" s="485">
        <v>0</v>
      </c>
      <c r="R1245" s="485">
        <v>0</v>
      </c>
      <c r="S1245" s="485">
        <v>-439</v>
      </c>
      <c r="T1245" s="485">
        <v>0</v>
      </c>
      <c r="U1245" s="484">
        <v>0</v>
      </c>
      <c r="V1245" s="483"/>
      <c r="W1245" s="486" t="s">
        <v>672</v>
      </c>
      <c r="X1245" s="476" t="s">
        <v>630</v>
      </c>
      <c r="Y1245" s="476" t="s">
        <v>0</v>
      </c>
      <c r="Z1245" s="476">
        <v>0</v>
      </c>
      <c r="AA1245" s="493">
        <f t="shared" si="50"/>
        <v>2000</v>
      </c>
      <c r="AC1245" s="495">
        <f t="shared" si="51"/>
        <v>2000</v>
      </c>
    </row>
    <row r="1246" spans="1:29" s="493" customFormat="1" hidden="1" x14ac:dyDescent="0.2">
      <c r="A1246" s="475">
        <v>1219</v>
      </c>
      <c r="B1246" s="476" t="s">
        <v>407</v>
      </c>
      <c r="C1246" s="476" t="s">
        <v>486</v>
      </c>
      <c r="D1246" s="476" t="s">
        <v>703</v>
      </c>
      <c r="E1246" s="476" t="s">
        <v>750</v>
      </c>
      <c r="F1246" s="477">
        <v>1085</v>
      </c>
      <c r="G1246" s="477">
        <v>0</v>
      </c>
      <c r="H1246" s="477">
        <v>0</v>
      </c>
      <c r="I1246" s="478" t="s">
        <v>328</v>
      </c>
      <c r="J1246" s="479">
        <v>1329.4</v>
      </c>
      <c r="K1246" s="480">
        <v>43061</v>
      </c>
      <c r="L1246" s="480"/>
      <c r="M1246" s="481">
        <v>1443</v>
      </c>
      <c r="N1246" s="482" t="s">
        <v>328</v>
      </c>
      <c r="O1246" s="483">
        <v>1</v>
      </c>
      <c r="P1246" s="484">
        <v>1204</v>
      </c>
      <c r="Q1246" s="485">
        <v>0</v>
      </c>
      <c r="R1246" s="485">
        <v>0</v>
      </c>
      <c r="S1246" s="485">
        <v>-238</v>
      </c>
      <c r="T1246" s="485">
        <v>0</v>
      </c>
      <c r="U1246" s="484">
        <v>0</v>
      </c>
      <c r="V1246" s="483"/>
      <c r="W1246" s="486" t="s">
        <v>672</v>
      </c>
      <c r="X1246" s="476" t="s">
        <v>630</v>
      </c>
      <c r="Y1246" s="476" t="s">
        <v>0</v>
      </c>
      <c r="Z1246" s="476">
        <v>0</v>
      </c>
      <c r="AA1246" s="493">
        <f t="shared" si="50"/>
        <v>1085</v>
      </c>
      <c r="AC1246" s="495">
        <f t="shared" si="51"/>
        <v>1085</v>
      </c>
    </row>
    <row r="1247" spans="1:29" s="493" customFormat="1" hidden="1" x14ac:dyDescent="0.2">
      <c r="A1247" s="475">
        <v>1220</v>
      </c>
      <c r="B1247" s="476" t="s">
        <v>407</v>
      </c>
      <c r="C1247" s="476" t="s">
        <v>486</v>
      </c>
      <c r="D1247" s="476" t="s">
        <v>703</v>
      </c>
      <c r="E1247" s="476" t="s">
        <v>750</v>
      </c>
      <c r="F1247" s="477">
        <v>1324</v>
      </c>
      <c r="G1247" s="477">
        <v>0</v>
      </c>
      <c r="H1247" s="477">
        <v>0</v>
      </c>
      <c r="I1247" s="478" t="s">
        <v>328</v>
      </c>
      <c r="J1247" s="479">
        <v>1331.1</v>
      </c>
      <c r="K1247" s="480">
        <v>43062</v>
      </c>
      <c r="L1247" s="480"/>
      <c r="M1247" s="481">
        <v>1763</v>
      </c>
      <c r="N1247" s="482" t="s">
        <v>328</v>
      </c>
      <c r="O1247" s="483">
        <v>1</v>
      </c>
      <c r="P1247" s="484">
        <v>1470</v>
      </c>
      <c r="Q1247" s="485">
        <v>0</v>
      </c>
      <c r="R1247" s="485">
        <v>0</v>
      </c>
      <c r="S1247" s="485">
        <v>-293</v>
      </c>
      <c r="T1247" s="485">
        <v>0</v>
      </c>
      <c r="U1247" s="484">
        <v>0</v>
      </c>
      <c r="V1247" s="483"/>
      <c r="W1247" s="486" t="s">
        <v>672</v>
      </c>
      <c r="X1247" s="476" t="s">
        <v>630</v>
      </c>
      <c r="Y1247" s="476" t="s">
        <v>0</v>
      </c>
      <c r="Z1247" s="476">
        <v>0</v>
      </c>
      <c r="AA1247" s="493">
        <f t="shared" si="50"/>
        <v>1324</v>
      </c>
      <c r="AC1247" s="495">
        <f t="shared" si="51"/>
        <v>1324</v>
      </c>
    </row>
    <row r="1248" spans="1:29" s="493" customFormat="1" hidden="1" x14ac:dyDescent="0.2">
      <c r="A1248" s="475">
        <v>1221</v>
      </c>
      <c r="B1248" s="476" t="s">
        <v>407</v>
      </c>
      <c r="C1248" s="476" t="s">
        <v>486</v>
      </c>
      <c r="D1248" s="476" t="s">
        <v>703</v>
      </c>
      <c r="E1248" s="476" t="s">
        <v>750</v>
      </c>
      <c r="F1248" s="477">
        <v>1000</v>
      </c>
      <c r="G1248" s="477">
        <v>0</v>
      </c>
      <c r="H1248" s="477">
        <v>0</v>
      </c>
      <c r="I1248" s="478" t="s">
        <v>328</v>
      </c>
      <c r="J1248" s="479">
        <v>1331.5</v>
      </c>
      <c r="K1248" s="480">
        <v>43062</v>
      </c>
      <c r="L1248" s="480"/>
      <c r="M1248" s="481">
        <v>1332</v>
      </c>
      <c r="N1248" s="482" t="s">
        <v>328</v>
      </c>
      <c r="O1248" s="483">
        <v>1</v>
      </c>
      <c r="P1248" s="484">
        <v>1110</v>
      </c>
      <c r="Q1248" s="485">
        <v>0</v>
      </c>
      <c r="R1248" s="485">
        <v>0</v>
      </c>
      <c r="S1248" s="485">
        <v>-222</v>
      </c>
      <c r="T1248" s="485">
        <v>0</v>
      </c>
      <c r="U1248" s="484">
        <v>0</v>
      </c>
      <c r="V1248" s="483"/>
      <c r="W1248" s="486" t="s">
        <v>672</v>
      </c>
      <c r="X1248" s="476" t="s">
        <v>630</v>
      </c>
      <c r="Y1248" s="476" t="s">
        <v>0</v>
      </c>
      <c r="Z1248" s="476">
        <v>0</v>
      </c>
      <c r="AA1248" s="493">
        <f t="shared" si="50"/>
        <v>1000</v>
      </c>
      <c r="AC1248" s="495">
        <f t="shared" si="51"/>
        <v>1000</v>
      </c>
    </row>
    <row r="1249" spans="1:29" s="493" customFormat="1" hidden="1" x14ac:dyDescent="0.2">
      <c r="A1249" s="475">
        <v>1222</v>
      </c>
      <c r="B1249" s="476" t="s">
        <v>407</v>
      </c>
      <c r="C1249" s="476" t="s">
        <v>486</v>
      </c>
      <c r="D1249" s="476" t="s">
        <v>703</v>
      </c>
      <c r="E1249" s="476" t="s">
        <v>750</v>
      </c>
      <c r="F1249" s="477">
        <v>10</v>
      </c>
      <c r="G1249" s="477">
        <v>0</v>
      </c>
      <c r="H1249" s="477">
        <v>0</v>
      </c>
      <c r="I1249" s="478" t="s">
        <v>328</v>
      </c>
      <c r="J1249" s="479">
        <v>1332</v>
      </c>
      <c r="K1249" s="480">
        <v>43062</v>
      </c>
      <c r="L1249" s="480"/>
      <c r="M1249" s="481">
        <v>13</v>
      </c>
      <c r="N1249" s="482" t="s">
        <v>328</v>
      </c>
      <c r="O1249" s="483">
        <v>1</v>
      </c>
      <c r="P1249" s="484">
        <v>11</v>
      </c>
      <c r="Q1249" s="485">
        <v>0</v>
      </c>
      <c r="R1249" s="485">
        <v>0</v>
      </c>
      <c r="S1249" s="485">
        <v>-2</v>
      </c>
      <c r="T1249" s="485">
        <v>0</v>
      </c>
      <c r="U1249" s="484">
        <v>0</v>
      </c>
      <c r="V1249" s="483"/>
      <c r="W1249" s="486" t="s">
        <v>672</v>
      </c>
      <c r="X1249" s="476" t="s">
        <v>630</v>
      </c>
      <c r="Y1249" s="476" t="s">
        <v>0</v>
      </c>
      <c r="Z1249" s="476">
        <v>0</v>
      </c>
      <c r="AA1249" s="493">
        <f t="shared" si="50"/>
        <v>10</v>
      </c>
      <c r="AC1249" s="495">
        <f t="shared" si="51"/>
        <v>10</v>
      </c>
    </row>
    <row r="1250" spans="1:29" s="493" customFormat="1" hidden="1" x14ac:dyDescent="0.2">
      <c r="A1250" s="475">
        <v>1223</v>
      </c>
      <c r="B1250" s="476" t="s">
        <v>407</v>
      </c>
      <c r="C1250" s="476" t="s">
        <v>486</v>
      </c>
      <c r="D1250" s="476" t="s">
        <v>703</v>
      </c>
      <c r="E1250" s="476" t="s">
        <v>750</v>
      </c>
      <c r="F1250" s="477">
        <v>30</v>
      </c>
      <c r="G1250" s="477">
        <v>0</v>
      </c>
      <c r="H1250" s="477">
        <v>0</v>
      </c>
      <c r="I1250" s="478" t="s">
        <v>328</v>
      </c>
      <c r="J1250" s="479">
        <v>1332</v>
      </c>
      <c r="K1250" s="480">
        <v>43062</v>
      </c>
      <c r="L1250" s="480"/>
      <c r="M1250" s="481">
        <v>40</v>
      </c>
      <c r="N1250" s="482" t="s">
        <v>328</v>
      </c>
      <c r="O1250" s="483">
        <v>1</v>
      </c>
      <c r="P1250" s="484">
        <v>33</v>
      </c>
      <c r="Q1250" s="485">
        <v>0</v>
      </c>
      <c r="R1250" s="485">
        <v>0</v>
      </c>
      <c r="S1250" s="485">
        <v>-7</v>
      </c>
      <c r="T1250" s="485">
        <v>0</v>
      </c>
      <c r="U1250" s="484">
        <v>0</v>
      </c>
      <c r="V1250" s="483"/>
      <c r="W1250" s="486" t="s">
        <v>672</v>
      </c>
      <c r="X1250" s="476" t="s">
        <v>630</v>
      </c>
      <c r="Y1250" s="476" t="s">
        <v>0</v>
      </c>
      <c r="Z1250" s="476">
        <v>0</v>
      </c>
      <c r="AA1250" s="493">
        <f t="shared" si="50"/>
        <v>30</v>
      </c>
      <c r="AC1250" s="495">
        <f t="shared" si="51"/>
        <v>30</v>
      </c>
    </row>
    <row r="1251" spans="1:29" s="493" customFormat="1" hidden="1" x14ac:dyDescent="0.2">
      <c r="A1251" s="475">
        <v>1224</v>
      </c>
      <c r="B1251" s="476" t="s">
        <v>407</v>
      </c>
      <c r="C1251" s="476" t="s">
        <v>486</v>
      </c>
      <c r="D1251" s="476" t="s">
        <v>703</v>
      </c>
      <c r="E1251" s="476" t="s">
        <v>750</v>
      </c>
      <c r="F1251" s="477">
        <v>2000</v>
      </c>
      <c r="G1251" s="477">
        <v>0</v>
      </c>
      <c r="H1251" s="477">
        <v>0</v>
      </c>
      <c r="I1251" s="478" t="s">
        <v>328</v>
      </c>
      <c r="J1251" s="479">
        <v>1332.2</v>
      </c>
      <c r="K1251" s="480">
        <v>43062</v>
      </c>
      <c r="L1251" s="480"/>
      <c r="M1251" s="481">
        <v>2665</v>
      </c>
      <c r="N1251" s="482" t="s">
        <v>328</v>
      </c>
      <c r="O1251" s="483">
        <v>1</v>
      </c>
      <c r="P1251" s="484">
        <v>2220</v>
      </c>
      <c r="Q1251" s="485">
        <v>0</v>
      </c>
      <c r="R1251" s="485">
        <v>0</v>
      </c>
      <c r="S1251" s="485">
        <v>-445</v>
      </c>
      <c r="T1251" s="485">
        <v>0</v>
      </c>
      <c r="U1251" s="484">
        <v>0</v>
      </c>
      <c r="V1251" s="483"/>
      <c r="W1251" s="486" t="s">
        <v>672</v>
      </c>
      <c r="X1251" s="476" t="s">
        <v>630</v>
      </c>
      <c r="Y1251" s="476" t="s">
        <v>0</v>
      </c>
      <c r="Z1251" s="476">
        <v>0</v>
      </c>
      <c r="AA1251" s="493">
        <f t="shared" si="50"/>
        <v>2000</v>
      </c>
      <c r="AC1251" s="495">
        <f t="shared" si="51"/>
        <v>2000</v>
      </c>
    </row>
    <row r="1252" spans="1:29" s="493" customFormat="1" hidden="1" x14ac:dyDescent="0.2">
      <c r="A1252" s="475">
        <v>1225</v>
      </c>
      <c r="B1252" s="476" t="s">
        <v>407</v>
      </c>
      <c r="C1252" s="476" t="s">
        <v>486</v>
      </c>
      <c r="D1252" s="476" t="s">
        <v>703</v>
      </c>
      <c r="E1252" s="476" t="s">
        <v>750</v>
      </c>
      <c r="F1252" s="477">
        <v>1636</v>
      </c>
      <c r="G1252" s="477">
        <v>0</v>
      </c>
      <c r="H1252" s="477">
        <v>0</v>
      </c>
      <c r="I1252" s="478" t="s">
        <v>328</v>
      </c>
      <c r="J1252" s="479">
        <v>1332.5</v>
      </c>
      <c r="K1252" s="480">
        <v>43062</v>
      </c>
      <c r="L1252" s="480"/>
      <c r="M1252" s="481">
        <v>2180</v>
      </c>
      <c r="N1252" s="482" t="s">
        <v>328</v>
      </c>
      <c r="O1252" s="483">
        <v>1</v>
      </c>
      <c r="P1252" s="484">
        <v>1816</v>
      </c>
      <c r="Q1252" s="485">
        <v>0</v>
      </c>
      <c r="R1252" s="485">
        <v>0</v>
      </c>
      <c r="S1252" s="485">
        <v>-364</v>
      </c>
      <c r="T1252" s="485">
        <v>0</v>
      </c>
      <c r="U1252" s="484">
        <v>0</v>
      </c>
      <c r="V1252" s="483"/>
      <c r="W1252" s="486" t="s">
        <v>672</v>
      </c>
      <c r="X1252" s="476" t="s">
        <v>630</v>
      </c>
      <c r="Y1252" s="476" t="s">
        <v>0</v>
      </c>
      <c r="Z1252" s="476">
        <v>0</v>
      </c>
      <c r="AA1252" s="493">
        <f t="shared" si="50"/>
        <v>1636</v>
      </c>
      <c r="AC1252" s="495">
        <f t="shared" si="51"/>
        <v>1636</v>
      </c>
    </row>
    <row r="1253" spans="1:29" s="493" customFormat="1" hidden="1" x14ac:dyDescent="0.2">
      <c r="A1253" s="475">
        <v>1226</v>
      </c>
      <c r="B1253" s="476" t="s">
        <v>407</v>
      </c>
      <c r="C1253" s="476" t="s">
        <v>486</v>
      </c>
      <c r="D1253" s="476" t="s">
        <v>703</v>
      </c>
      <c r="E1253" s="476" t="s">
        <v>750</v>
      </c>
      <c r="F1253" s="477">
        <v>1654</v>
      </c>
      <c r="G1253" s="477">
        <v>0</v>
      </c>
      <c r="H1253" s="477">
        <v>0</v>
      </c>
      <c r="I1253" s="478" t="s">
        <v>328</v>
      </c>
      <c r="J1253" s="479">
        <v>1332.99</v>
      </c>
      <c r="K1253" s="480">
        <v>43074</v>
      </c>
      <c r="L1253" s="480"/>
      <c r="M1253" s="481">
        <v>2205</v>
      </c>
      <c r="N1253" s="482" t="s">
        <v>328</v>
      </c>
      <c r="O1253" s="483">
        <v>1</v>
      </c>
      <c r="P1253" s="484">
        <v>1836</v>
      </c>
      <c r="Q1253" s="485">
        <v>0</v>
      </c>
      <c r="R1253" s="485">
        <v>0</v>
      </c>
      <c r="S1253" s="485">
        <v>-369</v>
      </c>
      <c r="T1253" s="485">
        <v>0</v>
      </c>
      <c r="U1253" s="484">
        <v>0</v>
      </c>
      <c r="V1253" s="483"/>
      <c r="W1253" s="486" t="s">
        <v>672</v>
      </c>
      <c r="X1253" s="476" t="s">
        <v>0</v>
      </c>
      <c r="Y1253" s="476" t="s">
        <v>0</v>
      </c>
      <c r="Z1253" s="476">
        <v>0</v>
      </c>
      <c r="AA1253" s="493">
        <f t="shared" si="50"/>
        <v>1654</v>
      </c>
      <c r="AC1253" s="495">
        <f t="shared" si="51"/>
        <v>1654</v>
      </c>
    </row>
    <row r="1254" spans="1:29" s="493" customFormat="1" hidden="1" x14ac:dyDescent="0.2">
      <c r="A1254" s="475">
        <v>1227</v>
      </c>
      <c r="B1254" s="476" t="s">
        <v>407</v>
      </c>
      <c r="C1254" s="476" t="s">
        <v>486</v>
      </c>
      <c r="D1254" s="476" t="s">
        <v>703</v>
      </c>
      <c r="E1254" s="476" t="s">
        <v>750</v>
      </c>
      <c r="F1254" s="477">
        <v>3092</v>
      </c>
      <c r="G1254" s="477">
        <v>0</v>
      </c>
      <c r="H1254" s="477">
        <v>0</v>
      </c>
      <c r="I1254" s="478" t="s">
        <v>328</v>
      </c>
      <c r="J1254" s="479">
        <v>1333</v>
      </c>
      <c r="K1254" s="480">
        <v>43074</v>
      </c>
      <c r="L1254" s="480"/>
      <c r="M1254" s="481">
        <v>4122</v>
      </c>
      <c r="N1254" s="482" t="s">
        <v>328</v>
      </c>
      <c r="O1254" s="483">
        <v>1</v>
      </c>
      <c r="P1254" s="484">
        <v>3432</v>
      </c>
      <c r="Q1254" s="485">
        <v>0</v>
      </c>
      <c r="R1254" s="485">
        <v>0</v>
      </c>
      <c r="S1254" s="485">
        <v>-690</v>
      </c>
      <c r="T1254" s="485">
        <v>0</v>
      </c>
      <c r="U1254" s="484">
        <v>0</v>
      </c>
      <c r="V1254" s="483"/>
      <c r="W1254" s="486" t="s">
        <v>672</v>
      </c>
      <c r="X1254" s="476" t="s">
        <v>0</v>
      </c>
      <c r="Y1254" s="476" t="s">
        <v>0</v>
      </c>
      <c r="Z1254" s="476">
        <v>0</v>
      </c>
      <c r="AA1254" s="493">
        <f t="shared" si="50"/>
        <v>3092</v>
      </c>
      <c r="AC1254" s="495">
        <f t="shared" si="51"/>
        <v>3092</v>
      </c>
    </row>
    <row r="1255" spans="1:29" s="493" customFormat="1" hidden="1" x14ac:dyDescent="0.2">
      <c r="A1255" s="475">
        <v>1228</v>
      </c>
      <c r="B1255" s="476" t="s">
        <v>407</v>
      </c>
      <c r="C1255" s="476" t="s">
        <v>486</v>
      </c>
      <c r="D1255" s="476" t="s">
        <v>703</v>
      </c>
      <c r="E1255" s="476" t="s">
        <v>750</v>
      </c>
      <c r="F1255" s="477">
        <v>500</v>
      </c>
      <c r="G1255" s="477">
        <v>0</v>
      </c>
      <c r="H1255" s="477">
        <v>0</v>
      </c>
      <c r="I1255" s="478" t="s">
        <v>328</v>
      </c>
      <c r="J1255" s="479">
        <v>1333</v>
      </c>
      <c r="K1255" s="480">
        <v>43074</v>
      </c>
      <c r="L1255" s="480"/>
      <c r="M1255" s="481">
        <v>667</v>
      </c>
      <c r="N1255" s="482" t="s">
        <v>328</v>
      </c>
      <c r="O1255" s="483">
        <v>1</v>
      </c>
      <c r="P1255" s="484">
        <v>555</v>
      </c>
      <c r="Q1255" s="485">
        <v>0</v>
      </c>
      <c r="R1255" s="485">
        <v>0</v>
      </c>
      <c r="S1255" s="485">
        <v>-112</v>
      </c>
      <c r="T1255" s="485">
        <v>0</v>
      </c>
      <c r="U1255" s="484">
        <v>0</v>
      </c>
      <c r="V1255" s="483"/>
      <c r="W1255" s="486" t="s">
        <v>672</v>
      </c>
      <c r="X1255" s="476" t="s">
        <v>0</v>
      </c>
      <c r="Y1255" s="476" t="s">
        <v>0</v>
      </c>
      <c r="Z1255" s="476">
        <v>0</v>
      </c>
      <c r="AA1255" s="493">
        <f t="shared" si="50"/>
        <v>500</v>
      </c>
      <c r="AC1255" s="495">
        <f t="shared" si="51"/>
        <v>500</v>
      </c>
    </row>
    <row r="1256" spans="1:29" s="493" customFormat="1" hidden="1" x14ac:dyDescent="0.2">
      <c r="A1256" s="475">
        <v>1229</v>
      </c>
      <c r="B1256" s="476" t="s">
        <v>407</v>
      </c>
      <c r="C1256" s="476" t="s">
        <v>486</v>
      </c>
      <c r="D1256" s="476" t="s">
        <v>703</v>
      </c>
      <c r="E1256" s="476" t="s">
        <v>750</v>
      </c>
      <c r="F1256" s="477">
        <v>604</v>
      </c>
      <c r="G1256" s="477">
        <v>0</v>
      </c>
      <c r="H1256" s="477">
        <v>0</v>
      </c>
      <c r="I1256" s="478" t="s">
        <v>328</v>
      </c>
      <c r="J1256" s="479">
        <v>1333.5</v>
      </c>
      <c r="K1256" s="480">
        <v>43074</v>
      </c>
      <c r="L1256" s="480"/>
      <c r="M1256" s="481">
        <v>806</v>
      </c>
      <c r="N1256" s="482" t="s">
        <v>328</v>
      </c>
      <c r="O1256" s="483">
        <v>1</v>
      </c>
      <c r="P1256" s="484">
        <v>670</v>
      </c>
      <c r="Q1256" s="485">
        <v>0</v>
      </c>
      <c r="R1256" s="485">
        <v>0</v>
      </c>
      <c r="S1256" s="485">
        <v>-135</v>
      </c>
      <c r="T1256" s="485">
        <v>0</v>
      </c>
      <c r="U1256" s="484">
        <v>0</v>
      </c>
      <c r="V1256" s="483"/>
      <c r="W1256" s="486" t="s">
        <v>672</v>
      </c>
      <c r="X1256" s="476" t="s">
        <v>0</v>
      </c>
      <c r="Y1256" s="476" t="s">
        <v>0</v>
      </c>
      <c r="Z1256" s="476">
        <v>0</v>
      </c>
      <c r="AA1256" s="493">
        <f t="shared" si="50"/>
        <v>604</v>
      </c>
      <c r="AC1256" s="495">
        <f t="shared" si="51"/>
        <v>604</v>
      </c>
    </row>
    <row r="1257" spans="1:29" s="493" customFormat="1" hidden="1" x14ac:dyDescent="0.2">
      <c r="A1257" s="475">
        <v>1230</v>
      </c>
      <c r="B1257" s="476" t="s">
        <v>407</v>
      </c>
      <c r="C1257" s="476" t="s">
        <v>486</v>
      </c>
      <c r="D1257" s="476" t="s">
        <v>703</v>
      </c>
      <c r="E1257" s="476" t="s">
        <v>750</v>
      </c>
      <c r="F1257" s="477">
        <v>1500</v>
      </c>
      <c r="G1257" s="477">
        <v>0</v>
      </c>
      <c r="H1257" s="477">
        <v>0</v>
      </c>
      <c r="I1257" s="478" t="s">
        <v>328</v>
      </c>
      <c r="J1257" s="479">
        <v>1333.5</v>
      </c>
      <c r="K1257" s="480">
        <v>43074</v>
      </c>
      <c r="L1257" s="480"/>
      <c r="M1257" s="481">
        <v>2000</v>
      </c>
      <c r="N1257" s="482" t="s">
        <v>328</v>
      </c>
      <c r="O1257" s="483">
        <v>1</v>
      </c>
      <c r="P1257" s="484">
        <v>1665</v>
      </c>
      <c r="Q1257" s="485">
        <v>0</v>
      </c>
      <c r="R1257" s="485">
        <v>0</v>
      </c>
      <c r="S1257" s="485">
        <v>-335</v>
      </c>
      <c r="T1257" s="485">
        <v>0</v>
      </c>
      <c r="U1257" s="484">
        <v>0</v>
      </c>
      <c r="V1257" s="483"/>
      <c r="W1257" s="486" t="s">
        <v>672</v>
      </c>
      <c r="X1257" s="476" t="s">
        <v>0</v>
      </c>
      <c r="Y1257" s="476" t="s">
        <v>0</v>
      </c>
      <c r="Z1257" s="476">
        <v>0</v>
      </c>
      <c r="AA1257" s="493">
        <f t="shared" si="50"/>
        <v>1500</v>
      </c>
      <c r="AC1257" s="495">
        <f t="shared" si="51"/>
        <v>1500</v>
      </c>
    </row>
    <row r="1258" spans="1:29" s="493" customFormat="1" hidden="1" x14ac:dyDescent="0.2">
      <c r="A1258" s="475">
        <v>1231</v>
      </c>
      <c r="B1258" s="476" t="s">
        <v>407</v>
      </c>
      <c r="C1258" s="476" t="s">
        <v>486</v>
      </c>
      <c r="D1258" s="476" t="s">
        <v>703</v>
      </c>
      <c r="E1258" s="476" t="s">
        <v>750</v>
      </c>
      <c r="F1258" s="477">
        <v>2420</v>
      </c>
      <c r="G1258" s="477">
        <v>0</v>
      </c>
      <c r="H1258" s="477">
        <v>0</v>
      </c>
      <c r="I1258" s="478" t="s">
        <v>328</v>
      </c>
      <c r="J1258" s="479">
        <v>1330</v>
      </c>
      <c r="K1258" s="480">
        <v>43074</v>
      </c>
      <c r="L1258" s="480"/>
      <c r="M1258" s="481">
        <v>3219</v>
      </c>
      <c r="N1258" s="482" t="s">
        <v>328</v>
      </c>
      <c r="O1258" s="483">
        <v>1</v>
      </c>
      <c r="P1258" s="484">
        <v>2686</v>
      </c>
      <c r="Q1258" s="485">
        <v>0</v>
      </c>
      <c r="R1258" s="485">
        <v>0</v>
      </c>
      <c r="S1258" s="485">
        <v>-533</v>
      </c>
      <c r="T1258" s="485">
        <v>0</v>
      </c>
      <c r="U1258" s="484">
        <v>0</v>
      </c>
      <c r="V1258" s="483"/>
      <c r="W1258" s="486" t="s">
        <v>672</v>
      </c>
      <c r="X1258" s="476" t="s">
        <v>0</v>
      </c>
      <c r="Y1258" s="476" t="s">
        <v>0</v>
      </c>
      <c r="Z1258" s="476">
        <v>0</v>
      </c>
      <c r="AA1258" s="493">
        <f t="shared" si="50"/>
        <v>2420</v>
      </c>
      <c r="AC1258" s="495">
        <f t="shared" si="51"/>
        <v>2420</v>
      </c>
    </row>
    <row r="1259" spans="1:29" s="493" customFormat="1" hidden="1" x14ac:dyDescent="0.2">
      <c r="A1259" s="475">
        <v>1232</v>
      </c>
      <c r="B1259" s="476" t="s">
        <v>407</v>
      </c>
      <c r="C1259" s="476" t="s">
        <v>486</v>
      </c>
      <c r="D1259" s="476" t="s">
        <v>703</v>
      </c>
      <c r="E1259" s="476" t="s">
        <v>750</v>
      </c>
      <c r="F1259" s="477">
        <v>2913</v>
      </c>
      <c r="G1259" s="477">
        <v>0</v>
      </c>
      <c r="H1259" s="477">
        <v>0</v>
      </c>
      <c r="I1259" s="478" t="s">
        <v>328</v>
      </c>
      <c r="J1259" s="479">
        <v>1330.5</v>
      </c>
      <c r="K1259" s="480">
        <v>43074</v>
      </c>
      <c r="L1259" s="480"/>
      <c r="M1259" s="481">
        <v>3876</v>
      </c>
      <c r="N1259" s="482" t="s">
        <v>328</v>
      </c>
      <c r="O1259" s="483">
        <v>1</v>
      </c>
      <c r="P1259" s="484">
        <v>3233</v>
      </c>
      <c r="Q1259" s="485">
        <v>0</v>
      </c>
      <c r="R1259" s="485">
        <v>0</v>
      </c>
      <c r="S1259" s="485">
        <v>-643</v>
      </c>
      <c r="T1259" s="485">
        <v>0</v>
      </c>
      <c r="U1259" s="484">
        <v>0</v>
      </c>
      <c r="V1259" s="483"/>
      <c r="W1259" s="486" t="s">
        <v>672</v>
      </c>
      <c r="X1259" s="476" t="s">
        <v>0</v>
      </c>
      <c r="Y1259" s="476" t="s">
        <v>0</v>
      </c>
      <c r="Z1259" s="476">
        <v>0</v>
      </c>
      <c r="AA1259" s="493">
        <f t="shared" si="50"/>
        <v>2913</v>
      </c>
      <c r="AC1259" s="495">
        <f t="shared" si="51"/>
        <v>2913</v>
      </c>
    </row>
    <row r="1260" spans="1:29" s="493" customFormat="1" hidden="1" x14ac:dyDescent="0.2">
      <c r="A1260" s="475">
        <v>1233</v>
      </c>
      <c r="B1260" s="476" t="s">
        <v>407</v>
      </c>
      <c r="C1260" s="476" t="s">
        <v>486</v>
      </c>
      <c r="D1260" s="476" t="s">
        <v>703</v>
      </c>
      <c r="E1260" s="476" t="s">
        <v>750</v>
      </c>
      <c r="F1260" s="477">
        <v>2000</v>
      </c>
      <c r="G1260" s="477">
        <v>0</v>
      </c>
      <c r="H1260" s="477">
        <v>0</v>
      </c>
      <c r="I1260" s="478" t="s">
        <v>328</v>
      </c>
      <c r="J1260" s="479">
        <v>1329</v>
      </c>
      <c r="K1260" s="480">
        <v>43074</v>
      </c>
      <c r="L1260" s="480"/>
      <c r="M1260" s="481">
        <v>2658</v>
      </c>
      <c r="N1260" s="482" t="s">
        <v>328</v>
      </c>
      <c r="O1260" s="483">
        <v>1</v>
      </c>
      <c r="P1260" s="484">
        <v>2220</v>
      </c>
      <c r="Q1260" s="485">
        <v>0</v>
      </c>
      <c r="R1260" s="485">
        <v>0</v>
      </c>
      <c r="S1260" s="485">
        <v>-438</v>
      </c>
      <c r="T1260" s="485">
        <v>0</v>
      </c>
      <c r="U1260" s="484">
        <v>0</v>
      </c>
      <c r="V1260" s="483"/>
      <c r="W1260" s="486" t="s">
        <v>672</v>
      </c>
      <c r="X1260" s="476" t="s">
        <v>0</v>
      </c>
      <c r="Y1260" s="476" t="s">
        <v>0</v>
      </c>
      <c r="Z1260" s="476">
        <v>0</v>
      </c>
      <c r="AA1260" s="493">
        <f t="shared" si="50"/>
        <v>2000</v>
      </c>
      <c r="AC1260" s="495">
        <f t="shared" si="51"/>
        <v>2000</v>
      </c>
    </row>
    <row r="1261" spans="1:29" s="493" customFormat="1" hidden="1" x14ac:dyDescent="0.2">
      <c r="A1261" s="475">
        <v>1234</v>
      </c>
      <c r="B1261" s="476" t="s">
        <v>407</v>
      </c>
      <c r="C1261" s="476" t="s">
        <v>486</v>
      </c>
      <c r="D1261" s="476" t="s">
        <v>703</v>
      </c>
      <c r="E1261" s="476" t="s">
        <v>750</v>
      </c>
      <c r="F1261" s="477">
        <v>500</v>
      </c>
      <c r="G1261" s="477">
        <v>0</v>
      </c>
      <c r="H1261" s="477">
        <v>0</v>
      </c>
      <c r="I1261" s="478" t="s">
        <v>328</v>
      </c>
      <c r="J1261" s="479">
        <v>1330</v>
      </c>
      <c r="K1261" s="480">
        <v>43074</v>
      </c>
      <c r="L1261" s="480"/>
      <c r="M1261" s="481">
        <v>665</v>
      </c>
      <c r="N1261" s="482" t="s">
        <v>328</v>
      </c>
      <c r="O1261" s="483">
        <v>1</v>
      </c>
      <c r="P1261" s="484">
        <v>555</v>
      </c>
      <c r="Q1261" s="485">
        <v>0</v>
      </c>
      <c r="R1261" s="485">
        <v>0</v>
      </c>
      <c r="S1261" s="485">
        <v>-110</v>
      </c>
      <c r="T1261" s="485">
        <v>0</v>
      </c>
      <c r="U1261" s="484">
        <v>0</v>
      </c>
      <c r="V1261" s="483"/>
      <c r="W1261" s="486" t="s">
        <v>672</v>
      </c>
      <c r="X1261" s="476" t="s">
        <v>0</v>
      </c>
      <c r="Y1261" s="476" t="s">
        <v>0</v>
      </c>
      <c r="Z1261" s="476">
        <v>0</v>
      </c>
      <c r="AA1261" s="493">
        <f t="shared" si="50"/>
        <v>500</v>
      </c>
      <c r="AC1261" s="495">
        <f t="shared" si="51"/>
        <v>500</v>
      </c>
    </row>
    <row r="1262" spans="1:29" s="493" customFormat="1" hidden="1" x14ac:dyDescent="0.2">
      <c r="A1262" s="475">
        <v>1235</v>
      </c>
      <c r="B1262" s="476" t="s">
        <v>407</v>
      </c>
      <c r="C1262" s="476" t="s">
        <v>486</v>
      </c>
      <c r="D1262" s="476" t="s">
        <v>703</v>
      </c>
      <c r="E1262" s="476" t="s">
        <v>750</v>
      </c>
      <c r="F1262" s="477">
        <v>1139</v>
      </c>
      <c r="G1262" s="477">
        <v>0</v>
      </c>
      <c r="H1262" s="477">
        <v>0</v>
      </c>
      <c r="I1262" s="478" t="s">
        <v>328</v>
      </c>
      <c r="J1262" s="479">
        <v>1331</v>
      </c>
      <c r="K1262" s="480">
        <v>43074</v>
      </c>
      <c r="L1262" s="480"/>
      <c r="M1262" s="481">
        <v>1516</v>
      </c>
      <c r="N1262" s="482" t="s">
        <v>328</v>
      </c>
      <c r="O1262" s="483">
        <v>1</v>
      </c>
      <c r="P1262" s="484">
        <v>1264</v>
      </c>
      <c r="Q1262" s="485">
        <v>0</v>
      </c>
      <c r="R1262" s="485">
        <v>0</v>
      </c>
      <c r="S1262" s="485">
        <v>-252</v>
      </c>
      <c r="T1262" s="485">
        <v>0</v>
      </c>
      <c r="U1262" s="484">
        <v>0</v>
      </c>
      <c r="V1262" s="483"/>
      <c r="W1262" s="486" t="s">
        <v>672</v>
      </c>
      <c r="X1262" s="476" t="s">
        <v>0</v>
      </c>
      <c r="Y1262" s="476" t="s">
        <v>0</v>
      </c>
      <c r="Z1262" s="476">
        <v>0</v>
      </c>
      <c r="AA1262" s="493">
        <f t="shared" si="50"/>
        <v>1139</v>
      </c>
      <c r="AC1262" s="495">
        <f t="shared" si="51"/>
        <v>1139</v>
      </c>
    </row>
    <row r="1263" spans="1:29" s="493" customFormat="1" hidden="1" x14ac:dyDescent="0.2">
      <c r="A1263" s="475">
        <v>1236</v>
      </c>
      <c r="B1263" s="476" t="s">
        <v>407</v>
      </c>
      <c r="C1263" s="476" t="s">
        <v>486</v>
      </c>
      <c r="D1263" s="476" t="s">
        <v>703</v>
      </c>
      <c r="E1263" s="476" t="s">
        <v>750</v>
      </c>
      <c r="F1263" s="477">
        <v>11</v>
      </c>
      <c r="G1263" s="477">
        <v>0</v>
      </c>
      <c r="H1263" s="477">
        <v>0</v>
      </c>
      <c r="I1263" s="478" t="s">
        <v>328</v>
      </c>
      <c r="J1263" s="479">
        <v>1332.99</v>
      </c>
      <c r="K1263" s="480">
        <v>43074</v>
      </c>
      <c r="L1263" s="480"/>
      <c r="M1263" s="481">
        <v>15</v>
      </c>
      <c r="N1263" s="482" t="s">
        <v>328</v>
      </c>
      <c r="O1263" s="483">
        <v>1</v>
      </c>
      <c r="P1263" s="484">
        <v>12</v>
      </c>
      <c r="Q1263" s="485">
        <v>0</v>
      </c>
      <c r="R1263" s="485">
        <v>0</v>
      </c>
      <c r="S1263" s="485">
        <v>-2</v>
      </c>
      <c r="T1263" s="485">
        <v>0</v>
      </c>
      <c r="U1263" s="484">
        <v>0</v>
      </c>
      <c r="V1263" s="483"/>
      <c r="W1263" s="486" t="s">
        <v>672</v>
      </c>
      <c r="X1263" s="476" t="s">
        <v>0</v>
      </c>
      <c r="Y1263" s="476" t="s">
        <v>0</v>
      </c>
      <c r="Z1263" s="476">
        <v>0</v>
      </c>
      <c r="AA1263" s="493">
        <f t="shared" si="50"/>
        <v>11</v>
      </c>
      <c r="AC1263" s="495">
        <f t="shared" si="51"/>
        <v>11</v>
      </c>
    </row>
    <row r="1264" spans="1:29" s="493" customFormat="1" hidden="1" x14ac:dyDescent="0.2">
      <c r="A1264" s="475">
        <v>1237</v>
      </c>
      <c r="B1264" s="476" t="s">
        <v>407</v>
      </c>
      <c r="C1264" s="476" t="s">
        <v>486</v>
      </c>
      <c r="D1264" s="476" t="s">
        <v>703</v>
      </c>
      <c r="E1264" s="476" t="s">
        <v>750</v>
      </c>
      <c r="F1264" s="477">
        <v>349</v>
      </c>
      <c r="G1264" s="477">
        <v>0</v>
      </c>
      <c r="H1264" s="477">
        <v>0</v>
      </c>
      <c r="I1264" s="478" t="s">
        <v>328</v>
      </c>
      <c r="J1264" s="479">
        <v>1335</v>
      </c>
      <c r="K1264" s="480">
        <v>43077</v>
      </c>
      <c r="L1264" s="480"/>
      <c r="M1264" s="481">
        <v>466</v>
      </c>
      <c r="N1264" s="482" t="s">
        <v>328</v>
      </c>
      <c r="O1264" s="483">
        <v>1</v>
      </c>
      <c r="P1264" s="484">
        <v>387</v>
      </c>
      <c r="Q1264" s="485">
        <v>0</v>
      </c>
      <c r="R1264" s="485">
        <v>0</v>
      </c>
      <c r="S1264" s="485">
        <v>-79</v>
      </c>
      <c r="T1264" s="485">
        <v>0</v>
      </c>
      <c r="U1264" s="484">
        <v>0</v>
      </c>
      <c r="V1264" s="483"/>
      <c r="W1264" s="486" t="s">
        <v>672</v>
      </c>
      <c r="X1264" s="476" t="s">
        <v>0</v>
      </c>
      <c r="Y1264" s="476" t="s">
        <v>0</v>
      </c>
      <c r="Z1264" s="476">
        <v>0</v>
      </c>
      <c r="AA1264" s="493">
        <f t="shared" si="50"/>
        <v>349</v>
      </c>
      <c r="AC1264" s="495">
        <f t="shared" si="51"/>
        <v>349</v>
      </c>
    </row>
    <row r="1265" spans="1:29" s="493" customFormat="1" hidden="1" x14ac:dyDescent="0.2">
      <c r="A1265" s="475">
        <v>1238</v>
      </c>
      <c r="B1265" s="476" t="s">
        <v>407</v>
      </c>
      <c r="C1265" s="476" t="s">
        <v>486</v>
      </c>
      <c r="D1265" s="476" t="s">
        <v>703</v>
      </c>
      <c r="E1265" s="476" t="s">
        <v>750</v>
      </c>
      <c r="F1265" s="477">
        <v>98</v>
      </c>
      <c r="G1265" s="477">
        <v>0</v>
      </c>
      <c r="H1265" s="477">
        <v>0</v>
      </c>
      <c r="I1265" s="478" t="s">
        <v>328</v>
      </c>
      <c r="J1265" s="479">
        <v>1334</v>
      </c>
      <c r="K1265" s="480">
        <v>43077</v>
      </c>
      <c r="L1265" s="480"/>
      <c r="M1265" s="481">
        <v>131</v>
      </c>
      <c r="N1265" s="482" t="s">
        <v>328</v>
      </c>
      <c r="O1265" s="483">
        <v>1</v>
      </c>
      <c r="P1265" s="484">
        <v>109</v>
      </c>
      <c r="Q1265" s="485">
        <v>0</v>
      </c>
      <c r="R1265" s="485">
        <v>0</v>
      </c>
      <c r="S1265" s="485">
        <v>-22</v>
      </c>
      <c r="T1265" s="485">
        <v>0</v>
      </c>
      <c r="U1265" s="484">
        <v>0</v>
      </c>
      <c r="V1265" s="483"/>
      <c r="W1265" s="486" t="s">
        <v>672</v>
      </c>
      <c r="X1265" s="476" t="s">
        <v>0</v>
      </c>
      <c r="Y1265" s="476" t="s">
        <v>0</v>
      </c>
      <c r="Z1265" s="476">
        <v>0</v>
      </c>
      <c r="AA1265" s="493">
        <f t="shared" si="50"/>
        <v>98</v>
      </c>
      <c r="AC1265" s="495">
        <f t="shared" si="51"/>
        <v>98</v>
      </c>
    </row>
    <row r="1266" spans="1:29" s="493" customFormat="1" hidden="1" x14ac:dyDescent="0.2">
      <c r="A1266" s="475">
        <v>1239</v>
      </c>
      <c r="B1266" s="476" t="s">
        <v>407</v>
      </c>
      <c r="C1266" s="476" t="s">
        <v>486</v>
      </c>
      <c r="D1266" s="476" t="s">
        <v>703</v>
      </c>
      <c r="E1266" s="476" t="s">
        <v>750</v>
      </c>
      <c r="F1266" s="477">
        <v>3</v>
      </c>
      <c r="G1266" s="477">
        <v>0</v>
      </c>
      <c r="H1266" s="477">
        <v>0</v>
      </c>
      <c r="I1266" s="478" t="s">
        <v>328</v>
      </c>
      <c r="J1266" s="479">
        <v>1333.99</v>
      </c>
      <c r="K1266" s="480">
        <v>43077</v>
      </c>
      <c r="L1266" s="480"/>
      <c r="M1266" s="481">
        <v>4</v>
      </c>
      <c r="N1266" s="482" t="s">
        <v>328</v>
      </c>
      <c r="O1266" s="483">
        <v>1</v>
      </c>
      <c r="P1266" s="484">
        <v>3</v>
      </c>
      <c r="Q1266" s="485">
        <v>0</v>
      </c>
      <c r="R1266" s="485">
        <v>0</v>
      </c>
      <c r="S1266" s="485">
        <v>-1</v>
      </c>
      <c r="T1266" s="485">
        <v>0</v>
      </c>
      <c r="U1266" s="484">
        <v>0</v>
      </c>
      <c r="V1266" s="483"/>
      <c r="W1266" s="486" t="s">
        <v>672</v>
      </c>
      <c r="X1266" s="476" t="s">
        <v>0</v>
      </c>
      <c r="Y1266" s="476" t="s">
        <v>0</v>
      </c>
      <c r="Z1266" s="476">
        <v>0</v>
      </c>
      <c r="AA1266" s="493">
        <f t="shared" si="50"/>
        <v>3</v>
      </c>
      <c r="AC1266" s="495">
        <f t="shared" si="51"/>
        <v>3</v>
      </c>
    </row>
    <row r="1267" spans="1:29" s="493" customFormat="1" hidden="1" x14ac:dyDescent="0.2">
      <c r="A1267" s="475">
        <v>1240</v>
      </c>
      <c r="B1267" s="476" t="s">
        <v>407</v>
      </c>
      <c r="C1267" s="476" t="s">
        <v>486</v>
      </c>
      <c r="D1267" s="476" t="s">
        <v>703</v>
      </c>
      <c r="E1267" s="476" t="s">
        <v>750</v>
      </c>
      <c r="F1267" s="477">
        <v>3531</v>
      </c>
      <c r="G1267" s="477">
        <v>0</v>
      </c>
      <c r="H1267" s="477">
        <v>0</v>
      </c>
      <c r="I1267" s="478" t="s">
        <v>328</v>
      </c>
      <c r="J1267" s="479">
        <v>1414.34</v>
      </c>
      <c r="K1267" s="480">
        <v>43263</v>
      </c>
      <c r="L1267" s="480"/>
      <c r="M1267" s="481">
        <v>4994</v>
      </c>
      <c r="N1267" s="482" t="s">
        <v>328</v>
      </c>
      <c r="O1267" s="483">
        <v>1</v>
      </c>
      <c r="P1267" s="484">
        <v>3919</v>
      </c>
      <c r="Q1267" s="485">
        <v>0</v>
      </c>
      <c r="R1267" s="485">
        <v>0</v>
      </c>
      <c r="S1267" s="485">
        <v>-1075</v>
      </c>
      <c r="T1267" s="485">
        <v>0</v>
      </c>
      <c r="U1267" s="484">
        <v>0</v>
      </c>
      <c r="V1267" s="483"/>
      <c r="W1267" s="486" t="s">
        <v>672</v>
      </c>
      <c r="X1267" s="476" t="s">
        <v>0</v>
      </c>
      <c r="Y1267" s="476" t="s">
        <v>0</v>
      </c>
      <c r="Z1267" s="476">
        <v>0</v>
      </c>
      <c r="AA1267" s="493">
        <f t="shared" si="50"/>
        <v>3531</v>
      </c>
      <c r="AC1267" s="495">
        <f t="shared" si="51"/>
        <v>3531</v>
      </c>
    </row>
    <row r="1268" spans="1:29" s="493" customFormat="1" hidden="1" x14ac:dyDescent="0.2">
      <c r="A1268" s="475">
        <v>1241</v>
      </c>
      <c r="B1268" s="476" t="s">
        <v>407</v>
      </c>
      <c r="C1268" s="476" t="s">
        <v>486</v>
      </c>
      <c r="D1268" s="476" t="s">
        <v>703</v>
      </c>
      <c r="E1268" s="476" t="s">
        <v>750</v>
      </c>
      <c r="F1268" s="477">
        <v>632</v>
      </c>
      <c r="G1268" s="477">
        <v>0</v>
      </c>
      <c r="H1268" s="477">
        <v>0</v>
      </c>
      <c r="I1268" s="478" t="s">
        <v>328</v>
      </c>
      <c r="J1268" s="479">
        <v>1414.34</v>
      </c>
      <c r="K1268" s="480">
        <v>43263</v>
      </c>
      <c r="L1268" s="480"/>
      <c r="M1268" s="481">
        <v>894</v>
      </c>
      <c r="N1268" s="482" t="s">
        <v>328</v>
      </c>
      <c r="O1268" s="483">
        <v>1</v>
      </c>
      <c r="P1268" s="484">
        <v>701</v>
      </c>
      <c r="Q1268" s="485">
        <v>0</v>
      </c>
      <c r="R1268" s="485">
        <v>0</v>
      </c>
      <c r="S1268" s="485">
        <v>-192</v>
      </c>
      <c r="T1268" s="485">
        <v>0</v>
      </c>
      <c r="U1268" s="484">
        <v>0</v>
      </c>
      <c r="V1268" s="483"/>
      <c r="W1268" s="486" t="s">
        <v>672</v>
      </c>
      <c r="X1268" s="476" t="s">
        <v>0</v>
      </c>
      <c r="Y1268" s="476" t="s">
        <v>0</v>
      </c>
      <c r="Z1268" s="476">
        <v>0</v>
      </c>
      <c r="AA1268" s="493">
        <f t="shared" si="50"/>
        <v>632</v>
      </c>
      <c r="AC1268" s="495">
        <f t="shared" si="51"/>
        <v>632</v>
      </c>
    </row>
    <row r="1269" spans="1:29" s="493" customFormat="1" hidden="1" x14ac:dyDescent="0.2">
      <c r="A1269" s="475">
        <v>1242</v>
      </c>
      <c r="B1269" s="476" t="s">
        <v>407</v>
      </c>
      <c r="C1269" s="476" t="s">
        <v>486</v>
      </c>
      <c r="D1269" s="476" t="s">
        <v>703</v>
      </c>
      <c r="E1269" s="476" t="s">
        <v>750</v>
      </c>
      <c r="F1269" s="477">
        <v>2381</v>
      </c>
      <c r="G1269" s="477">
        <v>0</v>
      </c>
      <c r="H1269" s="477">
        <v>0</v>
      </c>
      <c r="I1269" s="478" t="s">
        <v>328</v>
      </c>
      <c r="J1269" s="479">
        <v>1414.34</v>
      </c>
      <c r="K1269" s="480">
        <v>43263</v>
      </c>
      <c r="L1269" s="480"/>
      <c r="M1269" s="481">
        <v>3368</v>
      </c>
      <c r="N1269" s="482" t="s">
        <v>328</v>
      </c>
      <c r="O1269" s="483">
        <v>1</v>
      </c>
      <c r="P1269" s="484">
        <v>2643</v>
      </c>
      <c r="Q1269" s="485">
        <v>0</v>
      </c>
      <c r="R1269" s="485">
        <v>0</v>
      </c>
      <c r="S1269" s="485">
        <v>-725</v>
      </c>
      <c r="T1269" s="485">
        <v>0</v>
      </c>
      <c r="U1269" s="484">
        <v>0</v>
      </c>
      <c r="V1269" s="483"/>
      <c r="W1269" s="486" t="s">
        <v>672</v>
      </c>
      <c r="X1269" s="476" t="s">
        <v>0</v>
      </c>
      <c r="Y1269" s="476" t="s">
        <v>0</v>
      </c>
      <c r="Z1269" s="476">
        <v>0</v>
      </c>
      <c r="AA1269" s="493">
        <f t="shared" si="50"/>
        <v>2381</v>
      </c>
      <c r="AC1269" s="495">
        <f t="shared" si="51"/>
        <v>2381</v>
      </c>
    </row>
    <row r="1270" spans="1:29" s="493" customFormat="1" hidden="1" x14ac:dyDescent="0.2">
      <c r="A1270" s="475">
        <v>1243</v>
      </c>
      <c r="B1270" s="476" t="s">
        <v>407</v>
      </c>
      <c r="C1270" s="476" t="s">
        <v>486</v>
      </c>
      <c r="D1270" s="476" t="s">
        <v>703</v>
      </c>
      <c r="E1270" s="476" t="s">
        <v>750</v>
      </c>
      <c r="F1270" s="477">
        <v>2190</v>
      </c>
      <c r="G1270" s="477">
        <v>0</v>
      </c>
      <c r="H1270" s="477">
        <v>0</v>
      </c>
      <c r="I1270" s="478" t="s">
        <v>328</v>
      </c>
      <c r="J1270" s="479">
        <v>1414.34</v>
      </c>
      <c r="K1270" s="480">
        <v>43263</v>
      </c>
      <c r="L1270" s="480"/>
      <c r="M1270" s="481">
        <v>3097</v>
      </c>
      <c r="N1270" s="482" t="s">
        <v>328</v>
      </c>
      <c r="O1270" s="483">
        <v>1</v>
      </c>
      <c r="P1270" s="484">
        <v>2431</v>
      </c>
      <c r="Q1270" s="485">
        <v>0</v>
      </c>
      <c r="R1270" s="485">
        <v>0</v>
      </c>
      <c r="S1270" s="485">
        <v>-667</v>
      </c>
      <c r="T1270" s="485">
        <v>0</v>
      </c>
      <c r="U1270" s="484">
        <v>0</v>
      </c>
      <c r="V1270" s="483"/>
      <c r="W1270" s="486" t="s">
        <v>672</v>
      </c>
      <c r="X1270" s="476" t="s">
        <v>0</v>
      </c>
      <c r="Y1270" s="476" t="s">
        <v>0</v>
      </c>
      <c r="Z1270" s="476">
        <v>0</v>
      </c>
      <c r="AA1270" s="493">
        <f t="shared" si="50"/>
        <v>2190</v>
      </c>
      <c r="AC1270" s="495">
        <f t="shared" si="51"/>
        <v>2190</v>
      </c>
    </row>
    <row r="1271" spans="1:29" s="493" customFormat="1" hidden="1" x14ac:dyDescent="0.2">
      <c r="A1271" s="475">
        <v>1244</v>
      </c>
      <c r="B1271" s="476" t="s">
        <v>407</v>
      </c>
      <c r="C1271" s="476" t="s">
        <v>486</v>
      </c>
      <c r="D1271" s="476" t="s">
        <v>703</v>
      </c>
      <c r="E1271" s="476" t="s">
        <v>750</v>
      </c>
      <c r="F1271" s="477">
        <v>7</v>
      </c>
      <c r="G1271" s="477">
        <v>0</v>
      </c>
      <c r="H1271" s="477">
        <v>0</v>
      </c>
      <c r="I1271" s="478" t="s">
        <v>328</v>
      </c>
      <c r="J1271" s="479">
        <v>1414.34</v>
      </c>
      <c r="K1271" s="480">
        <v>43263</v>
      </c>
      <c r="L1271" s="480"/>
      <c r="M1271" s="481">
        <v>10</v>
      </c>
      <c r="N1271" s="482" t="s">
        <v>328</v>
      </c>
      <c r="O1271" s="483">
        <v>1</v>
      </c>
      <c r="P1271" s="484">
        <v>8</v>
      </c>
      <c r="Q1271" s="485">
        <v>0</v>
      </c>
      <c r="R1271" s="485">
        <v>0</v>
      </c>
      <c r="S1271" s="485">
        <v>-2</v>
      </c>
      <c r="T1271" s="485">
        <v>0</v>
      </c>
      <c r="U1271" s="484">
        <v>0</v>
      </c>
      <c r="V1271" s="483"/>
      <c r="W1271" s="486" t="s">
        <v>672</v>
      </c>
      <c r="X1271" s="476" t="s">
        <v>0</v>
      </c>
      <c r="Y1271" s="476" t="s">
        <v>0</v>
      </c>
      <c r="Z1271" s="476">
        <v>0</v>
      </c>
      <c r="AA1271" s="493">
        <f t="shared" si="50"/>
        <v>7</v>
      </c>
      <c r="AC1271" s="495">
        <f t="shared" si="51"/>
        <v>7</v>
      </c>
    </row>
    <row r="1272" spans="1:29" s="493" customFormat="1" hidden="1" x14ac:dyDescent="0.2">
      <c r="A1272" s="475">
        <v>1245</v>
      </c>
      <c r="B1272" s="476" t="s">
        <v>407</v>
      </c>
      <c r="C1272" s="476" t="s">
        <v>486</v>
      </c>
      <c r="D1272" s="476" t="s">
        <v>703</v>
      </c>
      <c r="E1272" s="476" t="s">
        <v>750</v>
      </c>
      <c r="F1272" s="477">
        <v>51</v>
      </c>
      <c r="G1272" s="477">
        <v>0</v>
      </c>
      <c r="H1272" s="477">
        <v>0</v>
      </c>
      <c r="I1272" s="478" t="s">
        <v>328</v>
      </c>
      <c r="J1272" s="479">
        <v>1414.34</v>
      </c>
      <c r="K1272" s="480">
        <v>43263</v>
      </c>
      <c r="L1272" s="480"/>
      <c r="M1272" s="481">
        <v>72</v>
      </c>
      <c r="N1272" s="482" t="s">
        <v>328</v>
      </c>
      <c r="O1272" s="483">
        <v>1</v>
      </c>
      <c r="P1272" s="484">
        <v>57</v>
      </c>
      <c r="Q1272" s="485">
        <v>0</v>
      </c>
      <c r="R1272" s="485">
        <v>0</v>
      </c>
      <c r="S1272" s="485">
        <v>-16</v>
      </c>
      <c r="T1272" s="485">
        <v>0</v>
      </c>
      <c r="U1272" s="484">
        <v>0</v>
      </c>
      <c r="V1272" s="483"/>
      <c r="W1272" s="486" t="s">
        <v>672</v>
      </c>
      <c r="X1272" s="476" t="s">
        <v>0</v>
      </c>
      <c r="Y1272" s="476" t="s">
        <v>0</v>
      </c>
      <c r="Z1272" s="476">
        <v>0</v>
      </c>
      <c r="AA1272" s="493">
        <f t="shared" si="50"/>
        <v>51</v>
      </c>
      <c r="AC1272" s="495">
        <f t="shared" si="51"/>
        <v>51</v>
      </c>
    </row>
    <row r="1273" spans="1:29" s="493" customFormat="1" hidden="1" x14ac:dyDescent="0.2">
      <c r="A1273" s="475">
        <v>1246</v>
      </c>
      <c r="B1273" s="476" t="s">
        <v>407</v>
      </c>
      <c r="C1273" s="476" t="s">
        <v>486</v>
      </c>
      <c r="D1273" s="476" t="s">
        <v>703</v>
      </c>
      <c r="E1273" s="476" t="s">
        <v>750</v>
      </c>
      <c r="F1273" s="477">
        <v>3807</v>
      </c>
      <c r="G1273" s="477">
        <v>0</v>
      </c>
      <c r="H1273" s="477">
        <v>0</v>
      </c>
      <c r="I1273" s="478" t="s">
        <v>328</v>
      </c>
      <c r="J1273" s="479">
        <v>1414.34</v>
      </c>
      <c r="K1273" s="480">
        <v>43263</v>
      </c>
      <c r="L1273" s="480"/>
      <c r="M1273" s="481">
        <v>5384</v>
      </c>
      <c r="N1273" s="482" t="s">
        <v>328</v>
      </c>
      <c r="O1273" s="483">
        <v>1</v>
      </c>
      <c r="P1273" s="484">
        <v>4225</v>
      </c>
      <c r="Q1273" s="485">
        <v>0</v>
      </c>
      <c r="R1273" s="485">
        <v>0</v>
      </c>
      <c r="S1273" s="485">
        <v>-1159</v>
      </c>
      <c r="T1273" s="485">
        <v>0</v>
      </c>
      <c r="U1273" s="484">
        <v>0</v>
      </c>
      <c r="V1273" s="483"/>
      <c r="W1273" s="486" t="s">
        <v>672</v>
      </c>
      <c r="X1273" s="476" t="s">
        <v>0</v>
      </c>
      <c r="Y1273" s="476" t="s">
        <v>0</v>
      </c>
      <c r="Z1273" s="476">
        <v>0</v>
      </c>
      <c r="AA1273" s="493">
        <f t="shared" si="50"/>
        <v>3807</v>
      </c>
      <c r="AC1273" s="495">
        <f t="shared" si="51"/>
        <v>3807</v>
      </c>
    </row>
    <row r="1274" spans="1:29" s="493" customFormat="1" hidden="1" x14ac:dyDescent="0.2">
      <c r="A1274" s="475">
        <v>1247</v>
      </c>
      <c r="B1274" s="476" t="s">
        <v>407</v>
      </c>
      <c r="C1274" s="476" t="s">
        <v>486</v>
      </c>
      <c r="D1274" s="476" t="s">
        <v>703</v>
      </c>
      <c r="E1274" s="476" t="s">
        <v>750</v>
      </c>
      <c r="F1274" s="477">
        <v>12</v>
      </c>
      <c r="G1274" s="477">
        <v>0</v>
      </c>
      <c r="H1274" s="477">
        <v>0</v>
      </c>
      <c r="I1274" s="478" t="s">
        <v>328</v>
      </c>
      <c r="J1274" s="479">
        <v>1414.34</v>
      </c>
      <c r="K1274" s="480">
        <v>43263</v>
      </c>
      <c r="L1274" s="480"/>
      <c r="M1274" s="481">
        <v>17</v>
      </c>
      <c r="N1274" s="482" t="s">
        <v>328</v>
      </c>
      <c r="O1274" s="483">
        <v>1</v>
      </c>
      <c r="P1274" s="484">
        <v>13</v>
      </c>
      <c r="Q1274" s="485">
        <v>0</v>
      </c>
      <c r="R1274" s="485">
        <v>0</v>
      </c>
      <c r="S1274" s="485">
        <v>-4</v>
      </c>
      <c r="T1274" s="485">
        <v>0</v>
      </c>
      <c r="U1274" s="484">
        <v>0</v>
      </c>
      <c r="V1274" s="483"/>
      <c r="W1274" s="486" t="s">
        <v>672</v>
      </c>
      <c r="X1274" s="476" t="s">
        <v>0</v>
      </c>
      <c r="Y1274" s="476" t="s">
        <v>0</v>
      </c>
      <c r="Z1274" s="476">
        <v>0</v>
      </c>
      <c r="AA1274" s="493">
        <f t="shared" si="50"/>
        <v>12</v>
      </c>
      <c r="AC1274" s="495">
        <f t="shared" si="51"/>
        <v>12</v>
      </c>
    </row>
    <row r="1275" spans="1:29" s="493" customFormat="1" hidden="1" x14ac:dyDescent="0.2">
      <c r="A1275" s="475">
        <v>1248</v>
      </c>
      <c r="B1275" s="476" t="s">
        <v>407</v>
      </c>
      <c r="C1275" s="476" t="s">
        <v>486</v>
      </c>
      <c r="D1275" s="476" t="s">
        <v>703</v>
      </c>
      <c r="E1275" s="476" t="s">
        <v>750</v>
      </c>
      <c r="F1275" s="477">
        <v>173</v>
      </c>
      <c r="G1275" s="477">
        <v>0</v>
      </c>
      <c r="H1275" s="477">
        <v>0</v>
      </c>
      <c r="I1275" s="478" t="s">
        <v>328</v>
      </c>
      <c r="J1275" s="479">
        <v>1414.34</v>
      </c>
      <c r="K1275" s="480">
        <v>43263</v>
      </c>
      <c r="L1275" s="480"/>
      <c r="M1275" s="481">
        <v>245</v>
      </c>
      <c r="N1275" s="482" t="s">
        <v>328</v>
      </c>
      <c r="O1275" s="483">
        <v>1</v>
      </c>
      <c r="P1275" s="484">
        <v>192</v>
      </c>
      <c r="Q1275" s="485">
        <v>0</v>
      </c>
      <c r="R1275" s="485">
        <v>0</v>
      </c>
      <c r="S1275" s="485">
        <v>-53</v>
      </c>
      <c r="T1275" s="485">
        <v>0</v>
      </c>
      <c r="U1275" s="484">
        <v>0</v>
      </c>
      <c r="V1275" s="483"/>
      <c r="W1275" s="486" t="s">
        <v>672</v>
      </c>
      <c r="X1275" s="476" t="s">
        <v>0</v>
      </c>
      <c r="Y1275" s="476" t="s">
        <v>0</v>
      </c>
      <c r="Z1275" s="476">
        <v>0</v>
      </c>
      <c r="AA1275" s="493">
        <f t="shared" si="50"/>
        <v>173</v>
      </c>
      <c r="AC1275" s="495">
        <f t="shared" si="51"/>
        <v>173</v>
      </c>
    </row>
    <row r="1276" spans="1:29" s="493" customFormat="1" hidden="1" x14ac:dyDescent="0.2">
      <c r="A1276" s="475">
        <v>1249</v>
      </c>
      <c r="B1276" s="476" t="s">
        <v>407</v>
      </c>
      <c r="C1276" s="476" t="s">
        <v>486</v>
      </c>
      <c r="D1276" s="476" t="s">
        <v>703</v>
      </c>
      <c r="E1276" s="476" t="s">
        <v>750</v>
      </c>
      <c r="F1276" s="477">
        <v>5</v>
      </c>
      <c r="G1276" s="477">
        <v>0</v>
      </c>
      <c r="H1276" s="477">
        <v>0</v>
      </c>
      <c r="I1276" s="478" t="s">
        <v>328</v>
      </c>
      <c r="J1276" s="479">
        <v>1414.34</v>
      </c>
      <c r="K1276" s="480">
        <v>43263</v>
      </c>
      <c r="L1276" s="480"/>
      <c r="M1276" s="481">
        <v>7</v>
      </c>
      <c r="N1276" s="482" t="s">
        <v>328</v>
      </c>
      <c r="O1276" s="483">
        <v>1</v>
      </c>
      <c r="P1276" s="484">
        <v>6</v>
      </c>
      <c r="Q1276" s="485">
        <v>0</v>
      </c>
      <c r="R1276" s="485">
        <v>0</v>
      </c>
      <c r="S1276" s="485">
        <v>-2</v>
      </c>
      <c r="T1276" s="485">
        <v>0</v>
      </c>
      <c r="U1276" s="484">
        <v>0</v>
      </c>
      <c r="V1276" s="483"/>
      <c r="W1276" s="486" t="s">
        <v>672</v>
      </c>
      <c r="X1276" s="476" t="s">
        <v>0</v>
      </c>
      <c r="Y1276" s="476" t="s">
        <v>0</v>
      </c>
      <c r="Z1276" s="476">
        <v>0</v>
      </c>
      <c r="AA1276" s="493">
        <f t="shared" si="50"/>
        <v>5</v>
      </c>
      <c r="AC1276" s="495">
        <f t="shared" si="51"/>
        <v>5</v>
      </c>
    </row>
    <row r="1277" spans="1:29" s="493" customFormat="1" hidden="1" x14ac:dyDescent="0.2">
      <c r="A1277" s="475">
        <v>1250</v>
      </c>
      <c r="B1277" s="476" t="s">
        <v>407</v>
      </c>
      <c r="C1277" s="476" t="s">
        <v>486</v>
      </c>
      <c r="D1277" s="476" t="s">
        <v>703</v>
      </c>
      <c r="E1277" s="476" t="s">
        <v>750</v>
      </c>
      <c r="F1277" s="477">
        <v>5229</v>
      </c>
      <c r="G1277" s="477">
        <v>0</v>
      </c>
      <c r="H1277" s="477">
        <v>0</v>
      </c>
      <c r="I1277" s="478" t="s">
        <v>328</v>
      </c>
      <c r="J1277" s="479">
        <v>1414.34</v>
      </c>
      <c r="K1277" s="480">
        <v>43263</v>
      </c>
      <c r="L1277" s="480"/>
      <c r="M1277" s="481">
        <v>7396</v>
      </c>
      <c r="N1277" s="482" t="s">
        <v>328</v>
      </c>
      <c r="O1277" s="483">
        <v>1</v>
      </c>
      <c r="P1277" s="484">
        <v>5804</v>
      </c>
      <c r="Q1277" s="485">
        <v>0</v>
      </c>
      <c r="R1277" s="485">
        <v>0</v>
      </c>
      <c r="S1277" s="485">
        <v>-1592</v>
      </c>
      <c r="T1277" s="485">
        <v>0</v>
      </c>
      <c r="U1277" s="484">
        <v>0</v>
      </c>
      <c r="V1277" s="483"/>
      <c r="W1277" s="486" t="s">
        <v>672</v>
      </c>
      <c r="X1277" s="476" t="s">
        <v>0</v>
      </c>
      <c r="Y1277" s="476" t="s">
        <v>0</v>
      </c>
      <c r="Z1277" s="476">
        <v>0</v>
      </c>
      <c r="AA1277" s="493">
        <f t="shared" si="50"/>
        <v>5229</v>
      </c>
      <c r="AC1277" s="495">
        <f t="shared" si="51"/>
        <v>5229</v>
      </c>
    </row>
    <row r="1278" spans="1:29" s="493" customFormat="1" hidden="1" x14ac:dyDescent="0.2">
      <c r="A1278" s="475">
        <v>1251</v>
      </c>
      <c r="B1278" s="476" t="s">
        <v>407</v>
      </c>
      <c r="C1278" s="476" t="s">
        <v>486</v>
      </c>
      <c r="D1278" s="476" t="s">
        <v>703</v>
      </c>
      <c r="E1278" s="476" t="s">
        <v>750</v>
      </c>
      <c r="F1278" s="477">
        <v>163</v>
      </c>
      <c r="G1278" s="477">
        <v>0</v>
      </c>
      <c r="H1278" s="477">
        <v>0</v>
      </c>
      <c r="I1278" s="478" t="s">
        <v>328</v>
      </c>
      <c r="J1278" s="479">
        <v>1414.34</v>
      </c>
      <c r="K1278" s="480">
        <v>43263</v>
      </c>
      <c r="L1278" s="480"/>
      <c r="M1278" s="481">
        <v>231</v>
      </c>
      <c r="N1278" s="482" t="s">
        <v>328</v>
      </c>
      <c r="O1278" s="483">
        <v>1</v>
      </c>
      <c r="P1278" s="484">
        <v>181</v>
      </c>
      <c r="Q1278" s="485">
        <v>0</v>
      </c>
      <c r="R1278" s="485">
        <v>0</v>
      </c>
      <c r="S1278" s="485">
        <v>-50</v>
      </c>
      <c r="T1278" s="485">
        <v>0</v>
      </c>
      <c r="U1278" s="484">
        <v>0</v>
      </c>
      <c r="V1278" s="483"/>
      <c r="W1278" s="486" t="s">
        <v>672</v>
      </c>
      <c r="X1278" s="476" t="s">
        <v>0</v>
      </c>
      <c r="Y1278" s="476" t="s">
        <v>0</v>
      </c>
      <c r="Z1278" s="476">
        <v>0</v>
      </c>
      <c r="AA1278" s="493">
        <f t="shared" si="50"/>
        <v>163</v>
      </c>
      <c r="AC1278" s="495">
        <f t="shared" si="51"/>
        <v>163</v>
      </c>
    </row>
    <row r="1279" spans="1:29" s="493" customFormat="1" hidden="1" x14ac:dyDescent="0.2">
      <c r="A1279" s="475">
        <v>1252</v>
      </c>
      <c r="B1279" s="476" t="s">
        <v>407</v>
      </c>
      <c r="C1279" s="476" t="s">
        <v>486</v>
      </c>
      <c r="D1279" s="476" t="s">
        <v>703</v>
      </c>
      <c r="E1279" s="476" t="s">
        <v>750</v>
      </c>
      <c r="F1279" s="477">
        <v>150</v>
      </c>
      <c r="G1279" s="477">
        <v>0</v>
      </c>
      <c r="H1279" s="477">
        <v>0</v>
      </c>
      <c r="I1279" s="478" t="s">
        <v>328</v>
      </c>
      <c r="J1279" s="479">
        <v>1414.34</v>
      </c>
      <c r="K1279" s="480">
        <v>43263</v>
      </c>
      <c r="L1279" s="480"/>
      <c r="M1279" s="481">
        <v>212</v>
      </c>
      <c r="N1279" s="482" t="s">
        <v>328</v>
      </c>
      <c r="O1279" s="483">
        <v>1</v>
      </c>
      <c r="P1279" s="484">
        <v>166</v>
      </c>
      <c r="Q1279" s="485">
        <v>0</v>
      </c>
      <c r="R1279" s="485">
        <v>0</v>
      </c>
      <c r="S1279" s="485">
        <v>-46</v>
      </c>
      <c r="T1279" s="485">
        <v>0</v>
      </c>
      <c r="U1279" s="484">
        <v>0</v>
      </c>
      <c r="V1279" s="483"/>
      <c r="W1279" s="486" t="s">
        <v>672</v>
      </c>
      <c r="X1279" s="476" t="s">
        <v>0</v>
      </c>
      <c r="Y1279" s="476" t="s">
        <v>0</v>
      </c>
      <c r="Z1279" s="476">
        <v>0</v>
      </c>
      <c r="AA1279" s="493">
        <f t="shared" si="50"/>
        <v>150</v>
      </c>
      <c r="AC1279" s="495">
        <f t="shared" si="51"/>
        <v>150</v>
      </c>
    </row>
    <row r="1280" spans="1:29" s="493" customFormat="1" hidden="1" x14ac:dyDescent="0.2">
      <c r="A1280" s="475">
        <v>1253</v>
      </c>
      <c r="B1280" s="476" t="s">
        <v>407</v>
      </c>
      <c r="C1280" s="476" t="s">
        <v>486</v>
      </c>
      <c r="D1280" s="476" t="s">
        <v>703</v>
      </c>
      <c r="E1280" s="476" t="s">
        <v>750</v>
      </c>
      <c r="F1280" s="477">
        <v>500</v>
      </c>
      <c r="G1280" s="477">
        <v>0</v>
      </c>
      <c r="H1280" s="477">
        <v>0</v>
      </c>
      <c r="I1280" s="478" t="s">
        <v>328</v>
      </c>
      <c r="J1280" s="479">
        <v>1420</v>
      </c>
      <c r="K1280" s="480">
        <v>43263</v>
      </c>
      <c r="L1280" s="480"/>
      <c r="M1280" s="481">
        <v>713</v>
      </c>
      <c r="N1280" s="482" t="s">
        <v>328</v>
      </c>
      <c r="O1280" s="483">
        <v>1</v>
      </c>
      <c r="P1280" s="484">
        <v>555</v>
      </c>
      <c r="Q1280" s="485">
        <v>0</v>
      </c>
      <c r="R1280" s="485">
        <v>0</v>
      </c>
      <c r="S1280" s="485">
        <v>-155</v>
      </c>
      <c r="T1280" s="485">
        <v>0</v>
      </c>
      <c r="U1280" s="484">
        <v>0</v>
      </c>
      <c r="V1280" s="483"/>
      <c r="W1280" s="486" t="s">
        <v>672</v>
      </c>
      <c r="X1280" s="476" t="s">
        <v>0</v>
      </c>
      <c r="Y1280" s="476" t="s">
        <v>0</v>
      </c>
      <c r="Z1280" s="476">
        <v>0</v>
      </c>
      <c r="AA1280" s="493">
        <f t="shared" si="50"/>
        <v>500</v>
      </c>
      <c r="AC1280" s="495">
        <f t="shared" si="51"/>
        <v>500</v>
      </c>
    </row>
    <row r="1281" spans="1:29" s="493" customFormat="1" hidden="1" x14ac:dyDescent="0.2">
      <c r="A1281" s="475">
        <v>1254</v>
      </c>
      <c r="B1281" s="476" t="s">
        <v>407</v>
      </c>
      <c r="C1281" s="476" t="s">
        <v>486</v>
      </c>
      <c r="D1281" s="476" t="s">
        <v>703</v>
      </c>
      <c r="E1281" s="476" t="s">
        <v>750</v>
      </c>
      <c r="F1281" s="477">
        <v>227599</v>
      </c>
      <c r="G1281" s="477">
        <v>0</v>
      </c>
      <c r="H1281" s="477">
        <v>0</v>
      </c>
      <c r="I1281" s="478" t="s">
        <v>328</v>
      </c>
      <c r="J1281" s="479">
        <v>1250</v>
      </c>
      <c r="K1281" s="480">
        <v>43413</v>
      </c>
      <c r="L1281" s="480"/>
      <c r="M1281" s="481">
        <v>284499</v>
      </c>
      <c r="N1281" s="482" t="s">
        <v>328</v>
      </c>
      <c r="O1281" s="483">
        <v>1</v>
      </c>
      <c r="P1281" s="484">
        <v>252618</v>
      </c>
      <c r="Q1281" s="485">
        <v>0</v>
      </c>
      <c r="R1281" s="485">
        <v>0</v>
      </c>
      <c r="S1281" s="485">
        <v>-31881</v>
      </c>
      <c r="T1281" s="485">
        <v>0</v>
      </c>
      <c r="U1281" s="484">
        <v>0</v>
      </c>
      <c r="V1281" s="483"/>
      <c r="W1281" s="486" t="s">
        <v>672</v>
      </c>
      <c r="X1281" s="476" t="s">
        <v>0</v>
      </c>
      <c r="Y1281" s="476" t="s">
        <v>0</v>
      </c>
      <c r="Z1281" s="476">
        <v>0</v>
      </c>
      <c r="AA1281" s="493">
        <f t="shared" si="50"/>
        <v>227599</v>
      </c>
      <c r="AC1281" s="495">
        <f t="shared" si="51"/>
        <v>227599</v>
      </c>
    </row>
    <row r="1282" spans="1:29" s="493" customFormat="1" hidden="1" x14ac:dyDescent="0.2">
      <c r="A1282" s="475">
        <v>1255</v>
      </c>
      <c r="B1282" s="476" t="s">
        <v>407</v>
      </c>
      <c r="C1282" s="476" t="s">
        <v>486</v>
      </c>
      <c r="D1282" s="476" t="s">
        <v>703</v>
      </c>
      <c r="E1282" s="476" t="s">
        <v>750</v>
      </c>
      <c r="F1282" s="477">
        <v>149900</v>
      </c>
      <c r="G1282" s="477">
        <v>0</v>
      </c>
      <c r="H1282" s="477">
        <v>0</v>
      </c>
      <c r="I1282" s="478" t="s">
        <v>328</v>
      </c>
      <c r="J1282" s="479">
        <v>1250</v>
      </c>
      <c r="K1282" s="480">
        <v>43413</v>
      </c>
      <c r="L1282" s="480"/>
      <c r="M1282" s="481">
        <v>187427</v>
      </c>
      <c r="N1282" s="482" t="s">
        <v>328</v>
      </c>
      <c r="O1282" s="483">
        <v>1</v>
      </c>
      <c r="P1282" s="484">
        <v>166378</v>
      </c>
      <c r="Q1282" s="485">
        <v>0</v>
      </c>
      <c r="R1282" s="485">
        <v>0</v>
      </c>
      <c r="S1282" s="485">
        <v>-20997</v>
      </c>
      <c r="T1282" s="485">
        <v>0</v>
      </c>
      <c r="U1282" s="484">
        <v>0</v>
      </c>
      <c r="V1282" s="483"/>
      <c r="W1282" s="486" t="s">
        <v>672</v>
      </c>
      <c r="X1282" s="476" t="s">
        <v>0</v>
      </c>
      <c r="Y1282" s="476" t="s">
        <v>0</v>
      </c>
      <c r="Z1282" s="476">
        <v>0</v>
      </c>
      <c r="AA1282" s="493">
        <f t="shared" si="50"/>
        <v>149900</v>
      </c>
      <c r="AC1282" s="495">
        <f t="shared" si="51"/>
        <v>149900</v>
      </c>
    </row>
    <row r="1283" spans="1:29" s="493" customFormat="1" hidden="1" x14ac:dyDescent="0.2">
      <c r="A1283" s="475">
        <v>1256</v>
      </c>
      <c r="B1283" s="476" t="s">
        <v>407</v>
      </c>
      <c r="C1283" s="476" t="s">
        <v>486</v>
      </c>
      <c r="D1283" s="476" t="s">
        <v>703</v>
      </c>
      <c r="E1283" s="476" t="s">
        <v>750</v>
      </c>
      <c r="F1283" s="477">
        <v>65</v>
      </c>
      <c r="G1283" s="477">
        <v>0</v>
      </c>
      <c r="H1283" s="477">
        <v>0</v>
      </c>
      <c r="I1283" s="478" t="s">
        <v>328</v>
      </c>
      <c r="J1283" s="479">
        <v>1062.5</v>
      </c>
      <c r="K1283" s="480">
        <v>43627</v>
      </c>
      <c r="L1283" s="480"/>
      <c r="M1283" s="481">
        <v>69</v>
      </c>
      <c r="N1283" s="482" t="s">
        <v>328</v>
      </c>
      <c r="O1283" s="483">
        <v>1</v>
      </c>
      <c r="P1283" s="484">
        <v>72</v>
      </c>
      <c r="Q1283" s="485">
        <v>0</v>
      </c>
      <c r="R1283" s="485">
        <v>0</v>
      </c>
      <c r="S1283" s="485">
        <v>3</v>
      </c>
      <c r="T1283" s="485">
        <v>0</v>
      </c>
      <c r="U1283" s="484">
        <v>0</v>
      </c>
      <c r="V1283" s="483"/>
      <c r="W1283" s="486" t="s">
        <v>672</v>
      </c>
      <c r="X1283" s="476" t="s">
        <v>0</v>
      </c>
      <c r="Y1283" s="476" t="s">
        <v>0</v>
      </c>
      <c r="Z1283" s="476">
        <v>0</v>
      </c>
      <c r="AA1283" s="493">
        <f t="shared" si="50"/>
        <v>65</v>
      </c>
      <c r="AC1283" s="495">
        <f t="shared" si="51"/>
        <v>65</v>
      </c>
    </row>
    <row r="1284" spans="1:29" s="493" customFormat="1" hidden="1" x14ac:dyDescent="0.2">
      <c r="A1284" s="475">
        <v>1257</v>
      </c>
      <c r="B1284" s="476" t="s">
        <v>407</v>
      </c>
      <c r="C1284" s="476" t="s">
        <v>486</v>
      </c>
      <c r="D1284" s="476" t="s">
        <v>703</v>
      </c>
      <c r="E1284" s="476" t="s">
        <v>750</v>
      </c>
      <c r="F1284" s="477">
        <v>224</v>
      </c>
      <c r="G1284" s="477">
        <v>0</v>
      </c>
      <c r="H1284" s="477">
        <v>0</v>
      </c>
      <c r="I1284" s="478" t="s">
        <v>328</v>
      </c>
      <c r="J1284" s="479">
        <v>1062.5</v>
      </c>
      <c r="K1284" s="480">
        <v>43627</v>
      </c>
      <c r="L1284" s="480"/>
      <c r="M1284" s="481">
        <v>238</v>
      </c>
      <c r="N1284" s="482" t="s">
        <v>328</v>
      </c>
      <c r="O1284" s="483">
        <v>1</v>
      </c>
      <c r="P1284" s="484">
        <v>249</v>
      </c>
      <c r="Q1284" s="485">
        <v>0</v>
      </c>
      <c r="R1284" s="485">
        <v>0</v>
      </c>
      <c r="S1284" s="485">
        <v>11</v>
      </c>
      <c r="T1284" s="485">
        <v>0</v>
      </c>
      <c r="U1284" s="484">
        <v>0</v>
      </c>
      <c r="V1284" s="483"/>
      <c r="W1284" s="486" t="s">
        <v>672</v>
      </c>
      <c r="X1284" s="476" t="s">
        <v>0</v>
      </c>
      <c r="Y1284" s="476" t="s">
        <v>0</v>
      </c>
      <c r="Z1284" s="476">
        <v>0</v>
      </c>
      <c r="AA1284" s="493">
        <f t="shared" si="50"/>
        <v>224</v>
      </c>
      <c r="AC1284" s="495">
        <f t="shared" si="51"/>
        <v>224</v>
      </c>
    </row>
    <row r="1285" spans="1:29" s="493" customFormat="1" hidden="1" x14ac:dyDescent="0.2">
      <c r="A1285" s="475">
        <v>1258</v>
      </c>
      <c r="B1285" s="476" t="s">
        <v>407</v>
      </c>
      <c r="C1285" s="476" t="s">
        <v>486</v>
      </c>
      <c r="D1285" s="476" t="s">
        <v>703</v>
      </c>
      <c r="E1285" s="476" t="s">
        <v>750</v>
      </c>
      <c r="F1285" s="477">
        <v>201</v>
      </c>
      <c r="G1285" s="477">
        <v>0</v>
      </c>
      <c r="H1285" s="477">
        <v>0</v>
      </c>
      <c r="I1285" s="478" t="s">
        <v>328</v>
      </c>
      <c r="J1285" s="479">
        <v>1062.5</v>
      </c>
      <c r="K1285" s="480">
        <v>43627</v>
      </c>
      <c r="L1285" s="480"/>
      <c r="M1285" s="481">
        <v>214</v>
      </c>
      <c r="N1285" s="482" t="s">
        <v>328</v>
      </c>
      <c r="O1285" s="483">
        <v>1</v>
      </c>
      <c r="P1285" s="484">
        <v>223</v>
      </c>
      <c r="Q1285" s="485">
        <v>0</v>
      </c>
      <c r="R1285" s="485">
        <v>0</v>
      </c>
      <c r="S1285" s="485">
        <v>10</v>
      </c>
      <c r="T1285" s="485">
        <v>0</v>
      </c>
      <c r="U1285" s="484">
        <v>0</v>
      </c>
      <c r="V1285" s="483"/>
      <c r="W1285" s="486" t="s">
        <v>672</v>
      </c>
      <c r="X1285" s="476" t="s">
        <v>0</v>
      </c>
      <c r="Y1285" s="476" t="s">
        <v>0</v>
      </c>
      <c r="Z1285" s="476">
        <v>0</v>
      </c>
      <c r="AA1285" s="493">
        <f t="shared" si="50"/>
        <v>201</v>
      </c>
      <c r="AC1285" s="495">
        <f t="shared" si="51"/>
        <v>201</v>
      </c>
    </row>
    <row r="1286" spans="1:29" s="493" customFormat="1" hidden="1" x14ac:dyDescent="0.2">
      <c r="A1286" s="475">
        <v>1259</v>
      </c>
      <c r="B1286" s="476" t="s">
        <v>407</v>
      </c>
      <c r="C1286" s="476" t="s">
        <v>486</v>
      </c>
      <c r="D1286" s="476" t="s">
        <v>703</v>
      </c>
      <c r="E1286" s="476" t="s">
        <v>750</v>
      </c>
      <c r="F1286" s="477">
        <v>98</v>
      </c>
      <c r="G1286" s="477">
        <v>0</v>
      </c>
      <c r="H1286" s="477">
        <v>0</v>
      </c>
      <c r="I1286" s="478" t="s">
        <v>328</v>
      </c>
      <c r="J1286" s="479">
        <v>1060.45</v>
      </c>
      <c r="K1286" s="480">
        <v>43628</v>
      </c>
      <c r="L1286" s="480"/>
      <c r="M1286" s="481">
        <v>104</v>
      </c>
      <c r="N1286" s="482" t="s">
        <v>328</v>
      </c>
      <c r="O1286" s="483">
        <v>1</v>
      </c>
      <c r="P1286" s="484">
        <v>109</v>
      </c>
      <c r="Q1286" s="485">
        <v>0</v>
      </c>
      <c r="R1286" s="485">
        <v>0</v>
      </c>
      <c r="S1286" s="485">
        <v>5</v>
      </c>
      <c r="T1286" s="485">
        <v>0</v>
      </c>
      <c r="U1286" s="484">
        <v>0</v>
      </c>
      <c r="V1286" s="483"/>
      <c r="W1286" s="486" t="s">
        <v>672</v>
      </c>
      <c r="X1286" s="476" t="s">
        <v>0</v>
      </c>
      <c r="Y1286" s="476" t="s">
        <v>0</v>
      </c>
      <c r="Z1286" s="476">
        <v>0</v>
      </c>
      <c r="AA1286" s="493">
        <f t="shared" si="50"/>
        <v>98</v>
      </c>
      <c r="AC1286" s="495">
        <f t="shared" si="51"/>
        <v>98</v>
      </c>
    </row>
    <row r="1287" spans="1:29" s="493" customFormat="1" hidden="1" x14ac:dyDescent="0.2">
      <c r="A1287" s="475">
        <v>1260</v>
      </c>
      <c r="B1287" s="476" t="s">
        <v>407</v>
      </c>
      <c r="C1287" s="476" t="s">
        <v>486</v>
      </c>
      <c r="D1287" s="476" t="s">
        <v>703</v>
      </c>
      <c r="E1287" s="476" t="s">
        <v>750</v>
      </c>
      <c r="F1287" s="477">
        <v>100</v>
      </c>
      <c r="G1287" s="477">
        <v>0</v>
      </c>
      <c r="H1287" s="477">
        <v>0</v>
      </c>
      <c r="I1287" s="478" t="s">
        <v>328</v>
      </c>
      <c r="J1287" s="479">
        <v>1060.45</v>
      </c>
      <c r="K1287" s="480">
        <v>43628</v>
      </c>
      <c r="L1287" s="480"/>
      <c r="M1287" s="481">
        <v>106</v>
      </c>
      <c r="N1287" s="482" t="s">
        <v>328</v>
      </c>
      <c r="O1287" s="483">
        <v>1</v>
      </c>
      <c r="P1287" s="484">
        <v>111</v>
      </c>
      <c r="Q1287" s="485">
        <v>0</v>
      </c>
      <c r="R1287" s="485">
        <v>0</v>
      </c>
      <c r="S1287" s="485">
        <v>5</v>
      </c>
      <c r="T1287" s="485">
        <v>0</v>
      </c>
      <c r="U1287" s="484">
        <v>0</v>
      </c>
      <c r="V1287" s="483"/>
      <c r="W1287" s="486" t="s">
        <v>672</v>
      </c>
      <c r="X1287" s="476" t="s">
        <v>0</v>
      </c>
      <c r="Y1287" s="476" t="s">
        <v>0</v>
      </c>
      <c r="Z1287" s="476">
        <v>0</v>
      </c>
      <c r="AA1287" s="493">
        <f t="shared" si="50"/>
        <v>100</v>
      </c>
      <c r="AC1287" s="495">
        <f t="shared" si="51"/>
        <v>100</v>
      </c>
    </row>
    <row r="1288" spans="1:29" s="493" customFormat="1" hidden="1" x14ac:dyDescent="0.2">
      <c r="A1288" s="475">
        <v>1261</v>
      </c>
      <c r="B1288" s="476" t="s">
        <v>407</v>
      </c>
      <c r="C1288" s="476" t="s">
        <v>486</v>
      </c>
      <c r="D1288" s="476" t="s">
        <v>703</v>
      </c>
      <c r="E1288" s="476" t="s">
        <v>750</v>
      </c>
      <c r="F1288" s="477">
        <v>157</v>
      </c>
      <c r="G1288" s="477">
        <v>0</v>
      </c>
      <c r="H1288" s="477">
        <v>0</v>
      </c>
      <c r="I1288" s="478" t="s">
        <v>328</v>
      </c>
      <c r="J1288" s="479">
        <v>1060.45</v>
      </c>
      <c r="K1288" s="480">
        <v>43628</v>
      </c>
      <c r="L1288" s="480"/>
      <c r="M1288" s="481">
        <v>166</v>
      </c>
      <c r="N1288" s="482" t="s">
        <v>328</v>
      </c>
      <c r="O1288" s="483">
        <v>1</v>
      </c>
      <c r="P1288" s="484">
        <v>174</v>
      </c>
      <c r="Q1288" s="485">
        <v>0</v>
      </c>
      <c r="R1288" s="485">
        <v>0</v>
      </c>
      <c r="S1288" s="485">
        <v>8</v>
      </c>
      <c r="T1288" s="485">
        <v>0</v>
      </c>
      <c r="U1288" s="484">
        <v>0</v>
      </c>
      <c r="V1288" s="483"/>
      <c r="W1288" s="486" t="s">
        <v>672</v>
      </c>
      <c r="X1288" s="476" t="s">
        <v>0</v>
      </c>
      <c r="Y1288" s="476" t="s">
        <v>0</v>
      </c>
      <c r="Z1288" s="476">
        <v>0</v>
      </c>
      <c r="AA1288" s="493">
        <f t="shared" si="50"/>
        <v>157</v>
      </c>
      <c r="AC1288" s="495">
        <f t="shared" si="51"/>
        <v>157</v>
      </c>
    </row>
    <row r="1289" spans="1:29" s="493" customFormat="1" hidden="1" x14ac:dyDescent="0.2">
      <c r="A1289" s="475">
        <v>1262</v>
      </c>
      <c r="B1289" s="476" t="s">
        <v>407</v>
      </c>
      <c r="C1289" s="476" t="s">
        <v>486</v>
      </c>
      <c r="D1289" s="476" t="s">
        <v>703</v>
      </c>
      <c r="E1289" s="476" t="s">
        <v>750</v>
      </c>
      <c r="F1289" s="477">
        <v>110</v>
      </c>
      <c r="G1289" s="477">
        <v>0</v>
      </c>
      <c r="H1289" s="477">
        <v>0</v>
      </c>
      <c r="I1289" s="478" t="s">
        <v>328</v>
      </c>
      <c r="J1289" s="479">
        <v>1060.45</v>
      </c>
      <c r="K1289" s="480">
        <v>43628</v>
      </c>
      <c r="L1289" s="480"/>
      <c r="M1289" s="481">
        <v>117</v>
      </c>
      <c r="N1289" s="482" t="s">
        <v>328</v>
      </c>
      <c r="O1289" s="483">
        <v>1</v>
      </c>
      <c r="P1289" s="484">
        <v>122</v>
      </c>
      <c r="Q1289" s="485">
        <v>0</v>
      </c>
      <c r="R1289" s="485">
        <v>0</v>
      </c>
      <c r="S1289" s="485">
        <v>5</v>
      </c>
      <c r="T1289" s="485">
        <v>0</v>
      </c>
      <c r="U1289" s="484">
        <v>0</v>
      </c>
      <c r="V1289" s="483"/>
      <c r="W1289" s="486" t="s">
        <v>672</v>
      </c>
      <c r="X1289" s="476" t="s">
        <v>0</v>
      </c>
      <c r="Y1289" s="476" t="s">
        <v>0</v>
      </c>
      <c r="Z1289" s="476">
        <v>0</v>
      </c>
      <c r="AA1289" s="493">
        <f t="shared" si="50"/>
        <v>110</v>
      </c>
      <c r="AC1289" s="495">
        <f t="shared" si="51"/>
        <v>110</v>
      </c>
    </row>
    <row r="1290" spans="1:29" s="493" customFormat="1" hidden="1" x14ac:dyDescent="0.2">
      <c r="A1290" s="475">
        <v>1263</v>
      </c>
      <c r="B1290" s="476" t="s">
        <v>407</v>
      </c>
      <c r="C1290" s="476" t="s">
        <v>486</v>
      </c>
      <c r="D1290" s="476" t="s">
        <v>703</v>
      </c>
      <c r="E1290" s="476" t="s">
        <v>750</v>
      </c>
      <c r="F1290" s="477">
        <v>140</v>
      </c>
      <c r="G1290" s="477">
        <v>0</v>
      </c>
      <c r="H1290" s="477">
        <v>0</v>
      </c>
      <c r="I1290" s="478" t="s">
        <v>328</v>
      </c>
      <c r="J1290" s="479">
        <v>1060.45</v>
      </c>
      <c r="K1290" s="480">
        <v>43628</v>
      </c>
      <c r="L1290" s="480"/>
      <c r="M1290" s="481">
        <v>149</v>
      </c>
      <c r="N1290" s="482" t="s">
        <v>328</v>
      </c>
      <c r="O1290" s="483">
        <v>1</v>
      </c>
      <c r="P1290" s="484">
        <v>155</v>
      </c>
      <c r="Q1290" s="485">
        <v>0</v>
      </c>
      <c r="R1290" s="485">
        <v>0</v>
      </c>
      <c r="S1290" s="485">
        <v>7</v>
      </c>
      <c r="T1290" s="485">
        <v>0</v>
      </c>
      <c r="U1290" s="484">
        <v>0</v>
      </c>
      <c r="V1290" s="483"/>
      <c r="W1290" s="486" t="s">
        <v>672</v>
      </c>
      <c r="X1290" s="476" t="s">
        <v>0</v>
      </c>
      <c r="Y1290" s="476" t="s">
        <v>0</v>
      </c>
      <c r="Z1290" s="476">
        <v>0</v>
      </c>
      <c r="AA1290" s="493">
        <f t="shared" si="50"/>
        <v>140</v>
      </c>
      <c r="AC1290" s="495">
        <f t="shared" si="51"/>
        <v>140</v>
      </c>
    </row>
    <row r="1291" spans="1:29" s="493" customFormat="1" hidden="1" x14ac:dyDescent="0.2">
      <c r="A1291" s="475">
        <v>1264</v>
      </c>
      <c r="B1291" s="476" t="s">
        <v>407</v>
      </c>
      <c r="C1291" s="476" t="s">
        <v>486</v>
      </c>
      <c r="D1291" s="476" t="s">
        <v>703</v>
      </c>
      <c r="E1291" s="476" t="s">
        <v>750</v>
      </c>
      <c r="F1291" s="477">
        <v>230</v>
      </c>
      <c r="G1291" s="477">
        <v>0</v>
      </c>
      <c r="H1291" s="477">
        <v>0</v>
      </c>
      <c r="I1291" s="478" t="s">
        <v>328</v>
      </c>
      <c r="J1291" s="479">
        <v>1060.94</v>
      </c>
      <c r="K1291" s="480">
        <v>43629</v>
      </c>
      <c r="L1291" s="480"/>
      <c r="M1291" s="481">
        <v>244</v>
      </c>
      <c r="N1291" s="482" t="s">
        <v>328</v>
      </c>
      <c r="O1291" s="483">
        <v>1</v>
      </c>
      <c r="P1291" s="484">
        <v>255</v>
      </c>
      <c r="Q1291" s="485">
        <v>0</v>
      </c>
      <c r="R1291" s="485">
        <v>0</v>
      </c>
      <c r="S1291" s="485">
        <v>11</v>
      </c>
      <c r="T1291" s="485">
        <v>0</v>
      </c>
      <c r="U1291" s="484">
        <v>0</v>
      </c>
      <c r="V1291" s="483"/>
      <c r="W1291" s="486" t="s">
        <v>672</v>
      </c>
      <c r="X1291" s="476" t="s">
        <v>0</v>
      </c>
      <c r="Y1291" s="476" t="s">
        <v>0</v>
      </c>
      <c r="Z1291" s="476">
        <v>0</v>
      </c>
      <c r="AA1291" s="493">
        <f t="shared" si="50"/>
        <v>230</v>
      </c>
      <c r="AC1291" s="495">
        <f t="shared" si="51"/>
        <v>230</v>
      </c>
    </row>
    <row r="1292" spans="1:29" s="493" customFormat="1" hidden="1" x14ac:dyDescent="0.2">
      <c r="A1292" s="475">
        <v>1265</v>
      </c>
      <c r="B1292" s="476" t="s">
        <v>407</v>
      </c>
      <c r="C1292" s="476" t="s">
        <v>486</v>
      </c>
      <c r="D1292" s="476" t="s">
        <v>703</v>
      </c>
      <c r="E1292" s="476" t="s">
        <v>750</v>
      </c>
      <c r="F1292" s="477">
        <v>5</v>
      </c>
      <c r="G1292" s="477">
        <v>0</v>
      </c>
      <c r="H1292" s="477">
        <v>0</v>
      </c>
      <c r="I1292" s="478" t="s">
        <v>328</v>
      </c>
      <c r="J1292" s="479">
        <v>1060.94</v>
      </c>
      <c r="K1292" s="480">
        <v>43629</v>
      </c>
      <c r="L1292" s="480"/>
      <c r="M1292" s="481">
        <v>5</v>
      </c>
      <c r="N1292" s="482" t="s">
        <v>328</v>
      </c>
      <c r="O1292" s="483">
        <v>1</v>
      </c>
      <c r="P1292" s="484">
        <v>6</v>
      </c>
      <c r="Q1292" s="485">
        <v>0</v>
      </c>
      <c r="R1292" s="485">
        <v>0</v>
      </c>
      <c r="S1292" s="485">
        <v>0</v>
      </c>
      <c r="T1292" s="485">
        <v>0</v>
      </c>
      <c r="U1292" s="484">
        <v>0</v>
      </c>
      <c r="V1292" s="483"/>
      <c r="W1292" s="486" t="s">
        <v>672</v>
      </c>
      <c r="X1292" s="476" t="s">
        <v>0</v>
      </c>
      <c r="Y1292" s="476" t="s">
        <v>0</v>
      </c>
      <c r="Z1292" s="476">
        <v>0</v>
      </c>
      <c r="AA1292" s="493">
        <f t="shared" si="50"/>
        <v>5</v>
      </c>
      <c r="AC1292" s="495">
        <f t="shared" si="51"/>
        <v>5</v>
      </c>
    </row>
    <row r="1293" spans="1:29" s="493" customFormat="1" hidden="1" x14ac:dyDescent="0.2">
      <c r="A1293" s="475">
        <v>1266</v>
      </c>
      <c r="B1293" s="476" t="s">
        <v>407</v>
      </c>
      <c r="C1293" s="476" t="s">
        <v>486</v>
      </c>
      <c r="D1293" s="476" t="s">
        <v>703</v>
      </c>
      <c r="E1293" s="476" t="s">
        <v>750</v>
      </c>
      <c r="F1293" s="477">
        <v>41</v>
      </c>
      <c r="G1293" s="477">
        <v>0</v>
      </c>
      <c r="H1293" s="477">
        <v>0</v>
      </c>
      <c r="I1293" s="478" t="s">
        <v>328</v>
      </c>
      <c r="J1293" s="479">
        <v>1060.94</v>
      </c>
      <c r="K1293" s="480">
        <v>43629</v>
      </c>
      <c r="L1293" s="480"/>
      <c r="M1293" s="481">
        <v>43</v>
      </c>
      <c r="N1293" s="482" t="s">
        <v>328</v>
      </c>
      <c r="O1293" s="483">
        <v>1</v>
      </c>
      <c r="P1293" s="484">
        <v>46</v>
      </c>
      <c r="Q1293" s="485">
        <v>0</v>
      </c>
      <c r="R1293" s="485">
        <v>0</v>
      </c>
      <c r="S1293" s="485">
        <v>2</v>
      </c>
      <c r="T1293" s="485">
        <v>0</v>
      </c>
      <c r="U1293" s="484">
        <v>0</v>
      </c>
      <c r="V1293" s="483"/>
      <c r="W1293" s="486" t="s">
        <v>672</v>
      </c>
      <c r="X1293" s="476" t="s">
        <v>0</v>
      </c>
      <c r="Y1293" s="476" t="s">
        <v>0</v>
      </c>
      <c r="Z1293" s="476">
        <v>0</v>
      </c>
      <c r="AA1293" s="493">
        <f t="shared" si="50"/>
        <v>41</v>
      </c>
      <c r="AC1293" s="495">
        <f t="shared" si="51"/>
        <v>41</v>
      </c>
    </row>
    <row r="1294" spans="1:29" s="493" customFormat="1" hidden="1" x14ac:dyDescent="0.2">
      <c r="A1294" s="475">
        <v>1267</v>
      </c>
      <c r="B1294" s="476" t="s">
        <v>407</v>
      </c>
      <c r="C1294" s="476" t="s">
        <v>486</v>
      </c>
      <c r="D1294" s="476" t="s">
        <v>703</v>
      </c>
      <c r="E1294" s="476" t="s">
        <v>750</v>
      </c>
      <c r="F1294" s="477">
        <v>5</v>
      </c>
      <c r="G1294" s="477">
        <v>0</v>
      </c>
      <c r="H1294" s="477">
        <v>0</v>
      </c>
      <c r="I1294" s="478" t="s">
        <v>328</v>
      </c>
      <c r="J1294" s="479">
        <v>1060.94</v>
      </c>
      <c r="K1294" s="480">
        <v>43629</v>
      </c>
      <c r="L1294" s="480"/>
      <c r="M1294" s="481">
        <v>5</v>
      </c>
      <c r="N1294" s="482" t="s">
        <v>328</v>
      </c>
      <c r="O1294" s="483">
        <v>1</v>
      </c>
      <c r="P1294" s="484">
        <v>6</v>
      </c>
      <c r="Q1294" s="485">
        <v>0</v>
      </c>
      <c r="R1294" s="485">
        <v>0</v>
      </c>
      <c r="S1294" s="485">
        <v>0</v>
      </c>
      <c r="T1294" s="485">
        <v>0</v>
      </c>
      <c r="U1294" s="484">
        <v>0</v>
      </c>
      <c r="V1294" s="483"/>
      <c r="W1294" s="486" t="s">
        <v>672</v>
      </c>
      <c r="X1294" s="476" t="s">
        <v>0</v>
      </c>
      <c r="Y1294" s="476" t="s">
        <v>0</v>
      </c>
      <c r="Z1294" s="476">
        <v>0</v>
      </c>
      <c r="AA1294" s="493">
        <f t="shared" si="50"/>
        <v>5</v>
      </c>
      <c r="AC1294" s="495">
        <f t="shared" si="51"/>
        <v>5</v>
      </c>
    </row>
    <row r="1295" spans="1:29" s="493" customFormat="1" hidden="1" x14ac:dyDescent="0.2">
      <c r="A1295" s="475">
        <v>1268</v>
      </c>
      <c r="B1295" s="476" t="s">
        <v>407</v>
      </c>
      <c r="C1295" s="476" t="s">
        <v>486</v>
      </c>
      <c r="D1295" s="476" t="s">
        <v>703</v>
      </c>
      <c r="E1295" s="476" t="s">
        <v>750</v>
      </c>
      <c r="F1295" s="477">
        <v>200</v>
      </c>
      <c r="G1295" s="477">
        <v>0</v>
      </c>
      <c r="H1295" s="477">
        <v>0</v>
      </c>
      <c r="I1295" s="478" t="s">
        <v>328</v>
      </c>
      <c r="J1295" s="479">
        <v>1060.94</v>
      </c>
      <c r="K1295" s="480">
        <v>43629</v>
      </c>
      <c r="L1295" s="480"/>
      <c r="M1295" s="481">
        <v>212</v>
      </c>
      <c r="N1295" s="482" t="s">
        <v>328</v>
      </c>
      <c r="O1295" s="483">
        <v>1</v>
      </c>
      <c r="P1295" s="484">
        <v>222</v>
      </c>
      <c r="Q1295" s="485">
        <v>0</v>
      </c>
      <c r="R1295" s="485">
        <v>0</v>
      </c>
      <c r="S1295" s="485">
        <v>10</v>
      </c>
      <c r="T1295" s="485">
        <v>0</v>
      </c>
      <c r="U1295" s="484">
        <v>0</v>
      </c>
      <c r="V1295" s="483"/>
      <c r="W1295" s="486" t="s">
        <v>672</v>
      </c>
      <c r="X1295" s="476" t="s">
        <v>0</v>
      </c>
      <c r="Y1295" s="476" t="s">
        <v>0</v>
      </c>
      <c r="Z1295" s="476">
        <v>0</v>
      </c>
      <c r="AA1295" s="493">
        <f t="shared" si="50"/>
        <v>200</v>
      </c>
      <c r="AC1295" s="495">
        <f t="shared" si="51"/>
        <v>200</v>
      </c>
    </row>
    <row r="1296" spans="1:29" s="493" customFormat="1" hidden="1" x14ac:dyDescent="0.2">
      <c r="A1296" s="475">
        <v>1269</v>
      </c>
      <c r="B1296" s="476" t="s">
        <v>407</v>
      </c>
      <c r="C1296" s="476" t="s">
        <v>486</v>
      </c>
      <c r="D1296" s="476" t="s">
        <v>703</v>
      </c>
      <c r="E1296" s="476" t="s">
        <v>750</v>
      </c>
      <c r="F1296" s="477">
        <v>5</v>
      </c>
      <c r="G1296" s="477">
        <v>0</v>
      </c>
      <c r="H1296" s="477">
        <v>0</v>
      </c>
      <c r="I1296" s="478" t="s">
        <v>328</v>
      </c>
      <c r="J1296" s="479">
        <v>1060.94</v>
      </c>
      <c r="K1296" s="480">
        <v>43629</v>
      </c>
      <c r="L1296" s="480"/>
      <c r="M1296" s="481">
        <v>5</v>
      </c>
      <c r="N1296" s="482" t="s">
        <v>328</v>
      </c>
      <c r="O1296" s="483">
        <v>1</v>
      </c>
      <c r="P1296" s="484">
        <v>6</v>
      </c>
      <c r="Q1296" s="485">
        <v>0</v>
      </c>
      <c r="R1296" s="485">
        <v>0</v>
      </c>
      <c r="S1296" s="485">
        <v>0</v>
      </c>
      <c r="T1296" s="485">
        <v>0</v>
      </c>
      <c r="U1296" s="484">
        <v>0</v>
      </c>
      <c r="V1296" s="483"/>
      <c r="W1296" s="486" t="s">
        <v>672</v>
      </c>
      <c r="X1296" s="476" t="s">
        <v>0</v>
      </c>
      <c r="Y1296" s="476" t="s">
        <v>0</v>
      </c>
      <c r="Z1296" s="476">
        <v>0</v>
      </c>
      <c r="AA1296" s="493">
        <f t="shared" ref="AA1296:AA1359" si="52">F1296/O1296</f>
        <v>5</v>
      </c>
      <c r="AC1296" s="495">
        <f t="shared" ref="AC1296:AC1359" si="53">AA1296-AB1296</f>
        <v>5</v>
      </c>
    </row>
    <row r="1297" spans="1:29" s="493" customFormat="1" hidden="1" x14ac:dyDescent="0.2">
      <c r="A1297" s="475">
        <v>1270</v>
      </c>
      <c r="B1297" s="476" t="s">
        <v>407</v>
      </c>
      <c r="C1297" s="476" t="s">
        <v>486</v>
      </c>
      <c r="D1297" s="476" t="s">
        <v>703</v>
      </c>
      <c r="E1297" s="476" t="s">
        <v>750</v>
      </c>
      <c r="F1297" s="477">
        <v>100</v>
      </c>
      <c r="G1297" s="477">
        <v>0</v>
      </c>
      <c r="H1297" s="477">
        <v>0</v>
      </c>
      <c r="I1297" s="478" t="s">
        <v>328</v>
      </c>
      <c r="J1297" s="479">
        <v>1060.94</v>
      </c>
      <c r="K1297" s="480">
        <v>43629</v>
      </c>
      <c r="L1297" s="480"/>
      <c r="M1297" s="481">
        <v>106</v>
      </c>
      <c r="N1297" s="482" t="s">
        <v>328</v>
      </c>
      <c r="O1297" s="483">
        <v>1</v>
      </c>
      <c r="P1297" s="484">
        <v>111</v>
      </c>
      <c r="Q1297" s="485">
        <v>0</v>
      </c>
      <c r="R1297" s="485">
        <v>0</v>
      </c>
      <c r="S1297" s="485">
        <v>5</v>
      </c>
      <c r="T1297" s="485">
        <v>0</v>
      </c>
      <c r="U1297" s="484">
        <v>0</v>
      </c>
      <c r="V1297" s="483"/>
      <c r="W1297" s="486" t="s">
        <v>672</v>
      </c>
      <c r="X1297" s="476" t="s">
        <v>0</v>
      </c>
      <c r="Y1297" s="476" t="s">
        <v>0</v>
      </c>
      <c r="Z1297" s="476">
        <v>0</v>
      </c>
      <c r="AA1297" s="493">
        <f t="shared" si="52"/>
        <v>100</v>
      </c>
      <c r="AC1297" s="495">
        <f t="shared" si="53"/>
        <v>100</v>
      </c>
    </row>
    <row r="1298" spans="1:29" s="493" customFormat="1" hidden="1" x14ac:dyDescent="0.2">
      <c r="A1298" s="475">
        <v>1271</v>
      </c>
      <c r="B1298" s="476" t="s">
        <v>407</v>
      </c>
      <c r="C1298" s="476" t="s">
        <v>486</v>
      </c>
      <c r="D1298" s="476" t="s">
        <v>703</v>
      </c>
      <c r="E1298" s="476" t="s">
        <v>750</v>
      </c>
      <c r="F1298" s="477">
        <v>230</v>
      </c>
      <c r="G1298" s="477">
        <v>0</v>
      </c>
      <c r="H1298" s="477">
        <v>0</v>
      </c>
      <c r="I1298" s="478" t="s">
        <v>328</v>
      </c>
      <c r="J1298" s="479">
        <v>1060.94</v>
      </c>
      <c r="K1298" s="480">
        <v>43629</v>
      </c>
      <c r="L1298" s="480"/>
      <c r="M1298" s="481">
        <v>244</v>
      </c>
      <c r="N1298" s="482" t="s">
        <v>328</v>
      </c>
      <c r="O1298" s="483">
        <v>1</v>
      </c>
      <c r="P1298" s="484">
        <v>255</v>
      </c>
      <c r="Q1298" s="485">
        <v>0</v>
      </c>
      <c r="R1298" s="485">
        <v>0</v>
      </c>
      <c r="S1298" s="485">
        <v>11</v>
      </c>
      <c r="T1298" s="485">
        <v>0</v>
      </c>
      <c r="U1298" s="484">
        <v>0</v>
      </c>
      <c r="V1298" s="483"/>
      <c r="W1298" s="486" t="s">
        <v>672</v>
      </c>
      <c r="X1298" s="476" t="s">
        <v>0</v>
      </c>
      <c r="Y1298" s="476" t="s">
        <v>0</v>
      </c>
      <c r="Z1298" s="476">
        <v>0</v>
      </c>
      <c r="AA1298" s="493">
        <f t="shared" si="52"/>
        <v>230</v>
      </c>
      <c r="AC1298" s="495">
        <f t="shared" si="53"/>
        <v>230</v>
      </c>
    </row>
    <row r="1299" spans="1:29" s="493" customFormat="1" hidden="1" x14ac:dyDescent="0.2">
      <c r="A1299" s="475">
        <v>1272</v>
      </c>
      <c r="B1299" s="476" t="s">
        <v>407</v>
      </c>
      <c r="C1299" s="476" t="s">
        <v>486</v>
      </c>
      <c r="D1299" s="476" t="s">
        <v>703</v>
      </c>
      <c r="E1299" s="476" t="s">
        <v>750</v>
      </c>
      <c r="F1299" s="477">
        <v>23</v>
      </c>
      <c r="G1299" s="477">
        <v>0</v>
      </c>
      <c r="H1299" s="477">
        <v>0</v>
      </c>
      <c r="I1299" s="478" t="s">
        <v>328</v>
      </c>
      <c r="J1299" s="479">
        <v>1060.94</v>
      </c>
      <c r="K1299" s="480">
        <v>43629</v>
      </c>
      <c r="L1299" s="480"/>
      <c r="M1299" s="481">
        <v>24</v>
      </c>
      <c r="N1299" s="482" t="s">
        <v>328</v>
      </c>
      <c r="O1299" s="483">
        <v>1</v>
      </c>
      <c r="P1299" s="484">
        <v>26</v>
      </c>
      <c r="Q1299" s="485">
        <v>0</v>
      </c>
      <c r="R1299" s="485">
        <v>0</v>
      </c>
      <c r="S1299" s="485">
        <v>1</v>
      </c>
      <c r="T1299" s="485">
        <v>0</v>
      </c>
      <c r="U1299" s="484">
        <v>0</v>
      </c>
      <c r="V1299" s="483"/>
      <c r="W1299" s="486" t="s">
        <v>672</v>
      </c>
      <c r="X1299" s="476" t="s">
        <v>0</v>
      </c>
      <c r="Y1299" s="476" t="s">
        <v>0</v>
      </c>
      <c r="Z1299" s="476">
        <v>0</v>
      </c>
      <c r="AA1299" s="493">
        <f t="shared" si="52"/>
        <v>23</v>
      </c>
      <c r="AC1299" s="495">
        <f t="shared" si="53"/>
        <v>23</v>
      </c>
    </row>
    <row r="1300" spans="1:29" s="493" customFormat="1" hidden="1" x14ac:dyDescent="0.2">
      <c r="A1300" s="475">
        <v>1273</v>
      </c>
      <c r="B1300" s="476" t="s">
        <v>407</v>
      </c>
      <c r="C1300" s="476" t="s">
        <v>486</v>
      </c>
      <c r="D1300" s="476" t="s">
        <v>703</v>
      </c>
      <c r="E1300" s="476" t="s">
        <v>750</v>
      </c>
      <c r="F1300" s="477">
        <v>393</v>
      </c>
      <c r="G1300" s="477">
        <v>0</v>
      </c>
      <c r="H1300" s="477">
        <v>0</v>
      </c>
      <c r="I1300" s="478" t="s">
        <v>328</v>
      </c>
      <c r="J1300" s="479">
        <v>1060.94</v>
      </c>
      <c r="K1300" s="480">
        <v>43629</v>
      </c>
      <c r="L1300" s="480"/>
      <c r="M1300" s="481">
        <v>417</v>
      </c>
      <c r="N1300" s="482" t="s">
        <v>328</v>
      </c>
      <c r="O1300" s="483">
        <v>1</v>
      </c>
      <c r="P1300" s="484">
        <v>436</v>
      </c>
      <c r="Q1300" s="485">
        <v>0</v>
      </c>
      <c r="R1300" s="485">
        <v>0</v>
      </c>
      <c r="S1300" s="485">
        <v>19</v>
      </c>
      <c r="T1300" s="485">
        <v>0</v>
      </c>
      <c r="U1300" s="484">
        <v>0</v>
      </c>
      <c r="V1300" s="483"/>
      <c r="W1300" s="486" t="s">
        <v>672</v>
      </c>
      <c r="X1300" s="476" t="s">
        <v>0</v>
      </c>
      <c r="Y1300" s="476" t="s">
        <v>0</v>
      </c>
      <c r="Z1300" s="476">
        <v>0</v>
      </c>
      <c r="AA1300" s="493">
        <f t="shared" si="52"/>
        <v>393</v>
      </c>
      <c r="AC1300" s="495">
        <f t="shared" si="53"/>
        <v>393</v>
      </c>
    </row>
    <row r="1301" spans="1:29" s="493" customFormat="1" hidden="1" x14ac:dyDescent="0.2">
      <c r="A1301" s="475">
        <v>1274</v>
      </c>
      <c r="B1301" s="476" t="s">
        <v>407</v>
      </c>
      <c r="C1301" s="476" t="s">
        <v>486</v>
      </c>
      <c r="D1301" s="476" t="s">
        <v>703</v>
      </c>
      <c r="E1301" s="476" t="s">
        <v>750</v>
      </c>
      <c r="F1301" s="477">
        <v>5</v>
      </c>
      <c r="G1301" s="477">
        <v>0</v>
      </c>
      <c r="H1301" s="477">
        <v>0</v>
      </c>
      <c r="I1301" s="478" t="s">
        <v>328</v>
      </c>
      <c r="J1301" s="479">
        <v>1060.94</v>
      </c>
      <c r="K1301" s="480">
        <v>43629</v>
      </c>
      <c r="L1301" s="480"/>
      <c r="M1301" s="481">
        <v>5</v>
      </c>
      <c r="N1301" s="482" t="s">
        <v>328</v>
      </c>
      <c r="O1301" s="483">
        <v>1</v>
      </c>
      <c r="P1301" s="484">
        <v>6</v>
      </c>
      <c r="Q1301" s="485">
        <v>0</v>
      </c>
      <c r="R1301" s="485">
        <v>0</v>
      </c>
      <c r="S1301" s="485">
        <v>0</v>
      </c>
      <c r="T1301" s="485">
        <v>0</v>
      </c>
      <c r="U1301" s="484">
        <v>0</v>
      </c>
      <c r="V1301" s="483"/>
      <c r="W1301" s="486" t="s">
        <v>672</v>
      </c>
      <c r="X1301" s="476" t="s">
        <v>0</v>
      </c>
      <c r="Y1301" s="476" t="s">
        <v>0</v>
      </c>
      <c r="Z1301" s="476">
        <v>0</v>
      </c>
      <c r="AA1301" s="493">
        <f t="shared" si="52"/>
        <v>5</v>
      </c>
      <c r="AC1301" s="495">
        <f t="shared" si="53"/>
        <v>5</v>
      </c>
    </row>
    <row r="1302" spans="1:29" s="493" customFormat="1" hidden="1" x14ac:dyDescent="0.2">
      <c r="A1302" s="475">
        <v>1275</v>
      </c>
      <c r="B1302" s="476" t="s">
        <v>407</v>
      </c>
      <c r="C1302" s="476" t="s">
        <v>486</v>
      </c>
      <c r="D1302" s="476" t="s">
        <v>703</v>
      </c>
      <c r="E1302" s="476" t="s">
        <v>750</v>
      </c>
      <c r="F1302" s="477">
        <v>500</v>
      </c>
      <c r="G1302" s="477">
        <v>0</v>
      </c>
      <c r="H1302" s="477">
        <v>0</v>
      </c>
      <c r="I1302" s="478" t="s">
        <v>328</v>
      </c>
      <c r="J1302" s="479">
        <v>1060.94</v>
      </c>
      <c r="K1302" s="480">
        <v>43629</v>
      </c>
      <c r="L1302" s="480"/>
      <c r="M1302" s="481">
        <v>530</v>
      </c>
      <c r="N1302" s="482" t="s">
        <v>328</v>
      </c>
      <c r="O1302" s="483">
        <v>1</v>
      </c>
      <c r="P1302" s="484">
        <v>555</v>
      </c>
      <c r="Q1302" s="485">
        <v>0</v>
      </c>
      <c r="R1302" s="485">
        <v>0</v>
      </c>
      <c r="S1302" s="485">
        <v>24</v>
      </c>
      <c r="T1302" s="485">
        <v>0</v>
      </c>
      <c r="U1302" s="484">
        <v>0</v>
      </c>
      <c r="V1302" s="483"/>
      <c r="W1302" s="486" t="s">
        <v>672</v>
      </c>
      <c r="X1302" s="476" t="s">
        <v>0</v>
      </c>
      <c r="Y1302" s="476" t="s">
        <v>0</v>
      </c>
      <c r="Z1302" s="476">
        <v>0</v>
      </c>
      <c r="AA1302" s="493">
        <f t="shared" si="52"/>
        <v>500</v>
      </c>
      <c r="AC1302" s="495">
        <f t="shared" si="53"/>
        <v>500</v>
      </c>
    </row>
    <row r="1303" spans="1:29" s="493" customFormat="1" hidden="1" x14ac:dyDescent="0.2">
      <c r="A1303" s="475">
        <v>1276</v>
      </c>
      <c r="B1303" s="476" t="s">
        <v>407</v>
      </c>
      <c r="C1303" s="476" t="s">
        <v>486</v>
      </c>
      <c r="D1303" s="476" t="s">
        <v>703</v>
      </c>
      <c r="E1303" s="476" t="s">
        <v>750</v>
      </c>
      <c r="F1303" s="477">
        <v>1263</v>
      </c>
      <c r="G1303" s="477">
        <v>0</v>
      </c>
      <c r="H1303" s="477">
        <v>0</v>
      </c>
      <c r="I1303" s="478" t="s">
        <v>328</v>
      </c>
      <c r="J1303" s="479">
        <v>1060.94</v>
      </c>
      <c r="K1303" s="480">
        <v>43629</v>
      </c>
      <c r="L1303" s="480"/>
      <c r="M1303" s="481">
        <v>1340</v>
      </c>
      <c r="N1303" s="482" t="s">
        <v>328</v>
      </c>
      <c r="O1303" s="483">
        <v>1</v>
      </c>
      <c r="P1303" s="484">
        <v>1402</v>
      </c>
      <c r="Q1303" s="485">
        <v>0</v>
      </c>
      <c r="R1303" s="485">
        <v>0</v>
      </c>
      <c r="S1303" s="485">
        <v>62</v>
      </c>
      <c r="T1303" s="485">
        <v>0</v>
      </c>
      <c r="U1303" s="484">
        <v>0</v>
      </c>
      <c r="V1303" s="483"/>
      <c r="W1303" s="486" t="s">
        <v>672</v>
      </c>
      <c r="X1303" s="476" t="s">
        <v>0</v>
      </c>
      <c r="Y1303" s="476" t="s">
        <v>0</v>
      </c>
      <c r="Z1303" s="476">
        <v>0</v>
      </c>
      <c r="AA1303" s="493">
        <f t="shared" si="52"/>
        <v>1263</v>
      </c>
      <c r="AC1303" s="495">
        <f t="shared" si="53"/>
        <v>1263</v>
      </c>
    </row>
    <row r="1304" spans="1:29" s="493" customFormat="1" hidden="1" x14ac:dyDescent="0.2">
      <c r="A1304" s="475">
        <v>1277</v>
      </c>
      <c r="B1304" s="476" t="s">
        <v>407</v>
      </c>
      <c r="C1304" s="476" t="s">
        <v>486</v>
      </c>
      <c r="D1304" s="476" t="s">
        <v>703</v>
      </c>
      <c r="E1304" s="476" t="s">
        <v>750</v>
      </c>
      <c r="F1304" s="477">
        <v>737</v>
      </c>
      <c r="G1304" s="477">
        <v>0</v>
      </c>
      <c r="H1304" s="477">
        <v>0</v>
      </c>
      <c r="I1304" s="478" t="s">
        <v>328</v>
      </c>
      <c r="J1304" s="479">
        <v>1060.94</v>
      </c>
      <c r="K1304" s="480">
        <v>43629</v>
      </c>
      <c r="L1304" s="480"/>
      <c r="M1304" s="481">
        <v>782</v>
      </c>
      <c r="N1304" s="482" t="s">
        <v>328</v>
      </c>
      <c r="O1304" s="483">
        <v>1</v>
      </c>
      <c r="P1304" s="484">
        <v>818</v>
      </c>
      <c r="Q1304" s="485">
        <v>0</v>
      </c>
      <c r="R1304" s="485">
        <v>0</v>
      </c>
      <c r="S1304" s="485">
        <v>36</v>
      </c>
      <c r="T1304" s="485">
        <v>0</v>
      </c>
      <c r="U1304" s="484">
        <v>0</v>
      </c>
      <c r="V1304" s="483"/>
      <c r="W1304" s="486" t="s">
        <v>672</v>
      </c>
      <c r="X1304" s="476" t="s">
        <v>0</v>
      </c>
      <c r="Y1304" s="476" t="s">
        <v>0</v>
      </c>
      <c r="Z1304" s="476">
        <v>0</v>
      </c>
      <c r="AA1304" s="493">
        <f t="shared" si="52"/>
        <v>737</v>
      </c>
      <c r="AC1304" s="495">
        <f t="shared" si="53"/>
        <v>737</v>
      </c>
    </row>
    <row r="1305" spans="1:29" s="493" customFormat="1" hidden="1" x14ac:dyDescent="0.2">
      <c r="A1305" s="475">
        <v>1278</v>
      </c>
      <c r="B1305" s="476" t="s">
        <v>407</v>
      </c>
      <c r="C1305" s="476" t="s">
        <v>486</v>
      </c>
      <c r="D1305" s="476" t="s">
        <v>703</v>
      </c>
      <c r="E1305" s="476" t="s">
        <v>750</v>
      </c>
      <c r="F1305" s="477">
        <v>192</v>
      </c>
      <c r="G1305" s="477">
        <v>0</v>
      </c>
      <c r="H1305" s="477">
        <v>0</v>
      </c>
      <c r="I1305" s="478" t="s">
        <v>328</v>
      </c>
      <c r="J1305" s="479">
        <v>1060.94</v>
      </c>
      <c r="K1305" s="480">
        <v>43629</v>
      </c>
      <c r="L1305" s="480"/>
      <c r="M1305" s="481">
        <v>204</v>
      </c>
      <c r="N1305" s="482" t="s">
        <v>328</v>
      </c>
      <c r="O1305" s="483">
        <v>1</v>
      </c>
      <c r="P1305" s="484">
        <v>213</v>
      </c>
      <c r="Q1305" s="485">
        <v>0</v>
      </c>
      <c r="R1305" s="485">
        <v>0</v>
      </c>
      <c r="S1305" s="485">
        <v>9</v>
      </c>
      <c r="T1305" s="485">
        <v>0</v>
      </c>
      <c r="U1305" s="484">
        <v>0</v>
      </c>
      <c r="V1305" s="483"/>
      <c r="W1305" s="486" t="s">
        <v>672</v>
      </c>
      <c r="X1305" s="476" t="s">
        <v>0</v>
      </c>
      <c r="Y1305" s="476" t="s">
        <v>0</v>
      </c>
      <c r="Z1305" s="476">
        <v>0</v>
      </c>
      <c r="AA1305" s="493">
        <f t="shared" si="52"/>
        <v>192</v>
      </c>
      <c r="AC1305" s="495">
        <f t="shared" si="53"/>
        <v>192</v>
      </c>
    </row>
    <row r="1306" spans="1:29" s="493" customFormat="1" hidden="1" x14ac:dyDescent="0.2">
      <c r="A1306" s="475">
        <v>1279</v>
      </c>
      <c r="B1306" s="476" t="s">
        <v>407</v>
      </c>
      <c r="C1306" s="476" t="s">
        <v>486</v>
      </c>
      <c r="D1306" s="476" t="s">
        <v>703</v>
      </c>
      <c r="E1306" s="476" t="s">
        <v>750</v>
      </c>
      <c r="F1306" s="477">
        <v>1071</v>
      </c>
      <c r="G1306" s="477">
        <v>0</v>
      </c>
      <c r="H1306" s="477">
        <v>0</v>
      </c>
      <c r="I1306" s="478" t="s">
        <v>328</v>
      </c>
      <c r="J1306" s="479">
        <v>1060.94</v>
      </c>
      <c r="K1306" s="480">
        <v>43629</v>
      </c>
      <c r="L1306" s="480"/>
      <c r="M1306" s="481">
        <v>1136</v>
      </c>
      <c r="N1306" s="482" t="s">
        <v>328</v>
      </c>
      <c r="O1306" s="483">
        <v>1</v>
      </c>
      <c r="P1306" s="484">
        <v>1189</v>
      </c>
      <c r="Q1306" s="485">
        <v>0</v>
      </c>
      <c r="R1306" s="485">
        <v>0</v>
      </c>
      <c r="S1306" s="485">
        <v>52</v>
      </c>
      <c r="T1306" s="485">
        <v>0</v>
      </c>
      <c r="U1306" s="484">
        <v>0</v>
      </c>
      <c r="V1306" s="483"/>
      <c r="W1306" s="486" t="s">
        <v>672</v>
      </c>
      <c r="X1306" s="476" t="s">
        <v>0</v>
      </c>
      <c r="Y1306" s="476" t="s">
        <v>0</v>
      </c>
      <c r="Z1306" s="476">
        <v>0</v>
      </c>
      <c r="AA1306" s="493">
        <f t="shared" si="52"/>
        <v>1071</v>
      </c>
      <c r="AC1306" s="495">
        <f t="shared" si="53"/>
        <v>1071</v>
      </c>
    </row>
    <row r="1307" spans="1:29" s="493" customFormat="1" hidden="1" x14ac:dyDescent="0.2">
      <c r="A1307" s="475">
        <v>1280</v>
      </c>
      <c r="B1307" s="476" t="s">
        <v>407</v>
      </c>
      <c r="C1307" s="476" t="s">
        <v>486</v>
      </c>
      <c r="D1307" s="476" t="s">
        <v>703</v>
      </c>
      <c r="E1307" s="476" t="s">
        <v>750</v>
      </c>
      <c r="F1307" s="477">
        <v>1985</v>
      </c>
      <c r="G1307" s="477">
        <v>0</v>
      </c>
      <c r="H1307" s="477">
        <v>0</v>
      </c>
      <c r="I1307" s="478" t="s">
        <v>328</v>
      </c>
      <c r="J1307" s="479">
        <v>1060.94</v>
      </c>
      <c r="K1307" s="480">
        <v>43629</v>
      </c>
      <c r="L1307" s="480"/>
      <c r="M1307" s="481">
        <v>2106</v>
      </c>
      <c r="N1307" s="482" t="s">
        <v>328</v>
      </c>
      <c r="O1307" s="483">
        <v>1</v>
      </c>
      <c r="P1307" s="484">
        <v>2203</v>
      </c>
      <c r="Q1307" s="485">
        <v>0</v>
      </c>
      <c r="R1307" s="485">
        <v>0</v>
      </c>
      <c r="S1307" s="485">
        <v>97</v>
      </c>
      <c r="T1307" s="485">
        <v>0</v>
      </c>
      <c r="U1307" s="484">
        <v>0</v>
      </c>
      <c r="V1307" s="483"/>
      <c r="W1307" s="486" t="s">
        <v>672</v>
      </c>
      <c r="X1307" s="476" t="s">
        <v>0</v>
      </c>
      <c r="Y1307" s="476" t="s">
        <v>0</v>
      </c>
      <c r="Z1307" s="476">
        <v>0</v>
      </c>
      <c r="AA1307" s="493">
        <f t="shared" si="52"/>
        <v>1985</v>
      </c>
      <c r="AC1307" s="495">
        <f t="shared" si="53"/>
        <v>1985</v>
      </c>
    </row>
    <row r="1308" spans="1:29" s="493" customFormat="1" hidden="1" x14ac:dyDescent="0.2">
      <c r="A1308" s="475">
        <v>1281</v>
      </c>
      <c r="B1308" s="476" t="s">
        <v>407</v>
      </c>
      <c r="C1308" s="476" t="s">
        <v>486</v>
      </c>
      <c r="D1308" s="476" t="s">
        <v>703</v>
      </c>
      <c r="E1308" s="476" t="s">
        <v>750</v>
      </c>
      <c r="F1308" s="477">
        <v>5</v>
      </c>
      <c r="G1308" s="477">
        <v>0</v>
      </c>
      <c r="H1308" s="477">
        <v>0</v>
      </c>
      <c r="I1308" s="478" t="s">
        <v>328</v>
      </c>
      <c r="J1308" s="479">
        <v>1060.94</v>
      </c>
      <c r="K1308" s="480">
        <v>43629</v>
      </c>
      <c r="L1308" s="480"/>
      <c r="M1308" s="481">
        <v>5</v>
      </c>
      <c r="N1308" s="482" t="s">
        <v>328</v>
      </c>
      <c r="O1308" s="483">
        <v>1</v>
      </c>
      <c r="P1308" s="484">
        <v>6</v>
      </c>
      <c r="Q1308" s="485">
        <v>0</v>
      </c>
      <c r="R1308" s="485">
        <v>0</v>
      </c>
      <c r="S1308" s="485">
        <v>0</v>
      </c>
      <c r="T1308" s="485">
        <v>0</v>
      </c>
      <c r="U1308" s="484">
        <v>0</v>
      </c>
      <c r="V1308" s="483"/>
      <c r="W1308" s="486" t="s">
        <v>672</v>
      </c>
      <c r="X1308" s="476" t="s">
        <v>0</v>
      </c>
      <c r="Y1308" s="476" t="s">
        <v>0</v>
      </c>
      <c r="Z1308" s="476">
        <v>0</v>
      </c>
      <c r="AA1308" s="493">
        <f t="shared" si="52"/>
        <v>5</v>
      </c>
      <c r="AC1308" s="495">
        <f t="shared" si="53"/>
        <v>5</v>
      </c>
    </row>
    <row r="1309" spans="1:29" s="493" customFormat="1" hidden="1" x14ac:dyDescent="0.2">
      <c r="A1309" s="475">
        <v>1282</v>
      </c>
      <c r="B1309" s="476" t="s">
        <v>407</v>
      </c>
      <c r="C1309" s="476" t="s">
        <v>486</v>
      </c>
      <c r="D1309" s="476" t="s">
        <v>703</v>
      </c>
      <c r="E1309" s="476" t="s">
        <v>750</v>
      </c>
      <c r="F1309" s="477">
        <v>159</v>
      </c>
      <c r="G1309" s="477">
        <v>0</v>
      </c>
      <c r="H1309" s="477">
        <v>0</v>
      </c>
      <c r="I1309" s="478" t="s">
        <v>328</v>
      </c>
      <c r="J1309" s="479">
        <v>1060.94</v>
      </c>
      <c r="K1309" s="480">
        <v>43629</v>
      </c>
      <c r="L1309" s="480"/>
      <c r="M1309" s="481">
        <v>169</v>
      </c>
      <c r="N1309" s="482" t="s">
        <v>328</v>
      </c>
      <c r="O1309" s="483">
        <v>1</v>
      </c>
      <c r="P1309" s="484">
        <v>176</v>
      </c>
      <c r="Q1309" s="485">
        <v>0</v>
      </c>
      <c r="R1309" s="485">
        <v>0</v>
      </c>
      <c r="S1309" s="485">
        <v>8</v>
      </c>
      <c r="T1309" s="485">
        <v>0</v>
      </c>
      <c r="U1309" s="484">
        <v>0</v>
      </c>
      <c r="V1309" s="483"/>
      <c r="W1309" s="486" t="s">
        <v>672</v>
      </c>
      <c r="X1309" s="476" t="s">
        <v>0</v>
      </c>
      <c r="Y1309" s="476" t="s">
        <v>0</v>
      </c>
      <c r="Z1309" s="476">
        <v>0</v>
      </c>
      <c r="AA1309" s="493">
        <f t="shared" si="52"/>
        <v>159</v>
      </c>
      <c r="AC1309" s="495">
        <f t="shared" si="53"/>
        <v>159</v>
      </c>
    </row>
    <row r="1310" spans="1:29" s="493" customFormat="1" hidden="1" x14ac:dyDescent="0.2">
      <c r="A1310" s="475">
        <v>1283</v>
      </c>
      <c r="B1310" s="476" t="s">
        <v>407</v>
      </c>
      <c r="C1310" s="476" t="s">
        <v>486</v>
      </c>
      <c r="D1310" s="476" t="s">
        <v>703</v>
      </c>
      <c r="E1310" s="476" t="s">
        <v>750</v>
      </c>
      <c r="F1310" s="477">
        <v>5</v>
      </c>
      <c r="G1310" s="477">
        <v>0</v>
      </c>
      <c r="H1310" s="477">
        <v>0</v>
      </c>
      <c r="I1310" s="478" t="s">
        <v>328</v>
      </c>
      <c r="J1310" s="479">
        <v>1060.94</v>
      </c>
      <c r="K1310" s="480">
        <v>43629</v>
      </c>
      <c r="L1310" s="480"/>
      <c r="M1310" s="481">
        <v>5</v>
      </c>
      <c r="N1310" s="482" t="s">
        <v>328</v>
      </c>
      <c r="O1310" s="483">
        <v>1</v>
      </c>
      <c r="P1310" s="484">
        <v>6</v>
      </c>
      <c r="Q1310" s="485">
        <v>0</v>
      </c>
      <c r="R1310" s="485">
        <v>0</v>
      </c>
      <c r="S1310" s="485">
        <v>0</v>
      </c>
      <c r="T1310" s="485">
        <v>0</v>
      </c>
      <c r="U1310" s="484">
        <v>0</v>
      </c>
      <c r="V1310" s="483"/>
      <c r="W1310" s="486" t="s">
        <v>672</v>
      </c>
      <c r="X1310" s="476" t="s">
        <v>0</v>
      </c>
      <c r="Y1310" s="476" t="s">
        <v>0</v>
      </c>
      <c r="Z1310" s="476">
        <v>0</v>
      </c>
      <c r="AA1310" s="493">
        <f t="shared" si="52"/>
        <v>5</v>
      </c>
      <c r="AC1310" s="495">
        <f t="shared" si="53"/>
        <v>5</v>
      </c>
    </row>
    <row r="1311" spans="1:29" s="493" customFormat="1" hidden="1" x14ac:dyDescent="0.2">
      <c r="A1311" s="475">
        <v>1284</v>
      </c>
      <c r="B1311" s="476" t="s">
        <v>407</v>
      </c>
      <c r="C1311" s="476" t="s">
        <v>486</v>
      </c>
      <c r="D1311" s="476" t="s">
        <v>703</v>
      </c>
      <c r="E1311" s="476" t="s">
        <v>750</v>
      </c>
      <c r="F1311" s="477">
        <v>200</v>
      </c>
      <c r="G1311" s="477">
        <v>0</v>
      </c>
      <c r="H1311" s="477">
        <v>0</v>
      </c>
      <c r="I1311" s="478" t="s">
        <v>328</v>
      </c>
      <c r="J1311" s="479">
        <v>1060.94</v>
      </c>
      <c r="K1311" s="480">
        <v>43629</v>
      </c>
      <c r="L1311" s="480"/>
      <c r="M1311" s="481">
        <v>212</v>
      </c>
      <c r="N1311" s="482" t="s">
        <v>328</v>
      </c>
      <c r="O1311" s="483">
        <v>1</v>
      </c>
      <c r="P1311" s="484">
        <v>222</v>
      </c>
      <c r="Q1311" s="485">
        <v>0</v>
      </c>
      <c r="R1311" s="485">
        <v>0</v>
      </c>
      <c r="S1311" s="485">
        <v>10</v>
      </c>
      <c r="T1311" s="485">
        <v>0</v>
      </c>
      <c r="U1311" s="484">
        <v>0</v>
      </c>
      <c r="V1311" s="483"/>
      <c r="W1311" s="486" t="s">
        <v>672</v>
      </c>
      <c r="X1311" s="476" t="s">
        <v>0</v>
      </c>
      <c r="Y1311" s="476" t="s">
        <v>0</v>
      </c>
      <c r="Z1311" s="476">
        <v>0</v>
      </c>
      <c r="AA1311" s="493">
        <f t="shared" si="52"/>
        <v>200</v>
      </c>
      <c r="AC1311" s="495">
        <f t="shared" si="53"/>
        <v>200</v>
      </c>
    </row>
    <row r="1312" spans="1:29" s="493" customFormat="1" hidden="1" x14ac:dyDescent="0.2">
      <c r="A1312" s="475">
        <v>1285</v>
      </c>
      <c r="B1312" s="476" t="s">
        <v>407</v>
      </c>
      <c r="C1312" s="476" t="s">
        <v>486</v>
      </c>
      <c r="D1312" s="476" t="s">
        <v>703</v>
      </c>
      <c r="E1312" s="476" t="s">
        <v>750</v>
      </c>
      <c r="F1312" s="477">
        <v>5</v>
      </c>
      <c r="G1312" s="477">
        <v>0</v>
      </c>
      <c r="H1312" s="477">
        <v>0</v>
      </c>
      <c r="I1312" s="478" t="s">
        <v>328</v>
      </c>
      <c r="J1312" s="479">
        <v>1060.94</v>
      </c>
      <c r="K1312" s="480">
        <v>43629</v>
      </c>
      <c r="L1312" s="480"/>
      <c r="M1312" s="481">
        <v>5</v>
      </c>
      <c r="N1312" s="482" t="s">
        <v>328</v>
      </c>
      <c r="O1312" s="483">
        <v>1</v>
      </c>
      <c r="P1312" s="484">
        <v>6</v>
      </c>
      <c r="Q1312" s="485">
        <v>0</v>
      </c>
      <c r="R1312" s="485">
        <v>0</v>
      </c>
      <c r="S1312" s="485">
        <v>0</v>
      </c>
      <c r="T1312" s="485">
        <v>0</v>
      </c>
      <c r="U1312" s="484">
        <v>0</v>
      </c>
      <c r="V1312" s="483"/>
      <c r="W1312" s="486" t="s">
        <v>672</v>
      </c>
      <c r="X1312" s="476" t="s">
        <v>0</v>
      </c>
      <c r="Y1312" s="476" t="s">
        <v>0</v>
      </c>
      <c r="Z1312" s="476">
        <v>0</v>
      </c>
      <c r="AA1312" s="493">
        <f t="shared" si="52"/>
        <v>5</v>
      </c>
      <c r="AC1312" s="495">
        <f t="shared" si="53"/>
        <v>5</v>
      </c>
    </row>
    <row r="1313" spans="1:29" s="493" customFormat="1" hidden="1" x14ac:dyDescent="0.2">
      <c r="A1313" s="475">
        <v>1286</v>
      </c>
      <c r="B1313" s="476" t="s">
        <v>407</v>
      </c>
      <c r="C1313" s="476" t="s">
        <v>486</v>
      </c>
      <c r="D1313" s="476" t="s">
        <v>703</v>
      </c>
      <c r="E1313" s="476" t="s">
        <v>750</v>
      </c>
      <c r="F1313" s="477">
        <v>195</v>
      </c>
      <c r="G1313" s="477">
        <v>0</v>
      </c>
      <c r="H1313" s="477">
        <v>0</v>
      </c>
      <c r="I1313" s="478" t="s">
        <v>328</v>
      </c>
      <c r="J1313" s="479">
        <v>1060.94</v>
      </c>
      <c r="K1313" s="480">
        <v>43629</v>
      </c>
      <c r="L1313" s="480"/>
      <c r="M1313" s="481">
        <v>207</v>
      </c>
      <c r="N1313" s="482" t="s">
        <v>328</v>
      </c>
      <c r="O1313" s="483">
        <v>1</v>
      </c>
      <c r="P1313" s="484">
        <v>216</v>
      </c>
      <c r="Q1313" s="485">
        <v>0</v>
      </c>
      <c r="R1313" s="485">
        <v>0</v>
      </c>
      <c r="S1313" s="485">
        <v>10</v>
      </c>
      <c r="T1313" s="485">
        <v>0</v>
      </c>
      <c r="U1313" s="484">
        <v>0</v>
      </c>
      <c r="V1313" s="483"/>
      <c r="W1313" s="486" t="s">
        <v>672</v>
      </c>
      <c r="X1313" s="476" t="s">
        <v>0</v>
      </c>
      <c r="Y1313" s="476" t="s">
        <v>0</v>
      </c>
      <c r="Z1313" s="476">
        <v>0</v>
      </c>
      <c r="AA1313" s="493">
        <f t="shared" si="52"/>
        <v>195</v>
      </c>
      <c r="AC1313" s="495">
        <f t="shared" si="53"/>
        <v>195</v>
      </c>
    </row>
    <row r="1314" spans="1:29" s="493" customFormat="1" hidden="1" x14ac:dyDescent="0.2">
      <c r="A1314" s="475">
        <v>1287</v>
      </c>
      <c r="B1314" s="476" t="s">
        <v>407</v>
      </c>
      <c r="C1314" s="476" t="s">
        <v>486</v>
      </c>
      <c r="D1314" s="476" t="s">
        <v>703</v>
      </c>
      <c r="E1314" s="476" t="s">
        <v>750</v>
      </c>
      <c r="F1314" s="477">
        <v>5</v>
      </c>
      <c r="G1314" s="477">
        <v>0</v>
      </c>
      <c r="H1314" s="477">
        <v>0</v>
      </c>
      <c r="I1314" s="478" t="s">
        <v>328</v>
      </c>
      <c r="J1314" s="479">
        <v>1060.94</v>
      </c>
      <c r="K1314" s="480">
        <v>43629</v>
      </c>
      <c r="L1314" s="480"/>
      <c r="M1314" s="481">
        <v>5</v>
      </c>
      <c r="N1314" s="482" t="s">
        <v>328</v>
      </c>
      <c r="O1314" s="483">
        <v>1</v>
      </c>
      <c r="P1314" s="484">
        <v>6</v>
      </c>
      <c r="Q1314" s="485">
        <v>0</v>
      </c>
      <c r="R1314" s="485">
        <v>0</v>
      </c>
      <c r="S1314" s="485">
        <v>0</v>
      </c>
      <c r="T1314" s="485">
        <v>0</v>
      </c>
      <c r="U1314" s="484">
        <v>0</v>
      </c>
      <c r="V1314" s="483"/>
      <c r="W1314" s="486" t="s">
        <v>672</v>
      </c>
      <c r="X1314" s="476" t="s">
        <v>0</v>
      </c>
      <c r="Y1314" s="476" t="s">
        <v>0</v>
      </c>
      <c r="Z1314" s="476">
        <v>0</v>
      </c>
      <c r="AA1314" s="493">
        <f t="shared" si="52"/>
        <v>5</v>
      </c>
      <c r="AC1314" s="495">
        <f t="shared" si="53"/>
        <v>5</v>
      </c>
    </row>
    <row r="1315" spans="1:29" s="493" customFormat="1" hidden="1" x14ac:dyDescent="0.2">
      <c r="A1315" s="475">
        <v>1288</v>
      </c>
      <c r="B1315" s="476" t="s">
        <v>407</v>
      </c>
      <c r="C1315" s="476" t="s">
        <v>486</v>
      </c>
      <c r="D1315" s="476" t="s">
        <v>703</v>
      </c>
      <c r="E1315" s="476" t="s">
        <v>750</v>
      </c>
      <c r="F1315" s="477">
        <v>160</v>
      </c>
      <c r="G1315" s="477">
        <v>0</v>
      </c>
      <c r="H1315" s="477">
        <v>0</v>
      </c>
      <c r="I1315" s="478" t="s">
        <v>328</v>
      </c>
      <c r="J1315" s="479">
        <v>1060.94</v>
      </c>
      <c r="K1315" s="480">
        <v>43629</v>
      </c>
      <c r="L1315" s="480"/>
      <c r="M1315" s="481">
        <v>170</v>
      </c>
      <c r="N1315" s="482" t="s">
        <v>328</v>
      </c>
      <c r="O1315" s="483">
        <v>1</v>
      </c>
      <c r="P1315" s="484">
        <v>178</v>
      </c>
      <c r="Q1315" s="485">
        <v>0</v>
      </c>
      <c r="R1315" s="485">
        <v>0</v>
      </c>
      <c r="S1315" s="485">
        <v>8</v>
      </c>
      <c r="T1315" s="485">
        <v>0</v>
      </c>
      <c r="U1315" s="484">
        <v>0</v>
      </c>
      <c r="V1315" s="483"/>
      <c r="W1315" s="486" t="s">
        <v>672</v>
      </c>
      <c r="X1315" s="476" t="s">
        <v>0</v>
      </c>
      <c r="Y1315" s="476" t="s">
        <v>0</v>
      </c>
      <c r="Z1315" s="476">
        <v>0</v>
      </c>
      <c r="AA1315" s="493">
        <f t="shared" si="52"/>
        <v>160</v>
      </c>
      <c r="AC1315" s="495">
        <f t="shared" si="53"/>
        <v>160</v>
      </c>
    </row>
    <row r="1316" spans="1:29" s="493" customFormat="1" hidden="1" x14ac:dyDescent="0.2">
      <c r="A1316" s="475">
        <v>1289</v>
      </c>
      <c r="B1316" s="476" t="s">
        <v>407</v>
      </c>
      <c r="C1316" s="476" t="s">
        <v>486</v>
      </c>
      <c r="D1316" s="476" t="s">
        <v>703</v>
      </c>
      <c r="E1316" s="476" t="s">
        <v>750</v>
      </c>
      <c r="F1316" s="477">
        <v>200</v>
      </c>
      <c r="G1316" s="477">
        <v>0</v>
      </c>
      <c r="H1316" s="477">
        <v>0</v>
      </c>
      <c r="I1316" s="478" t="s">
        <v>328</v>
      </c>
      <c r="J1316" s="479">
        <v>1060.94</v>
      </c>
      <c r="K1316" s="480">
        <v>43629</v>
      </c>
      <c r="L1316" s="480"/>
      <c r="M1316" s="481">
        <v>212</v>
      </c>
      <c r="N1316" s="482" t="s">
        <v>328</v>
      </c>
      <c r="O1316" s="483">
        <v>1</v>
      </c>
      <c r="P1316" s="484">
        <v>222</v>
      </c>
      <c r="Q1316" s="485">
        <v>0</v>
      </c>
      <c r="R1316" s="485">
        <v>0</v>
      </c>
      <c r="S1316" s="485">
        <v>10</v>
      </c>
      <c r="T1316" s="485">
        <v>0</v>
      </c>
      <c r="U1316" s="484">
        <v>0</v>
      </c>
      <c r="V1316" s="483"/>
      <c r="W1316" s="486" t="s">
        <v>672</v>
      </c>
      <c r="X1316" s="476" t="s">
        <v>0</v>
      </c>
      <c r="Y1316" s="476" t="s">
        <v>0</v>
      </c>
      <c r="Z1316" s="476">
        <v>0</v>
      </c>
      <c r="AA1316" s="493">
        <f t="shared" si="52"/>
        <v>200</v>
      </c>
      <c r="AC1316" s="495">
        <f t="shared" si="53"/>
        <v>200</v>
      </c>
    </row>
    <row r="1317" spans="1:29" s="493" customFormat="1" hidden="1" x14ac:dyDescent="0.2">
      <c r="A1317" s="475">
        <v>1290</v>
      </c>
      <c r="B1317" s="476" t="s">
        <v>407</v>
      </c>
      <c r="C1317" s="476" t="s">
        <v>486</v>
      </c>
      <c r="D1317" s="476" t="s">
        <v>703</v>
      </c>
      <c r="E1317" s="476" t="s">
        <v>750</v>
      </c>
      <c r="F1317" s="477">
        <v>10</v>
      </c>
      <c r="G1317" s="477">
        <v>0</v>
      </c>
      <c r="H1317" s="477">
        <v>0</v>
      </c>
      <c r="I1317" s="478" t="s">
        <v>328</v>
      </c>
      <c r="J1317" s="479">
        <v>1060.94</v>
      </c>
      <c r="K1317" s="480">
        <v>43629</v>
      </c>
      <c r="L1317" s="480"/>
      <c r="M1317" s="481">
        <v>12</v>
      </c>
      <c r="N1317" s="482" t="s">
        <v>328</v>
      </c>
      <c r="O1317" s="483">
        <v>1</v>
      </c>
      <c r="P1317" s="484">
        <v>11</v>
      </c>
      <c r="Q1317" s="485">
        <v>0</v>
      </c>
      <c r="R1317" s="485">
        <v>0</v>
      </c>
      <c r="S1317" s="485">
        <v>0</v>
      </c>
      <c r="T1317" s="485">
        <v>0</v>
      </c>
      <c r="U1317" s="484">
        <v>0</v>
      </c>
      <c r="V1317" s="483"/>
      <c r="W1317" s="486" t="s">
        <v>672</v>
      </c>
      <c r="X1317" s="476" t="s">
        <v>0</v>
      </c>
      <c r="Y1317" s="476" t="s">
        <v>0</v>
      </c>
      <c r="Z1317" s="476">
        <v>0</v>
      </c>
      <c r="AA1317" s="493">
        <f t="shared" si="52"/>
        <v>10</v>
      </c>
      <c r="AC1317" s="495">
        <f t="shared" si="53"/>
        <v>10</v>
      </c>
    </row>
    <row r="1318" spans="1:29" s="493" customFormat="1" hidden="1" x14ac:dyDescent="0.2">
      <c r="A1318" s="475">
        <v>1291</v>
      </c>
      <c r="B1318" s="476" t="s">
        <v>407</v>
      </c>
      <c r="C1318" s="476" t="s">
        <v>486</v>
      </c>
      <c r="D1318" s="476" t="s">
        <v>703</v>
      </c>
      <c r="E1318" s="476" t="s">
        <v>750</v>
      </c>
      <c r="F1318" s="477">
        <v>85008</v>
      </c>
      <c r="G1318" s="477">
        <v>0</v>
      </c>
      <c r="H1318" s="477">
        <v>0</v>
      </c>
      <c r="I1318" s="478" t="s">
        <v>328</v>
      </c>
      <c r="J1318" s="479">
        <v>1020</v>
      </c>
      <c r="K1318" s="480">
        <v>43644</v>
      </c>
      <c r="L1318" s="480"/>
      <c r="M1318" s="481">
        <v>86708</v>
      </c>
      <c r="N1318" s="482" t="s">
        <v>328</v>
      </c>
      <c r="O1318" s="483">
        <v>1</v>
      </c>
      <c r="P1318" s="484">
        <v>94353</v>
      </c>
      <c r="Q1318" s="485">
        <v>0</v>
      </c>
      <c r="R1318" s="485">
        <v>0</v>
      </c>
      <c r="S1318" s="485">
        <v>7644</v>
      </c>
      <c r="T1318" s="485">
        <v>0</v>
      </c>
      <c r="U1318" s="484">
        <v>0</v>
      </c>
      <c r="V1318" s="483"/>
      <c r="W1318" s="486" t="s">
        <v>672</v>
      </c>
      <c r="X1318" s="476" t="s">
        <v>0</v>
      </c>
      <c r="Y1318" s="476" t="s">
        <v>0</v>
      </c>
      <c r="Z1318" s="476">
        <v>0</v>
      </c>
      <c r="AA1318" s="493">
        <f t="shared" si="52"/>
        <v>85008</v>
      </c>
      <c r="AC1318" s="495">
        <f t="shared" si="53"/>
        <v>85008</v>
      </c>
    </row>
    <row r="1319" spans="1:29" s="493" customFormat="1" hidden="1" x14ac:dyDescent="0.2">
      <c r="A1319" s="475">
        <v>1292</v>
      </c>
      <c r="B1319" s="476" t="s">
        <v>407</v>
      </c>
      <c r="C1319" s="476" t="s">
        <v>486</v>
      </c>
      <c r="D1319" s="476" t="s">
        <v>703</v>
      </c>
      <c r="E1319" s="476" t="s">
        <v>750</v>
      </c>
      <c r="F1319" s="477">
        <v>8</v>
      </c>
      <c r="G1319" s="477">
        <v>0</v>
      </c>
      <c r="H1319" s="477">
        <v>0</v>
      </c>
      <c r="I1319" s="478" t="s">
        <v>328</v>
      </c>
      <c r="J1319" s="479">
        <v>1020</v>
      </c>
      <c r="K1319" s="480">
        <v>43644</v>
      </c>
      <c r="L1319" s="480"/>
      <c r="M1319" s="481">
        <v>8</v>
      </c>
      <c r="N1319" s="482" t="s">
        <v>328</v>
      </c>
      <c r="O1319" s="483">
        <v>1</v>
      </c>
      <c r="P1319" s="484">
        <v>9</v>
      </c>
      <c r="Q1319" s="485">
        <v>0</v>
      </c>
      <c r="R1319" s="485">
        <v>0</v>
      </c>
      <c r="S1319" s="485">
        <v>1</v>
      </c>
      <c r="T1319" s="485">
        <v>0</v>
      </c>
      <c r="U1319" s="484">
        <v>0</v>
      </c>
      <c r="V1319" s="483"/>
      <c r="W1319" s="486" t="s">
        <v>672</v>
      </c>
      <c r="X1319" s="476" t="s">
        <v>0</v>
      </c>
      <c r="Y1319" s="476" t="s">
        <v>0</v>
      </c>
      <c r="Z1319" s="476">
        <v>0</v>
      </c>
      <c r="AA1319" s="493">
        <f t="shared" si="52"/>
        <v>8</v>
      </c>
      <c r="AC1319" s="495">
        <f t="shared" si="53"/>
        <v>8</v>
      </c>
    </row>
    <row r="1320" spans="1:29" s="493" customFormat="1" hidden="1" x14ac:dyDescent="0.2">
      <c r="A1320" s="475">
        <v>1293</v>
      </c>
      <c r="B1320" s="476" t="s">
        <v>407</v>
      </c>
      <c r="C1320" s="476" t="s">
        <v>486</v>
      </c>
      <c r="D1320" s="476" t="s">
        <v>703</v>
      </c>
      <c r="E1320" s="476" t="s">
        <v>750</v>
      </c>
      <c r="F1320" s="477">
        <v>20</v>
      </c>
      <c r="G1320" s="477">
        <v>0</v>
      </c>
      <c r="H1320" s="477">
        <v>0</v>
      </c>
      <c r="I1320" s="478" t="s">
        <v>328</v>
      </c>
      <c r="J1320" s="479">
        <v>1020</v>
      </c>
      <c r="K1320" s="480">
        <v>43644</v>
      </c>
      <c r="L1320" s="480"/>
      <c r="M1320" s="481">
        <v>20</v>
      </c>
      <c r="N1320" s="482" t="s">
        <v>328</v>
      </c>
      <c r="O1320" s="483">
        <v>1</v>
      </c>
      <c r="P1320" s="484">
        <v>22</v>
      </c>
      <c r="Q1320" s="485">
        <v>0</v>
      </c>
      <c r="R1320" s="485">
        <v>0</v>
      </c>
      <c r="S1320" s="485">
        <v>2</v>
      </c>
      <c r="T1320" s="485">
        <v>0</v>
      </c>
      <c r="U1320" s="484">
        <v>0</v>
      </c>
      <c r="V1320" s="483"/>
      <c r="W1320" s="486" t="s">
        <v>672</v>
      </c>
      <c r="X1320" s="476" t="s">
        <v>0</v>
      </c>
      <c r="Y1320" s="476" t="s">
        <v>0</v>
      </c>
      <c r="Z1320" s="476">
        <v>0</v>
      </c>
      <c r="AA1320" s="493">
        <f t="shared" si="52"/>
        <v>20</v>
      </c>
      <c r="AC1320" s="495">
        <f t="shared" si="53"/>
        <v>20</v>
      </c>
    </row>
    <row r="1321" spans="1:29" s="493" customFormat="1" hidden="1" x14ac:dyDescent="0.2">
      <c r="A1321" s="475">
        <v>1294</v>
      </c>
      <c r="B1321" s="476" t="s">
        <v>407</v>
      </c>
      <c r="C1321" s="476" t="s">
        <v>486</v>
      </c>
      <c r="D1321" s="476" t="s">
        <v>703</v>
      </c>
      <c r="E1321" s="476" t="s">
        <v>750</v>
      </c>
      <c r="F1321" s="477">
        <v>50</v>
      </c>
      <c r="G1321" s="477">
        <v>0</v>
      </c>
      <c r="H1321" s="477">
        <v>0</v>
      </c>
      <c r="I1321" s="478" t="s">
        <v>328</v>
      </c>
      <c r="J1321" s="479">
        <v>1050</v>
      </c>
      <c r="K1321" s="480">
        <v>43644</v>
      </c>
      <c r="L1321" s="480"/>
      <c r="M1321" s="481">
        <v>53</v>
      </c>
      <c r="N1321" s="482" t="s">
        <v>328</v>
      </c>
      <c r="O1321" s="483">
        <v>1</v>
      </c>
      <c r="P1321" s="484">
        <v>55</v>
      </c>
      <c r="Q1321" s="485">
        <v>0</v>
      </c>
      <c r="R1321" s="485">
        <v>0</v>
      </c>
      <c r="S1321" s="485">
        <v>3</v>
      </c>
      <c r="T1321" s="485">
        <v>0</v>
      </c>
      <c r="U1321" s="484">
        <v>0</v>
      </c>
      <c r="V1321" s="483"/>
      <c r="W1321" s="486" t="s">
        <v>672</v>
      </c>
      <c r="X1321" s="476" t="s">
        <v>0</v>
      </c>
      <c r="Y1321" s="476" t="s">
        <v>0</v>
      </c>
      <c r="Z1321" s="476">
        <v>0</v>
      </c>
      <c r="AA1321" s="493">
        <f t="shared" si="52"/>
        <v>50</v>
      </c>
      <c r="AC1321" s="495">
        <f t="shared" si="53"/>
        <v>50</v>
      </c>
    </row>
    <row r="1322" spans="1:29" s="493" customFormat="1" hidden="1" x14ac:dyDescent="0.2">
      <c r="A1322" s="475">
        <v>1295</v>
      </c>
      <c r="B1322" s="476" t="s">
        <v>407</v>
      </c>
      <c r="C1322" s="476" t="s">
        <v>486</v>
      </c>
      <c r="D1322" s="476" t="s">
        <v>703</v>
      </c>
      <c r="E1322" s="476" t="s">
        <v>750</v>
      </c>
      <c r="F1322" s="477">
        <v>160</v>
      </c>
      <c r="G1322" s="477">
        <v>0</v>
      </c>
      <c r="H1322" s="477">
        <v>0</v>
      </c>
      <c r="I1322" s="478" t="s">
        <v>328</v>
      </c>
      <c r="J1322" s="479">
        <v>1065.9000000000001</v>
      </c>
      <c r="K1322" s="480">
        <v>43644</v>
      </c>
      <c r="L1322" s="480"/>
      <c r="M1322" s="481">
        <v>171</v>
      </c>
      <c r="N1322" s="482" t="s">
        <v>328</v>
      </c>
      <c r="O1322" s="483">
        <v>1</v>
      </c>
      <c r="P1322" s="484">
        <v>178</v>
      </c>
      <c r="Q1322" s="485">
        <v>0</v>
      </c>
      <c r="R1322" s="485">
        <v>0</v>
      </c>
      <c r="S1322" s="485">
        <v>7</v>
      </c>
      <c r="T1322" s="485">
        <v>0</v>
      </c>
      <c r="U1322" s="484">
        <v>0</v>
      </c>
      <c r="V1322" s="483"/>
      <c r="W1322" s="486" t="s">
        <v>672</v>
      </c>
      <c r="X1322" s="476" t="s">
        <v>0</v>
      </c>
      <c r="Y1322" s="476" t="s">
        <v>0</v>
      </c>
      <c r="Z1322" s="476">
        <v>0</v>
      </c>
      <c r="AA1322" s="493">
        <f t="shared" si="52"/>
        <v>160</v>
      </c>
      <c r="AC1322" s="495">
        <f t="shared" si="53"/>
        <v>160</v>
      </c>
    </row>
    <row r="1323" spans="1:29" s="493" customFormat="1" hidden="1" x14ac:dyDescent="0.2">
      <c r="A1323" s="475">
        <v>1296</v>
      </c>
      <c r="B1323" s="476" t="s">
        <v>407</v>
      </c>
      <c r="C1323" s="476" t="s">
        <v>486</v>
      </c>
      <c r="D1323" s="476" t="s">
        <v>703</v>
      </c>
      <c r="E1323" s="476" t="s">
        <v>750</v>
      </c>
      <c r="F1323" s="477">
        <v>1</v>
      </c>
      <c r="G1323" s="477">
        <v>0</v>
      </c>
      <c r="H1323" s="477">
        <v>0</v>
      </c>
      <c r="I1323" s="478" t="s">
        <v>328</v>
      </c>
      <c r="J1323" s="479">
        <v>1065.9000000000001</v>
      </c>
      <c r="K1323" s="480">
        <v>43644</v>
      </c>
      <c r="L1323" s="480"/>
      <c r="M1323" s="481">
        <v>1</v>
      </c>
      <c r="N1323" s="482" t="s">
        <v>328</v>
      </c>
      <c r="O1323" s="483">
        <v>1</v>
      </c>
      <c r="P1323" s="484">
        <v>1</v>
      </c>
      <c r="Q1323" s="485">
        <v>0</v>
      </c>
      <c r="R1323" s="485">
        <v>0</v>
      </c>
      <c r="S1323" s="485">
        <v>0</v>
      </c>
      <c r="T1323" s="485">
        <v>0</v>
      </c>
      <c r="U1323" s="484">
        <v>0</v>
      </c>
      <c r="V1323" s="483"/>
      <c r="W1323" s="486" t="s">
        <v>672</v>
      </c>
      <c r="X1323" s="476" t="s">
        <v>0</v>
      </c>
      <c r="Y1323" s="476" t="s">
        <v>0</v>
      </c>
      <c r="Z1323" s="476">
        <v>0</v>
      </c>
      <c r="AA1323" s="493">
        <f t="shared" si="52"/>
        <v>1</v>
      </c>
      <c r="AC1323" s="495">
        <f t="shared" si="53"/>
        <v>1</v>
      </c>
    </row>
    <row r="1324" spans="1:29" s="493" customFormat="1" hidden="1" x14ac:dyDescent="0.2">
      <c r="A1324" s="475">
        <v>1297</v>
      </c>
      <c r="B1324" s="476" t="s">
        <v>407</v>
      </c>
      <c r="C1324" s="476" t="s">
        <v>486</v>
      </c>
      <c r="D1324" s="476" t="s">
        <v>703</v>
      </c>
      <c r="E1324" s="476" t="s">
        <v>750</v>
      </c>
      <c r="F1324" s="477">
        <v>74</v>
      </c>
      <c r="G1324" s="477">
        <v>0</v>
      </c>
      <c r="H1324" s="477">
        <v>0</v>
      </c>
      <c r="I1324" s="478" t="s">
        <v>328</v>
      </c>
      <c r="J1324" s="479">
        <v>1065.9000000000001</v>
      </c>
      <c r="K1324" s="480">
        <v>43644</v>
      </c>
      <c r="L1324" s="480"/>
      <c r="M1324" s="481">
        <v>79</v>
      </c>
      <c r="N1324" s="482" t="s">
        <v>328</v>
      </c>
      <c r="O1324" s="483">
        <v>1</v>
      </c>
      <c r="P1324" s="484">
        <v>82</v>
      </c>
      <c r="Q1324" s="485">
        <v>0</v>
      </c>
      <c r="R1324" s="485">
        <v>0</v>
      </c>
      <c r="S1324" s="485">
        <v>3</v>
      </c>
      <c r="T1324" s="485">
        <v>0</v>
      </c>
      <c r="U1324" s="484">
        <v>0</v>
      </c>
      <c r="V1324" s="483"/>
      <c r="W1324" s="486" t="s">
        <v>672</v>
      </c>
      <c r="X1324" s="476" t="s">
        <v>0</v>
      </c>
      <c r="Y1324" s="476" t="s">
        <v>0</v>
      </c>
      <c r="Z1324" s="476">
        <v>0</v>
      </c>
      <c r="AA1324" s="493">
        <f t="shared" si="52"/>
        <v>74</v>
      </c>
      <c r="AC1324" s="495">
        <f t="shared" si="53"/>
        <v>74</v>
      </c>
    </row>
    <row r="1325" spans="1:29" s="493" customFormat="1" hidden="1" x14ac:dyDescent="0.2">
      <c r="A1325" s="475">
        <v>1298</v>
      </c>
      <c r="B1325" s="476" t="s">
        <v>407</v>
      </c>
      <c r="C1325" s="476" t="s">
        <v>486</v>
      </c>
      <c r="D1325" s="476" t="s">
        <v>703</v>
      </c>
      <c r="E1325" s="476" t="s">
        <v>750</v>
      </c>
      <c r="F1325" s="477">
        <v>500</v>
      </c>
      <c r="G1325" s="477">
        <v>0</v>
      </c>
      <c r="H1325" s="477">
        <v>0</v>
      </c>
      <c r="I1325" s="478" t="s">
        <v>328</v>
      </c>
      <c r="J1325" s="479">
        <v>1065.9000000000001</v>
      </c>
      <c r="K1325" s="480">
        <v>43644</v>
      </c>
      <c r="L1325" s="480"/>
      <c r="M1325" s="481">
        <v>533</v>
      </c>
      <c r="N1325" s="482" t="s">
        <v>328</v>
      </c>
      <c r="O1325" s="483">
        <v>1</v>
      </c>
      <c r="P1325" s="484">
        <v>555</v>
      </c>
      <c r="Q1325" s="485">
        <v>0</v>
      </c>
      <c r="R1325" s="485">
        <v>0</v>
      </c>
      <c r="S1325" s="485">
        <v>22</v>
      </c>
      <c r="T1325" s="485">
        <v>0</v>
      </c>
      <c r="U1325" s="484">
        <v>0</v>
      </c>
      <c r="V1325" s="483"/>
      <c r="W1325" s="486" t="s">
        <v>672</v>
      </c>
      <c r="X1325" s="476" t="s">
        <v>0</v>
      </c>
      <c r="Y1325" s="476" t="s">
        <v>0</v>
      </c>
      <c r="Z1325" s="476">
        <v>0</v>
      </c>
      <c r="AA1325" s="493">
        <f t="shared" si="52"/>
        <v>500</v>
      </c>
      <c r="AC1325" s="495">
        <f t="shared" si="53"/>
        <v>500</v>
      </c>
    </row>
    <row r="1326" spans="1:29" s="493" customFormat="1" hidden="1" x14ac:dyDescent="0.2">
      <c r="A1326" s="475">
        <v>1299</v>
      </c>
      <c r="B1326" s="476" t="s">
        <v>407</v>
      </c>
      <c r="C1326" s="476" t="s">
        <v>486</v>
      </c>
      <c r="D1326" s="476" t="s">
        <v>703</v>
      </c>
      <c r="E1326" s="476" t="s">
        <v>750</v>
      </c>
      <c r="F1326" s="477">
        <v>3</v>
      </c>
      <c r="G1326" s="477">
        <v>0</v>
      </c>
      <c r="H1326" s="477">
        <v>0</v>
      </c>
      <c r="I1326" s="478" t="s">
        <v>328</v>
      </c>
      <c r="J1326" s="479">
        <v>1066</v>
      </c>
      <c r="K1326" s="480">
        <v>43644</v>
      </c>
      <c r="L1326" s="480"/>
      <c r="M1326" s="481">
        <v>3</v>
      </c>
      <c r="N1326" s="482" t="s">
        <v>328</v>
      </c>
      <c r="O1326" s="483">
        <v>1</v>
      </c>
      <c r="P1326" s="484">
        <v>3</v>
      </c>
      <c r="Q1326" s="485">
        <v>0</v>
      </c>
      <c r="R1326" s="485">
        <v>0</v>
      </c>
      <c r="S1326" s="485">
        <v>0</v>
      </c>
      <c r="T1326" s="485">
        <v>0</v>
      </c>
      <c r="U1326" s="484">
        <v>0</v>
      </c>
      <c r="V1326" s="483"/>
      <c r="W1326" s="486" t="s">
        <v>672</v>
      </c>
      <c r="X1326" s="476" t="s">
        <v>0</v>
      </c>
      <c r="Y1326" s="476" t="s">
        <v>0</v>
      </c>
      <c r="Z1326" s="476">
        <v>0</v>
      </c>
      <c r="AA1326" s="493">
        <f t="shared" si="52"/>
        <v>3</v>
      </c>
      <c r="AC1326" s="495">
        <f t="shared" si="53"/>
        <v>3</v>
      </c>
    </row>
    <row r="1327" spans="1:29" s="493" customFormat="1" hidden="1" x14ac:dyDescent="0.2">
      <c r="A1327" s="475">
        <v>1300</v>
      </c>
      <c r="B1327" s="476" t="s">
        <v>407</v>
      </c>
      <c r="C1327" s="476" t="s">
        <v>486</v>
      </c>
      <c r="D1327" s="476" t="s">
        <v>703</v>
      </c>
      <c r="E1327" s="476" t="s">
        <v>750</v>
      </c>
      <c r="F1327" s="477">
        <v>20</v>
      </c>
      <c r="G1327" s="477">
        <v>0</v>
      </c>
      <c r="H1327" s="477">
        <v>0</v>
      </c>
      <c r="I1327" s="478" t="s">
        <v>328</v>
      </c>
      <c r="J1327" s="479">
        <v>1066</v>
      </c>
      <c r="K1327" s="480">
        <v>43644</v>
      </c>
      <c r="L1327" s="480"/>
      <c r="M1327" s="481">
        <v>21</v>
      </c>
      <c r="N1327" s="482" t="s">
        <v>328</v>
      </c>
      <c r="O1327" s="483">
        <v>1</v>
      </c>
      <c r="P1327" s="484">
        <v>22</v>
      </c>
      <c r="Q1327" s="485">
        <v>0</v>
      </c>
      <c r="R1327" s="485">
        <v>0</v>
      </c>
      <c r="S1327" s="485">
        <v>1</v>
      </c>
      <c r="T1327" s="485">
        <v>0</v>
      </c>
      <c r="U1327" s="484">
        <v>0</v>
      </c>
      <c r="V1327" s="483"/>
      <c r="W1327" s="486" t="s">
        <v>672</v>
      </c>
      <c r="X1327" s="476" t="s">
        <v>0</v>
      </c>
      <c r="Y1327" s="476" t="s">
        <v>0</v>
      </c>
      <c r="Z1327" s="476">
        <v>0</v>
      </c>
      <c r="AA1327" s="493">
        <f t="shared" si="52"/>
        <v>20</v>
      </c>
      <c r="AC1327" s="495">
        <f t="shared" si="53"/>
        <v>20</v>
      </c>
    </row>
    <row r="1328" spans="1:29" s="493" customFormat="1" hidden="1" x14ac:dyDescent="0.2">
      <c r="A1328" s="475">
        <v>1301</v>
      </c>
      <c r="B1328" s="476" t="s">
        <v>407</v>
      </c>
      <c r="C1328" s="476" t="s">
        <v>486</v>
      </c>
      <c r="D1328" s="476" t="s">
        <v>703</v>
      </c>
      <c r="E1328" s="476" t="s">
        <v>750</v>
      </c>
      <c r="F1328" s="477">
        <v>20</v>
      </c>
      <c r="G1328" s="477">
        <v>0</v>
      </c>
      <c r="H1328" s="477">
        <v>0</v>
      </c>
      <c r="I1328" s="478" t="s">
        <v>328</v>
      </c>
      <c r="J1328" s="479">
        <v>1066</v>
      </c>
      <c r="K1328" s="480">
        <v>43644</v>
      </c>
      <c r="L1328" s="480"/>
      <c r="M1328" s="481">
        <v>21</v>
      </c>
      <c r="N1328" s="482" t="s">
        <v>328</v>
      </c>
      <c r="O1328" s="483">
        <v>1</v>
      </c>
      <c r="P1328" s="484">
        <v>22</v>
      </c>
      <c r="Q1328" s="485">
        <v>0</v>
      </c>
      <c r="R1328" s="485">
        <v>0</v>
      </c>
      <c r="S1328" s="485">
        <v>1</v>
      </c>
      <c r="T1328" s="485">
        <v>0</v>
      </c>
      <c r="U1328" s="484">
        <v>0</v>
      </c>
      <c r="V1328" s="483"/>
      <c r="W1328" s="486" t="s">
        <v>672</v>
      </c>
      <c r="X1328" s="476" t="s">
        <v>0</v>
      </c>
      <c r="Y1328" s="476" t="s">
        <v>0</v>
      </c>
      <c r="Z1328" s="476">
        <v>0</v>
      </c>
      <c r="AA1328" s="493">
        <f t="shared" si="52"/>
        <v>20</v>
      </c>
      <c r="AC1328" s="495">
        <f t="shared" si="53"/>
        <v>20</v>
      </c>
    </row>
    <row r="1329" spans="1:29" s="493" customFormat="1" hidden="1" x14ac:dyDescent="0.2">
      <c r="A1329" s="475">
        <v>1302</v>
      </c>
      <c r="B1329" s="476" t="s">
        <v>407</v>
      </c>
      <c r="C1329" s="476" t="s">
        <v>486</v>
      </c>
      <c r="D1329" s="476" t="s">
        <v>703</v>
      </c>
      <c r="E1329" s="476" t="s">
        <v>750</v>
      </c>
      <c r="F1329" s="477">
        <v>690</v>
      </c>
      <c r="G1329" s="477">
        <v>0</v>
      </c>
      <c r="H1329" s="477">
        <v>0</v>
      </c>
      <c r="I1329" s="478" t="s">
        <v>328</v>
      </c>
      <c r="J1329" s="479">
        <v>1066</v>
      </c>
      <c r="K1329" s="480">
        <v>43644</v>
      </c>
      <c r="L1329" s="480"/>
      <c r="M1329" s="481">
        <v>736</v>
      </c>
      <c r="N1329" s="482" t="s">
        <v>328</v>
      </c>
      <c r="O1329" s="483">
        <v>1</v>
      </c>
      <c r="P1329" s="484">
        <v>766</v>
      </c>
      <c r="Q1329" s="485">
        <v>0</v>
      </c>
      <c r="R1329" s="485">
        <v>0</v>
      </c>
      <c r="S1329" s="485">
        <v>30</v>
      </c>
      <c r="T1329" s="485">
        <v>0</v>
      </c>
      <c r="U1329" s="484">
        <v>0</v>
      </c>
      <c r="V1329" s="483"/>
      <c r="W1329" s="486" t="s">
        <v>672</v>
      </c>
      <c r="X1329" s="476" t="s">
        <v>0</v>
      </c>
      <c r="Y1329" s="476" t="s">
        <v>0</v>
      </c>
      <c r="Z1329" s="476">
        <v>0</v>
      </c>
      <c r="AA1329" s="493">
        <f t="shared" si="52"/>
        <v>690</v>
      </c>
      <c r="AC1329" s="495">
        <f t="shared" si="53"/>
        <v>690</v>
      </c>
    </row>
    <row r="1330" spans="1:29" s="493" customFormat="1" hidden="1" x14ac:dyDescent="0.2">
      <c r="A1330" s="475">
        <v>1303</v>
      </c>
      <c r="B1330" s="476" t="s">
        <v>407</v>
      </c>
      <c r="C1330" s="476" t="s">
        <v>486</v>
      </c>
      <c r="D1330" s="476" t="s">
        <v>703</v>
      </c>
      <c r="E1330" s="476" t="s">
        <v>750</v>
      </c>
      <c r="F1330" s="477">
        <v>264</v>
      </c>
      <c r="G1330" s="477">
        <v>0</v>
      </c>
      <c r="H1330" s="477">
        <v>0</v>
      </c>
      <c r="I1330" s="478" t="s">
        <v>328</v>
      </c>
      <c r="J1330" s="479">
        <v>1065.9000000000001</v>
      </c>
      <c r="K1330" s="480">
        <v>43644</v>
      </c>
      <c r="L1330" s="480"/>
      <c r="M1330" s="481">
        <v>281</v>
      </c>
      <c r="N1330" s="482" t="s">
        <v>328</v>
      </c>
      <c r="O1330" s="483">
        <v>1</v>
      </c>
      <c r="P1330" s="484">
        <v>293</v>
      </c>
      <c r="Q1330" s="485">
        <v>0</v>
      </c>
      <c r="R1330" s="485">
        <v>0</v>
      </c>
      <c r="S1330" s="485">
        <v>12</v>
      </c>
      <c r="T1330" s="485">
        <v>0</v>
      </c>
      <c r="U1330" s="484">
        <v>0</v>
      </c>
      <c r="V1330" s="483"/>
      <c r="W1330" s="486" t="s">
        <v>672</v>
      </c>
      <c r="X1330" s="476" t="s">
        <v>0</v>
      </c>
      <c r="Y1330" s="476" t="s">
        <v>0</v>
      </c>
      <c r="Z1330" s="476">
        <v>0</v>
      </c>
      <c r="AA1330" s="493">
        <f t="shared" si="52"/>
        <v>264</v>
      </c>
      <c r="AC1330" s="495">
        <f t="shared" si="53"/>
        <v>264</v>
      </c>
    </row>
    <row r="1331" spans="1:29" s="493" customFormat="1" hidden="1" x14ac:dyDescent="0.2">
      <c r="A1331" s="475">
        <v>1304</v>
      </c>
      <c r="B1331" s="476" t="s">
        <v>407</v>
      </c>
      <c r="C1331" s="476" t="s">
        <v>486</v>
      </c>
      <c r="D1331" s="476" t="s">
        <v>703</v>
      </c>
      <c r="E1331" s="476" t="s">
        <v>750</v>
      </c>
      <c r="F1331" s="477">
        <v>236</v>
      </c>
      <c r="G1331" s="477">
        <v>0</v>
      </c>
      <c r="H1331" s="477">
        <v>0</v>
      </c>
      <c r="I1331" s="478" t="s">
        <v>328</v>
      </c>
      <c r="J1331" s="479">
        <v>1065.9000000000001</v>
      </c>
      <c r="K1331" s="480">
        <v>43644</v>
      </c>
      <c r="L1331" s="480"/>
      <c r="M1331" s="481">
        <v>252</v>
      </c>
      <c r="N1331" s="482" t="s">
        <v>328</v>
      </c>
      <c r="O1331" s="483">
        <v>1</v>
      </c>
      <c r="P1331" s="484">
        <v>262</v>
      </c>
      <c r="Q1331" s="485">
        <v>0</v>
      </c>
      <c r="R1331" s="485">
        <v>0</v>
      </c>
      <c r="S1331" s="485">
        <v>10</v>
      </c>
      <c r="T1331" s="485">
        <v>0</v>
      </c>
      <c r="U1331" s="484">
        <v>0</v>
      </c>
      <c r="V1331" s="483"/>
      <c r="W1331" s="486" t="s">
        <v>672</v>
      </c>
      <c r="X1331" s="476" t="s">
        <v>0</v>
      </c>
      <c r="Y1331" s="476" t="s">
        <v>0</v>
      </c>
      <c r="Z1331" s="476">
        <v>0</v>
      </c>
      <c r="AA1331" s="493">
        <f t="shared" si="52"/>
        <v>236</v>
      </c>
      <c r="AC1331" s="495">
        <f t="shared" si="53"/>
        <v>236</v>
      </c>
    </row>
    <row r="1332" spans="1:29" s="493" customFormat="1" hidden="1" x14ac:dyDescent="0.2">
      <c r="A1332" s="475">
        <v>1305</v>
      </c>
      <c r="B1332" s="476" t="s">
        <v>407</v>
      </c>
      <c r="C1332" s="476" t="s">
        <v>486</v>
      </c>
      <c r="D1332" s="476" t="s">
        <v>703</v>
      </c>
      <c r="E1332" s="476" t="s">
        <v>750</v>
      </c>
      <c r="F1332" s="477">
        <v>64</v>
      </c>
      <c r="G1332" s="477">
        <v>0</v>
      </c>
      <c r="H1332" s="477">
        <v>0</v>
      </c>
      <c r="I1332" s="478" t="s">
        <v>328</v>
      </c>
      <c r="J1332" s="479">
        <v>1065.9000000000001</v>
      </c>
      <c r="K1332" s="480">
        <v>43644</v>
      </c>
      <c r="L1332" s="480"/>
      <c r="M1332" s="481">
        <v>68</v>
      </c>
      <c r="N1332" s="482" t="s">
        <v>328</v>
      </c>
      <c r="O1332" s="483">
        <v>1</v>
      </c>
      <c r="P1332" s="484">
        <v>71</v>
      </c>
      <c r="Q1332" s="485">
        <v>0</v>
      </c>
      <c r="R1332" s="485">
        <v>0</v>
      </c>
      <c r="S1332" s="485">
        <v>3</v>
      </c>
      <c r="T1332" s="485">
        <v>0</v>
      </c>
      <c r="U1332" s="484">
        <v>0</v>
      </c>
      <c r="V1332" s="483"/>
      <c r="W1332" s="486" t="s">
        <v>672</v>
      </c>
      <c r="X1332" s="476" t="s">
        <v>0</v>
      </c>
      <c r="Y1332" s="476" t="s">
        <v>0</v>
      </c>
      <c r="Z1332" s="476">
        <v>0</v>
      </c>
      <c r="AA1332" s="493">
        <f t="shared" si="52"/>
        <v>64</v>
      </c>
      <c r="AC1332" s="495">
        <f t="shared" si="53"/>
        <v>64</v>
      </c>
    </row>
    <row r="1333" spans="1:29" s="493" customFormat="1" hidden="1" x14ac:dyDescent="0.2">
      <c r="A1333" s="475">
        <v>1306</v>
      </c>
      <c r="B1333" s="476" t="s">
        <v>407</v>
      </c>
      <c r="C1333" s="476" t="s">
        <v>486</v>
      </c>
      <c r="D1333" s="476" t="s">
        <v>703</v>
      </c>
      <c r="E1333" s="476" t="s">
        <v>750</v>
      </c>
      <c r="F1333" s="477">
        <v>600</v>
      </c>
      <c r="G1333" s="477">
        <v>0</v>
      </c>
      <c r="H1333" s="477">
        <v>0</v>
      </c>
      <c r="I1333" s="478" t="s">
        <v>328</v>
      </c>
      <c r="J1333" s="479">
        <v>1065.9000000000001</v>
      </c>
      <c r="K1333" s="480">
        <v>43644</v>
      </c>
      <c r="L1333" s="480"/>
      <c r="M1333" s="481">
        <v>640</v>
      </c>
      <c r="N1333" s="482" t="s">
        <v>328</v>
      </c>
      <c r="O1333" s="483">
        <v>1</v>
      </c>
      <c r="P1333" s="484">
        <v>666</v>
      </c>
      <c r="Q1333" s="485">
        <v>0</v>
      </c>
      <c r="R1333" s="485">
        <v>0</v>
      </c>
      <c r="S1333" s="485">
        <v>26</v>
      </c>
      <c r="T1333" s="485">
        <v>0</v>
      </c>
      <c r="U1333" s="484">
        <v>0</v>
      </c>
      <c r="V1333" s="483"/>
      <c r="W1333" s="486" t="s">
        <v>672</v>
      </c>
      <c r="X1333" s="476" t="s">
        <v>0</v>
      </c>
      <c r="Y1333" s="476" t="s">
        <v>0</v>
      </c>
      <c r="Z1333" s="476">
        <v>0</v>
      </c>
      <c r="AA1333" s="493">
        <f t="shared" si="52"/>
        <v>600</v>
      </c>
      <c r="AC1333" s="495">
        <f t="shared" si="53"/>
        <v>600</v>
      </c>
    </row>
    <row r="1334" spans="1:29" s="493" customFormat="1" hidden="1" x14ac:dyDescent="0.2">
      <c r="A1334" s="475">
        <v>1307</v>
      </c>
      <c r="B1334" s="476" t="s">
        <v>407</v>
      </c>
      <c r="C1334" s="476" t="s">
        <v>486</v>
      </c>
      <c r="D1334" s="476" t="s">
        <v>703</v>
      </c>
      <c r="E1334" s="476" t="s">
        <v>750</v>
      </c>
      <c r="F1334" s="477">
        <v>336</v>
      </c>
      <c r="G1334" s="477">
        <v>0</v>
      </c>
      <c r="H1334" s="477">
        <v>0</v>
      </c>
      <c r="I1334" s="478" t="s">
        <v>328</v>
      </c>
      <c r="J1334" s="479">
        <v>1065.9000000000001</v>
      </c>
      <c r="K1334" s="480">
        <v>43644</v>
      </c>
      <c r="L1334" s="480"/>
      <c r="M1334" s="481">
        <v>368</v>
      </c>
      <c r="N1334" s="482" t="s">
        <v>328</v>
      </c>
      <c r="O1334" s="483">
        <v>1</v>
      </c>
      <c r="P1334" s="484">
        <v>373</v>
      </c>
      <c r="Q1334" s="485">
        <v>0</v>
      </c>
      <c r="R1334" s="485">
        <v>0</v>
      </c>
      <c r="S1334" s="485">
        <v>15</v>
      </c>
      <c r="T1334" s="485">
        <v>0</v>
      </c>
      <c r="U1334" s="484">
        <v>0</v>
      </c>
      <c r="V1334" s="483"/>
      <c r="W1334" s="486" t="s">
        <v>672</v>
      </c>
      <c r="X1334" s="476" t="s">
        <v>0</v>
      </c>
      <c r="Y1334" s="476" t="s">
        <v>0</v>
      </c>
      <c r="Z1334" s="476">
        <v>0</v>
      </c>
      <c r="AA1334" s="493">
        <f t="shared" si="52"/>
        <v>336</v>
      </c>
      <c r="AC1334" s="495">
        <f t="shared" si="53"/>
        <v>336</v>
      </c>
    </row>
    <row r="1335" spans="1:29" s="493" customFormat="1" hidden="1" x14ac:dyDescent="0.2">
      <c r="A1335" s="475">
        <v>1308</v>
      </c>
      <c r="B1335" s="476" t="s">
        <v>407</v>
      </c>
      <c r="C1335" s="476" t="s">
        <v>486</v>
      </c>
      <c r="D1335" s="476" t="s">
        <v>703</v>
      </c>
      <c r="E1335" s="476" t="s">
        <v>750</v>
      </c>
      <c r="F1335" s="477">
        <v>1622</v>
      </c>
      <c r="G1335" s="477">
        <v>0</v>
      </c>
      <c r="H1335" s="477">
        <v>0</v>
      </c>
      <c r="I1335" s="478" t="s">
        <v>328</v>
      </c>
      <c r="J1335" s="479">
        <v>1062.97</v>
      </c>
      <c r="K1335" s="480">
        <v>43647</v>
      </c>
      <c r="L1335" s="480"/>
      <c r="M1335" s="481">
        <v>1724</v>
      </c>
      <c r="N1335" s="482" t="s">
        <v>328</v>
      </c>
      <c r="O1335" s="483">
        <v>1</v>
      </c>
      <c r="P1335" s="484">
        <v>1800</v>
      </c>
      <c r="Q1335" s="485">
        <v>0</v>
      </c>
      <c r="R1335" s="485">
        <v>0</v>
      </c>
      <c r="S1335" s="485">
        <v>76</v>
      </c>
      <c r="T1335" s="485">
        <v>0</v>
      </c>
      <c r="U1335" s="484">
        <v>0</v>
      </c>
      <c r="V1335" s="483"/>
      <c r="W1335" s="486" t="s">
        <v>672</v>
      </c>
      <c r="X1335" s="476" t="s">
        <v>0</v>
      </c>
      <c r="Y1335" s="476" t="s">
        <v>0</v>
      </c>
      <c r="Z1335" s="476">
        <v>0</v>
      </c>
      <c r="AA1335" s="493">
        <f t="shared" si="52"/>
        <v>1622</v>
      </c>
      <c r="AC1335" s="495">
        <f t="shared" si="53"/>
        <v>1622</v>
      </c>
    </row>
    <row r="1336" spans="1:29" s="493" customFormat="1" hidden="1" x14ac:dyDescent="0.2">
      <c r="A1336" s="475">
        <v>1309</v>
      </c>
      <c r="B1336" s="476" t="s">
        <v>407</v>
      </c>
      <c r="C1336" s="476" t="s">
        <v>486</v>
      </c>
      <c r="D1336" s="476" t="s">
        <v>703</v>
      </c>
      <c r="E1336" s="476" t="s">
        <v>750</v>
      </c>
      <c r="F1336" s="477">
        <v>80</v>
      </c>
      <c r="G1336" s="477">
        <v>0</v>
      </c>
      <c r="H1336" s="477">
        <v>0</v>
      </c>
      <c r="I1336" s="478" t="s">
        <v>328</v>
      </c>
      <c r="J1336" s="479">
        <v>1062.97</v>
      </c>
      <c r="K1336" s="480">
        <v>43647</v>
      </c>
      <c r="L1336" s="480"/>
      <c r="M1336" s="481">
        <v>85</v>
      </c>
      <c r="N1336" s="482" t="s">
        <v>328</v>
      </c>
      <c r="O1336" s="483">
        <v>1</v>
      </c>
      <c r="P1336" s="484">
        <v>89</v>
      </c>
      <c r="Q1336" s="485">
        <v>0</v>
      </c>
      <c r="R1336" s="485">
        <v>0</v>
      </c>
      <c r="S1336" s="485">
        <v>4</v>
      </c>
      <c r="T1336" s="485">
        <v>0</v>
      </c>
      <c r="U1336" s="484">
        <v>0</v>
      </c>
      <c r="V1336" s="483"/>
      <c r="W1336" s="486" t="s">
        <v>672</v>
      </c>
      <c r="X1336" s="476" t="s">
        <v>0</v>
      </c>
      <c r="Y1336" s="476" t="s">
        <v>0</v>
      </c>
      <c r="Z1336" s="476">
        <v>0</v>
      </c>
      <c r="AA1336" s="493">
        <f t="shared" si="52"/>
        <v>80</v>
      </c>
      <c r="AC1336" s="495">
        <f t="shared" si="53"/>
        <v>80</v>
      </c>
    </row>
    <row r="1337" spans="1:29" s="493" customFormat="1" hidden="1" x14ac:dyDescent="0.2">
      <c r="A1337" s="475">
        <v>1310</v>
      </c>
      <c r="B1337" s="476" t="s">
        <v>407</v>
      </c>
      <c r="C1337" s="476" t="s">
        <v>486</v>
      </c>
      <c r="D1337" s="476" t="s">
        <v>703</v>
      </c>
      <c r="E1337" s="476" t="s">
        <v>750</v>
      </c>
      <c r="F1337" s="477">
        <v>10</v>
      </c>
      <c r="G1337" s="477">
        <v>0</v>
      </c>
      <c r="H1337" s="477">
        <v>0</v>
      </c>
      <c r="I1337" s="478" t="s">
        <v>328</v>
      </c>
      <c r="J1337" s="479">
        <v>1062.97</v>
      </c>
      <c r="K1337" s="480">
        <v>43647</v>
      </c>
      <c r="L1337" s="480"/>
      <c r="M1337" s="481">
        <v>11</v>
      </c>
      <c r="N1337" s="482" t="s">
        <v>328</v>
      </c>
      <c r="O1337" s="483">
        <v>1</v>
      </c>
      <c r="P1337" s="484">
        <v>11</v>
      </c>
      <c r="Q1337" s="485">
        <v>0</v>
      </c>
      <c r="R1337" s="485">
        <v>0</v>
      </c>
      <c r="S1337" s="485">
        <v>0</v>
      </c>
      <c r="T1337" s="485">
        <v>0</v>
      </c>
      <c r="U1337" s="484">
        <v>0</v>
      </c>
      <c r="V1337" s="483"/>
      <c r="W1337" s="486" t="s">
        <v>672</v>
      </c>
      <c r="X1337" s="476" t="s">
        <v>0</v>
      </c>
      <c r="Y1337" s="476" t="s">
        <v>0</v>
      </c>
      <c r="Z1337" s="476">
        <v>0</v>
      </c>
      <c r="AA1337" s="493">
        <f t="shared" si="52"/>
        <v>10</v>
      </c>
      <c r="AC1337" s="495">
        <f t="shared" si="53"/>
        <v>10</v>
      </c>
    </row>
    <row r="1338" spans="1:29" s="493" customFormat="1" hidden="1" x14ac:dyDescent="0.2">
      <c r="A1338" s="475">
        <v>1311</v>
      </c>
      <c r="B1338" s="476" t="s">
        <v>407</v>
      </c>
      <c r="C1338" s="476" t="s">
        <v>486</v>
      </c>
      <c r="D1338" s="476" t="s">
        <v>703</v>
      </c>
      <c r="E1338" s="476" t="s">
        <v>750</v>
      </c>
      <c r="F1338" s="477">
        <v>400</v>
      </c>
      <c r="G1338" s="477">
        <v>0</v>
      </c>
      <c r="H1338" s="477">
        <v>0</v>
      </c>
      <c r="I1338" s="478" t="s">
        <v>328</v>
      </c>
      <c r="J1338" s="479">
        <v>1062.97</v>
      </c>
      <c r="K1338" s="480">
        <v>43647</v>
      </c>
      <c r="L1338" s="480"/>
      <c r="M1338" s="481">
        <v>425</v>
      </c>
      <c r="N1338" s="482" t="s">
        <v>328</v>
      </c>
      <c r="O1338" s="483">
        <v>1</v>
      </c>
      <c r="P1338" s="484">
        <v>444</v>
      </c>
      <c r="Q1338" s="485">
        <v>0</v>
      </c>
      <c r="R1338" s="485">
        <v>0</v>
      </c>
      <c r="S1338" s="485">
        <v>19</v>
      </c>
      <c r="T1338" s="485">
        <v>0</v>
      </c>
      <c r="U1338" s="484">
        <v>0</v>
      </c>
      <c r="V1338" s="483"/>
      <c r="W1338" s="486" t="s">
        <v>672</v>
      </c>
      <c r="X1338" s="476" t="s">
        <v>0</v>
      </c>
      <c r="Y1338" s="476" t="s">
        <v>0</v>
      </c>
      <c r="Z1338" s="476">
        <v>0</v>
      </c>
      <c r="AA1338" s="493">
        <f t="shared" si="52"/>
        <v>400</v>
      </c>
      <c r="AC1338" s="495">
        <f t="shared" si="53"/>
        <v>400</v>
      </c>
    </row>
    <row r="1339" spans="1:29" s="493" customFormat="1" hidden="1" x14ac:dyDescent="0.2">
      <c r="A1339" s="475">
        <v>1312</v>
      </c>
      <c r="B1339" s="476" t="s">
        <v>407</v>
      </c>
      <c r="C1339" s="476" t="s">
        <v>486</v>
      </c>
      <c r="D1339" s="476" t="s">
        <v>703</v>
      </c>
      <c r="E1339" s="476" t="s">
        <v>750</v>
      </c>
      <c r="F1339" s="477">
        <v>4807</v>
      </c>
      <c r="G1339" s="477">
        <v>0</v>
      </c>
      <c r="H1339" s="477">
        <v>0</v>
      </c>
      <c r="I1339" s="478" t="s">
        <v>328</v>
      </c>
      <c r="J1339" s="479">
        <v>1062.97</v>
      </c>
      <c r="K1339" s="480">
        <v>43647</v>
      </c>
      <c r="L1339" s="480"/>
      <c r="M1339" s="481">
        <v>5110</v>
      </c>
      <c r="N1339" s="482" t="s">
        <v>328</v>
      </c>
      <c r="O1339" s="483">
        <v>1</v>
      </c>
      <c r="P1339" s="484">
        <v>5335</v>
      </c>
      <c r="Q1339" s="485">
        <v>0</v>
      </c>
      <c r="R1339" s="485">
        <v>0</v>
      </c>
      <c r="S1339" s="485">
        <v>226</v>
      </c>
      <c r="T1339" s="485">
        <v>0</v>
      </c>
      <c r="U1339" s="484">
        <v>0</v>
      </c>
      <c r="V1339" s="483"/>
      <c r="W1339" s="486" t="s">
        <v>672</v>
      </c>
      <c r="X1339" s="476" t="s">
        <v>0</v>
      </c>
      <c r="Y1339" s="476" t="s">
        <v>0</v>
      </c>
      <c r="Z1339" s="476">
        <v>0</v>
      </c>
      <c r="AA1339" s="493">
        <f t="shared" si="52"/>
        <v>4807</v>
      </c>
      <c r="AC1339" s="495">
        <f t="shared" si="53"/>
        <v>4807</v>
      </c>
    </row>
    <row r="1340" spans="1:29" s="493" customFormat="1" hidden="1" x14ac:dyDescent="0.2">
      <c r="A1340" s="475">
        <v>1313</v>
      </c>
      <c r="B1340" s="476" t="s">
        <v>407</v>
      </c>
      <c r="C1340" s="476" t="s">
        <v>486</v>
      </c>
      <c r="D1340" s="476" t="s">
        <v>703</v>
      </c>
      <c r="E1340" s="476" t="s">
        <v>750</v>
      </c>
      <c r="F1340" s="477">
        <v>1000</v>
      </c>
      <c r="G1340" s="477">
        <v>0</v>
      </c>
      <c r="H1340" s="477">
        <v>0</v>
      </c>
      <c r="I1340" s="478" t="s">
        <v>328</v>
      </c>
      <c r="J1340" s="479">
        <v>1062.97</v>
      </c>
      <c r="K1340" s="480">
        <v>43647</v>
      </c>
      <c r="L1340" s="480"/>
      <c r="M1340" s="481">
        <v>1063</v>
      </c>
      <c r="N1340" s="482" t="s">
        <v>328</v>
      </c>
      <c r="O1340" s="483">
        <v>1</v>
      </c>
      <c r="P1340" s="484">
        <v>1110</v>
      </c>
      <c r="Q1340" s="485">
        <v>0</v>
      </c>
      <c r="R1340" s="485">
        <v>0</v>
      </c>
      <c r="S1340" s="485">
        <v>47</v>
      </c>
      <c r="T1340" s="485">
        <v>0</v>
      </c>
      <c r="U1340" s="484">
        <v>0</v>
      </c>
      <c r="V1340" s="483"/>
      <c r="W1340" s="486" t="s">
        <v>672</v>
      </c>
      <c r="X1340" s="476" t="s">
        <v>0</v>
      </c>
      <c r="Y1340" s="476" t="s">
        <v>0</v>
      </c>
      <c r="Z1340" s="476">
        <v>0</v>
      </c>
      <c r="AA1340" s="493">
        <f t="shared" si="52"/>
        <v>1000</v>
      </c>
      <c r="AC1340" s="495">
        <f t="shared" si="53"/>
        <v>1000</v>
      </c>
    </row>
    <row r="1341" spans="1:29" s="493" customFormat="1" hidden="1" x14ac:dyDescent="0.2">
      <c r="A1341" s="475">
        <v>1314</v>
      </c>
      <c r="B1341" s="476" t="s">
        <v>407</v>
      </c>
      <c r="C1341" s="476" t="s">
        <v>486</v>
      </c>
      <c r="D1341" s="476" t="s">
        <v>703</v>
      </c>
      <c r="E1341" s="476" t="s">
        <v>750</v>
      </c>
      <c r="F1341" s="477">
        <v>81</v>
      </c>
      <c r="G1341" s="477">
        <v>0</v>
      </c>
      <c r="H1341" s="477">
        <v>0</v>
      </c>
      <c r="I1341" s="478" t="s">
        <v>328</v>
      </c>
      <c r="J1341" s="479">
        <v>1062.97</v>
      </c>
      <c r="K1341" s="480">
        <v>43647</v>
      </c>
      <c r="L1341" s="480"/>
      <c r="M1341" s="481">
        <v>87</v>
      </c>
      <c r="N1341" s="482" t="s">
        <v>328</v>
      </c>
      <c r="O1341" s="483">
        <v>1</v>
      </c>
      <c r="P1341" s="484">
        <v>90</v>
      </c>
      <c r="Q1341" s="485">
        <v>0</v>
      </c>
      <c r="R1341" s="485">
        <v>0</v>
      </c>
      <c r="S1341" s="485">
        <v>4</v>
      </c>
      <c r="T1341" s="485">
        <v>0</v>
      </c>
      <c r="U1341" s="484">
        <v>0</v>
      </c>
      <c r="V1341" s="483"/>
      <c r="W1341" s="486" t="s">
        <v>672</v>
      </c>
      <c r="X1341" s="476" t="s">
        <v>0</v>
      </c>
      <c r="Y1341" s="476" t="s">
        <v>0</v>
      </c>
      <c r="Z1341" s="476">
        <v>0</v>
      </c>
      <c r="AA1341" s="493">
        <f t="shared" si="52"/>
        <v>81</v>
      </c>
      <c r="AC1341" s="495">
        <f t="shared" si="53"/>
        <v>81</v>
      </c>
    </row>
    <row r="1342" spans="1:29" s="493" customFormat="1" hidden="1" x14ac:dyDescent="0.2">
      <c r="A1342" s="475">
        <v>1315</v>
      </c>
      <c r="B1342" s="476" t="s">
        <v>407</v>
      </c>
      <c r="C1342" s="476" t="s">
        <v>486</v>
      </c>
      <c r="D1342" s="476" t="s">
        <v>703</v>
      </c>
      <c r="E1342" s="476" t="s">
        <v>750</v>
      </c>
      <c r="F1342" s="477">
        <v>494</v>
      </c>
      <c r="G1342" s="477">
        <v>0</v>
      </c>
      <c r="H1342" s="477">
        <v>0</v>
      </c>
      <c r="I1342" s="478" t="s">
        <v>328</v>
      </c>
      <c r="J1342" s="479">
        <v>1063.99</v>
      </c>
      <c r="K1342" s="480">
        <v>43655</v>
      </c>
      <c r="L1342" s="480"/>
      <c r="M1342" s="481">
        <v>526</v>
      </c>
      <c r="N1342" s="482" t="s">
        <v>328</v>
      </c>
      <c r="O1342" s="483">
        <v>1</v>
      </c>
      <c r="P1342" s="484">
        <v>548</v>
      </c>
      <c r="Q1342" s="485">
        <v>0</v>
      </c>
      <c r="R1342" s="485">
        <v>0</v>
      </c>
      <c r="S1342" s="485">
        <v>23</v>
      </c>
      <c r="T1342" s="485">
        <v>0</v>
      </c>
      <c r="U1342" s="484">
        <v>0</v>
      </c>
      <c r="V1342" s="483"/>
      <c r="W1342" s="486" t="s">
        <v>672</v>
      </c>
      <c r="X1342" s="476" t="s">
        <v>0</v>
      </c>
      <c r="Y1342" s="476" t="s">
        <v>0</v>
      </c>
      <c r="Z1342" s="476">
        <v>0</v>
      </c>
      <c r="AA1342" s="493">
        <f t="shared" si="52"/>
        <v>494</v>
      </c>
      <c r="AC1342" s="495">
        <f t="shared" si="53"/>
        <v>494</v>
      </c>
    </row>
    <row r="1343" spans="1:29" s="493" customFormat="1" hidden="1" x14ac:dyDescent="0.2">
      <c r="A1343" s="475">
        <v>1316</v>
      </c>
      <c r="B1343" s="476" t="s">
        <v>407</v>
      </c>
      <c r="C1343" s="476" t="s">
        <v>486</v>
      </c>
      <c r="D1343" s="476" t="s">
        <v>703</v>
      </c>
      <c r="E1343" s="476" t="s">
        <v>750</v>
      </c>
      <c r="F1343" s="477">
        <v>506</v>
      </c>
      <c r="G1343" s="477">
        <v>0</v>
      </c>
      <c r="H1343" s="477">
        <v>0</v>
      </c>
      <c r="I1343" s="478" t="s">
        <v>328</v>
      </c>
      <c r="J1343" s="479">
        <v>1063.99</v>
      </c>
      <c r="K1343" s="480">
        <v>43655</v>
      </c>
      <c r="L1343" s="480"/>
      <c r="M1343" s="481">
        <v>538</v>
      </c>
      <c r="N1343" s="482" t="s">
        <v>328</v>
      </c>
      <c r="O1343" s="483">
        <v>1</v>
      </c>
      <c r="P1343" s="484">
        <v>562</v>
      </c>
      <c r="Q1343" s="485">
        <v>0</v>
      </c>
      <c r="R1343" s="485">
        <v>0</v>
      </c>
      <c r="S1343" s="485">
        <v>23</v>
      </c>
      <c r="T1343" s="485">
        <v>0</v>
      </c>
      <c r="U1343" s="484">
        <v>0</v>
      </c>
      <c r="V1343" s="483"/>
      <c r="W1343" s="486" t="s">
        <v>672</v>
      </c>
      <c r="X1343" s="476" t="s">
        <v>0</v>
      </c>
      <c r="Y1343" s="476" t="s">
        <v>0</v>
      </c>
      <c r="Z1343" s="476">
        <v>0</v>
      </c>
      <c r="AA1343" s="493">
        <f t="shared" si="52"/>
        <v>506</v>
      </c>
      <c r="AC1343" s="495">
        <f t="shared" si="53"/>
        <v>506</v>
      </c>
    </row>
    <row r="1344" spans="1:29" s="493" customFormat="1" hidden="1" x14ac:dyDescent="0.2">
      <c r="A1344" s="475">
        <v>1317</v>
      </c>
      <c r="B1344" s="476" t="s">
        <v>407</v>
      </c>
      <c r="C1344" s="476" t="s">
        <v>486</v>
      </c>
      <c r="D1344" s="476" t="s">
        <v>703</v>
      </c>
      <c r="E1344" s="476" t="s">
        <v>750</v>
      </c>
      <c r="F1344" s="477">
        <v>2000</v>
      </c>
      <c r="G1344" s="477">
        <v>0</v>
      </c>
      <c r="H1344" s="477">
        <v>0</v>
      </c>
      <c r="I1344" s="478" t="s">
        <v>328</v>
      </c>
      <c r="J1344" s="479">
        <v>1063.99</v>
      </c>
      <c r="K1344" s="480">
        <v>43655</v>
      </c>
      <c r="L1344" s="480"/>
      <c r="M1344" s="481">
        <v>2128</v>
      </c>
      <c r="N1344" s="482" t="s">
        <v>328</v>
      </c>
      <c r="O1344" s="483">
        <v>1</v>
      </c>
      <c r="P1344" s="484">
        <v>2220</v>
      </c>
      <c r="Q1344" s="485">
        <v>0</v>
      </c>
      <c r="R1344" s="485">
        <v>0</v>
      </c>
      <c r="S1344" s="485">
        <v>92</v>
      </c>
      <c r="T1344" s="485">
        <v>0</v>
      </c>
      <c r="U1344" s="484">
        <v>0</v>
      </c>
      <c r="V1344" s="483"/>
      <c r="W1344" s="486" t="s">
        <v>672</v>
      </c>
      <c r="X1344" s="476" t="s">
        <v>0</v>
      </c>
      <c r="Y1344" s="476" t="s">
        <v>0</v>
      </c>
      <c r="Z1344" s="476">
        <v>0</v>
      </c>
      <c r="AA1344" s="493">
        <f t="shared" si="52"/>
        <v>2000</v>
      </c>
      <c r="AC1344" s="495">
        <f t="shared" si="53"/>
        <v>2000</v>
      </c>
    </row>
    <row r="1345" spans="1:29" s="493" customFormat="1" hidden="1" x14ac:dyDescent="0.2">
      <c r="A1345" s="475">
        <v>1318</v>
      </c>
      <c r="B1345" s="476" t="s">
        <v>407</v>
      </c>
      <c r="C1345" s="476" t="s">
        <v>486</v>
      </c>
      <c r="D1345" s="476" t="s">
        <v>703</v>
      </c>
      <c r="E1345" s="476" t="s">
        <v>750</v>
      </c>
      <c r="F1345" s="477">
        <v>494</v>
      </c>
      <c r="G1345" s="477">
        <v>0</v>
      </c>
      <c r="H1345" s="477">
        <v>0</v>
      </c>
      <c r="I1345" s="478" t="s">
        <v>328</v>
      </c>
      <c r="J1345" s="479">
        <v>1063.99</v>
      </c>
      <c r="K1345" s="480">
        <v>43655</v>
      </c>
      <c r="L1345" s="480"/>
      <c r="M1345" s="481">
        <v>526</v>
      </c>
      <c r="N1345" s="482" t="s">
        <v>328</v>
      </c>
      <c r="O1345" s="483">
        <v>1</v>
      </c>
      <c r="P1345" s="484">
        <v>548</v>
      </c>
      <c r="Q1345" s="485">
        <v>0</v>
      </c>
      <c r="R1345" s="485">
        <v>0</v>
      </c>
      <c r="S1345" s="485">
        <v>23</v>
      </c>
      <c r="T1345" s="485">
        <v>0</v>
      </c>
      <c r="U1345" s="484">
        <v>0</v>
      </c>
      <c r="V1345" s="483"/>
      <c r="W1345" s="486" t="s">
        <v>672</v>
      </c>
      <c r="X1345" s="476" t="s">
        <v>0</v>
      </c>
      <c r="Y1345" s="476" t="s">
        <v>0</v>
      </c>
      <c r="Z1345" s="476">
        <v>0</v>
      </c>
      <c r="AA1345" s="493">
        <f t="shared" si="52"/>
        <v>494</v>
      </c>
      <c r="AC1345" s="495">
        <f t="shared" si="53"/>
        <v>494</v>
      </c>
    </row>
    <row r="1346" spans="1:29" s="493" customFormat="1" hidden="1" x14ac:dyDescent="0.2">
      <c r="A1346" s="475">
        <v>1319</v>
      </c>
      <c r="B1346" s="476" t="s">
        <v>407</v>
      </c>
      <c r="C1346" s="476" t="s">
        <v>486</v>
      </c>
      <c r="D1346" s="476" t="s">
        <v>703</v>
      </c>
      <c r="E1346" s="476" t="s">
        <v>750</v>
      </c>
      <c r="F1346" s="477">
        <v>500</v>
      </c>
      <c r="G1346" s="477">
        <v>0</v>
      </c>
      <c r="H1346" s="477">
        <v>0</v>
      </c>
      <c r="I1346" s="478" t="s">
        <v>328</v>
      </c>
      <c r="J1346" s="479">
        <v>1063.99</v>
      </c>
      <c r="K1346" s="480">
        <v>43655</v>
      </c>
      <c r="L1346" s="480"/>
      <c r="M1346" s="481">
        <v>532</v>
      </c>
      <c r="N1346" s="482" t="s">
        <v>328</v>
      </c>
      <c r="O1346" s="483">
        <v>1</v>
      </c>
      <c r="P1346" s="484">
        <v>555</v>
      </c>
      <c r="Q1346" s="485">
        <v>0</v>
      </c>
      <c r="R1346" s="485">
        <v>0</v>
      </c>
      <c r="S1346" s="485">
        <v>23</v>
      </c>
      <c r="T1346" s="485">
        <v>0</v>
      </c>
      <c r="U1346" s="484">
        <v>0</v>
      </c>
      <c r="V1346" s="483"/>
      <c r="W1346" s="486" t="s">
        <v>672</v>
      </c>
      <c r="X1346" s="476" t="s">
        <v>0</v>
      </c>
      <c r="Y1346" s="476" t="s">
        <v>0</v>
      </c>
      <c r="Z1346" s="476">
        <v>0</v>
      </c>
      <c r="AA1346" s="493">
        <f t="shared" si="52"/>
        <v>500</v>
      </c>
      <c r="AC1346" s="495">
        <f t="shared" si="53"/>
        <v>500</v>
      </c>
    </row>
    <row r="1347" spans="1:29" s="493" customFormat="1" hidden="1" x14ac:dyDescent="0.2">
      <c r="A1347" s="475">
        <v>1320</v>
      </c>
      <c r="B1347" s="476" t="s">
        <v>407</v>
      </c>
      <c r="C1347" s="476" t="s">
        <v>486</v>
      </c>
      <c r="D1347" s="476" t="s">
        <v>703</v>
      </c>
      <c r="E1347" s="476" t="s">
        <v>750</v>
      </c>
      <c r="F1347" s="477">
        <v>500</v>
      </c>
      <c r="G1347" s="477">
        <v>0</v>
      </c>
      <c r="H1347" s="477">
        <v>0</v>
      </c>
      <c r="I1347" s="478" t="s">
        <v>328</v>
      </c>
      <c r="J1347" s="479">
        <v>1063.99</v>
      </c>
      <c r="K1347" s="480">
        <v>43655</v>
      </c>
      <c r="L1347" s="480"/>
      <c r="M1347" s="481">
        <v>533</v>
      </c>
      <c r="N1347" s="482" t="s">
        <v>328</v>
      </c>
      <c r="O1347" s="483">
        <v>1</v>
      </c>
      <c r="P1347" s="484">
        <v>555</v>
      </c>
      <c r="Q1347" s="485">
        <v>0</v>
      </c>
      <c r="R1347" s="485">
        <v>0</v>
      </c>
      <c r="S1347" s="485">
        <v>23</v>
      </c>
      <c r="T1347" s="485">
        <v>0</v>
      </c>
      <c r="U1347" s="484">
        <v>0</v>
      </c>
      <c r="V1347" s="483"/>
      <c r="W1347" s="486" t="s">
        <v>672</v>
      </c>
      <c r="X1347" s="476" t="s">
        <v>0</v>
      </c>
      <c r="Y1347" s="476" t="s">
        <v>0</v>
      </c>
      <c r="Z1347" s="476">
        <v>0</v>
      </c>
      <c r="AA1347" s="493">
        <f t="shared" si="52"/>
        <v>500</v>
      </c>
      <c r="AC1347" s="495">
        <f t="shared" si="53"/>
        <v>500</v>
      </c>
    </row>
    <row r="1348" spans="1:29" s="493" customFormat="1" hidden="1" x14ac:dyDescent="0.2">
      <c r="A1348" s="475">
        <v>1321</v>
      </c>
      <c r="B1348" s="476" t="s">
        <v>407</v>
      </c>
      <c r="C1348" s="476" t="s">
        <v>486</v>
      </c>
      <c r="D1348" s="476" t="s">
        <v>703</v>
      </c>
      <c r="E1348" s="476" t="s">
        <v>750</v>
      </c>
      <c r="F1348" s="477">
        <v>72</v>
      </c>
      <c r="G1348" s="477">
        <v>0</v>
      </c>
      <c r="H1348" s="477">
        <v>0</v>
      </c>
      <c r="I1348" s="478" t="s">
        <v>328</v>
      </c>
      <c r="J1348" s="479">
        <v>1063.75</v>
      </c>
      <c r="K1348" s="480">
        <v>43658</v>
      </c>
      <c r="L1348" s="480"/>
      <c r="M1348" s="481">
        <v>77</v>
      </c>
      <c r="N1348" s="482" t="s">
        <v>328</v>
      </c>
      <c r="O1348" s="483">
        <v>1</v>
      </c>
      <c r="P1348" s="484">
        <v>80</v>
      </c>
      <c r="Q1348" s="485">
        <v>0</v>
      </c>
      <c r="R1348" s="485">
        <v>0</v>
      </c>
      <c r="S1348" s="485">
        <v>3</v>
      </c>
      <c r="T1348" s="485">
        <v>0</v>
      </c>
      <c r="U1348" s="484">
        <v>0</v>
      </c>
      <c r="V1348" s="483"/>
      <c r="W1348" s="486" t="s">
        <v>672</v>
      </c>
      <c r="X1348" s="476" t="s">
        <v>0</v>
      </c>
      <c r="Y1348" s="476" t="s">
        <v>0</v>
      </c>
      <c r="Z1348" s="476">
        <v>0</v>
      </c>
      <c r="AA1348" s="493">
        <f t="shared" si="52"/>
        <v>72</v>
      </c>
      <c r="AC1348" s="495">
        <f t="shared" si="53"/>
        <v>72</v>
      </c>
    </row>
    <row r="1349" spans="1:29" s="493" customFormat="1" hidden="1" x14ac:dyDescent="0.2">
      <c r="A1349" s="475">
        <v>1322</v>
      </c>
      <c r="B1349" s="476" t="s">
        <v>407</v>
      </c>
      <c r="C1349" s="476" t="s">
        <v>486</v>
      </c>
      <c r="D1349" s="476" t="s">
        <v>703</v>
      </c>
      <c r="E1349" s="476" t="s">
        <v>750</v>
      </c>
      <c r="F1349" s="477">
        <v>3326</v>
      </c>
      <c r="G1349" s="477">
        <v>0</v>
      </c>
      <c r="H1349" s="477">
        <v>0</v>
      </c>
      <c r="I1349" s="478" t="s">
        <v>328</v>
      </c>
      <c r="J1349" s="479">
        <v>1063.75</v>
      </c>
      <c r="K1349" s="480">
        <v>43658</v>
      </c>
      <c r="L1349" s="480"/>
      <c r="M1349" s="481">
        <v>3538</v>
      </c>
      <c r="N1349" s="482" t="s">
        <v>328</v>
      </c>
      <c r="O1349" s="483">
        <v>1</v>
      </c>
      <c r="P1349" s="484">
        <v>3692</v>
      </c>
      <c r="Q1349" s="485">
        <v>0</v>
      </c>
      <c r="R1349" s="485">
        <v>0</v>
      </c>
      <c r="S1349" s="485">
        <v>154</v>
      </c>
      <c r="T1349" s="485">
        <v>0</v>
      </c>
      <c r="U1349" s="484">
        <v>0</v>
      </c>
      <c r="V1349" s="483"/>
      <c r="W1349" s="486" t="s">
        <v>672</v>
      </c>
      <c r="X1349" s="476" t="s">
        <v>0</v>
      </c>
      <c r="Y1349" s="476" t="s">
        <v>0</v>
      </c>
      <c r="Z1349" s="476">
        <v>0</v>
      </c>
      <c r="AA1349" s="493">
        <f t="shared" si="52"/>
        <v>3326</v>
      </c>
      <c r="AC1349" s="495">
        <f t="shared" si="53"/>
        <v>3326</v>
      </c>
    </row>
    <row r="1350" spans="1:29" s="493" customFormat="1" hidden="1" x14ac:dyDescent="0.2">
      <c r="A1350" s="475">
        <v>1323</v>
      </c>
      <c r="B1350" s="476" t="s">
        <v>407</v>
      </c>
      <c r="C1350" s="476" t="s">
        <v>486</v>
      </c>
      <c r="D1350" s="476" t="s">
        <v>703</v>
      </c>
      <c r="E1350" s="476" t="s">
        <v>750</v>
      </c>
      <c r="F1350" s="477">
        <v>5000</v>
      </c>
      <c r="G1350" s="477">
        <v>0</v>
      </c>
      <c r="H1350" s="477">
        <v>0</v>
      </c>
      <c r="I1350" s="478" t="s">
        <v>328</v>
      </c>
      <c r="J1350" s="479">
        <v>1063.75</v>
      </c>
      <c r="K1350" s="480">
        <v>43658</v>
      </c>
      <c r="L1350" s="480"/>
      <c r="M1350" s="481">
        <v>5319</v>
      </c>
      <c r="N1350" s="482" t="s">
        <v>328</v>
      </c>
      <c r="O1350" s="483">
        <v>1</v>
      </c>
      <c r="P1350" s="484">
        <v>5550</v>
      </c>
      <c r="Q1350" s="485">
        <v>0</v>
      </c>
      <c r="R1350" s="485">
        <v>0</v>
      </c>
      <c r="S1350" s="485">
        <v>231</v>
      </c>
      <c r="T1350" s="485">
        <v>0</v>
      </c>
      <c r="U1350" s="484">
        <v>0</v>
      </c>
      <c r="V1350" s="483"/>
      <c r="W1350" s="486" t="s">
        <v>672</v>
      </c>
      <c r="X1350" s="476" t="s">
        <v>0</v>
      </c>
      <c r="Y1350" s="476" t="s">
        <v>0</v>
      </c>
      <c r="Z1350" s="476">
        <v>0</v>
      </c>
      <c r="AA1350" s="493">
        <f t="shared" si="52"/>
        <v>5000</v>
      </c>
      <c r="AC1350" s="495">
        <f t="shared" si="53"/>
        <v>5000</v>
      </c>
    </row>
    <row r="1351" spans="1:29" s="493" customFormat="1" hidden="1" x14ac:dyDescent="0.2">
      <c r="A1351" s="475">
        <v>1324</v>
      </c>
      <c r="B1351" s="476" t="s">
        <v>407</v>
      </c>
      <c r="C1351" s="476" t="s">
        <v>486</v>
      </c>
      <c r="D1351" s="476" t="s">
        <v>703</v>
      </c>
      <c r="E1351" s="476" t="s">
        <v>750</v>
      </c>
      <c r="F1351" s="477">
        <v>3672</v>
      </c>
      <c r="G1351" s="477">
        <v>0</v>
      </c>
      <c r="H1351" s="477">
        <v>0</v>
      </c>
      <c r="I1351" s="478" t="s">
        <v>328</v>
      </c>
      <c r="J1351" s="479">
        <v>1063.75</v>
      </c>
      <c r="K1351" s="480">
        <v>43658</v>
      </c>
      <c r="L1351" s="480"/>
      <c r="M1351" s="481">
        <v>3906</v>
      </c>
      <c r="N1351" s="482" t="s">
        <v>328</v>
      </c>
      <c r="O1351" s="483">
        <v>1</v>
      </c>
      <c r="P1351" s="484">
        <v>4076</v>
      </c>
      <c r="Q1351" s="485">
        <v>0</v>
      </c>
      <c r="R1351" s="485">
        <v>0</v>
      </c>
      <c r="S1351" s="485">
        <v>170</v>
      </c>
      <c r="T1351" s="485">
        <v>0</v>
      </c>
      <c r="U1351" s="484">
        <v>0</v>
      </c>
      <c r="V1351" s="483"/>
      <c r="W1351" s="486" t="s">
        <v>672</v>
      </c>
      <c r="X1351" s="476" t="s">
        <v>0</v>
      </c>
      <c r="Y1351" s="476" t="s">
        <v>0</v>
      </c>
      <c r="Z1351" s="476">
        <v>0</v>
      </c>
      <c r="AA1351" s="493">
        <f t="shared" si="52"/>
        <v>3672</v>
      </c>
      <c r="AC1351" s="495">
        <f t="shared" si="53"/>
        <v>3672</v>
      </c>
    </row>
    <row r="1352" spans="1:29" s="493" customFormat="1" hidden="1" x14ac:dyDescent="0.2">
      <c r="A1352" s="475">
        <v>1325</v>
      </c>
      <c r="B1352" s="476" t="s">
        <v>407</v>
      </c>
      <c r="C1352" s="476" t="s">
        <v>486</v>
      </c>
      <c r="D1352" s="476" t="s">
        <v>703</v>
      </c>
      <c r="E1352" s="476" t="s">
        <v>750</v>
      </c>
      <c r="F1352" s="477">
        <v>2000</v>
      </c>
      <c r="G1352" s="477">
        <v>0</v>
      </c>
      <c r="H1352" s="477">
        <v>0</v>
      </c>
      <c r="I1352" s="478" t="s">
        <v>328</v>
      </c>
      <c r="J1352" s="479">
        <v>1063.75</v>
      </c>
      <c r="K1352" s="480">
        <v>43658</v>
      </c>
      <c r="L1352" s="480"/>
      <c r="M1352" s="481">
        <v>2128</v>
      </c>
      <c r="N1352" s="482" t="s">
        <v>328</v>
      </c>
      <c r="O1352" s="483">
        <v>1</v>
      </c>
      <c r="P1352" s="484">
        <v>2220</v>
      </c>
      <c r="Q1352" s="485">
        <v>0</v>
      </c>
      <c r="R1352" s="485">
        <v>0</v>
      </c>
      <c r="S1352" s="485">
        <v>92</v>
      </c>
      <c r="T1352" s="485">
        <v>0</v>
      </c>
      <c r="U1352" s="484">
        <v>0</v>
      </c>
      <c r="V1352" s="483"/>
      <c r="W1352" s="486" t="s">
        <v>672</v>
      </c>
      <c r="X1352" s="476" t="s">
        <v>0</v>
      </c>
      <c r="Y1352" s="476" t="s">
        <v>0</v>
      </c>
      <c r="Z1352" s="476">
        <v>0</v>
      </c>
      <c r="AA1352" s="493">
        <f t="shared" si="52"/>
        <v>2000</v>
      </c>
      <c r="AC1352" s="495">
        <f t="shared" si="53"/>
        <v>2000</v>
      </c>
    </row>
    <row r="1353" spans="1:29" s="493" customFormat="1" hidden="1" x14ac:dyDescent="0.2">
      <c r="A1353" s="475">
        <v>1326</v>
      </c>
      <c r="B1353" s="476" t="s">
        <v>407</v>
      </c>
      <c r="C1353" s="476" t="s">
        <v>486</v>
      </c>
      <c r="D1353" s="476" t="s">
        <v>703</v>
      </c>
      <c r="E1353" s="476" t="s">
        <v>750</v>
      </c>
      <c r="F1353" s="477">
        <v>150</v>
      </c>
      <c r="G1353" s="477">
        <v>0</v>
      </c>
      <c r="H1353" s="477">
        <v>0</v>
      </c>
      <c r="I1353" s="478" t="s">
        <v>328</v>
      </c>
      <c r="J1353" s="479">
        <v>1063.75</v>
      </c>
      <c r="K1353" s="480">
        <v>43658</v>
      </c>
      <c r="L1353" s="480"/>
      <c r="M1353" s="481">
        <v>160</v>
      </c>
      <c r="N1353" s="482" t="s">
        <v>328</v>
      </c>
      <c r="O1353" s="483">
        <v>1</v>
      </c>
      <c r="P1353" s="484">
        <v>166</v>
      </c>
      <c r="Q1353" s="485">
        <v>0</v>
      </c>
      <c r="R1353" s="485">
        <v>0</v>
      </c>
      <c r="S1353" s="485">
        <v>7</v>
      </c>
      <c r="T1353" s="485">
        <v>0</v>
      </c>
      <c r="U1353" s="484">
        <v>0</v>
      </c>
      <c r="V1353" s="483"/>
      <c r="W1353" s="486" t="s">
        <v>672</v>
      </c>
      <c r="X1353" s="476" t="s">
        <v>0</v>
      </c>
      <c r="Y1353" s="476" t="s">
        <v>0</v>
      </c>
      <c r="Z1353" s="476">
        <v>0</v>
      </c>
      <c r="AA1353" s="493">
        <f t="shared" si="52"/>
        <v>150</v>
      </c>
      <c r="AC1353" s="495">
        <f t="shared" si="53"/>
        <v>150</v>
      </c>
    </row>
    <row r="1354" spans="1:29" s="493" customFormat="1" hidden="1" x14ac:dyDescent="0.2">
      <c r="A1354" s="475">
        <v>1327</v>
      </c>
      <c r="B1354" s="476" t="s">
        <v>407</v>
      </c>
      <c r="C1354" s="476" t="s">
        <v>486</v>
      </c>
      <c r="D1354" s="476" t="s">
        <v>703</v>
      </c>
      <c r="E1354" s="476" t="s">
        <v>750</v>
      </c>
      <c r="F1354" s="477">
        <v>2000</v>
      </c>
      <c r="G1354" s="477">
        <v>0</v>
      </c>
      <c r="H1354" s="477">
        <v>0</v>
      </c>
      <c r="I1354" s="478" t="s">
        <v>328</v>
      </c>
      <c r="J1354" s="479">
        <v>1063.75</v>
      </c>
      <c r="K1354" s="480">
        <v>43658</v>
      </c>
      <c r="L1354" s="480"/>
      <c r="M1354" s="481">
        <v>2128</v>
      </c>
      <c r="N1354" s="482" t="s">
        <v>328</v>
      </c>
      <c r="O1354" s="483">
        <v>1</v>
      </c>
      <c r="P1354" s="484">
        <v>2220</v>
      </c>
      <c r="Q1354" s="485">
        <v>0</v>
      </c>
      <c r="R1354" s="485">
        <v>0</v>
      </c>
      <c r="S1354" s="485">
        <v>92</v>
      </c>
      <c r="T1354" s="485">
        <v>0</v>
      </c>
      <c r="U1354" s="484">
        <v>0</v>
      </c>
      <c r="V1354" s="483"/>
      <c r="W1354" s="486" t="s">
        <v>672</v>
      </c>
      <c r="X1354" s="476" t="s">
        <v>0</v>
      </c>
      <c r="Y1354" s="476" t="s">
        <v>0</v>
      </c>
      <c r="Z1354" s="476">
        <v>0</v>
      </c>
      <c r="AA1354" s="493">
        <f t="shared" si="52"/>
        <v>2000</v>
      </c>
      <c r="AC1354" s="495">
        <f t="shared" si="53"/>
        <v>2000</v>
      </c>
    </row>
    <row r="1355" spans="1:29" s="493" customFormat="1" hidden="1" x14ac:dyDescent="0.2">
      <c r="A1355" s="475">
        <v>1328</v>
      </c>
      <c r="B1355" s="476" t="s">
        <v>407</v>
      </c>
      <c r="C1355" s="476" t="s">
        <v>486</v>
      </c>
      <c r="D1355" s="476" t="s">
        <v>703</v>
      </c>
      <c r="E1355" s="476" t="s">
        <v>750</v>
      </c>
      <c r="F1355" s="477">
        <v>5</v>
      </c>
      <c r="G1355" s="477">
        <v>0</v>
      </c>
      <c r="H1355" s="477">
        <v>0</v>
      </c>
      <c r="I1355" s="478" t="s">
        <v>328</v>
      </c>
      <c r="J1355" s="479">
        <v>1063.75</v>
      </c>
      <c r="K1355" s="480">
        <v>43658</v>
      </c>
      <c r="L1355" s="480"/>
      <c r="M1355" s="481">
        <v>7</v>
      </c>
      <c r="N1355" s="482" t="s">
        <v>328</v>
      </c>
      <c r="O1355" s="483">
        <v>1</v>
      </c>
      <c r="P1355" s="484">
        <v>6</v>
      </c>
      <c r="Q1355" s="485">
        <v>0</v>
      </c>
      <c r="R1355" s="485">
        <v>0</v>
      </c>
      <c r="S1355" s="485">
        <v>0</v>
      </c>
      <c r="T1355" s="485">
        <v>0</v>
      </c>
      <c r="U1355" s="484">
        <v>0</v>
      </c>
      <c r="V1355" s="483"/>
      <c r="W1355" s="486" t="s">
        <v>672</v>
      </c>
      <c r="X1355" s="476" t="s">
        <v>0</v>
      </c>
      <c r="Y1355" s="476" t="s">
        <v>0</v>
      </c>
      <c r="Z1355" s="476">
        <v>0</v>
      </c>
      <c r="AA1355" s="493">
        <f t="shared" si="52"/>
        <v>5</v>
      </c>
      <c r="AC1355" s="495">
        <f t="shared" si="53"/>
        <v>5</v>
      </c>
    </row>
    <row r="1356" spans="1:29" s="493" customFormat="1" hidden="1" x14ac:dyDescent="0.2">
      <c r="A1356" s="475">
        <v>1329</v>
      </c>
      <c r="B1356" s="476" t="s">
        <v>407</v>
      </c>
      <c r="C1356" s="476" t="s">
        <v>486</v>
      </c>
      <c r="D1356" s="476" t="s">
        <v>703</v>
      </c>
      <c r="E1356" s="476" t="s">
        <v>750</v>
      </c>
      <c r="F1356" s="477">
        <v>310</v>
      </c>
      <c r="G1356" s="477">
        <v>0</v>
      </c>
      <c r="H1356" s="477">
        <v>0</v>
      </c>
      <c r="I1356" s="478" t="s">
        <v>328</v>
      </c>
      <c r="J1356" s="479">
        <v>1039.9000000000001</v>
      </c>
      <c r="K1356" s="480">
        <v>43661</v>
      </c>
      <c r="L1356" s="480"/>
      <c r="M1356" s="481">
        <v>322</v>
      </c>
      <c r="N1356" s="482" t="s">
        <v>328</v>
      </c>
      <c r="O1356" s="483">
        <v>1</v>
      </c>
      <c r="P1356" s="484">
        <v>344</v>
      </c>
      <c r="Q1356" s="485">
        <v>0</v>
      </c>
      <c r="R1356" s="485">
        <v>0</v>
      </c>
      <c r="S1356" s="485">
        <v>22</v>
      </c>
      <c r="T1356" s="485">
        <v>0</v>
      </c>
      <c r="U1356" s="484">
        <v>0</v>
      </c>
      <c r="V1356" s="483"/>
      <c r="W1356" s="486" t="s">
        <v>672</v>
      </c>
      <c r="X1356" s="476" t="s">
        <v>0</v>
      </c>
      <c r="Y1356" s="476" t="s">
        <v>0</v>
      </c>
      <c r="Z1356" s="476">
        <v>0</v>
      </c>
      <c r="AA1356" s="493">
        <f t="shared" si="52"/>
        <v>310</v>
      </c>
      <c r="AC1356" s="495">
        <f t="shared" si="53"/>
        <v>310</v>
      </c>
    </row>
    <row r="1357" spans="1:29" s="493" customFormat="1" hidden="1" x14ac:dyDescent="0.2">
      <c r="A1357" s="475">
        <v>1330</v>
      </c>
      <c r="B1357" s="476" t="s">
        <v>407</v>
      </c>
      <c r="C1357" s="476" t="s">
        <v>486</v>
      </c>
      <c r="D1357" s="476" t="s">
        <v>703</v>
      </c>
      <c r="E1357" s="476" t="s">
        <v>750</v>
      </c>
      <c r="F1357" s="477">
        <v>17599</v>
      </c>
      <c r="G1357" s="477">
        <v>0</v>
      </c>
      <c r="H1357" s="477">
        <v>0</v>
      </c>
      <c r="I1357" s="478" t="s">
        <v>328</v>
      </c>
      <c r="J1357" s="479">
        <v>1040</v>
      </c>
      <c r="K1357" s="480">
        <v>43661</v>
      </c>
      <c r="L1357" s="480"/>
      <c r="M1357" s="481">
        <v>18303</v>
      </c>
      <c r="N1357" s="482" t="s">
        <v>328</v>
      </c>
      <c r="O1357" s="483">
        <v>1</v>
      </c>
      <c r="P1357" s="484">
        <v>19534</v>
      </c>
      <c r="Q1357" s="485">
        <v>0</v>
      </c>
      <c r="R1357" s="485">
        <v>0</v>
      </c>
      <c r="S1357" s="485">
        <v>1231</v>
      </c>
      <c r="T1357" s="485">
        <v>0</v>
      </c>
      <c r="U1357" s="484">
        <v>0</v>
      </c>
      <c r="V1357" s="483"/>
      <c r="W1357" s="486" t="s">
        <v>672</v>
      </c>
      <c r="X1357" s="476" t="s">
        <v>0</v>
      </c>
      <c r="Y1357" s="476" t="s">
        <v>0</v>
      </c>
      <c r="Z1357" s="476">
        <v>0</v>
      </c>
      <c r="AA1357" s="493">
        <f t="shared" si="52"/>
        <v>17599</v>
      </c>
      <c r="AC1357" s="495">
        <f t="shared" si="53"/>
        <v>17599</v>
      </c>
    </row>
    <row r="1358" spans="1:29" s="493" customFormat="1" hidden="1" x14ac:dyDescent="0.2">
      <c r="A1358" s="475">
        <v>1331</v>
      </c>
      <c r="B1358" s="476" t="s">
        <v>407</v>
      </c>
      <c r="C1358" s="476" t="s">
        <v>486</v>
      </c>
      <c r="D1358" s="476" t="s">
        <v>703</v>
      </c>
      <c r="E1358" s="476" t="s">
        <v>750</v>
      </c>
      <c r="F1358" s="477">
        <v>1000</v>
      </c>
      <c r="G1358" s="477">
        <v>0</v>
      </c>
      <c r="H1358" s="477">
        <v>0</v>
      </c>
      <c r="I1358" s="478" t="s">
        <v>328</v>
      </c>
      <c r="J1358" s="479">
        <v>1045</v>
      </c>
      <c r="K1358" s="480">
        <v>43661</v>
      </c>
      <c r="L1358" s="480"/>
      <c r="M1358" s="481">
        <v>1045</v>
      </c>
      <c r="N1358" s="482" t="s">
        <v>328</v>
      </c>
      <c r="O1358" s="483">
        <v>1</v>
      </c>
      <c r="P1358" s="484">
        <v>1110</v>
      </c>
      <c r="Q1358" s="485">
        <v>0</v>
      </c>
      <c r="R1358" s="485">
        <v>0</v>
      </c>
      <c r="S1358" s="485">
        <v>65</v>
      </c>
      <c r="T1358" s="485">
        <v>0</v>
      </c>
      <c r="U1358" s="484">
        <v>0</v>
      </c>
      <c r="V1358" s="483"/>
      <c r="W1358" s="486" t="s">
        <v>672</v>
      </c>
      <c r="X1358" s="476" t="s">
        <v>0</v>
      </c>
      <c r="Y1358" s="476" t="s">
        <v>0</v>
      </c>
      <c r="Z1358" s="476">
        <v>0</v>
      </c>
      <c r="AA1358" s="493">
        <f t="shared" si="52"/>
        <v>1000</v>
      </c>
      <c r="AC1358" s="495">
        <f t="shared" si="53"/>
        <v>1000</v>
      </c>
    </row>
    <row r="1359" spans="1:29" s="493" customFormat="1" hidden="1" x14ac:dyDescent="0.2">
      <c r="A1359" s="475">
        <v>1332</v>
      </c>
      <c r="B1359" s="476" t="s">
        <v>407</v>
      </c>
      <c r="C1359" s="476" t="s">
        <v>486</v>
      </c>
      <c r="D1359" s="476" t="s">
        <v>703</v>
      </c>
      <c r="E1359" s="476" t="s">
        <v>750</v>
      </c>
      <c r="F1359" s="477">
        <v>47</v>
      </c>
      <c r="G1359" s="477">
        <v>0</v>
      </c>
      <c r="H1359" s="477">
        <v>0</v>
      </c>
      <c r="I1359" s="478" t="s">
        <v>328</v>
      </c>
      <c r="J1359" s="479">
        <v>1049.9000000000001</v>
      </c>
      <c r="K1359" s="480">
        <v>43661</v>
      </c>
      <c r="L1359" s="480"/>
      <c r="M1359" s="481">
        <v>49</v>
      </c>
      <c r="N1359" s="482" t="s">
        <v>328</v>
      </c>
      <c r="O1359" s="483">
        <v>1</v>
      </c>
      <c r="P1359" s="484">
        <v>52</v>
      </c>
      <c r="Q1359" s="485">
        <v>0</v>
      </c>
      <c r="R1359" s="485">
        <v>0</v>
      </c>
      <c r="S1359" s="485">
        <v>3</v>
      </c>
      <c r="T1359" s="485">
        <v>0</v>
      </c>
      <c r="U1359" s="484">
        <v>0</v>
      </c>
      <c r="V1359" s="483"/>
      <c r="W1359" s="486" t="s">
        <v>672</v>
      </c>
      <c r="X1359" s="476" t="s">
        <v>0</v>
      </c>
      <c r="Y1359" s="476" t="s">
        <v>0</v>
      </c>
      <c r="Z1359" s="476">
        <v>0</v>
      </c>
      <c r="AA1359" s="493">
        <f t="shared" si="52"/>
        <v>47</v>
      </c>
      <c r="AC1359" s="495">
        <f t="shared" si="53"/>
        <v>47</v>
      </c>
    </row>
    <row r="1360" spans="1:29" s="493" customFormat="1" hidden="1" x14ac:dyDescent="0.2">
      <c r="A1360" s="475">
        <v>1333</v>
      </c>
      <c r="B1360" s="476" t="s">
        <v>407</v>
      </c>
      <c r="C1360" s="476" t="s">
        <v>486</v>
      </c>
      <c r="D1360" s="476" t="s">
        <v>703</v>
      </c>
      <c r="E1360" s="476" t="s">
        <v>750</v>
      </c>
      <c r="F1360" s="477">
        <v>23</v>
      </c>
      <c r="G1360" s="477">
        <v>0</v>
      </c>
      <c r="H1360" s="477">
        <v>0</v>
      </c>
      <c r="I1360" s="478" t="s">
        <v>328</v>
      </c>
      <c r="J1360" s="479">
        <v>1049.9000000000001</v>
      </c>
      <c r="K1360" s="480">
        <v>43661</v>
      </c>
      <c r="L1360" s="480"/>
      <c r="M1360" s="481">
        <v>24</v>
      </c>
      <c r="N1360" s="482" t="s">
        <v>328</v>
      </c>
      <c r="O1360" s="483">
        <v>1</v>
      </c>
      <c r="P1360" s="484">
        <v>26</v>
      </c>
      <c r="Q1360" s="485">
        <v>0</v>
      </c>
      <c r="R1360" s="485">
        <v>0</v>
      </c>
      <c r="S1360" s="485">
        <v>1</v>
      </c>
      <c r="T1360" s="485">
        <v>0</v>
      </c>
      <c r="U1360" s="484">
        <v>0</v>
      </c>
      <c r="V1360" s="483"/>
      <c r="W1360" s="486" t="s">
        <v>672</v>
      </c>
      <c r="X1360" s="476" t="s">
        <v>0</v>
      </c>
      <c r="Y1360" s="476" t="s">
        <v>0</v>
      </c>
      <c r="Z1360" s="476">
        <v>0</v>
      </c>
      <c r="AA1360" s="493">
        <f t="shared" ref="AA1360:AA1423" si="54">F1360/O1360</f>
        <v>23</v>
      </c>
      <c r="AC1360" s="495">
        <f t="shared" ref="AC1360:AC1423" si="55">AA1360-AB1360</f>
        <v>23</v>
      </c>
    </row>
    <row r="1361" spans="1:29" s="493" customFormat="1" hidden="1" x14ac:dyDescent="0.2">
      <c r="A1361" s="475">
        <v>1334</v>
      </c>
      <c r="B1361" s="476" t="s">
        <v>407</v>
      </c>
      <c r="C1361" s="476" t="s">
        <v>486</v>
      </c>
      <c r="D1361" s="476" t="s">
        <v>703</v>
      </c>
      <c r="E1361" s="476" t="s">
        <v>750</v>
      </c>
      <c r="F1361" s="477">
        <v>10</v>
      </c>
      <c r="G1361" s="477">
        <v>0</v>
      </c>
      <c r="H1361" s="477">
        <v>0</v>
      </c>
      <c r="I1361" s="478" t="s">
        <v>328</v>
      </c>
      <c r="J1361" s="479">
        <v>1049.9000000000001</v>
      </c>
      <c r="K1361" s="480">
        <v>43661</v>
      </c>
      <c r="L1361" s="480"/>
      <c r="M1361" s="481">
        <v>10</v>
      </c>
      <c r="N1361" s="482" t="s">
        <v>328</v>
      </c>
      <c r="O1361" s="483">
        <v>1</v>
      </c>
      <c r="P1361" s="484">
        <v>11</v>
      </c>
      <c r="Q1361" s="485">
        <v>0</v>
      </c>
      <c r="R1361" s="485">
        <v>0</v>
      </c>
      <c r="S1361" s="485">
        <v>1</v>
      </c>
      <c r="T1361" s="485">
        <v>0</v>
      </c>
      <c r="U1361" s="484">
        <v>0</v>
      </c>
      <c r="V1361" s="483"/>
      <c r="W1361" s="486" t="s">
        <v>672</v>
      </c>
      <c r="X1361" s="476" t="s">
        <v>0</v>
      </c>
      <c r="Y1361" s="476" t="s">
        <v>0</v>
      </c>
      <c r="Z1361" s="476">
        <v>0</v>
      </c>
      <c r="AA1361" s="493">
        <f t="shared" si="54"/>
        <v>10</v>
      </c>
      <c r="AC1361" s="495">
        <f t="shared" si="55"/>
        <v>10</v>
      </c>
    </row>
    <row r="1362" spans="1:29" s="493" customFormat="1" hidden="1" x14ac:dyDescent="0.2">
      <c r="A1362" s="475">
        <v>1335</v>
      </c>
      <c r="B1362" s="476" t="s">
        <v>407</v>
      </c>
      <c r="C1362" s="476" t="s">
        <v>486</v>
      </c>
      <c r="D1362" s="476" t="s">
        <v>703</v>
      </c>
      <c r="E1362" s="476" t="s">
        <v>750</v>
      </c>
      <c r="F1362" s="477">
        <v>38</v>
      </c>
      <c r="G1362" s="477">
        <v>0</v>
      </c>
      <c r="H1362" s="477">
        <v>0</v>
      </c>
      <c r="I1362" s="478" t="s">
        <v>328</v>
      </c>
      <c r="J1362" s="479">
        <v>1050</v>
      </c>
      <c r="K1362" s="480">
        <v>43661</v>
      </c>
      <c r="L1362" s="480"/>
      <c r="M1362" s="481">
        <v>40</v>
      </c>
      <c r="N1362" s="482" t="s">
        <v>328</v>
      </c>
      <c r="O1362" s="483">
        <v>1</v>
      </c>
      <c r="P1362" s="484">
        <v>42</v>
      </c>
      <c r="Q1362" s="485">
        <v>0</v>
      </c>
      <c r="R1362" s="485">
        <v>0</v>
      </c>
      <c r="S1362" s="485">
        <v>2</v>
      </c>
      <c r="T1362" s="485">
        <v>0</v>
      </c>
      <c r="U1362" s="484">
        <v>0</v>
      </c>
      <c r="V1362" s="483"/>
      <c r="W1362" s="486" t="s">
        <v>672</v>
      </c>
      <c r="X1362" s="476" t="s">
        <v>0</v>
      </c>
      <c r="Y1362" s="476" t="s">
        <v>0</v>
      </c>
      <c r="Z1362" s="476">
        <v>0</v>
      </c>
      <c r="AA1362" s="493">
        <f t="shared" si="54"/>
        <v>38</v>
      </c>
      <c r="AC1362" s="495">
        <f t="shared" si="55"/>
        <v>38</v>
      </c>
    </row>
    <row r="1363" spans="1:29" s="493" customFormat="1" hidden="1" x14ac:dyDescent="0.2">
      <c r="A1363" s="475">
        <v>1336</v>
      </c>
      <c r="B1363" s="476" t="s">
        <v>407</v>
      </c>
      <c r="C1363" s="476" t="s">
        <v>486</v>
      </c>
      <c r="D1363" s="476" t="s">
        <v>703</v>
      </c>
      <c r="E1363" s="476" t="s">
        <v>750</v>
      </c>
      <c r="F1363" s="477">
        <v>1000</v>
      </c>
      <c r="G1363" s="477">
        <v>0</v>
      </c>
      <c r="H1363" s="477">
        <v>0</v>
      </c>
      <c r="I1363" s="478" t="s">
        <v>328</v>
      </c>
      <c r="J1363" s="479">
        <v>1050</v>
      </c>
      <c r="K1363" s="480">
        <v>43661</v>
      </c>
      <c r="L1363" s="480"/>
      <c r="M1363" s="481">
        <v>1050</v>
      </c>
      <c r="N1363" s="482" t="s">
        <v>328</v>
      </c>
      <c r="O1363" s="483">
        <v>1</v>
      </c>
      <c r="P1363" s="484">
        <v>1110</v>
      </c>
      <c r="Q1363" s="485">
        <v>0</v>
      </c>
      <c r="R1363" s="485">
        <v>0</v>
      </c>
      <c r="S1363" s="485">
        <v>60</v>
      </c>
      <c r="T1363" s="485">
        <v>0</v>
      </c>
      <c r="U1363" s="484">
        <v>0</v>
      </c>
      <c r="V1363" s="483"/>
      <c r="W1363" s="486" t="s">
        <v>672</v>
      </c>
      <c r="X1363" s="476" t="s">
        <v>0</v>
      </c>
      <c r="Y1363" s="476" t="s">
        <v>0</v>
      </c>
      <c r="Z1363" s="476">
        <v>0</v>
      </c>
      <c r="AA1363" s="493">
        <f t="shared" si="54"/>
        <v>1000</v>
      </c>
      <c r="AC1363" s="495">
        <f t="shared" si="55"/>
        <v>1000</v>
      </c>
    </row>
    <row r="1364" spans="1:29" s="493" customFormat="1" hidden="1" x14ac:dyDescent="0.2">
      <c r="A1364" s="475">
        <v>1337</v>
      </c>
      <c r="B1364" s="476" t="s">
        <v>407</v>
      </c>
      <c r="C1364" s="476" t="s">
        <v>486</v>
      </c>
      <c r="D1364" s="476" t="s">
        <v>703</v>
      </c>
      <c r="E1364" s="476" t="s">
        <v>750</v>
      </c>
      <c r="F1364" s="477">
        <v>160</v>
      </c>
      <c r="G1364" s="477">
        <v>0</v>
      </c>
      <c r="H1364" s="477">
        <v>0</v>
      </c>
      <c r="I1364" s="478" t="s">
        <v>328</v>
      </c>
      <c r="J1364" s="479">
        <v>1060.9000000000001</v>
      </c>
      <c r="K1364" s="480">
        <v>43661</v>
      </c>
      <c r="L1364" s="480"/>
      <c r="M1364" s="481">
        <v>170</v>
      </c>
      <c r="N1364" s="482" t="s">
        <v>328</v>
      </c>
      <c r="O1364" s="483">
        <v>1</v>
      </c>
      <c r="P1364" s="484">
        <v>178</v>
      </c>
      <c r="Q1364" s="485">
        <v>0</v>
      </c>
      <c r="R1364" s="485">
        <v>0</v>
      </c>
      <c r="S1364" s="485">
        <v>8</v>
      </c>
      <c r="T1364" s="485">
        <v>0</v>
      </c>
      <c r="U1364" s="484">
        <v>0</v>
      </c>
      <c r="V1364" s="483"/>
      <c r="W1364" s="486" t="s">
        <v>672</v>
      </c>
      <c r="X1364" s="476" t="s">
        <v>0</v>
      </c>
      <c r="Y1364" s="476" t="s">
        <v>0</v>
      </c>
      <c r="Z1364" s="476">
        <v>0</v>
      </c>
      <c r="AA1364" s="493">
        <f t="shared" si="54"/>
        <v>160</v>
      </c>
      <c r="AC1364" s="495">
        <f t="shared" si="55"/>
        <v>160</v>
      </c>
    </row>
    <row r="1365" spans="1:29" s="493" customFormat="1" hidden="1" x14ac:dyDescent="0.2">
      <c r="A1365" s="475">
        <v>1338</v>
      </c>
      <c r="B1365" s="476" t="s">
        <v>407</v>
      </c>
      <c r="C1365" s="476" t="s">
        <v>486</v>
      </c>
      <c r="D1365" s="476" t="s">
        <v>703</v>
      </c>
      <c r="E1365" s="476" t="s">
        <v>750</v>
      </c>
      <c r="F1365" s="477">
        <v>29</v>
      </c>
      <c r="G1365" s="477">
        <v>0</v>
      </c>
      <c r="H1365" s="477">
        <v>0</v>
      </c>
      <c r="I1365" s="478" t="s">
        <v>328</v>
      </c>
      <c r="J1365" s="479">
        <v>1060.9000000000001</v>
      </c>
      <c r="K1365" s="480">
        <v>43661</v>
      </c>
      <c r="L1365" s="480"/>
      <c r="M1365" s="481">
        <v>31</v>
      </c>
      <c r="N1365" s="482" t="s">
        <v>328</v>
      </c>
      <c r="O1365" s="483">
        <v>1</v>
      </c>
      <c r="P1365" s="484">
        <v>32</v>
      </c>
      <c r="Q1365" s="485">
        <v>0</v>
      </c>
      <c r="R1365" s="485">
        <v>0</v>
      </c>
      <c r="S1365" s="485">
        <v>1</v>
      </c>
      <c r="T1365" s="485">
        <v>0</v>
      </c>
      <c r="U1365" s="484">
        <v>0</v>
      </c>
      <c r="V1365" s="483"/>
      <c r="W1365" s="486" t="s">
        <v>672</v>
      </c>
      <c r="X1365" s="476" t="s">
        <v>0</v>
      </c>
      <c r="Y1365" s="476" t="s">
        <v>0</v>
      </c>
      <c r="Z1365" s="476">
        <v>0</v>
      </c>
      <c r="AA1365" s="493">
        <f t="shared" si="54"/>
        <v>29</v>
      </c>
      <c r="AC1365" s="495">
        <f t="shared" si="55"/>
        <v>29</v>
      </c>
    </row>
    <row r="1366" spans="1:29" s="493" customFormat="1" hidden="1" x14ac:dyDescent="0.2">
      <c r="A1366" s="475">
        <v>1339</v>
      </c>
      <c r="B1366" s="476" t="s">
        <v>407</v>
      </c>
      <c r="C1366" s="476" t="s">
        <v>486</v>
      </c>
      <c r="D1366" s="476" t="s">
        <v>703</v>
      </c>
      <c r="E1366" s="476" t="s">
        <v>750</v>
      </c>
      <c r="F1366" s="477">
        <v>1015</v>
      </c>
      <c r="G1366" s="477">
        <v>0</v>
      </c>
      <c r="H1366" s="477">
        <v>0</v>
      </c>
      <c r="I1366" s="478" t="s">
        <v>328</v>
      </c>
      <c r="J1366" s="479">
        <v>1060.9000000000001</v>
      </c>
      <c r="K1366" s="480">
        <v>43661</v>
      </c>
      <c r="L1366" s="480"/>
      <c r="M1366" s="481">
        <v>1077</v>
      </c>
      <c r="N1366" s="482" t="s">
        <v>328</v>
      </c>
      <c r="O1366" s="483">
        <v>1</v>
      </c>
      <c r="P1366" s="484">
        <v>1127</v>
      </c>
      <c r="Q1366" s="485">
        <v>0</v>
      </c>
      <c r="R1366" s="485">
        <v>0</v>
      </c>
      <c r="S1366" s="485">
        <v>50</v>
      </c>
      <c r="T1366" s="485">
        <v>0</v>
      </c>
      <c r="U1366" s="484">
        <v>0</v>
      </c>
      <c r="V1366" s="483"/>
      <c r="W1366" s="486" t="s">
        <v>672</v>
      </c>
      <c r="X1366" s="476" t="s">
        <v>0</v>
      </c>
      <c r="Y1366" s="476" t="s">
        <v>0</v>
      </c>
      <c r="Z1366" s="476">
        <v>0</v>
      </c>
      <c r="AA1366" s="493">
        <f t="shared" si="54"/>
        <v>1015</v>
      </c>
      <c r="AC1366" s="495">
        <f t="shared" si="55"/>
        <v>1015</v>
      </c>
    </row>
    <row r="1367" spans="1:29" s="493" customFormat="1" hidden="1" x14ac:dyDescent="0.2">
      <c r="A1367" s="475">
        <v>1340</v>
      </c>
      <c r="B1367" s="476" t="s">
        <v>407</v>
      </c>
      <c r="C1367" s="476" t="s">
        <v>486</v>
      </c>
      <c r="D1367" s="476" t="s">
        <v>703</v>
      </c>
      <c r="E1367" s="476" t="s">
        <v>750</v>
      </c>
      <c r="F1367" s="477">
        <v>1015</v>
      </c>
      <c r="G1367" s="477">
        <v>0</v>
      </c>
      <c r="H1367" s="477">
        <v>0</v>
      </c>
      <c r="I1367" s="478" t="s">
        <v>328</v>
      </c>
      <c r="J1367" s="479">
        <v>1060.9000000000001</v>
      </c>
      <c r="K1367" s="480">
        <v>43661</v>
      </c>
      <c r="L1367" s="480"/>
      <c r="M1367" s="481">
        <v>1077</v>
      </c>
      <c r="N1367" s="482" t="s">
        <v>328</v>
      </c>
      <c r="O1367" s="483">
        <v>1</v>
      </c>
      <c r="P1367" s="484">
        <v>1127</v>
      </c>
      <c r="Q1367" s="485">
        <v>0</v>
      </c>
      <c r="R1367" s="485">
        <v>0</v>
      </c>
      <c r="S1367" s="485">
        <v>50</v>
      </c>
      <c r="T1367" s="485">
        <v>0</v>
      </c>
      <c r="U1367" s="484">
        <v>0</v>
      </c>
      <c r="V1367" s="483"/>
      <c r="W1367" s="486" t="s">
        <v>672</v>
      </c>
      <c r="X1367" s="476" t="s">
        <v>0</v>
      </c>
      <c r="Y1367" s="476" t="s">
        <v>0</v>
      </c>
      <c r="Z1367" s="476">
        <v>0</v>
      </c>
      <c r="AA1367" s="493">
        <f t="shared" si="54"/>
        <v>1015</v>
      </c>
      <c r="AC1367" s="495">
        <f t="shared" si="55"/>
        <v>1015</v>
      </c>
    </row>
    <row r="1368" spans="1:29" s="493" customFormat="1" hidden="1" x14ac:dyDescent="0.2">
      <c r="A1368" s="475">
        <v>1341</v>
      </c>
      <c r="B1368" s="476" t="s">
        <v>407</v>
      </c>
      <c r="C1368" s="476" t="s">
        <v>486</v>
      </c>
      <c r="D1368" s="476" t="s">
        <v>703</v>
      </c>
      <c r="E1368" s="476" t="s">
        <v>750</v>
      </c>
      <c r="F1368" s="477">
        <v>1500</v>
      </c>
      <c r="G1368" s="477">
        <v>0</v>
      </c>
      <c r="H1368" s="477">
        <v>0</v>
      </c>
      <c r="I1368" s="478" t="s">
        <v>328</v>
      </c>
      <c r="J1368" s="479">
        <v>1060.9000000000001</v>
      </c>
      <c r="K1368" s="480">
        <v>43661</v>
      </c>
      <c r="L1368" s="480"/>
      <c r="M1368" s="481">
        <v>1591</v>
      </c>
      <c r="N1368" s="482" t="s">
        <v>328</v>
      </c>
      <c r="O1368" s="483">
        <v>1</v>
      </c>
      <c r="P1368" s="484">
        <v>1665</v>
      </c>
      <c r="Q1368" s="485">
        <v>0</v>
      </c>
      <c r="R1368" s="485">
        <v>0</v>
      </c>
      <c r="S1368" s="485">
        <v>74</v>
      </c>
      <c r="T1368" s="485">
        <v>0</v>
      </c>
      <c r="U1368" s="484">
        <v>0</v>
      </c>
      <c r="V1368" s="483"/>
      <c r="W1368" s="486" t="s">
        <v>672</v>
      </c>
      <c r="X1368" s="476" t="s">
        <v>0</v>
      </c>
      <c r="Y1368" s="476" t="s">
        <v>0</v>
      </c>
      <c r="Z1368" s="476">
        <v>0</v>
      </c>
      <c r="AA1368" s="493">
        <f t="shared" si="54"/>
        <v>1500</v>
      </c>
      <c r="AC1368" s="495">
        <f t="shared" si="55"/>
        <v>1500</v>
      </c>
    </row>
    <row r="1369" spans="1:29" s="493" customFormat="1" hidden="1" x14ac:dyDescent="0.2">
      <c r="A1369" s="475">
        <v>1342</v>
      </c>
      <c r="B1369" s="476" t="s">
        <v>407</v>
      </c>
      <c r="C1369" s="476" t="s">
        <v>486</v>
      </c>
      <c r="D1369" s="476" t="s">
        <v>703</v>
      </c>
      <c r="E1369" s="476" t="s">
        <v>750</v>
      </c>
      <c r="F1369" s="477">
        <v>105</v>
      </c>
      <c r="G1369" s="477">
        <v>0</v>
      </c>
      <c r="H1369" s="477">
        <v>0</v>
      </c>
      <c r="I1369" s="478" t="s">
        <v>328</v>
      </c>
      <c r="J1369" s="479">
        <v>1060.9000000000001</v>
      </c>
      <c r="K1369" s="480">
        <v>43661</v>
      </c>
      <c r="L1369" s="480"/>
      <c r="M1369" s="481">
        <v>111</v>
      </c>
      <c r="N1369" s="482" t="s">
        <v>328</v>
      </c>
      <c r="O1369" s="483">
        <v>1</v>
      </c>
      <c r="P1369" s="484">
        <v>117</v>
      </c>
      <c r="Q1369" s="485">
        <v>0</v>
      </c>
      <c r="R1369" s="485">
        <v>0</v>
      </c>
      <c r="S1369" s="485">
        <v>5</v>
      </c>
      <c r="T1369" s="485">
        <v>0</v>
      </c>
      <c r="U1369" s="484">
        <v>0</v>
      </c>
      <c r="V1369" s="483"/>
      <c r="W1369" s="486" t="s">
        <v>672</v>
      </c>
      <c r="X1369" s="476" t="s">
        <v>0</v>
      </c>
      <c r="Y1369" s="476" t="s">
        <v>0</v>
      </c>
      <c r="Z1369" s="476">
        <v>0</v>
      </c>
      <c r="AA1369" s="493">
        <f t="shared" si="54"/>
        <v>105</v>
      </c>
      <c r="AC1369" s="495">
        <f t="shared" si="55"/>
        <v>105</v>
      </c>
    </row>
    <row r="1370" spans="1:29" s="493" customFormat="1" hidden="1" x14ac:dyDescent="0.2">
      <c r="A1370" s="475">
        <v>1343</v>
      </c>
      <c r="B1370" s="476" t="s">
        <v>407</v>
      </c>
      <c r="C1370" s="476" t="s">
        <v>486</v>
      </c>
      <c r="D1370" s="476" t="s">
        <v>703</v>
      </c>
      <c r="E1370" s="476" t="s">
        <v>750</v>
      </c>
      <c r="F1370" s="477">
        <v>5766</v>
      </c>
      <c r="G1370" s="477">
        <v>0</v>
      </c>
      <c r="H1370" s="477">
        <v>0</v>
      </c>
      <c r="I1370" s="478" t="s">
        <v>328</v>
      </c>
      <c r="J1370" s="479">
        <v>1060.9000000000001</v>
      </c>
      <c r="K1370" s="480">
        <v>43661</v>
      </c>
      <c r="L1370" s="480"/>
      <c r="M1370" s="481">
        <v>6117</v>
      </c>
      <c r="N1370" s="482" t="s">
        <v>328</v>
      </c>
      <c r="O1370" s="483">
        <v>1</v>
      </c>
      <c r="P1370" s="484">
        <v>6400</v>
      </c>
      <c r="Q1370" s="485">
        <v>0</v>
      </c>
      <c r="R1370" s="485">
        <v>0</v>
      </c>
      <c r="S1370" s="485">
        <v>283</v>
      </c>
      <c r="T1370" s="485">
        <v>0</v>
      </c>
      <c r="U1370" s="484">
        <v>0</v>
      </c>
      <c r="V1370" s="483"/>
      <c r="W1370" s="486" t="s">
        <v>672</v>
      </c>
      <c r="X1370" s="476" t="s">
        <v>0</v>
      </c>
      <c r="Y1370" s="476" t="s">
        <v>0</v>
      </c>
      <c r="Z1370" s="476">
        <v>0</v>
      </c>
      <c r="AA1370" s="493">
        <f t="shared" si="54"/>
        <v>5766</v>
      </c>
      <c r="AC1370" s="495">
        <f t="shared" si="55"/>
        <v>5766</v>
      </c>
    </row>
    <row r="1371" spans="1:29" s="493" customFormat="1" hidden="1" x14ac:dyDescent="0.2">
      <c r="A1371" s="475">
        <v>1344</v>
      </c>
      <c r="B1371" s="476" t="s">
        <v>407</v>
      </c>
      <c r="C1371" s="476" t="s">
        <v>486</v>
      </c>
      <c r="D1371" s="476" t="s">
        <v>703</v>
      </c>
      <c r="E1371" s="476" t="s">
        <v>750</v>
      </c>
      <c r="F1371" s="477">
        <v>90</v>
      </c>
      <c r="G1371" s="477">
        <v>0</v>
      </c>
      <c r="H1371" s="477">
        <v>0</v>
      </c>
      <c r="I1371" s="478" t="s">
        <v>328</v>
      </c>
      <c r="J1371" s="479">
        <v>1060.9000000000001</v>
      </c>
      <c r="K1371" s="480">
        <v>43661</v>
      </c>
      <c r="L1371" s="480"/>
      <c r="M1371" s="481">
        <v>95</v>
      </c>
      <c r="N1371" s="482" t="s">
        <v>328</v>
      </c>
      <c r="O1371" s="483">
        <v>1</v>
      </c>
      <c r="P1371" s="484">
        <v>100</v>
      </c>
      <c r="Q1371" s="485">
        <v>0</v>
      </c>
      <c r="R1371" s="485">
        <v>0</v>
      </c>
      <c r="S1371" s="485">
        <v>4</v>
      </c>
      <c r="T1371" s="485">
        <v>0</v>
      </c>
      <c r="U1371" s="484">
        <v>0</v>
      </c>
      <c r="V1371" s="483"/>
      <c r="W1371" s="486" t="s">
        <v>672</v>
      </c>
      <c r="X1371" s="476" t="s">
        <v>0</v>
      </c>
      <c r="Y1371" s="476" t="s">
        <v>0</v>
      </c>
      <c r="Z1371" s="476">
        <v>0</v>
      </c>
      <c r="AA1371" s="493">
        <f t="shared" si="54"/>
        <v>90</v>
      </c>
      <c r="AC1371" s="495">
        <f t="shared" si="55"/>
        <v>90</v>
      </c>
    </row>
    <row r="1372" spans="1:29" s="493" customFormat="1" hidden="1" x14ac:dyDescent="0.2">
      <c r="A1372" s="475">
        <v>1345</v>
      </c>
      <c r="B1372" s="476" t="s">
        <v>407</v>
      </c>
      <c r="C1372" s="476" t="s">
        <v>486</v>
      </c>
      <c r="D1372" s="476" t="s">
        <v>703</v>
      </c>
      <c r="E1372" s="476" t="s">
        <v>750</v>
      </c>
      <c r="F1372" s="477">
        <v>887</v>
      </c>
      <c r="G1372" s="477">
        <v>0</v>
      </c>
      <c r="H1372" s="477">
        <v>0</v>
      </c>
      <c r="I1372" s="478" t="s">
        <v>328</v>
      </c>
      <c r="J1372" s="479">
        <v>1060.9000000000001</v>
      </c>
      <c r="K1372" s="480">
        <v>43661</v>
      </c>
      <c r="L1372" s="480"/>
      <c r="M1372" s="481">
        <v>941</v>
      </c>
      <c r="N1372" s="482" t="s">
        <v>328</v>
      </c>
      <c r="O1372" s="483">
        <v>1</v>
      </c>
      <c r="P1372" s="484">
        <v>985</v>
      </c>
      <c r="Q1372" s="485">
        <v>0</v>
      </c>
      <c r="R1372" s="485">
        <v>0</v>
      </c>
      <c r="S1372" s="485">
        <v>43</v>
      </c>
      <c r="T1372" s="485">
        <v>0</v>
      </c>
      <c r="U1372" s="484">
        <v>0</v>
      </c>
      <c r="V1372" s="483"/>
      <c r="W1372" s="486" t="s">
        <v>672</v>
      </c>
      <c r="X1372" s="476" t="s">
        <v>0</v>
      </c>
      <c r="Y1372" s="476" t="s">
        <v>0</v>
      </c>
      <c r="Z1372" s="476">
        <v>0</v>
      </c>
      <c r="AA1372" s="493">
        <f t="shared" si="54"/>
        <v>887</v>
      </c>
      <c r="AC1372" s="495">
        <f t="shared" si="55"/>
        <v>887</v>
      </c>
    </row>
    <row r="1373" spans="1:29" s="493" customFormat="1" hidden="1" x14ac:dyDescent="0.2">
      <c r="A1373" s="475">
        <v>1346</v>
      </c>
      <c r="B1373" s="476" t="s">
        <v>407</v>
      </c>
      <c r="C1373" s="476" t="s">
        <v>486</v>
      </c>
      <c r="D1373" s="476" t="s">
        <v>703</v>
      </c>
      <c r="E1373" s="476" t="s">
        <v>750</v>
      </c>
      <c r="F1373" s="477">
        <v>188</v>
      </c>
      <c r="G1373" s="477">
        <v>0</v>
      </c>
      <c r="H1373" s="477">
        <v>0</v>
      </c>
      <c r="I1373" s="478" t="s">
        <v>328</v>
      </c>
      <c r="J1373" s="479">
        <v>1060.9000000000001</v>
      </c>
      <c r="K1373" s="480">
        <v>43661</v>
      </c>
      <c r="L1373" s="480"/>
      <c r="M1373" s="481">
        <v>199</v>
      </c>
      <c r="N1373" s="482" t="s">
        <v>328</v>
      </c>
      <c r="O1373" s="483">
        <v>1</v>
      </c>
      <c r="P1373" s="484">
        <v>209</v>
      </c>
      <c r="Q1373" s="485">
        <v>0</v>
      </c>
      <c r="R1373" s="485">
        <v>0</v>
      </c>
      <c r="S1373" s="485">
        <v>9</v>
      </c>
      <c r="T1373" s="485">
        <v>0</v>
      </c>
      <c r="U1373" s="484">
        <v>0</v>
      </c>
      <c r="V1373" s="483"/>
      <c r="W1373" s="486" t="s">
        <v>672</v>
      </c>
      <c r="X1373" s="476" t="s">
        <v>0</v>
      </c>
      <c r="Y1373" s="476" t="s">
        <v>0</v>
      </c>
      <c r="Z1373" s="476">
        <v>0</v>
      </c>
      <c r="AA1373" s="493">
        <f t="shared" si="54"/>
        <v>188</v>
      </c>
      <c r="AC1373" s="495">
        <f t="shared" si="55"/>
        <v>188</v>
      </c>
    </row>
    <row r="1374" spans="1:29" s="493" customFormat="1" hidden="1" x14ac:dyDescent="0.2">
      <c r="A1374" s="475">
        <v>1347</v>
      </c>
      <c r="B1374" s="476" t="s">
        <v>407</v>
      </c>
      <c r="C1374" s="476" t="s">
        <v>486</v>
      </c>
      <c r="D1374" s="476" t="s">
        <v>703</v>
      </c>
      <c r="E1374" s="476" t="s">
        <v>750</v>
      </c>
      <c r="F1374" s="477">
        <v>100</v>
      </c>
      <c r="G1374" s="477">
        <v>0</v>
      </c>
      <c r="H1374" s="477">
        <v>0</v>
      </c>
      <c r="I1374" s="478" t="s">
        <v>328</v>
      </c>
      <c r="J1374" s="479">
        <v>1060.9000000000001</v>
      </c>
      <c r="K1374" s="480">
        <v>43661</v>
      </c>
      <c r="L1374" s="480"/>
      <c r="M1374" s="481">
        <v>106</v>
      </c>
      <c r="N1374" s="482" t="s">
        <v>328</v>
      </c>
      <c r="O1374" s="483">
        <v>1</v>
      </c>
      <c r="P1374" s="484">
        <v>111</v>
      </c>
      <c r="Q1374" s="485">
        <v>0</v>
      </c>
      <c r="R1374" s="485">
        <v>0</v>
      </c>
      <c r="S1374" s="485">
        <v>5</v>
      </c>
      <c r="T1374" s="485">
        <v>0</v>
      </c>
      <c r="U1374" s="484">
        <v>0</v>
      </c>
      <c r="V1374" s="483"/>
      <c r="W1374" s="486" t="s">
        <v>672</v>
      </c>
      <c r="X1374" s="476" t="s">
        <v>0</v>
      </c>
      <c r="Y1374" s="476" t="s">
        <v>0</v>
      </c>
      <c r="Z1374" s="476">
        <v>0</v>
      </c>
      <c r="AA1374" s="493">
        <f t="shared" si="54"/>
        <v>100</v>
      </c>
      <c r="AC1374" s="495">
        <f t="shared" si="55"/>
        <v>100</v>
      </c>
    </row>
    <row r="1375" spans="1:29" s="493" customFormat="1" hidden="1" x14ac:dyDescent="0.2">
      <c r="A1375" s="475">
        <v>1348</v>
      </c>
      <c r="B1375" s="476" t="s">
        <v>407</v>
      </c>
      <c r="C1375" s="476" t="s">
        <v>486</v>
      </c>
      <c r="D1375" s="476" t="s">
        <v>703</v>
      </c>
      <c r="E1375" s="476" t="s">
        <v>750</v>
      </c>
      <c r="F1375" s="477">
        <v>900</v>
      </c>
      <c r="G1375" s="477">
        <v>0</v>
      </c>
      <c r="H1375" s="477">
        <v>0</v>
      </c>
      <c r="I1375" s="478" t="s">
        <v>328</v>
      </c>
      <c r="J1375" s="479">
        <v>1060.9000000000001</v>
      </c>
      <c r="K1375" s="480">
        <v>43661</v>
      </c>
      <c r="L1375" s="480"/>
      <c r="M1375" s="481">
        <v>955</v>
      </c>
      <c r="N1375" s="482" t="s">
        <v>328</v>
      </c>
      <c r="O1375" s="483">
        <v>1</v>
      </c>
      <c r="P1375" s="484">
        <v>999</v>
      </c>
      <c r="Q1375" s="485">
        <v>0</v>
      </c>
      <c r="R1375" s="485">
        <v>0</v>
      </c>
      <c r="S1375" s="485">
        <v>44</v>
      </c>
      <c r="T1375" s="485">
        <v>0</v>
      </c>
      <c r="U1375" s="484">
        <v>0</v>
      </c>
      <c r="V1375" s="483"/>
      <c r="W1375" s="486" t="s">
        <v>672</v>
      </c>
      <c r="X1375" s="476" t="s">
        <v>0</v>
      </c>
      <c r="Y1375" s="476" t="s">
        <v>0</v>
      </c>
      <c r="Z1375" s="476">
        <v>0</v>
      </c>
      <c r="AA1375" s="493">
        <f t="shared" si="54"/>
        <v>900</v>
      </c>
      <c r="AC1375" s="495">
        <f t="shared" si="55"/>
        <v>900</v>
      </c>
    </row>
    <row r="1376" spans="1:29" s="493" customFormat="1" hidden="1" x14ac:dyDescent="0.2">
      <c r="A1376" s="475">
        <v>1349</v>
      </c>
      <c r="B1376" s="476" t="s">
        <v>407</v>
      </c>
      <c r="C1376" s="476" t="s">
        <v>486</v>
      </c>
      <c r="D1376" s="476" t="s">
        <v>703</v>
      </c>
      <c r="E1376" s="476" t="s">
        <v>750</v>
      </c>
      <c r="F1376" s="477">
        <v>50</v>
      </c>
      <c r="G1376" s="477">
        <v>0</v>
      </c>
      <c r="H1376" s="477">
        <v>0</v>
      </c>
      <c r="I1376" s="478" t="s">
        <v>328</v>
      </c>
      <c r="J1376" s="479">
        <v>1060.9000000000001</v>
      </c>
      <c r="K1376" s="480">
        <v>43661</v>
      </c>
      <c r="L1376" s="480"/>
      <c r="M1376" s="481">
        <v>53</v>
      </c>
      <c r="N1376" s="482" t="s">
        <v>328</v>
      </c>
      <c r="O1376" s="483">
        <v>1</v>
      </c>
      <c r="P1376" s="484">
        <v>55</v>
      </c>
      <c r="Q1376" s="485">
        <v>0</v>
      </c>
      <c r="R1376" s="485">
        <v>0</v>
      </c>
      <c r="S1376" s="485">
        <v>2</v>
      </c>
      <c r="T1376" s="485">
        <v>0</v>
      </c>
      <c r="U1376" s="484">
        <v>0</v>
      </c>
      <c r="V1376" s="483"/>
      <c r="W1376" s="486" t="s">
        <v>672</v>
      </c>
      <c r="X1376" s="476" t="s">
        <v>0</v>
      </c>
      <c r="Y1376" s="476" t="s">
        <v>0</v>
      </c>
      <c r="Z1376" s="476">
        <v>0</v>
      </c>
      <c r="AA1376" s="493">
        <f t="shared" si="54"/>
        <v>50</v>
      </c>
      <c r="AC1376" s="495">
        <f t="shared" si="55"/>
        <v>50</v>
      </c>
    </row>
    <row r="1377" spans="1:29" s="493" customFormat="1" hidden="1" x14ac:dyDescent="0.2">
      <c r="A1377" s="475">
        <v>1350</v>
      </c>
      <c r="B1377" s="476" t="s">
        <v>407</v>
      </c>
      <c r="C1377" s="476" t="s">
        <v>486</v>
      </c>
      <c r="D1377" s="476" t="s">
        <v>703</v>
      </c>
      <c r="E1377" s="476" t="s">
        <v>750</v>
      </c>
      <c r="F1377" s="477">
        <v>120</v>
      </c>
      <c r="G1377" s="477">
        <v>0</v>
      </c>
      <c r="H1377" s="477">
        <v>0</v>
      </c>
      <c r="I1377" s="478" t="s">
        <v>328</v>
      </c>
      <c r="J1377" s="479">
        <v>1060.9000000000001</v>
      </c>
      <c r="K1377" s="480">
        <v>43661</v>
      </c>
      <c r="L1377" s="480"/>
      <c r="M1377" s="481">
        <v>127</v>
      </c>
      <c r="N1377" s="482" t="s">
        <v>328</v>
      </c>
      <c r="O1377" s="483">
        <v>1</v>
      </c>
      <c r="P1377" s="484">
        <v>133</v>
      </c>
      <c r="Q1377" s="485">
        <v>0</v>
      </c>
      <c r="R1377" s="485">
        <v>0</v>
      </c>
      <c r="S1377" s="485">
        <v>6</v>
      </c>
      <c r="T1377" s="485">
        <v>0</v>
      </c>
      <c r="U1377" s="484">
        <v>0</v>
      </c>
      <c r="V1377" s="483"/>
      <c r="W1377" s="486" t="s">
        <v>672</v>
      </c>
      <c r="X1377" s="476" t="s">
        <v>0</v>
      </c>
      <c r="Y1377" s="476" t="s">
        <v>0</v>
      </c>
      <c r="Z1377" s="476">
        <v>0</v>
      </c>
      <c r="AA1377" s="493">
        <f t="shared" si="54"/>
        <v>120</v>
      </c>
      <c r="AC1377" s="495">
        <f t="shared" si="55"/>
        <v>120</v>
      </c>
    </row>
    <row r="1378" spans="1:29" s="493" customFormat="1" hidden="1" x14ac:dyDescent="0.2">
      <c r="A1378" s="475">
        <v>1351</v>
      </c>
      <c r="B1378" s="476" t="s">
        <v>407</v>
      </c>
      <c r="C1378" s="476" t="s">
        <v>486</v>
      </c>
      <c r="D1378" s="476" t="s">
        <v>703</v>
      </c>
      <c r="E1378" s="476" t="s">
        <v>750</v>
      </c>
      <c r="F1378" s="477">
        <v>50</v>
      </c>
      <c r="G1378" s="477">
        <v>0</v>
      </c>
      <c r="H1378" s="477">
        <v>0</v>
      </c>
      <c r="I1378" s="478" t="s">
        <v>328</v>
      </c>
      <c r="J1378" s="479">
        <v>1060.9000000000001</v>
      </c>
      <c r="K1378" s="480">
        <v>43661</v>
      </c>
      <c r="L1378" s="480"/>
      <c r="M1378" s="481">
        <v>53</v>
      </c>
      <c r="N1378" s="482" t="s">
        <v>328</v>
      </c>
      <c r="O1378" s="483">
        <v>1</v>
      </c>
      <c r="P1378" s="484">
        <v>55</v>
      </c>
      <c r="Q1378" s="485">
        <v>0</v>
      </c>
      <c r="R1378" s="485">
        <v>0</v>
      </c>
      <c r="S1378" s="485">
        <v>2</v>
      </c>
      <c r="T1378" s="485">
        <v>0</v>
      </c>
      <c r="U1378" s="484">
        <v>0</v>
      </c>
      <c r="V1378" s="483"/>
      <c r="W1378" s="486" t="s">
        <v>672</v>
      </c>
      <c r="X1378" s="476" t="s">
        <v>0</v>
      </c>
      <c r="Y1378" s="476" t="s">
        <v>0</v>
      </c>
      <c r="Z1378" s="476">
        <v>0</v>
      </c>
      <c r="AA1378" s="493">
        <f t="shared" si="54"/>
        <v>50</v>
      </c>
      <c r="AC1378" s="495">
        <f t="shared" si="55"/>
        <v>50</v>
      </c>
    </row>
    <row r="1379" spans="1:29" s="493" customFormat="1" hidden="1" x14ac:dyDescent="0.2">
      <c r="A1379" s="475">
        <v>1352</v>
      </c>
      <c r="B1379" s="476" t="s">
        <v>407</v>
      </c>
      <c r="C1379" s="476" t="s">
        <v>486</v>
      </c>
      <c r="D1379" s="476" t="s">
        <v>703</v>
      </c>
      <c r="E1379" s="476" t="s">
        <v>750</v>
      </c>
      <c r="F1379" s="477">
        <v>6</v>
      </c>
      <c r="G1379" s="477">
        <v>0</v>
      </c>
      <c r="H1379" s="477">
        <v>0</v>
      </c>
      <c r="I1379" s="478" t="s">
        <v>328</v>
      </c>
      <c r="J1379" s="479">
        <v>1060.9000000000001</v>
      </c>
      <c r="K1379" s="480">
        <v>43661</v>
      </c>
      <c r="L1379" s="480"/>
      <c r="M1379" s="481">
        <v>6</v>
      </c>
      <c r="N1379" s="482" t="s">
        <v>328</v>
      </c>
      <c r="O1379" s="483">
        <v>1</v>
      </c>
      <c r="P1379" s="484">
        <v>7</v>
      </c>
      <c r="Q1379" s="485">
        <v>0</v>
      </c>
      <c r="R1379" s="485">
        <v>0</v>
      </c>
      <c r="S1379" s="485">
        <v>0</v>
      </c>
      <c r="T1379" s="485">
        <v>0</v>
      </c>
      <c r="U1379" s="484">
        <v>0</v>
      </c>
      <c r="V1379" s="483"/>
      <c r="W1379" s="486" t="s">
        <v>672</v>
      </c>
      <c r="X1379" s="476" t="s">
        <v>0</v>
      </c>
      <c r="Y1379" s="476" t="s">
        <v>0</v>
      </c>
      <c r="Z1379" s="476">
        <v>0</v>
      </c>
      <c r="AA1379" s="493">
        <f t="shared" si="54"/>
        <v>6</v>
      </c>
      <c r="AC1379" s="495">
        <f t="shared" si="55"/>
        <v>6</v>
      </c>
    </row>
    <row r="1380" spans="1:29" s="493" customFormat="1" hidden="1" x14ac:dyDescent="0.2">
      <c r="A1380" s="475">
        <v>1353</v>
      </c>
      <c r="B1380" s="476" t="s">
        <v>407</v>
      </c>
      <c r="C1380" s="476" t="s">
        <v>486</v>
      </c>
      <c r="D1380" s="476" t="s">
        <v>703</v>
      </c>
      <c r="E1380" s="476" t="s">
        <v>750</v>
      </c>
      <c r="F1380" s="477">
        <v>10</v>
      </c>
      <c r="G1380" s="477">
        <v>0</v>
      </c>
      <c r="H1380" s="477">
        <v>0</v>
      </c>
      <c r="I1380" s="478" t="s">
        <v>328</v>
      </c>
      <c r="J1380" s="479">
        <v>1060.9000000000001</v>
      </c>
      <c r="K1380" s="480">
        <v>43661</v>
      </c>
      <c r="L1380" s="480"/>
      <c r="M1380" s="481">
        <v>11</v>
      </c>
      <c r="N1380" s="482" t="s">
        <v>328</v>
      </c>
      <c r="O1380" s="483">
        <v>1</v>
      </c>
      <c r="P1380" s="484">
        <v>11</v>
      </c>
      <c r="Q1380" s="485">
        <v>0</v>
      </c>
      <c r="R1380" s="485">
        <v>0</v>
      </c>
      <c r="S1380" s="485">
        <v>0</v>
      </c>
      <c r="T1380" s="485">
        <v>0</v>
      </c>
      <c r="U1380" s="484">
        <v>0</v>
      </c>
      <c r="V1380" s="483"/>
      <c r="W1380" s="486" t="s">
        <v>672</v>
      </c>
      <c r="X1380" s="476" t="s">
        <v>0</v>
      </c>
      <c r="Y1380" s="476" t="s">
        <v>0</v>
      </c>
      <c r="Z1380" s="476">
        <v>0</v>
      </c>
      <c r="AA1380" s="493">
        <f t="shared" si="54"/>
        <v>10</v>
      </c>
      <c r="AC1380" s="495">
        <f t="shared" si="55"/>
        <v>10</v>
      </c>
    </row>
    <row r="1381" spans="1:29" s="493" customFormat="1" hidden="1" x14ac:dyDescent="0.2">
      <c r="A1381" s="475">
        <v>1354</v>
      </c>
      <c r="B1381" s="476" t="s">
        <v>407</v>
      </c>
      <c r="C1381" s="476" t="s">
        <v>486</v>
      </c>
      <c r="D1381" s="476" t="s">
        <v>703</v>
      </c>
      <c r="E1381" s="476" t="s">
        <v>750</v>
      </c>
      <c r="F1381" s="477">
        <v>480</v>
      </c>
      <c r="G1381" s="477">
        <v>0</v>
      </c>
      <c r="H1381" s="477">
        <v>0</v>
      </c>
      <c r="I1381" s="478" t="s">
        <v>328</v>
      </c>
      <c r="J1381" s="479">
        <v>1060.9000000000001</v>
      </c>
      <c r="K1381" s="480">
        <v>43661</v>
      </c>
      <c r="L1381" s="480"/>
      <c r="M1381" s="481">
        <v>509</v>
      </c>
      <c r="N1381" s="482" t="s">
        <v>328</v>
      </c>
      <c r="O1381" s="483">
        <v>1</v>
      </c>
      <c r="P1381" s="484">
        <v>533</v>
      </c>
      <c r="Q1381" s="485">
        <v>0</v>
      </c>
      <c r="R1381" s="485">
        <v>0</v>
      </c>
      <c r="S1381" s="485">
        <v>24</v>
      </c>
      <c r="T1381" s="485">
        <v>0</v>
      </c>
      <c r="U1381" s="484">
        <v>0</v>
      </c>
      <c r="V1381" s="483"/>
      <c r="W1381" s="486" t="s">
        <v>672</v>
      </c>
      <c r="X1381" s="476" t="s">
        <v>0</v>
      </c>
      <c r="Y1381" s="476" t="s">
        <v>0</v>
      </c>
      <c r="Z1381" s="476">
        <v>0</v>
      </c>
      <c r="AA1381" s="493">
        <f t="shared" si="54"/>
        <v>480</v>
      </c>
      <c r="AC1381" s="495">
        <f t="shared" si="55"/>
        <v>480</v>
      </c>
    </row>
    <row r="1382" spans="1:29" s="493" customFormat="1" hidden="1" x14ac:dyDescent="0.2">
      <c r="A1382" s="475">
        <v>1355</v>
      </c>
      <c r="B1382" s="476" t="s">
        <v>407</v>
      </c>
      <c r="C1382" s="476" t="s">
        <v>486</v>
      </c>
      <c r="D1382" s="476" t="s">
        <v>703</v>
      </c>
      <c r="E1382" s="476" t="s">
        <v>750</v>
      </c>
      <c r="F1382" s="477">
        <v>90</v>
      </c>
      <c r="G1382" s="477">
        <v>0</v>
      </c>
      <c r="H1382" s="477">
        <v>0</v>
      </c>
      <c r="I1382" s="478" t="s">
        <v>328</v>
      </c>
      <c r="J1382" s="479">
        <v>1060.9000000000001</v>
      </c>
      <c r="K1382" s="480">
        <v>43661</v>
      </c>
      <c r="L1382" s="480"/>
      <c r="M1382" s="481">
        <v>95</v>
      </c>
      <c r="N1382" s="482" t="s">
        <v>328</v>
      </c>
      <c r="O1382" s="483">
        <v>1</v>
      </c>
      <c r="P1382" s="484">
        <v>100</v>
      </c>
      <c r="Q1382" s="485">
        <v>0</v>
      </c>
      <c r="R1382" s="485">
        <v>0</v>
      </c>
      <c r="S1382" s="485">
        <v>4</v>
      </c>
      <c r="T1382" s="485">
        <v>0</v>
      </c>
      <c r="U1382" s="484">
        <v>0</v>
      </c>
      <c r="V1382" s="483"/>
      <c r="W1382" s="486" t="s">
        <v>672</v>
      </c>
      <c r="X1382" s="476" t="s">
        <v>0</v>
      </c>
      <c r="Y1382" s="476" t="s">
        <v>0</v>
      </c>
      <c r="Z1382" s="476">
        <v>0</v>
      </c>
      <c r="AA1382" s="493">
        <f t="shared" si="54"/>
        <v>90</v>
      </c>
      <c r="AC1382" s="495">
        <f t="shared" si="55"/>
        <v>90</v>
      </c>
    </row>
    <row r="1383" spans="1:29" s="493" customFormat="1" hidden="1" x14ac:dyDescent="0.2">
      <c r="A1383" s="475">
        <v>1356</v>
      </c>
      <c r="B1383" s="476" t="s">
        <v>407</v>
      </c>
      <c r="C1383" s="476" t="s">
        <v>486</v>
      </c>
      <c r="D1383" s="476" t="s">
        <v>703</v>
      </c>
      <c r="E1383" s="476" t="s">
        <v>750</v>
      </c>
      <c r="F1383" s="477">
        <v>10</v>
      </c>
      <c r="G1383" s="477">
        <v>0</v>
      </c>
      <c r="H1383" s="477">
        <v>0</v>
      </c>
      <c r="I1383" s="478" t="s">
        <v>328</v>
      </c>
      <c r="J1383" s="479">
        <v>1060.9000000000001</v>
      </c>
      <c r="K1383" s="480">
        <v>43661</v>
      </c>
      <c r="L1383" s="480"/>
      <c r="M1383" s="481">
        <v>11</v>
      </c>
      <c r="N1383" s="482" t="s">
        <v>328</v>
      </c>
      <c r="O1383" s="483">
        <v>1</v>
      </c>
      <c r="P1383" s="484">
        <v>11</v>
      </c>
      <c r="Q1383" s="485">
        <v>0</v>
      </c>
      <c r="R1383" s="485">
        <v>0</v>
      </c>
      <c r="S1383" s="485">
        <v>0</v>
      </c>
      <c r="T1383" s="485">
        <v>0</v>
      </c>
      <c r="U1383" s="484">
        <v>0</v>
      </c>
      <c r="V1383" s="483"/>
      <c r="W1383" s="486" t="s">
        <v>672</v>
      </c>
      <c r="X1383" s="476" t="s">
        <v>0</v>
      </c>
      <c r="Y1383" s="476" t="s">
        <v>0</v>
      </c>
      <c r="Z1383" s="476">
        <v>0</v>
      </c>
      <c r="AA1383" s="493">
        <f t="shared" si="54"/>
        <v>10</v>
      </c>
      <c r="AC1383" s="495">
        <f t="shared" si="55"/>
        <v>10</v>
      </c>
    </row>
    <row r="1384" spans="1:29" s="493" customFormat="1" hidden="1" x14ac:dyDescent="0.2">
      <c r="A1384" s="475">
        <v>1357</v>
      </c>
      <c r="B1384" s="476" t="s">
        <v>407</v>
      </c>
      <c r="C1384" s="476" t="s">
        <v>486</v>
      </c>
      <c r="D1384" s="476" t="s">
        <v>703</v>
      </c>
      <c r="E1384" s="476" t="s">
        <v>750</v>
      </c>
      <c r="F1384" s="477">
        <v>429</v>
      </c>
      <c r="G1384" s="477">
        <v>0</v>
      </c>
      <c r="H1384" s="477">
        <v>0</v>
      </c>
      <c r="I1384" s="478" t="s">
        <v>328</v>
      </c>
      <c r="J1384" s="479">
        <v>1060.9000000000001</v>
      </c>
      <c r="K1384" s="480">
        <v>43661</v>
      </c>
      <c r="L1384" s="480"/>
      <c r="M1384" s="481">
        <v>455</v>
      </c>
      <c r="N1384" s="482" t="s">
        <v>328</v>
      </c>
      <c r="O1384" s="483">
        <v>1</v>
      </c>
      <c r="P1384" s="484">
        <v>476</v>
      </c>
      <c r="Q1384" s="485">
        <v>0</v>
      </c>
      <c r="R1384" s="485">
        <v>0</v>
      </c>
      <c r="S1384" s="485">
        <v>21</v>
      </c>
      <c r="T1384" s="485">
        <v>0</v>
      </c>
      <c r="U1384" s="484">
        <v>0</v>
      </c>
      <c r="V1384" s="483"/>
      <c r="W1384" s="486" t="s">
        <v>672</v>
      </c>
      <c r="X1384" s="476" t="s">
        <v>0</v>
      </c>
      <c r="Y1384" s="476" t="s">
        <v>0</v>
      </c>
      <c r="Z1384" s="476">
        <v>0</v>
      </c>
      <c r="AA1384" s="493">
        <f t="shared" si="54"/>
        <v>429</v>
      </c>
      <c r="AC1384" s="495">
        <f t="shared" si="55"/>
        <v>429</v>
      </c>
    </row>
    <row r="1385" spans="1:29" s="493" customFormat="1" hidden="1" x14ac:dyDescent="0.2">
      <c r="A1385" s="475">
        <v>1358</v>
      </c>
      <c r="B1385" s="476" t="s">
        <v>407</v>
      </c>
      <c r="C1385" s="476" t="s">
        <v>486</v>
      </c>
      <c r="D1385" s="476" t="s">
        <v>703</v>
      </c>
      <c r="E1385" s="476" t="s">
        <v>750</v>
      </c>
      <c r="F1385" s="477">
        <v>571</v>
      </c>
      <c r="G1385" s="477">
        <v>0</v>
      </c>
      <c r="H1385" s="477">
        <v>0</v>
      </c>
      <c r="I1385" s="478" t="s">
        <v>328</v>
      </c>
      <c r="J1385" s="479">
        <v>1060.9000000000001</v>
      </c>
      <c r="K1385" s="480">
        <v>43661</v>
      </c>
      <c r="L1385" s="480"/>
      <c r="M1385" s="481">
        <v>606</v>
      </c>
      <c r="N1385" s="482" t="s">
        <v>328</v>
      </c>
      <c r="O1385" s="483">
        <v>1</v>
      </c>
      <c r="P1385" s="484">
        <v>634</v>
      </c>
      <c r="Q1385" s="485">
        <v>0</v>
      </c>
      <c r="R1385" s="485">
        <v>0</v>
      </c>
      <c r="S1385" s="485">
        <v>28</v>
      </c>
      <c r="T1385" s="485">
        <v>0</v>
      </c>
      <c r="U1385" s="484">
        <v>0</v>
      </c>
      <c r="V1385" s="483"/>
      <c r="W1385" s="486" t="s">
        <v>672</v>
      </c>
      <c r="X1385" s="476" t="s">
        <v>0</v>
      </c>
      <c r="Y1385" s="476" t="s">
        <v>0</v>
      </c>
      <c r="Z1385" s="476">
        <v>0</v>
      </c>
      <c r="AA1385" s="493">
        <f t="shared" si="54"/>
        <v>571</v>
      </c>
      <c r="AC1385" s="495">
        <f t="shared" si="55"/>
        <v>571</v>
      </c>
    </row>
    <row r="1386" spans="1:29" s="493" customFormat="1" hidden="1" x14ac:dyDescent="0.2">
      <c r="A1386" s="475">
        <v>1359</v>
      </c>
      <c r="B1386" s="476" t="s">
        <v>407</v>
      </c>
      <c r="C1386" s="476" t="s">
        <v>486</v>
      </c>
      <c r="D1386" s="476" t="s">
        <v>703</v>
      </c>
      <c r="E1386" s="476" t="s">
        <v>750</v>
      </c>
      <c r="F1386" s="477">
        <v>124</v>
      </c>
      <c r="G1386" s="477">
        <v>0</v>
      </c>
      <c r="H1386" s="477">
        <v>0</v>
      </c>
      <c r="I1386" s="478" t="s">
        <v>328</v>
      </c>
      <c r="J1386" s="479">
        <v>1060.9000000000001</v>
      </c>
      <c r="K1386" s="480">
        <v>43661</v>
      </c>
      <c r="L1386" s="480"/>
      <c r="M1386" s="481">
        <v>132</v>
      </c>
      <c r="N1386" s="482" t="s">
        <v>328</v>
      </c>
      <c r="O1386" s="483">
        <v>1</v>
      </c>
      <c r="P1386" s="484">
        <v>138</v>
      </c>
      <c r="Q1386" s="485">
        <v>0</v>
      </c>
      <c r="R1386" s="485">
        <v>0</v>
      </c>
      <c r="S1386" s="485">
        <v>6</v>
      </c>
      <c r="T1386" s="485">
        <v>0</v>
      </c>
      <c r="U1386" s="484">
        <v>0</v>
      </c>
      <c r="V1386" s="483"/>
      <c r="W1386" s="486" t="s">
        <v>672</v>
      </c>
      <c r="X1386" s="476" t="s">
        <v>0</v>
      </c>
      <c r="Y1386" s="476" t="s">
        <v>0</v>
      </c>
      <c r="Z1386" s="476">
        <v>0</v>
      </c>
      <c r="AA1386" s="493">
        <f t="shared" si="54"/>
        <v>124</v>
      </c>
      <c r="AC1386" s="495">
        <f t="shared" si="55"/>
        <v>124</v>
      </c>
    </row>
    <row r="1387" spans="1:29" s="493" customFormat="1" hidden="1" x14ac:dyDescent="0.2">
      <c r="A1387" s="475">
        <v>1360</v>
      </c>
      <c r="B1387" s="476" t="s">
        <v>407</v>
      </c>
      <c r="C1387" s="476" t="s">
        <v>486</v>
      </c>
      <c r="D1387" s="476" t="s">
        <v>703</v>
      </c>
      <c r="E1387" s="476" t="s">
        <v>750</v>
      </c>
      <c r="F1387" s="477">
        <v>10</v>
      </c>
      <c r="G1387" s="477">
        <v>0</v>
      </c>
      <c r="H1387" s="477">
        <v>0</v>
      </c>
      <c r="I1387" s="478" t="s">
        <v>328</v>
      </c>
      <c r="J1387" s="479">
        <v>1060.9000000000001</v>
      </c>
      <c r="K1387" s="480">
        <v>43661</v>
      </c>
      <c r="L1387" s="480"/>
      <c r="M1387" s="481">
        <v>11</v>
      </c>
      <c r="N1387" s="482" t="s">
        <v>328</v>
      </c>
      <c r="O1387" s="483">
        <v>1</v>
      </c>
      <c r="P1387" s="484">
        <v>11</v>
      </c>
      <c r="Q1387" s="485">
        <v>0</v>
      </c>
      <c r="R1387" s="485">
        <v>0</v>
      </c>
      <c r="S1387" s="485">
        <v>0</v>
      </c>
      <c r="T1387" s="485">
        <v>0</v>
      </c>
      <c r="U1387" s="484">
        <v>0</v>
      </c>
      <c r="V1387" s="483"/>
      <c r="W1387" s="486" t="s">
        <v>672</v>
      </c>
      <c r="X1387" s="476" t="s">
        <v>0</v>
      </c>
      <c r="Y1387" s="476" t="s">
        <v>0</v>
      </c>
      <c r="Z1387" s="476">
        <v>0</v>
      </c>
      <c r="AA1387" s="493">
        <f t="shared" si="54"/>
        <v>10</v>
      </c>
      <c r="AC1387" s="495">
        <f t="shared" si="55"/>
        <v>10</v>
      </c>
    </row>
    <row r="1388" spans="1:29" s="493" customFormat="1" hidden="1" x14ac:dyDescent="0.2">
      <c r="A1388" s="475">
        <v>1361</v>
      </c>
      <c r="B1388" s="476" t="s">
        <v>407</v>
      </c>
      <c r="C1388" s="476" t="s">
        <v>486</v>
      </c>
      <c r="D1388" s="476" t="s">
        <v>703</v>
      </c>
      <c r="E1388" s="476" t="s">
        <v>750</v>
      </c>
      <c r="F1388" s="477">
        <v>4295</v>
      </c>
      <c r="G1388" s="477">
        <v>0</v>
      </c>
      <c r="H1388" s="477">
        <v>0</v>
      </c>
      <c r="I1388" s="478" t="s">
        <v>328</v>
      </c>
      <c r="J1388" s="479">
        <v>1060.9000000000001</v>
      </c>
      <c r="K1388" s="480">
        <v>43661</v>
      </c>
      <c r="L1388" s="480"/>
      <c r="M1388" s="481">
        <v>4561</v>
      </c>
      <c r="N1388" s="482" t="s">
        <v>328</v>
      </c>
      <c r="O1388" s="483">
        <v>1</v>
      </c>
      <c r="P1388" s="484">
        <v>4767</v>
      </c>
      <c r="Q1388" s="485">
        <v>0</v>
      </c>
      <c r="R1388" s="485">
        <v>0</v>
      </c>
      <c r="S1388" s="485">
        <v>211</v>
      </c>
      <c r="T1388" s="485">
        <v>0</v>
      </c>
      <c r="U1388" s="484">
        <v>0</v>
      </c>
      <c r="V1388" s="483"/>
      <c r="W1388" s="486" t="s">
        <v>672</v>
      </c>
      <c r="X1388" s="476" t="s">
        <v>0</v>
      </c>
      <c r="Y1388" s="476" t="s">
        <v>0</v>
      </c>
      <c r="Z1388" s="476">
        <v>0</v>
      </c>
      <c r="AA1388" s="493">
        <f t="shared" si="54"/>
        <v>4295</v>
      </c>
      <c r="AC1388" s="495">
        <f t="shared" si="55"/>
        <v>4295</v>
      </c>
    </row>
    <row r="1389" spans="1:29" s="493" customFormat="1" hidden="1" x14ac:dyDescent="0.2">
      <c r="A1389" s="475">
        <v>1362</v>
      </c>
      <c r="B1389" s="476" t="s">
        <v>407</v>
      </c>
      <c r="C1389" s="476" t="s">
        <v>486</v>
      </c>
      <c r="D1389" s="476" t="s">
        <v>703</v>
      </c>
      <c r="E1389" s="476" t="s">
        <v>750</v>
      </c>
      <c r="F1389" s="477">
        <v>486</v>
      </c>
      <c r="G1389" s="477">
        <v>0</v>
      </c>
      <c r="H1389" s="477">
        <v>0</v>
      </c>
      <c r="I1389" s="478" t="s">
        <v>328</v>
      </c>
      <c r="J1389" s="479">
        <v>1057</v>
      </c>
      <c r="K1389" s="480">
        <v>43662</v>
      </c>
      <c r="L1389" s="480"/>
      <c r="M1389" s="481">
        <v>514</v>
      </c>
      <c r="N1389" s="482" t="s">
        <v>328</v>
      </c>
      <c r="O1389" s="483">
        <v>1</v>
      </c>
      <c r="P1389" s="484">
        <v>539</v>
      </c>
      <c r="Q1389" s="485">
        <v>0</v>
      </c>
      <c r="R1389" s="485">
        <v>0</v>
      </c>
      <c r="S1389" s="485">
        <v>26</v>
      </c>
      <c r="T1389" s="485">
        <v>0</v>
      </c>
      <c r="U1389" s="484">
        <v>0</v>
      </c>
      <c r="V1389" s="483"/>
      <c r="W1389" s="486" t="s">
        <v>672</v>
      </c>
      <c r="X1389" s="476" t="s">
        <v>0</v>
      </c>
      <c r="Y1389" s="476" t="s">
        <v>0</v>
      </c>
      <c r="Z1389" s="476">
        <v>0</v>
      </c>
      <c r="AA1389" s="493">
        <f t="shared" si="54"/>
        <v>486</v>
      </c>
      <c r="AC1389" s="495">
        <f t="shared" si="55"/>
        <v>486</v>
      </c>
    </row>
    <row r="1390" spans="1:29" s="493" customFormat="1" hidden="1" x14ac:dyDescent="0.2">
      <c r="A1390" s="475">
        <v>1363</v>
      </c>
      <c r="B1390" s="476" t="s">
        <v>407</v>
      </c>
      <c r="C1390" s="476" t="s">
        <v>486</v>
      </c>
      <c r="D1390" s="476" t="s">
        <v>703</v>
      </c>
      <c r="E1390" s="476" t="s">
        <v>750</v>
      </c>
      <c r="F1390" s="477">
        <v>514</v>
      </c>
      <c r="G1390" s="477">
        <v>0</v>
      </c>
      <c r="H1390" s="477">
        <v>0</v>
      </c>
      <c r="I1390" s="478" t="s">
        <v>328</v>
      </c>
      <c r="J1390" s="479">
        <v>1057</v>
      </c>
      <c r="K1390" s="480">
        <v>43662</v>
      </c>
      <c r="L1390" s="480"/>
      <c r="M1390" s="481">
        <v>543</v>
      </c>
      <c r="N1390" s="482" t="s">
        <v>328</v>
      </c>
      <c r="O1390" s="483">
        <v>1</v>
      </c>
      <c r="P1390" s="484">
        <v>571</v>
      </c>
      <c r="Q1390" s="485">
        <v>0</v>
      </c>
      <c r="R1390" s="485">
        <v>0</v>
      </c>
      <c r="S1390" s="485">
        <v>27</v>
      </c>
      <c r="T1390" s="485">
        <v>0</v>
      </c>
      <c r="U1390" s="484">
        <v>0</v>
      </c>
      <c r="V1390" s="483"/>
      <c r="W1390" s="486" t="s">
        <v>672</v>
      </c>
      <c r="X1390" s="476" t="s">
        <v>0</v>
      </c>
      <c r="Y1390" s="476" t="s">
        <v>0</v>
      </c>
      <c r="Z1390" s="476">
        <v>0</v>
      </c>
      <c r="AA1390" s="493">
        <f t="shared" si="54"/>
        <v>514</v>
      </c>
      <c r="AC1390" s="495">
        <f t="shared" si="55"/>
        <v>514</v>
      </c>
    </row>
    <row r="1391" spans="1:29" s="493" customFormat="1" hidden="1" x14ac:dyDescent="0.2">
      <c r="A1391" s="475">
        <v>1364</v>
      </c>
      <c r="B1391" s="476" t="s">
        <v>407</v>
      </c>
      <c r="C1391" s="476" t="s">
        <v>486</v>
      </c>
      <c r="D1391" s="476" t="s">
        <v>703</v>
      </c>
      <c r="E1391" s="476" t="s">
        <v>750</v>
      </c>
      <c r="F1391" s="477">
        <v>239371</v>
      </c>
      <c r="G1391" s="477">
        <v>0</v>
      </c>
      <c r="H1391" s="477">
        <v>0</v>
      </c>
      <c r="I1391" s="478" t="s">
        <v>328</v>
      </c>
      <c r="J1391" s="479">
        <v>1000.02</v>
      </c>
      <c r="K1391" s="480">
        <v>43697</v>
      </c>
      <c r="L1391" s="480"/>
      <c r="M1391" s="481">
        <v>239376</v>
      </c>
      <c r="N1391" s="482" t="s">
        <v>328</v>
      </c>
      <c r="O1391" s="483">
        <v>1</v>
      </c>
      <c r="P1391" s="484">
        <v>265684</v>
      </c>
      <c r="Q1391" s="485">
        <v>0</v>
      </c>
      <c r="R1391" s="485">
        <v>0</v>
      </c>
      <c r="S1391" s="485">
        <v>26308</v>
      </c>
      <c r="T1391" s="485">
        <v>0</v>
      </c>
      <c r="U1391" s="484">
        <v>0</v>
      </c>
      <c r="V1391" s="483"/>
      <c r="W1391" s="486" t="s">
        <v>672</v>
      </c>
      <c r="X1391" s="476" t="s">
        <v>0</v>
      </c>
      <c r="Y1391" s="476" t="s">
        <v>0</v>
      </c>
      <c r="Z1391" s="476">
        <v>0</v>
      </c>
      <c r="AA1391" s="493">
        <f t="shared" si="54"/>
        <v>239371</v>
      </c>
      <c r="AC1391" s="495">
        <f t="shared" si="55"/>
        <v>239371</v>
      </c>
    </row>
    <row r="1392" spans="1:29" s="493" customFormat="1" hidden="1" x14ac:dyDescent="0.2">
      <c r="A1392" s="475">
        <v>1365</v>
      </c>
      <c r="B1392" s="476" t="s">
        <v>407</v>
      </c>
      <c r="C1392" s="476" t="s">
        <v>486</v>
      </c>
      <c r="D1392" s="476" t="s">
        <v>703</v>
      </c>
      <c r="E1392" s="476" t="s">
        <v>750</v>
      </c>
      <c r="F1392" s="477">
        <v>10</v>
      </c>
      <c r="G1392" s="477">
        <v>0</v>
      </c>
      <c r="H1392" s="477">
        <v>0</v>
      </c>
      <c r="I1392" s="478" t="s">
        <v>328</v>
      </c>
      <c r="J1392" s="479">
        <v>1012</v>
      </c>
      <c r="K1392" s="480">
        <v>43697</v>
      </c>
      <c r="L1392" s="480"/>
      <c r="M1392" s="481">
        <v>10</v>
      </c>
      <c r="N1392" s="482" t="s">
        <v>328</v>
      </c>
      <c r="O1392" s="483">
        <v>1</v>
      </c>
      <c r="P1392" s="484">
        <v>11</v>
      </c>
      <c r="Q1392" s="485">
        <v>0</v>
      </c>
      <c r="R1392" s="485">
        <v>0</v>
      </c>
      <c r="S1392" s="485">
        <v>1</v>
      </c>
      <c r="T1392" s="485">
        <v>0</v>
      </c>
      <c r="U1392" s="484">
        <v>0</v>
      </c>
      <c r="V1392" s="483"/>
      <c r="W1392" s="486" t="s">
        <v>672</v>
      </c>
      <c r="X1392" s="476" t="s">
        <v>0</v>
      </c>
      <c r="Y1392" s="476" t="s">
        <v>0</v>
      </c>
      <c r="Z1392" s="476">
        <v>0</v>
      </c>
      <c r="AA1392" s="493">
        <f t="shared" si="54"/>
        <v>10</v>
      </c>
      <c r="AC1392" s="495">
        <f t="shared" si="55"/>
        <v>10</v>
      </c>
    </row>
    <row r="1393" spans="1:29" s="493" customFormat="1" hidden="1" x14ac:dyDescent="0.2">
      <c r="A1393" s="475">
        <v>1366</v>
      </c>
      <c r="B1393" s="476" t="s">
        <v>407</v>
      </c>
      <c r="C1393" s="476" t="s">
        <v>486</v>
      </c>
      <c r="D1393" s="476" t="s">
        <v>703</v>
      </c>
      <c r="E1393" s="476" t="s">
        <v>750</v>
      </c>
      <c r="F1393" s="477">
        <v>20</v>
      </c>
      <c r="G1393" s="477">
        <v>0</v>
      </c>
      <c r="H1393" s="477">
        <v>0</v>
      </c>
      <c r="I1393" s="478" t="s">
        <v>328</v>
      </c>
      <c r="J1393" s="479">
        <v>1010</v>
      </c>
      <c r="K1393" s="480">
        <v>43697</v>
      </c>
      <c r="L1393" s="480"/>
      <c r="M1393" s="481">
        <v>20</v>
      </c>
      <c r="N1393" s="482" t="s">
        <v>328</v>
      </c>
      <c r="O1393" s="483">
        <v>1</v>
      </c>
      <c r="P1393" s="484">
        <v>22</v>
      </c>
      <c r="Q1393" s="485">
        <v>0</v>
      </c>
      <c r="R1393" s="485">
        <v>0</v>
      </c>
      <c r="S1393" s="485">
        <v>2</v>
      </c>
      <c r="T1393" s="485">
        <v>0</v>
      </c>
      <c r="U1393" s="484">
        <v>0</v>
      </c>
      <c r="V1393" s="483"/>
      <c r="W1393" s="486" t="s">
        <v>672</v>
      </c>
      <c r="X1393" s="476" t="s">
        <v>0</v>
      </c>
      <c r="Y1393" s="476" t="s">
        <v>0</v>
      </c>
      <c r="Z1393" s="476">
        <v>0</v>
      </c>
      <c r="AA1393" s="493">
        <f t="shared" si="54"/>
        <v>20</v>
      </c>
      <c r="AC1393" s="495">
        <f t="shared" si="55"/>
        <v>20</v>
      </c>
    </row>
    <row r="1394" spans="1:29" s="493" customFormat="1" hidden="1" x14ac:dyDescent="0.2">
      <c r="A1394" s="475">
        <v>1367</v>
      </c>
      <c r="B1394" s="476" t="s">
        <v>407</v>
      </c>
      <c r="C1394" s="476" t="s">
        <v>486</v>
      </c>
      <c r="D1394" s="476" t="s">
        <v>703</v>
      </c>
      <c r="E1394" s="476" t="s">
        <v>750</v>
      </c>
      <c r="F1394" s="477">
        <v>10820</v>
      </c>
      <c r="G1394" s="477">
        <v>0</v>
      </c>
      <c r="H1394" s="477">
        <v>0</v>
      </c>
      <c r="I1394" s="478" t="s">
        <v>328</v>
      </c>
      <c r="J1394" s="479">
        <v>1000</v>
      </c>
      <c r="K1394" s="480">
        <v>43697</v>
      </c>
      <c r="L1394" s="480"/>
      <c r="M1394" s="481">
        <v>10820</v>
      </c>
      <c r="N1394" s="482" t="s">
        <v>328</v>
      </c>
      <c r="O1394" s="483">
        <v>1</v>
      </c>
      <c r="P1394" s="484">
        <v>12009</v>
      </c>
      <c r="Q1394" s="485">
        <v>0</v>
      </c>
      <c r="R1394" s="485">
        <v>0</v>
      </c>
      <c r="S1394" s="485">
        <v>1189</v>
      </c>
      <c r="T1394" s="485">
        <v>0</v>
      </c>
      <c r="U1394" s="484">
        <v>0</v>
      </c>
      <c r="V1394" s="483"/>
      <c r="W1394" s="486" t="s">
        <v>672</v>
      </c>
      <c r="X1394" s="476" t="s">
        <v>0</v>
      </c>
      <c r="Y1394" s="476" t="s">
        <v>0</v>
      </c>
      <c r="Z1394" s="476">
        <v>0</v>
      </c>
      <c r="AA1394" s="493">
        <f t="shared" si="54"/>
        <v>10820</v>
      </c>
      <c r="AC1394" s="495">
        <f t="shared" si="55"/>
        <v>10820</v>
      </c>
    </row>
    <row r="1395" spans="1:29" s="493" customFormat="1" hidden="1" x14ac:dyDescent="0.2">
      <c r="A1395" s="475">
        <v>1368</v>
      </c>
      <c r="B1395" s="476" t="s">
        <v>407</v>
      </c>
      <c r="C1395" s="476" t="s">
        <v>486</v>
      </c>
      <c r="D1395" s="476" t="s">
        <v>703</v>
      </c>
      <c r="E1395" s="476" t="s">
        <v>750</v>
      </c>
      <c r="F1395" s="477">
        <v>10</v>
      </c>
      <c r="G1395" s="477">
        <v>0</v>
      </c>
      <c r="H1395" s="477">
        <v>0</v>
      </c>
      <c r="I1395" s="478" t="s">
        <v>328</v>
      </c>
      <c r="J1395" s="479">
        <v>1011.99</v>
      </c>
      <c r="K1395" s="480">
        <v>43697</v>
      </c>
      <c r="L1395" s="480"/>
      <c r="M1395" s="481">
        <v>10</v>
      </c>
      <c r="N1395" s="482" t="s">
        <v>328</v>
      </c>
      <c r="O1395" s="483">
        <v>1</v>
      </c>
      <c r="P1395" s="484">
        <v>11</v>
      </c>
      <c r="Q1395" s="485">
        <v>0</v>
      </c>
      <c r="R1395" s="485">
        <v>0</v>
      </c>
      <c r="S1395" s="485">
        <v>1</v>
      </c>
      <c r="T1395" s="485">
        <v>0</v>
      </c>
      <c r="U1395" s="484">
        <v>0</v>
      </c>
      <c r="V1395" s="483"/>
      <c r="W1395" s="486" t="s">
        <v>672</v>
      </c>
      <c r="X1395" s="476" t="s">
        <v>0</v>
      </c>
      <c r="Y1395" s="476" t="s">
        <v>0</v>
      </c>
      <c r="Z1395" s="476">
        <v>0</v>
      </c>
      <c r="AA1395" s="493">
        <f t="shared" si="54"/>
        <v>10</v>
      </c>
      <c r="AC1395" s="495">
        <f t="shared" si="55"/>
        <v>10</v>
      </c>
    </row>
    <row r="1396" spans="1:29" s="493" customFormat="1" hidden="1" x14ac:dyDescent="0.2">
      <c r="A1396" s="475">
        <v>1369</v>
      </c>
      <c r="B1396" s="476" t="s">
        <v>407</v>
      </c>
      <c r="C1396" s="476" t="s">
        <v>486</v>
      </c>
      <c r="D1396" s="476" t="s">
        <v>703</v>
      </c>
      <c r="E1396" s="476" t="s">
        <v>750</v>
      </c>
      <c r="F1396" s="477">
        <v>1000</v>
      </c>
      <c r="G1396" s="477">
        <v>0</v>
      </c>
      <c r="H1396" s="477">
        <v>0</v>
      </c>
      <c r="I1396" s="478" t="s">
        <v>328</v>
      </c>
      <c r="J1396" s="479">
        <v>1012</v>
      </c>
      <c r="K1396" s="480">
        <v>43697</v>
      </c>
      <c r="L1396" s="480"/>
      <c r="M1396" s="481">
        <v>1012</v>
      </c>
      <c r="N1396" s="482" t="s">
        <v>328</v>
      </c>
      <c r="O1396" s="483">
        <v>1</v>
      </c>
      <c r="P1396" s="484">
        <v>1110</v>
      </c>
      <c r="Q1396" s="485">
        <v>0</v>
      </c>
      <c r="R1396" s="485">
        <v>0</v>
      </c>
      <c r="S1396" s="485">
        <v>98</v>
      </c>
      <c r="T1396" s="485">
        <v>0</v>
      </c>
      <c r="U1396" s="484">
        <v>0</v>
      </c>
      <c r="V1396" s="483"/>
      <c r="W1396" s="486" t="s">
        <v>672</v>
      </c>
      <c r="X1396" s="476" t="s">
        <v>0</v>
      </c>
      <c r="Y1396" s="476" t="s">
        <v>0</v>
      </c>
      <c r="Z1396" s="476">
        <v>0</v>
      </c>
      <c r="AA1396" s="493">
        <f t="shared" si="54"/>
        <v>1000</v>
      </c>
      <c r="AC1396" s="495">
        <f t="shared" si="55"/>
        <v>1000</v>
      </c>
    </row>
    <row r="1397" spans="1:29" s="493" customFormat="1" hidden="1" x14ac:dyDescent="0.2">
      <c r="A1397" s="475">
        <v>1370</v>
      </c>
      <c r="B1397" s="476" t="s">
        <v>407</v>
      </c>
      <c r="C1397" s="476" t="s">
        <v>486</v>
      </c>
      <c r="D1397" s="476" t="s">
        <v>703</v>
      </c>
      <c r="E1397" s="476" t="s">
        <v>750</v>
      </c>
      <c r="F1397" s="477">
        <v>233</v>
      </c>
      <c r="G1397" s="477">
        <v>0</v>
      </c>
      <c r="H1397" s="477">
        <v>0</v>
      </c>
      <c r="I1397" s="478" t="s">
        <v>328</v>
      </c>
      <c r="J1397" s="479">
        <v>1004.24</v>
      </c>
      <c r="K1397" s="480">
        <v>43714</v>
      </c>
      <c r="L1397" s="480"/>
      <c r="M1397" s="481">
        <v>234</v>
      </c>
      <c r="N1397" s="482" t="s">
        <v>328</v>
      </c>
      <c r="O1397" s="483">
        <v>1</v>
      </c>
      <c r="P1397" s="484">
        <v>259</v>
      </c>
      <c r="Q1397" s="485">
        <v>0</v>
      </c>
      <c r="R1397" s="485">
        <v>0</v>
      </c>
      <c r="S1397" s="485">
        <v>25</v>
      </c>
      <c r="T1397" s="485">
        <v>0</v>
      </c>
      <c r="U1397" s="484">
        <v>0</v>
      </c>
      <c r="V1397" s="483"/>
      <c r="W1397" s="486" t="s">
        <v>672</v>
      </c>
      <c r="X1397" s="476" t="s">
        <v>0</v>
      </c>
      <c r="Y1397" s="476" t="s">
        <v>0</v>
      </c>
      <c r="Z1397" s="476">
        <v>0</v>
      </c>
      <c r="AA1397" s="493">
        <f t="shared" si="54"/>
        <v>233</v>
      </c>
      <c r="AC1397" s="495">
        <f t="shared" si="55"/>
        <v>233</v>
      </c>
    </row>
    <row r="1398" spans="1:29" s="493" customFormat="1" hidden="1" x14ac:dyDescent="0.2">
      <c r="A1398" s="475">
        <v>1371</v>
      </c>
      <c r="B1398" s="476" t="s">
        <v>407</v>
      </c>
      <c r="C1398" s="476" t="s">
        <v>486</v>
      </c>
      <c r="D1398" s="476" t="s">
        <v>703</v>
      </c>
      <c r="E1398" s="476" t="s">
        <v>750</v>
      </c>
      <c r="F1398" s="477">
        <v>4851</v>
      </c>
      <c r="G1398" s="477">
        <v>0</v>
      </c>
      <c r="H1398" s="477">
        <v>0</v>
      </c>
      <c r="I1398" s="478" t="s">
        <v>328</v>
      </c>
      <c r="J1398" s="479">
        <v>1004.25</v>
      </c>
      <c r="K1398" s="480">
        <v>43714</v>
      </c>
      <c r="L1398" s="480"/>
      <c r="M1398" s="481">
        <v>4872</v>
      </c>
      <c r="N1398" s="482" t="s">
        <v>328</v>
      </c>
      <c r="O1398" s="483">
        <v>1</v>
      </c>
      <c r="P1398" s="484">
        <v>5384</v>
      </c>
      <c r="Q1398" s="485">
        <v>0</v>
      </c>
      <c r="R1398" s="485">
        <v>0</v>
      </c>
      <c r="S1398" s="485">
        <v>513</v>
      </c>
      <c r="T1398" s="485">
        <v>0</v>
      </c>
      <c r="U1398" s="484">
        <v>0</v>
      </c>
      <c r="V1398" s="483"/>
      <c r="W1398" s="486" t="s">
        <v>672</v>
      </c>
      <c r="X1398" s="476" t="s">
        <v>0</v>
      </c>
      <c r="Y1398" s="476" t="s">
        <v>0</v>
      </c>
      <c r="Z1398" s="476">
        <v>0</v>
      </c>
      <c r="AA1398" s="493">
        <f t="shared" si="54"/>
        <v>4851</v>
      </c>
      <c r="AC1398" s="495">
        <f t="shared" si="55"/>
        <v>4851</v>
      </c>
    </row>
    <row r="1399" spans="1:29" s="493" customFormat="1" hidden="1" x14ac:dyDescent="0.2">
      <c r="A1399" s="475">
        <v>1372</v>
      </c>
      <c r="B1399" s="476" t="s">
        <v>407</v>
      </c>
      <c r="C1399" s="476" t="s">
        <v>486</v>
      </c>
      <c r="D1399" s="476" t="s">
        <v>703</v>
      </c>
      <c r="E1399" s="476" t="s">
        <v>750</v>
      </c>
      <c r="F1399" s="477">
        <v>856</v>
      </c>
      <c r="G1399" s="477">
        <v>0</v>
      </c>
      <c r="H1399" s="477">
        <v>0</v>
      </c>
      <c r="I1399" s="478" t="s">
        <v>328</v>
      </c>
      <c r="J1399" s="479">
        <v>996.58</v>
      </c>
      <c r="K1399" s="480">
        <v>43714</v>
      </c>
      <c r="L1399" s="480"/>
      <c r="M1399" s="481">
        <v>853</v>
      </c>
      <c r="N1399" s="482" t="s">
        <v>328</v>
      </c>
      <c r="O1399" s="483">
        <v>1</v>
      </c>
      <c r="P1399" s="484">
        <v>950</v>
      </c>
      <c r="Q1399" s="485">
        <v>0</v>
      </c>
      <c r="R1399" s="485">
        <v>0</v>
      </c>
      <c r="S1399" s="485">
        <v>97</v>
      </c>
      <c r="T1399" s="485">
        <v>0</v>
      </c>
      <c r="U1399" s="484">
        <v>0</v>
      </c>
      <c r="V1399" s="483"/>
      <c r="W1399" s="486" t="s">
        <v>672</v>
      </c>
      <c r="X1399" s="476" t="s">
        <v>0</v>
      </c>
      <c r="Y1399" s="476" t="s">
        <v>0</v>
      </c>
      <c r="Z1399" s="476">
        <v>0</v>
      </c>
      <c r="AA1399" s="493">
        <f t="shared" si="54"/>
        <v>856</v>
      </c>
      <c r="AC1399" s="495">
        <f t="shared" si="55"/>
        <v>856</v>
      </c>
    </row>
    <row r="1400" spans="1:29" s="493" customFormat="1" hidden="1" x14ac:dyDescent="0.2">
      <c r="A1400" s="475">
        <v>1373</v>
      </c>
      <c r="B1400" s="476" t="s">
        <v>407</v>
      </c>
      <c r="C1400" s="476" t="s">
        <v>486</v>
      </c>
      <c r="D1400" s="476" t="s">
        <v>703</v>
      </c>
      <c r="E1400" s="476" t="s">
        <v>750</v>
      </c>
      <c r="F1400" s="477">
        <v>500</v>
      </c>
      <c r="G1400" s="477">
        <v>0</v>
      </c>
      <c r="H1400" s="477">
        <v>0</v>
      </c>
      <c r="I1400" s="478" t="s">
        <v>328</v>
      </c>
      <c r="J1400" s="479">
        <v>996.64</v>
      </c>
      <c r="K1400" s="480">
        <v>43714</v>
      </c>
      <c r="L1400" s="480"/>
      <c r="M1400" s="481">
        <v>498</v>
      </c>
      <c r="N1400" s="482" t="s">
        <v>328</v>
      </c>
      <c r="O1400" s="483">
        <v>1</v>
      </c>
      <c r="P1400" s="484">
        <v>555</v>
      </c>
      <c r="Q1400" s="485">
        <v>0</v>
      </c>
      <c r="R1400" s="485">
        <v>0</v>
      </c>
      <c r="S1400" s="485">
        <v>57</v>
      </c>
      <c r="T1400" s="485">
        <v>0</v>
      </c>
      <c r="U1400" s="484">
        <v>0</v>
      </c>
      <c r="V1400" s="483"/>
      <c r="W1400" s="486" t="s">
        <v>672</v>
      </c>
      <c r="X1400" s="476" t="s">
        <v>0</v>
      </c>
      <c r="Y1400" s="476" t="s">
        <v>0</v>
      </c>
      <c r="Z1400" s="476">
        <v>0</v>
      </c>
      <c r="AA1400" s="493">
        <f t="shared" si="54"/>
        <v>500</v>
      </c>
      <c r="AC1400" s="495">
        <f t="shared" si="55"/>
        <v>500</v>
      </c>
    </row>
    <row r="1401" spans="1:29" s="493" customFormat="1" hidden="1" x14ac:dyDescent="0.2">
      <c r="A1401" s="475">
        <v>1374</v>
      </c>
      <c r="B1401" s="476" t="s">
        <v>407</v>
      </c>
      <c r="C1401" s="476" t="s">
        <v>486</v>
      </c>
      <c r="D1401" s="476" t="s">
        <v>703</v>
      </c>
      <c r="E1401" s="476" t="s">
        <v>750</v>
      </c>
      <c r="F1401" s="477">
        <v>879</v>
      </c>
      <c r="G1401" s="477">
        <v>0</v>
      </c>
      <c r="H1401" s="477">
        <v>0</v>
      </c>
      <c r="I1401" s="478" t="s">
        <v>328</v>
      </c>
      <c r="J1401" s="479">
        <v>996.66</v>
      </c>
      <c r="K1401" s="480">
        <v>43714</v>
      </c>
      <c r="L1401" s="480"/>
      <c r="M1401" s="481">
        <v>876</v>
      </c>
      <c r="N1401" s="482" t="s">
        <v>328</v>
      </c>
      <c r="O1401" s="483">
        <v>1</v>
      </c>
      <c r="P1401" s="484">
        <v>976</v>
      </c>
      <c r="Q1401" s="485">
        <v>0</v>
      </c>
      <c r="R1401" s="485">
        <v>0</v>
      </c>
      <c r="S1401" s="485">
        <v>100</v>
      </c>
      <c r="T1401" s="485">
        <v>0</v>
      </c>
      <c r="U1401" s="484">
        <v>0</v>
      </c>
      <c r="V1401" s="483"/>
      <c r="W1401" s="486" t="s">
        <v>672</v>
      </c>
      <c r="X1401" s="476" t="s">
        <v>0</v>
      </c>
      <c r="Y1401" s="476" t="s">
        <v>0</v>
      </c>
      <c r="Z1401" s="476">
        <v>0</v>
      </c>
      <c r="AA1401" s="493">
        <f t="shared" si="54"/>
        <v>879</v>
      </c>
      <c r="AC1401" s="495">
        <f t="shared" si="55"/>
        <v>879</v>
      </c>
    </row>
    <row r="1402" spans="1:29" s="493" customFormat="1" hidden="1" x14ac:dyDescent="0.2">
      <c r="A1402" s="475">
        <v>1375</v>
      </c>
      <c r="B1402" s="476" t="s">
        <v>407</v>
      </c>
      <c r="C1402" s="476" t="s">
        <v>486</v>
      </c>
      <c r="D1402" s="476" t="s">
        <v>703</v>
      </c>
      <c r="E1402" s="476" t="s">
        <v>750</v>
      </c>
      <c r="F1402" s="477">
        <v>576</v>
      </c>
      <c r="G1402" s="477">
        <v>0</v>
      </c>
      <c r="H1402" s="477">
        <v>0</v>
      </c>
      <c r="I1402" s="478" t="s">
        <v>328</v>
      </c>
      <c r="J1402" s="479">
        <v>996.98</v>
      </c>
      <c r="K1402" s="480">
        <v>43714</v>
      </c>
      <c r="L1402" s="480"/>
      <c r="M1402" s="481">
        <v>574</v>
      </c>
      <c r="N1402" s="482" t="s">
        <v>328</v>
      </c>
      <c r="O1402" s="483">
        <v>1</v>
      </c>
      <c r="P1402" s="484">
        <v>639</v>
      </c>
      <c r="Q1402" s="485">
        <v>0</v>
      </c>
      <c r="R1402" s="485">
        <v>0</v>
      </c>
      <c r="S1402" s="485">
        <v>65</v>
      </c>
      <c r="T1402" s="485">
        <v>0</v>
      </c>
      <c r="U1402" s="484">
        <v>0</v>
      </c>
      <c r="V1402" s="483"/>
      <c r="W1402" s="486" t="s">
        <v>672</v>
      </c>
      <c r="X1402" s="476" t="s">
        <v>0</v>
      </c>
      <c r="Y1402" s="476" t="s">
        <v>0</v>
      </c>
      <c r="Z1402" s="476">
        <v>0</v>
      </c>
      <c r="AA1402" s="493">
        <f t="shared" si="54"/>
        <v>576</v>
      </c>
      <c r="AC1402" s="495">
        <f t="shared" si="55"/>
        <v>576</v>
      </c>
    </row>
    <row r="1403" spans="1:29" s="493" customFormat="1" hidden="1" x14ac:dyDescent="0.2">
      <c r="A1403" s="475">
        <v>1376</v>
      </c>
      <c r="B1403" s="476" t="s">
        <v>407</v>
      </c>
      <c r="C1403" s="476" t="s">
        <v>486</v>
      </c>
      <c r="D1403" s="476" t="s">
        <v>703</v>
      </c>
      <c r="E1403" s="476" t="s">
        <v>750</v>
      </c>
      <c r="F1403" s="477">
        <v>80</v>
      </c>
      <c r="G1403" s="477">
        <v>0</v>
      </c>
      <c r="H1403" s="477">
        <v>0</v>
      </c>
      <c r="I1403" s="478" t="s">
        <v>328</v>
      </c>
      <c r="J1403" s="479">
        <v>997.2</v>
      </c>
      <c r="K1403" s="480">
        <v>43714</v>
      </c>
      <c r="L1403" s="480"/>
      <c r="M1403" s="481">
        <v>80</v>
      </c>
      <c r="N1403" s="482" t="s">
        <v>328</v>
      </c>
      <c r="O1403" s="483">
        <v>1</v>
      </c>
      <c r="P1403" s="484">
        <v>89</v>
      </c>
      <c r="Q1403" s="485">
        <v>0</v>
      </c>
      <c r="R1403" s="485">
        <v>0</v>
      </c>
      <c r="S1403" s="485">
        <v>9</v>
      </c>
      <c r="T1403" s="485">
        <v>0</v>
      </c>
      <c r="U1403" s="484">
        <v>0</v>
      </c>
      <c r="V1403" s="483"/>
      <c r="W1403" s="486" t="s">
        <v>672</v>
      </c>
      <c r="X1403" s="476" t="s">
        <v>0</v>
      </c>
      <c r="Y1403" s="476" t="s">
        <v>0</v>
      </c>
      <c r="Z1403" s="476">
        <v>0</v>
      </c>
      <c r="AA1403" s="493">
        <f t="shared" si="54"/>
        <v>80</v>
      </c>
      <c r="AC1403" s="495">
        <f t="shared" si="55"/>
        <v>80</v>
      </c>
    </row>
    <row r="1404" spans="1:29" s="493" customFormat="1" hidden="1" x14ac:dyDescent="0.2">
      <c r="A1404" s="475">
        <v>1377</v>
      </c>
      <c r="B1404" s="476" t="s">
        <v>407</v>
      </c>
      <c r="C1404" s="476" t="s">
        <v>486</v>
      </c>
      <c r="D1404" s="476" t="s">
        <v>703</v>
      </c>
      <c r="E1404" s="476" t="s">
        <v>750</v>
      </c>
      <c r="F1404" s="477">
        <v>586</v>
      </c>
      <c r="G1404" s="477">
        <v>0</v>
      </c>
      <c r="H1404" s="477">
        <v>0</v>
      </c>
      <c r="I1404" s="478" t="s">
        <v>328</v>
      </c>
      <c r="J1404" s="479">
        <v>997.25</v>
      </c>
      <c r="K1404" s="480">
        <v>43714</v>
      </c>
      <c r="L1404" s="480"/>
      <c r="M1404" s="481">
        <v>584</v>
      </c>
      <c r="N1404" s="482" t="s">
        <v>328</v>
      </c>
      <c r="O1404" s="483">
        <v>1</v>
      </c>
      <c r="P1404" s="484">
        <v>650</v>
      </c>
      <c r="Q1404" s="485">
        <v>0</v>
      </c>
      <c r="R1404" s="485">
        <v>0</v>
      </c>
      <c r="S1404" s="485">
        <v>66</v>
      </c>
      <c r="T1404" s="485">
        <v>0</v>
      </c>
      <c r="U1404" s="484">
        <v>0</v>
      </c>
      <c r="V1404" s="483"/>
      <c r="W1404" s="486" t="s">
        <v>672</v>
      </c>
      <c r="X1404" s="476" t="s">
        <v>0</v>
      </c>
      <c r="Y1404" s="476" t="s">
        <v>0</v>
      </c>
      <c r="Z1404" s="476">
        <v>0</v>
      </c>
      <c r="AA1404" s="493">
        <f t="shared" si="54"/>
        <v>586</v>
      </c>
      <c r="AC1404" s="495">
        <f t="shared" si="55"/>
        <v>586</v>
      </c>
    </row>
    <row r="1405" spans="1:29" s="493" customFormat="1" hidden="1" x14ac:dyDescent="0.2">
      <c r="A1405" s="475">
        <v>1378</v>
      </c>
      <c r="B1405" s="476" t="s">
        <v>407</v>
      </c>
      <c r="C1405" s="476" t="s">
        <v>486</v>
      </c>
      <c r="D1405" s="476" t="s">
        <v>703</v>
      </c>
      <c r="E1405" s="476" t="s">
        <v>750</v>
      </c>
      <c r="F1405" s="477">
        <v>785</v>
      </c>
      <c r="G1405" s="477">
        <v>0</v>
      </c>
      <c r="H1405" s="477">
        <v>0</v>
      </c>
      <c r="I1405" s="478" t="s">
        <v>328</v>
      </c>
      <c r="J1405" s="479">
        <v>997.27</v>
      </c>
      <c r="K1405" s="480">
        <v>43714</v>
      </c>
      <c r="L1405" s="480"/>
      <c r="M1405" s="481">
        <v>783</v>
      </c>
      <c r="N1405" s="482" t="s">
        <v>328</v>
      </c>
      <c r="O1405" s="483">
        <v>1</v>
      </c>
      <c r="P1405" s="484">
        <v>871</v>
      </c>
      <c r="Q1405" s="485">
        <v>0</v>
      </c>
      <c r="R1405" s="485">
        <v>0</v>
      </c>
      <c r="S1405" s="485">
        <v>88</v>
      </c>
      <c r="T1405" s="485">
        <v>0</v>
      </c>
      <c r="U1405" s="484">
        <v>0</v>
      </c>
      <c r="V1405" s="483"/>
      <c r="W1405" s="486" t="s">
        <v>672</v>
      </c>
      <c r="X1405" s="476" t="s">
        <v>0</v>
      </c>
      <c r="Y1405" s="476" t="s">
        <v>0</v>
      </c>
      <c r="Z1405" s="476">
        <v>0</v>
      </c>
      <c r="AA1405" s="493">
        <f t="shared" si="54"/>
        <v>785</v>
      </c>
      <c r="AC1405" s="495">
        <f t="shared" si="55"/>
        <v>785</v>
      </c>
    </row>
    <row r="1406" spans="1:29" s="493" customFormat="1" hidden="1" x14ac:dyDescent="0.2">
      <c r="A1406" s="475">
        <v>1379</v>
      </c>
      <c r="B1406" s="476" t="s">
        <v>407</v>
      </c>
      <c r="C1406" s="476" t="s">
        <v>486</v>
      </c>
      <c r="D1406" s="476" t="s">
        <v>703</v>
      </c>
      <c r="E1406" s="476" t="s">
        <v>750</v>
      </c>
      <c r="F1406" s="477">
        <v>91</v>
      </c>
      <c r="G1406" s="477">
        <v>0</v>
      </c>
      <c r="H1406" s="477">
        <v>0</v>
      </c>
      <c r="I1406" s="478" t="s">
        <v>328</v>
      </c>
      <c r="J1406" s="479">
        <v>999.97</v>
      </c>
      <c r="K1406" s="480">
        <v>43714</v>
      </c>
      <c r="L1406" s="480"/>
      <c r="M1406" s="481">
        <v>91</v>
      </c>
      <c r="N1406" s="482" t="s">
        <v>328</v>
      </c>
      <c r="O1406" s="483">
        <v>1</v>
      </c>
      <c r="P1406" s="484">
        <v>101</v>
      </c>
      <c r="Q1406" s="485">
        <v>0</v>
      </c>
      <c r="R1406" s="485">
        <v>0</v>
      </c>
      <c r="S1406" s="485">
        <v>10</v>
      </c>
      <c r="T1406" s="485">
        <v>0</v>
      </c>
      <c r="U1406" s="484">
        <v>0</v>
      </c>
      <c r="V1406" s="483"/>
      <c r="W1406" s="486" t="s">
        <v>672</v>
      </c>
      <c r="X1406" s="476" t="s">
        <v>0</v>
      </c>
      <c r="Y1406" s="476" t="s">
        <v>0</v>
      </c>
      <c r="Z1406" s="476">
        <v>0</v>
      </c>
      <c r="AA1406" s="493">
        <f t="shared" si="54"/>
        <v>91</v>
      </c>
      <c r="AC1406" s="495">
        <f t="shared" si="55"/>
        <v>91</v>
      </c>
    </row>
    <row r="1407" spans="1:29" s="493" customFormat="1" hidden="1" x14ac:dyDescent="0.2">
      <c r="A1407" s="475">
        <v>1380</v>
      </c>
      <c r="B1407" s="476" t="s">
        <v>407</v>
      </c>
      <c r="C1407" s="476" t="s">
        <v>486</v>
      </c>
      <c r="D1407" s="476" t="s">
        <v>703</v>
      </c>
      <c r="E1407" s="476" t="s">
        <v>750</v>
      </c>
      <c r="F1407" s="477">
        <v>3137</v>
      </c>
      <c r="G1407" s="477">
        <v>0</v>
      </c>
      <c r="H1407" s="477">
        <v>0</v>
      </c>
      <c r="I1407" s="478" t="s">
        <v>328</v>
      </c>
      <c r="J1407" s="479">
        <v>999.99</v>
      </c>
      <c r="K1407" s="480">
        <v>43714</v>
      </c>
      <c r="L1407" s="480"/>
      <c r="M1407" s="481">
        <v>3137</v>
      </c>
      <c r="N1407" s="482" t="s">
        <v>328</v>
      </c>
      <c r="O1407" s="483">
        <v>1</v>
      </c>
      <c r="P1407" s="484">
        <v>3482</v>
      </c>
      <c r="Q1407" s="485">
        <v>0</v>
      </c>
      <c r="R1407" s="485">
        <v>0</v>
      </c>
      <c r="S1407" s="485">
        <v>345</v>
      </c>
      <c r="T1407" s="485">
        <v>0</v>
      </c>
      <c r="U1407" s="484">
        <v>0</v>
      </c>
      <c r="V1407" s="483"/>
      <c r="W1407" s="486" t="s">
        <v>672</v>
      </c>
      <c r="X1407" s="476" t="s">
        <v>0</v>
      </c>
      <c r="Y1407" s="476" t="s">
        <v>0</v>
      </c>
      <c r="Z1407" s="476">
        <v>0</v>
      </c>
      <c r="AA1407" s="493">
        <f t="shared" si="54"/>
        <v>3137</v>
      </c>
      <c r="AC1407" s="495">
        <f t="shared" si="55"/>
        <v>3137</v>
      </c>
    </row>
    <row r="1408" spans="1:29" s="493" customFormat="1" hidden="1" x14ac:dyDescent="0.2">
      <c r="A1408" s="475">
        <v>1381</v>
      </c>
      <c r="B1408" s="476" t="s">
        <v>407</v>
      </c>
      <c r="C1408" s="476" t="s">
        <v>486</v>
      </c>
      <c r="D1408" s="476" t="s">
        <v>703</v>
      </c>
      <c r="E1408" s="476" t="s">
        <v>750</v>
      </c>
      <c r="F1408" s="477">
        <v>689</v>
      </c>
      <c r="G1408" s="477">
        <v>0</v>
      </c>
      <c r="H1408" s="477">
        <v>0</v>
      </c>
      <c r="I1408" s="478" t="s">
        <v>328</v>
      </c>
      <c r="J1408" s="479">
        <v>1000</v>
      </c>
      <c r="K1408" s="480">
        <v>43714</v>
      </c>
      <c r="L1408" s="480"/>
      <c r="M1408" s="481">
        <v>689</v>
      </c>
      <c r="N1408" s="482" t="s">
        <v>328</v>
      </c>
      <c r="O1408" s="483">
        <v>1</v>
      </c>
      <c r="P1408" s="484">
        <v>765</v>
      </c>
      <c r="Q1408" s="485">
        <v>0</v>
      </c>
      <c r="R1408" s="485">
        <v>0</v>
      </c>
      <c r="S1408" s="485">
        <v>76</v>
      </c>
      <c r="T1408" s="485">
        <v>0</v>
      </c>
      <c r="U1408" s="484">
        <v>0</v>
      </c>
      <c r="V1408" s="483"/>
      <c r="W1408" s="486" t="s">
        <v>672</v>
      </c>
      <c r="X1408" s="476" t="s">
        <v>0</v>
      </c>
      <c r="Y1408" s="476" t="s">
        <v>0</v>
      </c>
      <c r="Z1408" s="476">
        <v>0</v>
      </c>
      <c r="AA1408" s="493">
        <f t="shared" si="54"/>
        <v>689</v>
      </c>
      <c r="AC1408" s="495">
        <f t="shared" si="55"/>
        <v>689</v>
      </c>
    </row>
    <row r="1409" spans="1:29" s="493" customFormat="1" hidden="1" x14ac:dyDescent="0.2">
      <c r="A1409" s="475">
        <v>1382</v>
      </c>
      <c r="B1409" s="476" t="s">
        <v>407</v>
      </c>
      <c r="C1409" s="476" t="s">
        <v>486</v>
      </c>
      <c r="D1409" s="476" t="s">
        <v>703</v>
      </c>
      <c r="E1409" s="476" t="s">
        <v>750</v>
      </c>
      <c r="F1409" s="477">
        <v>10</v>
      </c>
      <c r="G1409" s="477">
        <v>0</v>
      </c>
      <c r="H1409" s="477">
        <v>0</v>
      </c>
      <c r="I1409" s="478" t="s">
        <v>328</v>
      </c>
      <c r="J1409" s="479">
        <v>1002.76</v>
      </c>
      <c r="K1409" s="480">
        <v>43714</v>
      </c>
      <c r="L1409" s="480"/>
      <c r="M1409" s="481">
        <v>10</v>
      </c>
      <c r="N1409" s="482" t="s">
        <v>328</v>
      </c>
      <c r="O1409" s="483">
        <v>1</v>
      </c>
      <c r="P1409" s="484">
        <v>11</v>
      </c>
      <c r="Q1409" s="485">
        <v>0</v>
      </c>
      <c r="R1409" s="485">
        <v>0</v>
      </c>
      <c r="S1409" s="485">
        <v>1</v>
      </c>
      <c r="T1409" s="485">
        <v>0</v>
      </c>
      <c r="U1409" s="484">
        <v>0</v>
      </c>
      <c r="V1409" s="483"/>
      <c r="W1409" s="486" t="s">
        <v>672</v>
      </c>
      <c r="X1409" s="476" t="s">
        <v>0</v>
      </c>
      <c r="Y1409" s="476" t="s">
        <v>0</v>
      </c>
      <c r="Z1409" s="476">
        <v>0</v>
      </c>
      <c r="AA1409" s="493">
        <f t="shared" si="54"/>
        <v>10</v>
      </c>
      <c r="AC1409" s="495">
        <f t="shared" si="55"/>
        <v>10</v>
      </c>
    </row>
    <row r="1410" spans="1:29" s="493" customFormat="1" hidden="1" x14ac:dyDescent="0.2">
      <c r="A1410" s="475">
        <v>1383</v>
      </c>
      <c r="B1410" s="476" t="s">
        <v>407</v>
      </c>
      <c r="C1410" s="476" t="s">
        <v>486</v>
      </c>
      <c r="D1410" s="476" t="s">
        <v>703</v>
      </c>
      <c r="E1410" s="476" t="s">
        <v>750</v>
      </c>
      <c r="F1410" s="477">
        <v>777</v>
      </c>
      <c r="G1410" s="477">
        <v>0</v>
      </c>
      <c r="H1410" s="477">
        <v>0</v>
      </c>
      <c r="I1410" s="478" t="s">
        <v>328</v>
      </c>
      <c r="J1410" s="479">
        <v>1002.77</v>
      </c>
      <c r="K1410" s="480">
        <v>43714</v>
      </c>
      <c r="L1410" s="480"/>
      <c r="M1410" s="481">
        <v>779</v>
      </c>
      <c r="N1410" s="482" t="s">
        <v>328</v>
      </c>
      <c r="O1410" s="483">
        <v>1</v>
      </c>
      <c r="P1410" s="484">
        <v>862</v>
      </c>
      <c r="Q1410" s="485">
        <v>0</v>
      </c>
      <c r="R1410" s="485">
        <v>0</v>
      </c>
      <c r="S1410" s="485">
        <v>83</v>
      </c>
      <c r="T1410" s="485">
        <v>0</v>
      </c>
      <c r="U1410" s="484">
        <v>0</v>
      </c>
      <c r="V1410" s="483"/>
      <c r="W1410" s="486" t="s">
        <v>672</v>
      </c>
      <c r="X1410" s="476" t="s">
        <v>0</v>
      </c>
      <c r="Y1410" s="476" t="s">
        <v>0</v>
      </c>
      <c r="Z1410" s="476">
        <v>0</v>
      </c>
      <c r="AA1410" s="493">
        <f t="shared" si="54"/>
        <v>777</v>
      </c>
      <c r="AC1410" s="495">
        <f t="shared" si="55"/>
        <v>777</v>
      </c>
    </row>
    <row r="1411" spans="1:29" s="493" customFormat="1" hidden="1" x14ac:dyDescent="0.2">
      <c r="A1411" s="475">
        <v>1384</v>
      </c>
      <c r="B1411" s="476" t="s">
        <v>407</v>
      </c>
      <c r="C1411" s="476" t="s">
        <v>486</v>
      </c>
      <c r="D1411" s="476" t="s">
        <v>703</v>
      </c>
      <c r="E1411" s="476" t="s">
        <v>750</v>
      </c>
      <c r="F1411" s="477">
        <v>10</v>
      </c>
      <c r="G1411" s="477">
        <v>0</v>
      </c>
      <c r="H1411" s="477">
        <v>0</v>
      </c>
      <c r="I1411" s="478" t="s">
        <v>328</v>
      </c>
      <c r="J1411" s="479">
        <v>1003.89</v>
      </c>
      <c r="K1411" s="480">
        <v>43714</v>
      </c>
      <c r="L1411" s="480"/>
      <c r="M1411" s="481">
        <v>10</v>
      </c>
      <c r="N1411" s="482" t="s">
        <v>328</v>
      </c>
      <c r="O1411" s="483">
        <v>1</v>
      </c>
      <c r="P1411" s="484">
        <v>11</v>
      </c>
      <c r="Q1411" s="485">
        <v>0</v>
      </c>
      <c r="R1411" s="485">
        <v>0</v>
      </c>
      <c r="S1411" s="485">
        <v>1</v>
      </c>
      <c r="T1411" s="485">
        <v>0</v>
      </c>
      <c r="U1411" s="484">
        <v>0</v>
      </c>
      <c r="V1411" s="483"/>
      <c r="W1411" s="486" t="s">
        <v>672</v>
      </c>
      <c r="X1411" s="476" t="s">
        <v>0</v>
      </c>
      <c r="Y1411" s="476" t="s">
        <v>0</v>
      </c>
      <c r="Z1411" s="476">
        <v>0</v>
      </c>
      <c r="AA1411" s="493">
        <f t="shared" si="54"/>
        <v>10</v>
      </c>
      <c r="AC1411" s="495">
        <f t="shared" si="55"/>
        <v>10</v>
      </c>
    </row>
    <row r="1412" spans="1:29" s="493" customFormat="1" hidden="1" x14ac:dyDescent="0.2">
      <c r="A1412" s="475">
        <v>1385</v>
      </c>
      <c r="B1412" s="476" t="s">
        <v>407</v>
      </c>
      <c r="C1412" s="476" t="s">
        <v>486</v>
      </c>
      <c r="D1412" s="476" t="s">
        <v>703</v>
      </c>
      <c r="E1412" s="476" t="s">
        <v>750</v>
      </c>
      <c r="F1412" s="477">
        <v>1000</v>
      </c>
      <c r="G1412" s="477">
        <v>0</v>
      </c>
      <c r="H1412" s="477">
        <v>0</v>
      </c>
      <c r="I1412" s="478" t="s">
        <v>328</v>
      </c>
      <c r="J1412" s="479">
        <v>1003.9</v>
      </c>
      <c r="K1412" s="480">
        <v>43714</v>
      </c>
      <c r="L1412" s="480"/>
      <c r="M1412" s="481">
        <v>1004</v>
      </c>
      <c r="N1412" s="482" t="s">
        <v>328</v>
      </c>
      <c r="O1412" s="483">
        <v>1</v>
      </c>
      <c r="P1412" s="484">
        <v>1110</v>
      </c>
      <c r="Q1412" s="485">
        <v>0</v>
      </c>
      <c r="R1412" s="485">
        <v>0</v>
      </c>
      <c r="S1412" s="485">
        <v>106</v>
      </c>
      <c r="T1412" s="485">
        <v>0</v>
      </c>
      <c r="U1412" s="484">
        <v>0</v>
      </c>
      <c r="V1412" s="483"/>
      <c r="W1412" s="486" t="s">
        <v>672</v>
      </c>
      <c r="X1412" s="476" t="s">
        <v>0</v>
      </c>
      <c r="Y1412" s="476" t="s">
        <v>0</v>
      </c>
      <c r="Z1412" s="476">
        <v>0</v>
      </c>
      <c r="AA1412" s="493">
        <f t="shared" si="54"/>
        <v>1000</v>
      </c>
      <c r="AC1412" s="495">
        <f t="shared" si="55"/>
        <v>1000</v>
      </c>
    </row>
    <row r="1413" spans="1:29" s="493" customFormat="1" hidden="1" x14ac:dyDescent="0.2">
      <c r="A1413" s="475">
        <v>1386</v>
      </c>
      <c r="B1413" s="476" t="s">
        <v>407</v>
      </c>
      <c r="C1413" s="476" t="s">
        <v>486</v>
      </c>
      <c r="D1413" s="476" t="s">
        <v>703</v>
      </c>
      <c r="E1413" s="476" t="s">
        <v>750</v>
      </c>
      <c r="F1413" s="477">
        <v>10</v>
      </c>
      <c r="G1413" s="477">
        <v>0</v>
      </c>
      <c r="H1413" s="477">
        <v>0</v>
      </c>
      <c r="I1413" s="478" t="s">
        <v>328</v>
      </c>
      <c r="J1413" s="479">
        <v>1003.93</v>
      </c>
      <c r="K1413" s="480">
        <v>43714</v>
      </c>
      <c r="L1413" s="480"/>
      <c r="M1413" s="481">
        <v>10</v>
      </c>
      <c r="N1413" s="482" t="s">
        <v>328</v>
      </c>
      <c r="O1413" s="483">
        <v>1</v>
      </c>
      <c r="P1413" s="484">
        <v>11</v>
      </c>
      <c r="Q1413" s="485">
        <v>0</v>
      </c>
      <c r="R1413" s="485">
        <v>0</v>
      </c>
      <c r="S1413" s="485">
        <v>1</v>
      </c>
      <c r="T1413" s="485">
        <v>0</v>
      </c>
      <c r="U1413" s="484">
        <v>0</v>
      </c>
      <c r="V1413" s="483"/>
      <c r="W1413" s="486" t="s">
        <v>672</v>
      </c>
      <c r="X1413" s="476" t="s">
        <v>0</v>
      </c>
      <c r="Y1413" s="476" t="s">
        <v>0</v>
      </c>
      <c r="Z1413" s="476">
        <v>0</v>
      </c>
      <c r="AA1413" s="493">
        <f t="shared" si="54"/>
        <v>10</v>
      </c>
      <c r="AC1413" s="495">
        <f t="shared" si="55"/>
        <v>10</v>
      </c>
    </row>
    <row r="1414" spans="1:29" s="493" customFormat="1" hidden="1" x14ac:dyDescent="0.2">
      <c r="A1414" s="475">
        <v>1387</v>
      </c>
      <c r="B1414" s="476" t="s">
        <v>407</v>
      </c>
      <c r="C1414" s="476" t="s">
        <v>486</v>
      </c>
      <c r="D1414" s="476" t="s">
        <v>703</v>
      </c>
      <c r="E1414" s="476" t="s">
        <v>750</v>
      </c>
      <c r="F1414" s="477">
        <v>900</v>
      </c>
      <c r="G1414" s="477">
        <v>0</v>
      </c>
      <c r="H1414" s="477">
        <v>0</v>
      </c>
      <c r="I1414" s="478" t="s">
        <v>328</v>
      </c>
      <c r="J1414" s="479">
        <v>1003.94</v>
      </c>
      <c r="K1414" s="480">
        <v>43714</v>
      </c>
      <c r="L1414" s="480"/>
      <c r="M1414" s="481">
        <v>904</v>
      </c>
      <c r="N1414" s="482" t="s">
        <v>328</v>
      </c>
      <c r="O1414" s="483">
        <v>1</v>
      </c>
      <c r="P1414" s="484">
        <v>999</v>
      </c>
      <c r="Q1414" s="485">
        <v>0</v>
      </c>
      <c r="R1414" s="485">
        <v>0</v>
      </c>
      <c r="S1414" s="485">
        <v>95</v>
      </c>
      <c r="T1414" s="485">
        <v>0</v>
      </c>
      <c r="U1414" s="484">
        <v>0</v>
      </c>
      <c r="V1414" s="483"/>
      <c r="W1414" s="486" t="s">
        <v>672</v>
      </c>
      <c r="X1414" s="476" t="s">
        <v>0</v>
      </c>
      <c r="Y1414" s="476" t="s">
        <v>0</v>
      </c>
      <c r="Z1414" s="476">
        <v>0</v>
      </c>
      <c r="AA1414" s="493">
        <f t="shared" si="54"/>
        <v>900</v>
      </c>
      <c r="AC1414" s="495">
        <f t="shared" si="55"/>
        <v>900</v>
      </c>
    </row>
    <row r="1415" spans="1:29" s="493" customFormat="1" hidden="1" x14ac:dyDescent="0.2">
      <c r="A1415" s="475">
        <v>1388</v>
      </c>
      <c r="B1415" s="476" t="s">
        <v>407</v>
      </c>
      <c r="C1415" s="476" t="s">
        <v>486</v>
      </c>
      <c r="D1415" s="476" t="s">
        <v>703</v>
      </c>
      <c r="E1415" s="476" t="s">
        <v>750</v>
      </c>
      <c r="F1415" s="477">
        <v>1000</v>
      </c>
      <c r="G1415" s="477">
        <v>0</v>
      </c>
      <c r="H1415" s="477">
        <v>0</v>
      </c>
      <c r="I1415" s="478" t="s">
        <v>328</v>
      </c>
      <c r="J1415" s="479">
        <v>1003.95</v>
      </c>
      <c r="K1415" s="480">
        <v>43714</v>
      </c>
      <c r="L1415" s="480"/>
      <c r="M1415" s="481">
        <v>1004</v>
      </c>
      <c r="N1415" s="482" t="s">
        <v>328</v>
      </c>
      <c r="O1415" s="483">
        <v>1</v>
      </c>
      <c r="P1415" s="484">
        <v>1110</v>
      </c>
      <c r="Q1415" s="485">
        <v>0</v>
      </c>
      <c r="R1415" s="485">
        <v>0</v>
      </c>
      <c r="S1415" s="485">
        <v>106</v>
      </c>
      <c r="T1415" s="485">
        <v>0</v>
      </c>
      <c r="U1415" s="484">
        <v>0</v>
      </c>
      <c r="V1415" s="483"/>
      <c r="W1415" s="486" t="s">
        <v>672</v>
      </c>
      <c r="X1415" s="476" t="s">
        <v>0</v>
      </c>
      <c r="Y1415" s="476" t="s">
        <v>0</v>
      </c>
      <c r="Z1415" s="476">
        <v>0</v>
      </c>
      <c r="AA1415" s="493">
        <f t="shared" si="54"/>
        <v>1000</v>
      </c>
      <c r="AC1415" s="495">
        <f t="shared" si="55"/>
        <v>1000</v>
      </c>
    </row>
    <row r="1416" spans="1:29" s="493" customFormat="1" hidden="1" x14ac:dyDescent="0.2">
      <c r="A1416" s="475">
        <v>1389</v>
      </c>
      <c r="B1416" s="476" t="s">
        <v>407</v>
      </c>
      <c r="C1416" s="476" t="s">
        <v>486</v>
      </c>
      <c r="D1416" s="476" t="s">
        <v>703</v>
      </c>
      <c r="E1416" s="476" t="s">
        <v>750</v>
      </c>
      <c r="F1416" s="477">
        <v>10</v>
      </c>
      <c r="G1416" s="477">
        <v>0</v>
      </c>
      <c r="H1416" s="477">
        <v>0</v>
      </c>
      <c r="I1416" s="478" t="s">
        <v>328</v>
      </c>
      <c r="J1416" s="479">
        <v>1003.96</v>
      </c>
      <c r="K1416" s="480">
        <v>43714</v>
      </c>
      <c r="L1416" s="480"/>
      <c r="M1416" s="481">
        <v>10</v>
      </c>
      <c r="N1416" s="482" t="s">
        <v>328</v>
      </c>
      <c r="O1416" s="483">
        <v>1</v>
      </c>
      <c r="P1416" s="484">
        <v>11</v>
      </c>
      <c r="Q1416" s="485">
        <v>0</v>
      </c>
      <c r="R1416" s="485">
        <v>0</v>
      </c>
      <c r="S1416" s="485">
        <v>1</v>
      </c>
      <c r="T1416" s="485">
        <v>0</v>
      </c>
      <c r="U1416" s="484">
        <v>0</v>
      </c>
      <c r="V1416" s="483"/>
      <c r="W1416" s="486" t="s">
        <v>672</v>
      </c>
      <c r="X1416" s="476" t="s">
        <v>0</v>
      </c>
      <c r="Y1416" s="476" t="s">
        <v>0</v>
      </c>
      <c r="Z1416" s="476">
        <v>0</v>
      </c>
      <c r="AA1416" s="493">
        <f t="shared" si="54"/>
        <v>10</v>
      </c>
      <c r="AC1416" s="495">
        <f t="shared" si="55"/>
        <v>10</v>
      </c>
    </row>
    <row r="1417" spans="1:29" s="493" customFormat="1" hidden="1" x14ac:dyDescent="0.2">
      <c r="A1417" s="475">
        <v>1390</v>
      </c>
      <c r="B1417" s="476" t="s">
        <v>407</v>
      </c>
      <c r="C1417" s="476" t="s">
        <v>486</v>
      </c>
      <c r="D1417" s="476" t="s">
        <v>703</v>
      </c>
      <c r="E1417" s="476" t="s">
        <v>750</v>
      </c>
      <c r="F1417" s="477">
        <v>1500</v>
      </c>
      <c r="G1417" s="477">
        <v>0</v>
      </c>
      <c r="H1417" s="477">
        <v>0</v>
      </c>
      <c r="I1417" s="478" t="s">
        <v>328</v>
      </c>
      <c r="J1417" s="479">
        <v>1003.97</v>
      </c>
      <c r="K1417" s="480">
        <v>43714</v>
      </c>
      <c r="L1417" s="480"/>
      <c r="M1417" s="481">
        <v>1506</v>
      </c>
      <c r="N1417" s="482" t="s">
        <v>328</v>
      </c>
      <c r="O1417" s="483">
        <v>1</v>
      </c>
      <c r="P1417" s="484">
        <v>1665</v>
      </c>
      <c r="Q1417" s="485">
        <v>0</v>
      </c>
      <c r="R1417" s="485">
        <v>0</v>
      </c>
      <c r="S1417" s="485">
        <v>167</v>
      </c>
      <c r="T1417" s="485">
        <v>0</v>
      </c>
      <c r="U1417" s="484">
        <v>0</v>
      </c>
      <c r="V1417" s="483"/>
      <c r="W1417" s="486" t="s">
        <v>672</v>
      </c>
      <c r="X1417" s="476" t="s">
        <v>0</v>
      </c>
      <c r="Y1417" s="476" t="s">
        <v>0</v>
      </c>
      <c r="Z1417" s="476">
        <v>0</v>
      </c>
      <c r="AA1417" s="493">
        <f t="shared" si="54"/>
        <v>1500</v>
      </c>
      <c r="AC1417" s="495">
        <f t="shared" si="55"/>
        <v>1500</v>
      </c>
    </row>
    <row r="1418" spans="1:29" s="493" customFormat="1" hidden="1" x14ac:dyDescent="0.2">
      <c r="A1418" s="475">
        <v>1391</v>
      </c>
      <c r="B1418" s="476" t="s">
        <v>407</v>
      </c>
      <c r="C1418" s="476" t="s">
        <v>486</v>
      </c>
      <c r="D1418" s="476" t="s">
        <v>703</v>
      </c>
      <c r="E1418" s="476" t="s">
        <v>750</v>
      </c>
      <c r="F1418" s="477">
        <v>1500</v>
      </c>
      <c r="G1418" s="477">
        <v>0</v>
      </c>
      <c r="H1418" s="477">
        <v>0</v>
      </c>
      <c r="I1418" s="478" t="s">
        <v>328</v>
      </c>
      <c r="J1418" s="479">
        <v>1003.98</v>
      </c>
      <c r="K1418" s="480">
        <v>43714</v>
      </c>
      <c r="L1418" s="480"/>
      <c r="M1418" s="481">
        <v>1506</v>
      </c>
      <c r="N1418" s="482" t="s">
        <v>328</v>
      </c>
      <c r="O1418" s="483">
        <v>1</v>
      </c>
      <c r="P1418" s="484">
        <v>1658</v>
      </c>
      <c r="Q1418" s="485">
        <v>0</v>
      </c>
      <c r="R1418" s="485">
        <v>0</v>
      </c>
      <c r="S1418" s="485">
        <v>159</v>
      </c>
      <c r="T1418" s="485">
        <v>0</v>
      </c>
      <c r="U1418" s="484">
        <v>0</v>
      </c>
      <c r="V1418" s="483"/>
      <c r="W1418" s="486" t="s">
        <v>672</v>
      </c>
      <c r="X1418" s="476" t="s">
        <v>0</v>
      </c>
      <c r="Y1418" s="476" t="s">
        <v>0</v>
      </c>
      <c r="Z1418" s="476">
        <v>0</v>
      </c>
      <c r="AA1418" s="493">
        <f t="shared" si="54"/>
        <v>1500</v>
      </c>
      <c r="AC1418" s="495">
        <f t="shared" si="55"/>
        <v>1500</v>
      </c>
    </row>
    <row r="1419" spans="1:29" s="493" customFormat="1" hidden="1" x14ac:dyDescent="0.2">
      <c r="A1419" s="475">
        <v>1392</v>
      </c>
      <c r="B1419" s="476" t="s">
        <v>407</v>
      </c>
      <c r="C1419" s="476" t="s">
        <v>486</v>
      </c>
      <c r="D1419" s="476" t="s">
        <v>703</v>
      </c>
      <c r="E1419" s="476" t="s">
        <v>750</v>
      </c>
      <c r="F1419" s="477">
        <v>10</v>
      </c>
      <c r="G1419" s="477">
        <v>0</v>
      </c>
      <c r="H1419" s="477">
        <v>0</v>
      </c>
      <c r="I1419" s="478" t="s">
        <v>328</v>
      </c>
      <c r="J1419" s="479">
        <v>1003.99</v>
      </c>
      <c r="K1419" s="480">
        <v>43714</v>
      </c>
      <c r="L1419" s="480"/>
      <c r="M1419" s="481">
        <v>10</v>
      </c>
      <c r="N1419" s="482" t="s">
        <v>328</v>
      </c>
      <c r="O1419" s="483">
        <v>1</v>
      </c>
      <c r="P1419" s="484">
        <v>11</v>
      </c>
      <c r="Q1419" s="485">
        <v>0</v>
      </c>
      <c r="R1419" s="485">
        <v>0</v>
      </c>
      <c r="S1419" s="485">
        <v>1</v>
      </c>
      <c r="T1419" s="485">
        <v>0</v>
      </c>
      <c r="U1419" s="484">
        <v>0</v>
      </c>
      <c r="V1419" s="483"/>
      <c r="W1419" s="486" t="s">
        <v>672</v>
      </c>
      <c r="X1419" s="476" t="s">
        <v>0</v>
      </c>
      <c r="Y1419" s="476" t="s">
        <v>0</v>
      </c>
      <c r="Z1419" s="476">
        <v>0</v>
      </c>
      <c r="AA1419" s="493">
        <f t="shared" si="54"/>
        <v>10</v>
      </c>
      <c r="AC1419" s="495">
        <f t="shared" si="55"/>
        <v>10</v>
      </c>
    </row>
    <row r="1420" spans="1:29" s="493" customFormat="1" hidden="1" x14ac:dyDescent="0.2">
      <c r="A1420" s="475">
        <v>1393</v>
      </c>
      <c r="B1420" s="476" t="s">
        <v>407</v>
      </c>
      <c r="C1420" s="476" t="s">
        <v>486</v>
      </c>
      <c r="D1420" s="476" t="s">
        <v>703</v>
      </c>
      <c r="E1420" s="476" t="s">
        <v>750</v>
      </c>
      <c r="F1420" s="477">
        <v>1000</v>
      </c>
      <c r="G1420" s="477">
        <v>0</v>
      </c>
      <c r="H1420" s="477">
        <v>0</v>
      </c>
      <c r="I1420" s="478" t="s">
        <v>328</v>
      </c>
      <c r="J1420" s="479">
        <v>1004.2</v>
      </c>
      <c r="K1420" s="480">
        <v>43714</v>
      </c>
      <c r="L1420" s="480"/>
      <c r="M1420" s="481">
        <v>1004</v>
      </c>
      <c r="N1420" s="482" t="s">
        <v>328</v>
      </c>
      <c r="O1420" s="483">
        <v>1</v>
      </c>
      <c r="P1420" s="484">
        <v>1110</v>
      </c>
      <c r="Q1420" s="485">
        <v>0</v>
      </c>
      <c r="R1420" s="485">
        <v>0</v>
      </c>
      <c r="S1420" s="485">
        <v>106</v>
      </c>
      <c r="T1420" s="485">
        <v>0</v>
      </c>
      <c r="U1420" s="484">
        <v>0</v>
      </c>
      <c r="V1420" s="483"/>
      <c r="W1420" s="486" t="s">
        <v>672</v>
      </c>
      <c r="X1420" s="476" t="s">
        <v>0</v>
      </c>
      <c r="Y1420" s="476" t="s">
        <v>0</v>
      </c>
      <c r="Z1420" s="476">
        <v>0</v>
      </c>
      <c r="AA1420" s="493">
        <f t="shared" si="54"/>
        <v>1000</v>
      </c>
      <c r="AC1420" s="495">
        <f t="shared" si="55"/>
        <v>1000</v>
      </c>
    </row>
    <row r="1421" spans="1:29" s="493" customFormat="1" hidden="1" x14ac:dyDescent="0.2">
      <c r="A1421" s="475">
        <v>1394</v>
      </c>
      <c r="B1421" s="476" t="s">
        <v>407</v>
      </c>
      <c r="C1421" s="476" t="s">
        <v>486</v>
      </c>
      <c r="D1421" s="476" t="s">
        <v>703</v>
      </c>
      <c r="E1421" s="476" t="s">
        <v>750</v>
      </c>
      <c r="F1421" s="477">
        <v>10</v>
      </c>
      <c r="G1421" s="477">
        <v>0</v>
      </c>
      <c r="H1421" s="477">
        <v>0</v>
      </c>
      <c r="I1421" s="478" t="s">
        <v>328</v>
      </c>
      <c r="J1421" s="479">
        <v>1004.24</v>
      </c>
      <c r="K1421" s="480">
        <v>43714</v>
      </c>
      <c r="L1421" s="480"/>
      <c r="M1421" s="481">
        <v>10</v>
      </c>
      <c r="N1421" s="482" t="s">
        <v>328</v>
      </c>
      <c r="O1421" s="483">
        <v>1</v>
      </c>
      <c r="P1421" s="484">
        <v>11</v>
      </c>
      <c r="Q1421" s="485">
        <v>0</v>
      </c>
      <c r="R1421" s="485">
        <v>0</v>
      </c>
      <c r="S1421" s="485">
        <v>1</v>
      </c>
      <c r="T1421" s="485">
        <v>0</v>
      </c>
      <c r="U1421" s="484">
        <v>0</v>
      </c>
      <c r="V1421" s="483"/>
      <c r="W1421" s="486" t="s">
        <v>672</v>
      </c>
      <c r="X1421" s="476" t="s">
        <v>0</v>
      </c>
      <c r="Y1421" s="476" t="s">
        <v>0</v>
      </c>
      <c r="Z1421" s="476">
        <v>0</v>
      </c>
      <c r="AA1421" s="493">
        <f t="shared" si="54"/>
        <v>10</v>
      </c>
      <c r="AC1421" s="495">
        <f t="shared" si="55"/>
        <v>10</v>
      </c>
    </row>
    <row r="1422" spans="1:29" s="493" customFormat="1" hidden="1" x14ac:dyDescent="0.2">
      <c r="A1422" s="475">
        <v>1395</v>
      </c>
      <c r="B1422" s="476" t="s">
        <v>484</v>
      </c>
      <c r="C1422" s="476" t="s">
        <v>486</v>
      </c>
      <c r="D1422" s="476" t="s">
        <v>703</v>
      </c>
      <c r="E1422" s="476" t="s">
        <v>751</v>
      </c>
      <c r="F1422" s="477">
        <v>603</v>
      </c>
      <c r="G1422" s="477">
        <v>0</v>
      </c>
      <c r="H1422" s="477">
        <v>0</v>
      </c>
      <c r="I1422" s="478" t="s">
        <v>328</v>
      </c>
      <c r="J1422" s="479">
        <v>2504.85</v>
      </c>
      <c r="K1422" s="480">
        <v>44242</v>
      </c>
      <c r="L1422" s="480"/>
      <c r="M1422" s="481">
        <v>1510</v>
      </c>
      <c r="N1422" s="482" t="s">
        <v>328</v>
      </c>
      <c r="O1422" s="483">
        <v>1</v>
      </c>
      <c r="P1422" s="484">
        <v>1439</v>
      </c>
      <c r="Q1422" s="485">
        <v>0</v>
      </c>
      <c r="R1422" s="485">
        <v>0</v>
      </c>
      <c r="S1422" s="485">
        <v>-71</v>
      </c>
      <c r="T1422" s="485">
        <v>0</v>
      </c>
      <c r="U1422" s="484">
        <v>0</v>
      </c>
      <c r="V1422" s="483"/>
      <c r="W1422" s="486" t="s">
        <v>672</v>
      </c>
      <c r="X1422" s="476" t="s">
        <v>309</v>
      </c>
      <c r="Y1422" s="476" t="s">
        <v>309</v>
      </c>
      <c r="Z1422" s="476">
        <v>0</v>
      </c>
      <c r="AA1422" s="493">
        <f t="shared" si="54"/>
        <v>603</v>
      </c>
      <c r="AC1422" s="495">
        <f t="shared" si="55"/>
        <v>603</v>
      </c>
    </row>
    <row r="1423" spans="1:29" s="493" customFormat="1" hidden="1" x14ac:dyDescent="0.2">
      <c r="A1423" s="475">
        <v>1396</v>
      </c>
      <c r="B1423" s="476" t="s">
        <v>484</v>
      </c>
      <c r="C1423" s="476" t="s">
        <v>486</v>
      </c>
      <c r="D1423" s="476" t="s">
        <v>703</v>
      </c>
      <c r="E1423" s="476" t="s">
        <v>751</v>
      </c>
      <c r="F1423" s="477">
        <v>2357</v>
      </c>
      <c r="G1423" s="477">
        <v>0</v>
      </c>
      <c r="H1423" s="477">
        <v>0</v>
      </c>
      <c r="I1423" s="478" t="s">
        <v>328</v>
      </c>
      <c r="J1423" s="479">
        <v>2475.73</v>
      </c>
      <c r="K1423" s="480">
        <v>44253</v>
      </c>
      <c r="L1423" s="480"/>
      <c r="M1423" s="481">
        <v>5835</v>
      </c>
      <c r="N1423" s="482" t="s">
        <v>328</v>
      </c>
      <c r="O1423" s="483">
        <v>1</v>
      </c>
      <c r="P1423" s="484">
        <v>5625</v>
      </c>
      <c r="Q1423" s="485">
        <v>0</v>
      </c>
      <c r="R1423" s="485">
        <v>0</v>
      </c>
      <c r="S1423" s="485">
        <v>-211</v>
      </c>
      <c r="T1423" s="485">
        <v>0</v>
      </c>
      <c r="U1423" s="484">
        <v>0</v>
      </c>
      <c r="V1423" s="483"/>
      <c r="W1423" s="486" t="s">
        <v>672</v>
      </c>
      <c r="X1423" s="476" t="s">
        <v>309</v>
      </c>
      <c r="Y1423" s="476" t="s">
        <v>309</v>
      </c>
      <c r="Z1423" s="476">
        <v>0</v>
      </c>
      <c r="AA1423" s="493">
        <f t="shared" si="54"/>
        <v>2357</v>
      </c>
      <c r="AC1423" s="495">
        <f t="shared" si="55"/>
        <v>2357</v>
      </c>
    </row>
    <row r="1424" spans="1:29" s="493" customFormat="1" hidden="1" x14ac:dyDescent="0.2">
      <c r="A1424" s="475">
        <v>1397</v>
      </c>
      <c r="B1424" s="476" t="s">
        <v>484</v>
      </c>
      <c r="C1424" s="476" t="s">
        <v>486</v>
      </c>
      <c r="D1424" s="476" t="s">
        <v>703</v>
      </c>
      <c r="E1424" s="476" t="s">
        <v>751</v>
      </c>
      <c r="F1424" s="477">
        <v>1</v>
      </c>
      <c r="G1424" s="477">
        <v>0</v>
      </c>
      <c r="H1424" s="477">
        <v>0</v>
      </c>
      <c r="I1424" s="478" t="s">
        <v>328</v>
      </c>
      <c r="J1424" s="479">
        <v>2308.12</v>
      </c>
      <c r="K1424" s="480">
        <v>44260</v>
      </c>
      <c r="L1424" s="480"/>
      <c r="M1424" s="481">
        <v>2</v>
      </c>
      <c r="N1424" s="482" t="s">
        <v>328</v>
      </c>
      <c r="O1424" s="483">
        <v>1</v>
      </c>
      <c r="P1424" s="484">
        <v>2</v>
      </c>
      <c r="Q1424" s="485">
        <v>0</v>
      </c>
      <c r="R1424" s="485">
        <v>0</v>
      </c>
      <c r="S1424" s="485">
        <v>0</v>
      </c>
      <c r="T1424" s="485">
        <v>0</v>
      </c>
      <c r="U1424" s="484">
        <v>0</v>
      </c>
      <c r="V1424" s="483"/>
      <c r="W1424" s="486" t="s">
        <v>672</v>
      </c>
      <c r="X1424" s="476" t="s">
        <v>309</v>
      </c>
      <c r="Y1424" s="476" t="s">
        <v>309</v>
      </c>
      <c r="Z1424" s="476">
        <v>0</v>
      </c>
      <c r="AA1424" s="493">
        <f t="shared" ref="AA1424:AA1450" si="56">F1424/O1424</f>
        <v>1</v>
      </c>
      <c r="AC1424" s="495">
        <f t="shared" ref="AC1424:AC1450" si="57">AA1424-AB1424</f>
        <v>1</v>
      </c>
    </row>
    <row r="1425" spans="1:29" s="493" customFormat="1" hidden="1" x14ac:dyDescent="0.2">
      <c r="A1425" s="475">
        <v>1398</v>
      </c>
      <c r="B1425" s="476" t="s">
        <v>484</v>
      </c>
      <c r="C1425" s="476" t="s">
        <v>486</v>
      </c>
      <c r="D1425" s="476" t="s">
        <v>703</v>
      </c>
      <c r="E1425" s="476" t="s">
        <v>751</v>
      </c>
      <c r="F1425" s="477">
        <v>2462</v>
      </c>
      <c r="G1425" s="477">
        <v>0</v>
      </c>
      <c r="H1425" s="477">
        <v>0</v>
      </c>
      <c r="I1425" s="478" t="s">
        <v>328</v>
      </c>
      <c r="J1425" s="479">
        <v>2370</v>
      </c>
      <c r="K1425" s="480">
        <v>44260</v>
      </c>
      <c r="L1425" s="480"/>
      <c r="M1425" s="481">
        <v>5835</v>
      </c>
      <c r="N1425" s="482" t="s">
        <v>328</v>
      </c>
      <c r="O1425" s="483">
        <v>1</v>
      </c>
      <c r="P1425" s="484">
        <v>5875</v>
      </c>
      <c r="Q1425" s="485">
        <v>0</v>
      </c>
      <c r="R1425" s="485">
        <v>0</v>
      </c>
      <c r="S1425" s="485">
        <v>40</v>
      </c>
      <c r="T1425" s="485">
        <v>0</v>
      </c>
      <c r="U1425" s="484">
        <v>0</v>
      </c>
      <c r="V1425" s="483"/>
      <c r="W1425" s="486" t="s">
        <v>672</v>
      </c>
      <c r="X1425" s="476" t="s">
        <v>309</v>
      </c>
      <c r="Y1425" s="476" t="s">
        <v>309</v>
      </c>
      <c r="Z1425" s="476">
        <v>0</v>
      </c>
      <c r="AA1425" s="493">
        <f t="shared" si="56"/>
        <v>2462</v>
      </c>
      <c r="AC1425" s="495">
        <f t="shared" si="57"/>
        <v>2462</v>
      </c>
    </row>
    <row r="1426" spans="1:29" s="493" customFormat="1" hidden="1" x14ac:dyDescent="0.2">
      <c r="A1426" s="475">
        <v>1399</v>
      </c>
      <c r="B1426" s="476" t="s">
        <v>484</v>
      </c>
      <c r="C1426" s="476" t="s">
        <v>486</v>
      </c>
      <c r="D1426" s="476" t="s">
        <v>703</v>
      </c>
      <c r="E1426" s="476" t="s">
        <v>751</v>
      </c>
      <c r="F1426" s="477">
        <v>2458</v>
      </c>
      <c r="G1426" s="477">
        <v>0</v>
      </c>
      <c r="H1426" s="477">
        <v>0</v>
      </c>
      <c r="I1426" s="478" t="s">
        <v>328</v>
      </c>
      <c r="J1426" s="479">
        <v>2308.11</v>
      </c>
      <c r="K1426" s="480">
        <v>44260</v>
      </c>
      <c r="L1426" s="480"/>
      <c r="M1426" s="481">
        <v>5673</v>
      </c>
      <c r="N1426" s="482" t="s">
        <v>328</v>
      </c>
      <c r="O1426" s="483">
        <v>1</v>
      </c>
      <c r="P1426" s="484">
        <v>5866</v>
      </c>
      <c r="Q1426" s="485">
        <v>0</v>
      </c>
      <c r="R1426" s="485">
        <v>0</v>
      </c>
      <c r="S1426" s="485">
        <v>192</v>
      </c>
      <c r="T1426" s="485">
        <v>0</v>
      </c>
      <c r="U1426" s="484">
        <v>0</v>
      </c>
      <c r="V1426" s="483"/>
      <c r="W1426" s="486" t="s">
        <v>672</v>
      </c>
      <c r="X1426" s="476" t="s">
        <v>309</v>
      </c>
      <c r="Y1426" s="476" t="s">
        <v>309</v>
      </c>
      <c r="Z1426" s="476">
        <v>0</v>
      </c>
      <c r="AA1426" s="493">
        <f t="shared" si="56"/>
        <v>2458</v>
      </c>
      <c r="AC1426" s="495">
        <f t="shared" si="57"/>
        <v>2458</v>
      </c>
    </row>
    <row r="1427" spans="1:29" s="493" customFormat="1" hidden="1" x14ac:dyDescent="0.2">
      <c r="A1427" s="475">
        <v>1400</v>
      </c>
      <c r="B1427" s="476" t="s">
        <v>484</v>
      </c>
      <c r="C1427" s="476" t="s">
        <v>486</v>
      </c>
      <c r="D1427" s="476" t="s">
        <v>703</v>
      </c>
      <c r="E1427" s="476" t="s">
        <v>751</v>
      </c>
      <c r="F1427" s="477">
        <v>2483</v>
      </c>
      <c r="G1427" s="477">
        <v>0</v>
      </c>
      <c r="H1427" s="477">
        <v>0</v>
      </c>
      <c r="I1427" s="478" t="s">
        <v>328</v>
      </c>
      <c r="J1427" s="479">
        <v>2350</v>
      </c>
      <c r="K1427" s="480">
        <v>44264</v>
      </c>
      <c r="L1427" s="480"/>
      <c r="M1427" s="481">
        <v>5835</v>
      </c>
      <c r="N1427" s="482" t="s">
        <v>328</v>
      </c>
      <c r="O1427" s="483">
        <v>1</v>
      </c>
      <c r="P1427" s="484">
        <v>5925</v>
      </c>
      <c r="Q1427" s="485">
        <v>0</v>
      </c>
      <c r="R1427" s="485">
        <v>0</v>
      </c>
      <c r="S1427" s="485">
        <v>90</v>
      </c>
      <c r="T1427" s="485">
        <v>0</v>
      </c>
      <c r="U1427" s="484">
        <v>0</v>
      </c>
      <c r="V1427" s="483"/>
      <c r="W1427" s="486" t="s">
        <v>672</v>
      </c>
      <c r="X1427" s="476" t="s">
        <v>309</v>
      </c>
      <c r="Y1427" s="476" t="s">
        <v>309</v>
      </c>
      <c r="Z1427" s="476">
        <v>0</v>
      </c>
      <c r="AA1427" s="493">
        <f t="shared" si="56"/>
        <v>2483</v>
      </c>
      <c r="AC1427" s="495">
        <f t="shared" si="57"/>
        <v>2483</v>
      </c>
    </row>
    <row r="1428" spans="1:29" s="493" customFormat="1" hidden="1" x14ac:dyDescent="0.2">
      <c r="A1428" s="475">
        <v>1401</v>
      </c>
      <c r="B1428" s="476" t="s">
        <v>484</v>
      </c>
      <c r="C1428" s="476" t="s">
        <v>486</v>
      </c>
      <c r="D1428" s="476" t="s">
        <v>703</v>
      </c>
      <c r="E1428" s="476" t="s">
        <v>751</v>
      </c>
      <c r="F1428" s="477">
        <v>2345</v>
      </c>
      <c r="G1428" s="477">
        <v>0</v>
      </c>
      <c r="H1428" s="477">
        <v>0</v>
      </c>
      <c r="I1428" s="478" t="s">
        <v>328</v>
      </c>
      <c r="J1428" s="479">
        <v>2309.71</v>
      </c>
      <c r="K1428" s="480">
        <v>44264</v>
      </c>
      <c r="L1428" s="480"/>
      <c r="M1428" s="481">
        <v>5416</v>
      </c>
      <c r="N1428" s="482" t="s">
        <v>328</v>
      </c>
      <c r="O1428" s="483">
        <v>1</v>
      </c>
      <c r="P1428" s="484">
        <v>5596</v>
      </c>
      <c r="Q1428" s="485">
        <v>0</v>
      </c>
      <c r="R1428" s="485">
        <v>0</v>
      </c>
      <c r="S1428" s="485">
        <v>180</v>
      </c>
      <c r="T1428" s="485">
        <v>0</v>
      </c>
      <c r="U1428" s="484">
        <v>0</v>
      </c>
      <c r="V1428" s="483"/>
      <c r="W1428" s="486" t="s">
        <v>672</v>
      </c>
      <c r="X1428" s="476" t="s">
        <v>309</v>
      </c>
      <c r="Y1428" s="476" t="s">
        <v>309</v>
      </c>
      <c r="Z1428" s="476">
        <v>0</v>
      </c>
      <c r="AA1428" s="493">
        <f t="shared" si="56"/>
        <v>2345</v>
      </c>
      <c r="AC1428" s="495">
        <f t="shared" si="57"/>
        <v>2345</v>
      </c>
    </row>
    <row r="1429" spans="1:29" s="493" customFormat="1" hidden="1" x14ac:dyDescent="0.2">
      <c r="A1429" s="475">
        <v>1402</v>
      </c>
      <c r="B1429" s="476" t="s">
        <v>484</v>
      </c>
      <c r="C1429" s="476" t="s">
        <v>486</v>
      </c>
      <c r="D1429" s="476" t="s">
        <v>703</v>
      </c>
      <c r="E1429" s="476" t="s">
        <v>751</v>
      </c>
      <c r="F1429" s="477">
        <v>2501</v>
      </c>
      <c r="G1429" s="477">
        <v>0</v>
      </c>
      <c r="H1429" s="477">
        <v>0</v>
      </c>
      <c r="I1429" s="478" t="s">
        <v>328</v>
      </c>
      <c r="J1429" s="479">
        <v>2333</v>
      </c>
      <c r="K1429" s="480">
        <v>44265</v>
      </c>
      <c r="L1429" s="480"/>
      <c r="M1429" s="481">
        <v>5835</v>
      </c>
      <c r="N1429" s="482" t="s">
        <v>328</v>
      </c>
      <c r="O1429" s="483">
        <v>1</v>
      </c>
      <c r="P1429" s="484">
        <v>5968</v>
      </c>
      <c r="Q1429" s="485">
        <v>0</v>
      </c>
      <c r="R1429" s="485">
        <v>0</v>
      </c>
      <c r="S1429" s="485">
        <v>133</v>
      </c>
      <c r="T1429" s="485">
        <v>0</v>
      </c>
      <c r="U1429" s="484">
        <v>0</v>
      </c>
      <c r="V1429" s="483"/>
      <c r="W1429" s="486" t="s">
        <v>672</v>
      </c>
      <c r="X1429" s="476" t="s">
        <v>309</v>
      </c>
      <c r="Y1429" s="476" t="s">
        <v>309</v>
      </c>
      <c r="Z1429" s="476">
        <v>0</v>
      </c>
      <c r="AA1429" s="493">
        <f t="shared" si="56"/>
        <v>2501</v>
      </c>
      <c r="AC1429" s="495">
        <f t="shared" si="57"/>
        <v>2501</v>
      </c>
    </row>
    <row r="1430" spans="1:29" s="493" customFormat="1" hidden="1" x14ac:dyDescent="0.2">
      <c r="A1430" s="475">
        <v>1403</v>
      </c>
      <c r="B1430" s="476" t="s">
        <v>484</v>
      </c>
      <c r="C1430" s="476" t="s">
        <v>486</v>
      </c>
      <c r="D1430" s="476" t="s">
        <v>703</v>
      </c>
      <c r="E1430" s="476" t="s">
        <v>751</v>
      </c>
      <c r="F1430" s="477">
        <v>2494</v>
      </c>
      <c r="G1430" s="477">
        <v>0</v>
      </c>
      <c r="H1430" s="477">
        <v>0</v>
      </c>
      <c r="I1430" s="478" t="s">
        <v>328</v>
      </c>
      <c r="J1430" s="479">
        <v>2340</v>
      </c>
      <c r="K1430" s="480">
        <v>44266</v>
      </c>
      <c r="L1430" s="480"/>
      <c r="M1430" s="481">
        <v>5836</v>
      </c>
      <c r="N1430" s="482" t="s">
        <v>328</v>
      </c>
      <c r="O1430" s="483">
        <v>1</v>
      </c>
      <c r="P1430" s="484">
        <v>5952</v>
      </c>
      <c r="Q1430" s="485">
        <v>0</v>
      </c>
      <c r="R1430" s="485">
        <v>0</v>
      </c>
      <c r="S1430" s="485">
        <v>116</v>
      </c>
      <c r="T1430" s="485">
        <v>0</v>
      </c>
      <c r="U1430" s="484">
        <v>0</v>
      </c>
      <c r="V1430" s="483"/>
      <c r="W1430" s="486" t="s">
        <v>672</v>
      </c>
      <c r="X1430" s="476" t="s">
        <v>309</v>
      </c>
      <c r="Y1430" s="476" t="s">
        <v>309</v>
      </c>
      <c r="Z1430" s="476">
        <v>0</v>
      </c>
      <c r="AA1430" s="493">
        <f t="shared" si="56"/>
        <v>2494</v>
      </c>
      <c r="AC1430" s="495">
        <f t="shared" si="57"/>
        <v>2494</v>
      </c>
    </row>
    <row r="1431" spans="1:29" s="493" customFormat="1" hidden="1" x14ac:dyDescent="0.2">
      <c r="A1431" s="475">
        <v>1404</v>
      </c>
      <c r="B1431" s="476" t="s">
        <v>484</v>
      </c>
      <c r="C1431" s="476" t="s">
        <v>486</v>
      </c>
      <c r="D1431" s="476" t="s">
        <v>703</v>
      </c>
      <c r="E1431" s="476" t="s">
        <v>751</v>
      </c>
      <c r="F1431" s="477">
        <v>30</v>
      </c>
      <c r="G1431" s="477">
        <v>0</v>
      </c>
      <c r="H1431" s="477">
        <v>0</v>
      </c>
      <c r="I1431" s="478" t="s">
        <v>328</v>
      </c>
      <c r="J1431" s="479">
        <v>2378.65</v>
      </c>
      <c r="K1431" s="480">
        <v>44270</v>
      </c>
      <c r="L1431" s="480"/>
      <c r="M1431" s="481">
        <v>71</v>
      </c>
      <c r="N1431" s="482" t="s">
        <v>328</v>
      </c>
      <c r="O1431" s="483">
        <v>1</v>
      </c>
      <c r="P1431" s="484">
        <v>72</v>
      </c>
      <c r="Q1431" s="485">
        <v>0</v>
      </c>
      <c r="R1431" s="485">
        <v>0</v>
      </c>
      <c r="S1431" s="485">
        <v>0</v>
      </c>
      <c r="T1431" s="485">
        <v>0</v>
      </c>
      <c r="U1431" s="484">
        <v>0</v>
      </c>
      <c r="V1431" s="483"/>
      <c r="W1431" s="486" t="s">
        <v>672</v>
      </c>
      <c r="X1431" s="476" t="s">
        <v>309</v>
      </c>
      <c r="Y1431" s="476" t="s">
        <v>309</v>
      </c>
      <c r="Z1431" s="476">
        <v>0</v>
      </c>
      <c r="AA1431" s="493">
        <f t="shared" si="56"/>
        <v>30</v>
      </c>
      <c r="AC1431" s="495">
        <f t="shared" si="57"/>
        <v>30</v>
      </c>
    </row>
    <row r="1432" spans="1:29" s="493" customFormat="1" hidden="1" x14ac:dyDescent="0.2">
      <c r="A1432" s="475">
        <v>1405</v>
      </c>
      <c r="B1432" s="476" t="s">
        <v>484</v>
      </c>
      <c r="C1432" s="476" t="s">
        <v>486</v>
      </c>
      <c r="D1432" s="476" t="s">
        <v>703</v>
      </c>
      <c r="E1432" s="476" t="s">
        <v>751</v>
      </c>
      <c r="F1432" s="477">
        <v>2504</v>
      </c>
      <c r="G1432" s="477">
        <v>0</v>
      </c>
      <c r="H1432" s="477">
        <v>0</v>
      </c>
      <c r="I1432" s="478" t="s">
        <v>328</v>
      </c>
      <c r="J1432" s="479">
        <v>2330.1</v>
      </c>
      <c r="K1432" s="480">
        <v>44271</v>
      </c>
      <c r="L1432" s="480"/>
      <c r="M1432" s="481">
        <v>5835</v>
      </c>
      <c r="N1432" s="482" t="s">
        <v>328</v>
      </c>
      <c r="O1432" s="483">
        <v>1</v>
      </c>
      <c r="P1432" s="484">
        <v>5975</v>
      </c>
      <c r="Q1432" s="485">
        <v>0</v>
      </c>
      <c r="R1432" s="485">
        <v>0</v>
      </c>
      <c r="S1432" s="485">
        <v>141</v>
      </c>
      <c r="T1432" s="485">
        <v>0</v>
      </c>
      <c r="U1432" s="484">
        <v>0</v>
      </c>
      <c r="V1432" s="483"/>
      <c r="W1432" s="486" t="s">
        <v>672</v>
      </c>
      <c r="X1432" s="476" t="s">
        <v>309</v>
      </c>
      <c r="Y1432" s="476" t="s">
        <v>309</v>
      </c>
      <c r="Z1432" s="476">
        <v>0</v>
      </c>
      <c r="AA1432" s="493">
        <f t="shared" si="56"/>
        <v>2504</v>
      </c>
      <c r="AC1432" s="495">
        <f t="shared" si="57"/>
        <v>2504</v>
      </c>
    </row>
    <row r="1433" spans="1:29" s="493" customFormat="1" hidden="1" x14ac:dyDescent="0.2">
      <c r="A1433" s="475">
        <v>1406</v>
      </c>
      <c r="B1433" s="476" t="s">
        <v>484</v>
      </c>
      <c r="C1433" s="476" t="s">
        <v>486</v>
      </c>
      <c r="D1433" s="476" t="s">
        <v>703</v>
      </c>
      <c r="E1433" s="476" t="s">
        <v>751</v>
      </c>
      <c r="F1433" s="477">
        <v>327</v>
      </c>
      <c r="G1433" s="477">
        <v>0</v>
      </c>
      <c r="H1433" s="477">
        <v>0</v>
      </c>
      <c r="I1433" s="478" t="s">
        <v>328</v>
      </c>
      <c r="J1433" s="479">
        <v>2378.65</v>
      </c>
      <c r="K1433" s="480">
        <v>44271</v>
      </c>
      <c r="L1433" s="480"/>
      <c r="M1433" s="481">
        <v>778</v>
      </c>
      <c r="N1433" s="482" t="s">
        <v>328</v>
      </c>
      <c r="O1433" s="483">
        <v>1</v>
      </c>
      <c r="P1433" s="484">
        <v>780</v>
      </c>
      <c r="Q1433" s="485">
        <v>0</v>
      </c>
      <c r="R1433" s="485">
        <v>0</v>
      </c>
      <c r="S1433" s="485">
        <v>3</v>
      </c>
      <c r="T1433" s="485">
        <v>0</v>
      </c>
      <c r="U1433" s="484">
        <v>0</v>
      </c>
      <c r="V1433" s="483"/>
      <c r="W1433" s="486" t="s">
        <v>672</v>
      </c>
      <c r="X1433" s="476" t="s">
        <v>309</v>
      </c>
      <c r="Y1433" s="476" t="s">
        <v>309</v>
      </c>
      <c r="Z1433" s="476">
        <v>0</v>
      </c>
      <c r="AA1433" s="493">
        <f t="shared" si="56"/>
        <v>327</v>
      </c>
      <c r="AC1433" s="495">
        <f t="shared" si="57"/>
        <v>327</v>
      </c>
    </row>
    <row r="1434" spans="1:29" s="493" customFormat="1" hidden="1" x14ac:dyDescent="0.2">
      <c r="A1434" s="475">
        <v>1407</v>
      </c>
      <c r="B1434" s="476" t="s">
        <v>484</v>
      </c>
      <c r="C1434" s="476" t="s">
        <v>486</v>
      </c>
      <c r="D1434" s="476" t="s">
        <v>703</v>
      </c>
      <c r="E1434" s="476" t="s">
        <v>751</v>
      </c>
      <c r="F1434" s="477">
        <v>2426</v>
      </c>
      <c r="G1434" s="477">
        <v>0</v>
      </c>
      <c r="H1434" s="477">
        <v>0</v>
      </c>
      <c r="I1434" s="478" t="s">
        <v>328</v>
      </c>
      <c r="J1434" s="479">
        <v>2330</v>
      </c>
      <c r="K1434" s="480">
        <v>44281</v>
      </c>
      <c r="L1434" s="480"/>
      <c r="M1434" s="481">
        <v>5653</v>
      </c>
      <c r="N1434" s="482" t="s">
        <v>328</v>
      </c>
      <c r="O1434" s="483">
        <v>1</v>
      </c>
      <c r="P1434" s="484">
        <v>5789</v>
      </c>
      <c r="Q1434" s="485">
        <v>0</v>
      </c>
      <c r="R1434" s="485">
        <v>0</v>
      </c>
      <c r="S1434" s="485">
        <v>137</v>
      </c>
      <c r="T1434" s="485">
        <v>0</v>
      </c>
      <c r="U1434" s="484">
        <v>0</v>
      </c>
      <c r="V1434" s="483"/>
      <c r="W1434" s="486" t="s">
        <v>672</v>
      </c>
      <c r="X1434" s="476" t="s">
        <v>309</v>
      </c>
      <c r="Y1434" s="476" t="s">
        <v>309</v>
      </c>
      <c r="Z1434" s="476">
        <v>0</v>
      </c>
      <c r="AA1434" s="493">
        <f t="shared" si="56"/>
        <v>2426</v>
      </c>
      <c r="AC1434" s="495">
        <f t="shared" si="57"/>
        <v>2426</v>
      </c>
    </row>
    <row r="1435" spans="1:29" s="493" customFormat="1" hidden="1" x14ac:dyDescent="0.2">
      <c r="A1435" s="475">
        <v>1408</v>
      </c>
      <c r="B1435" s="476" t="s">
        <v>484</v>
      </c>
      <c r="C1435" s="476" t="s">
        <v>486</v>
      </c>
      <c r="D1435" s="476" t="s">
        <v>703</v>
      </c>
      <c r="E1435" s="476" t="s">
        <v>751</v>
      </c>
      <c r="F1435" s="477">
        <v>622</v>
      </c>
      <c r="G1435" s="477">
        <v>0</v>
      </c>
      <c r="H1435" s="477">
        <v>0</v>
      </c>
      <c r="I1435" s="478" t="s">
        <v>328</v>
      </c>
      <c r="J1435" s="479">
        <v>2310.6799999999998</v>
      </c>
      <c r="K1435" s="480">
        <v>44281</v>
      </c>
      <c r="L1435" s="480"/>
      <c r="M1435" s="481">
        <v>1437</v>
      </c>
      <c r="N1435" s="482" t="s">
        <v>328</v>
      </c>
      <c r="O1435" s="483">
        <v>1</v>
      </c>
      <c r="P1435" s="484">
        <v>1484</v>
      </c>
      <c r="Q1435" s="485">
        <v>0</v>
      </c>
      <c r="R1435" s="485">
        <v>0</v>
      </c>
      <c r="S1435" s="485">
        <v>47</v>
      </c>
      <c r="T1435" s="485">
        <v>0</v>
      </c>
      <c r="U1435" s="484">
        <v>0</v>
      </c>
      <c r="V1435" s="483"/>
      <c r="W1435" s="486" t="s">
        <v>672</v>
      </c>
      <c r="X1435" s="476" t="s">
        <v>309</v>
      </c>
      <c r="Y1435" s="476" t="s">
        <v>309</v>
      </c>
      <c r="Z1435" s="476">
        <v>0</v>
      </c>
      <c r="AA1435" s="493">
        <f t="shared" si="56"/>
        <v>622</v>
      </c>
      <c r="AC1435" s="495">
        <f t="shared" si="57"/>
        <v>622</v>
      </c>
    </row>
    <row r="1436" spans="1:29" s="493" customFormat="1" hidden="1" x14ac:dyDescent="0.2">
      <c r="A1436" s="475">
        <v>1409</v>
      </c>
      <c r="B1436" s="476" t="s">
        <v>511</v>
      </c>
      <c r="C1436" s="476" t="s">
        <v>486</v>
      </c>
      <c r="D1436" s="476" t="s">
        <v>702</v>
      </c>
      <c r="E1436" s="476" t="s">
        <v>741</v>
      </c>
      <c r="F1436" s="477">
        <v>160000000</v>
      </c>
      <c r="G1436" s="477">
        <v>0</v>
      </c>
      <c r="H1436" s="477">
        <v>0</v>
      </c>
      <c r="I1436" s="478" t="s">
        <v>328</v>
      </c>
      <c r="J1436" s="479">
        <v>84.803200000000004</v>
      </c>
      <c r="K1436" s="480">
        <v>42573</v>
      </c>
      <c r="L1436" s="480">
        <v>45909</v>
      </c>
      <c r="M1436" s="481">
        <v>130975</v>
      </c>
      <c r="N1436" s="482" t="s">
        <v>328</v>
      </c>
      <c r="O1436" s="483">
        <v>1</v>
      </c>
      <c r="P1436" s="484">
        <v>282400</v>
      </c>
      <c r="Q1436" s="485">
        <v>-30566</v>
      </c>
      <c r="R1436" s="485">
        <v>1290</v>
      </c>
      <c r="S1436" s="485">
        <v>35155</v>
      </c>
      <c r="T1436" s="485">
        <v>0</v>
      </c>
      <c r="U1436" s="484">
        <v>0</v>
      </c>
      <c r="V1436" s="483"/>
      <c r="W1436" s="486" t="s">
        <v>672</v>
      </c>
      <c r="X1436" s="476" t="s">
        <v>508</v>
      </c>
      <c r="Y1436" s="476" t="s">
        <v>509</v>
      </c>
      <c r="Z1436" s="476">
        <v>8</v>
      </c>
      <c r="AA1436" s="493">
        <f t="shared" si="56"/>
        <v>160000000</v>
      </c>
      <c r="AC1436" s="495">
        <f t="shared" si="57"/>
        <v>160000000</v>
      </c>
    </row>
    <row r="1437" spans="1:29" s="493" customFormat="1" hidden="1" x14ac:dyDescent="0.2">
      <c r="A1437" s="475">
        <v>1410</v>
      </c>
      <c r="B1437" s="476" t="s">
        <v>511</v>
      </c>
      <c r="C1437" s="476" t="s">
        <v>486</v>
      </c>
      <c r="D1437" s="476" t="s">
        <v>702</v>
      </c>
      <c r="E1437" s="476" t="s">
        <v>741</v>
      </c>
      <c r="F1437" s="477">
        <v>500000000</v>
      </c>
      <c r="G1437" s="477">
        <v>0</v>
      </c>
      <c r="H1437" s="477">
        <v>0</v>
      </c>
      <c r="I1437" s="478" t="s">
        <v>328</v>
      </c>
      <c r="J1437" s="479">
        <v>85.936099999999996</v>
      </c>
      <c r="K1437" s="480">
        <v>42594</v>
      </c>
      <c r="L1437" s="480">
        <v>45909</v>
      </c>
      <c r="M1437" s="481">
        <v>412741</v>
      </c>
      <c r="N1437" s="482" t="s">
        <v>328</v>
      </c>
      <c r="O1437" s="483">
        <v>1</v>
      </c>
      <c r="P1437" s="484">
        <v>882500</v>
      </c>
      <c r="Q1437" s="485">
        <v>-92070</v>
      </c>
      <c r="R1437" s="485">
        <v>4033</v>
      </c>
      <c r="S1437" s="485">
        <v>106410</v>
      </c>
      <c r="T1437" s="485">
        <v>0</v>
      </c>
      <c r="U1437" s="484">
        <v>0</v>
      </c>
      <c r="V1437" s="483"/>
      <c r="W1437" s="486" t="s">
        <v>672</v>
      </c>
      <c r="X1437" s="476" t="s">
        <v>508</v>
      </c>
      <c r="Y1437" s="476" t="s">
        <v>509</v>
      </c>
      <c r="Z1437" s="476">
        <v>8</v>
      </c>
      <c r="AA1437" s="493">
        <f t="shared" si="56"/>
        <v>500000000</v>
      </c>
      <c r="AC1437" s="495">
        <f t="shared" si="57"/>
        <v>500000000</v>
      </c>
    </row>
    <row r="1438" spans="1:29" s="493" customFormat="1" hidden="1" x14ac:dyDescent="0.2">
      <c r="A1438" s="475">
        <v>1411</v>
      </c>
      <c r="B1438" s="476" t="s">
        <v>408</v>
      </c>
      <c r="C1438" s="476" t="s">
        <v>486</v>
      </c>
      <c r="D1438" s="476" t="s">
        <v>702</v>
      </c>
      <c r="E1438" s="476" t="s">
        <v>631</v>
      </c>
      <c r="F1438" s="477">
        <v>191323</v>
      </c>
      <c r="G1438" s="477">
        <v>0</v>
      </c>
      <c r="H1438" s="477">
        <v>0</v>
      </c>
      <c r="I1438" s="478" t="s">
        <v>431</v>
      </c>
      <c r="J1438" s="479">
        <v>99.634</v>
      </c>
      <c r="K1438" s="480">
        <v>42914</v>
      </c>
      <c r="L1438" s="480">
        <v>46496</v>
      </c>
      <c r="M1438" s="481">
        <v>61051</v>
      </c>
      <c r="N1438" s="482" t="s">
        <v>431</v>
      </c>
      <c r="O1438" s="483">
        <v>1</v>
      </c>
      <c r="P1438" s="484">
        <v>94471</v>
      </c>
      <c r="Q1438" s="485">
        <v>-681</v>
      </c>
      <c r="R1438" s="485">
        <v>1727</v>
      </c>
      <c r="S1438" s="485">
        <v>12134</v>
      </c>
      <c r="T1438" s="485">
        <v>0</v>
      </c>
      <c r="U1438" s="484">
        <v>0</v>
      </c>
      <c r="V1438" s="483"/>
      <c r="W1438" s="486" t="s">
        <v>672</v>
      </c>
      <c r="X1438" s="476" t="s">
        <v>630</v>
      </c>
      <c r="Y1438" s="476" t="s">
        <v>0</v>
      </c>
      <c r="Z1438" s="476">
        <v>4.75</v>
      </c>
      <c r="AA1438" s="493">
        <f t="shared" si="56"/>
        <v>191323</v>
      </c>
      <c r="AC1438" s="495">
        <f t="shared" si="57"/>
        <v>191323</v>
      </c>
    </row>
    <row r="1439" spans="1:29" s="493" customFormat="1" hidden="1" x14ac:dyDescent="0.2">
      <c r="A1439" s="475">
        <v>1412</v>
      </c>
      <c r="B1439" s="476" t="s">
        <v>408</v>
      </c>
      <c r="C1439" s="476" t="s">
        <v>486</v>
      </c>
      <c r="D1439" s="476" t="s">
        <v>702</v>
      </c>
      <c r="E1439" s="476" t="s">
        <v>632</v>
      </c>
      <c r="F1439" s="477">
        <v>200000</v>
      </c>
      <c r="G1439" s="477">
        <v>0</v>
      </c>
      <c r="H1439" s="477">
        <v>0</v>
      </c>
      <c r="I1439" s="478" t="s">
        <v>431</v>
      </c>
      <c r="J1439" s="479">
        <v>100.7975</v>
      </c>
      <c r="K1439" s="480">
        <v>43962</v>
      </c>
      <c r="L1439" s="480"/>
      <c r="M1439" s="481">
        <v>84475</v>
      </c>
      <c r="N1439" s="482" t="s">
        <v>431</v>
      </c>
      <c r="O1439" s="483">
        <v>1</v>
      </c>
      <c r="P1439" s="484">
        <v>103094</v>
      </c>
      <c r="Q1439" s="485">
        <v>427</v>
      </c>
      <c r="R1439" s="485">
        <v>2185</v>
      </c>
      <c r="S1439" s="485">
        <v>15504</v>
      </c>
      <c r="T1439" s="485">
        <v>0</v>
      </c>
      <c r="U1439" s="484">
        <v>0</v>
      </c>
      <c r="V1439" s="483">
        <v>107</v>
      </c>
      <c r="W1439" s="486" t="s">
        <v>671</v>
      </c>
      <c r="X1439" s="476" t="s">
        <v>0</v>
      </c>
      <c r="Y1439" s="476" t="s">
        <v>0</v>
      </c>
      <c r="Z1439" s="476">
        <v>5.75</v>
      </c>
      <c r="AA1439" s="493">
        <f t="shared" si="56"/>
        <v>200000</v>
      </c>
      <c r="AC1439" s="495">
        <f t="shared" si="57"/>
        <v>200000</v>
      </c>
    </row>
    <row r="1440" spans="1:29" s="493" customFormat="1" hidden="1" x14ac:dyDescent="0.2">
      <c r="A1440" s="475">
        <v>1413</v>
      </c>
      <c r="B1440" s="476" t="s">
        <v>408</v>
      </c>
      <c r="C1440" s="476" t="s">
        <v>486</v>
      </c>
      <c r="D1440" s="476" t="s">
        <v>702</v>
      </c>
      <c r="E1440" s="476" t="s">
        <v>676</v>
      </c>
      <c r="F1440" s="477">
        <v>198134</v>
      </c>
      <c r="G1440" s="477">
        <v>0</v>
      </c>
      <c r="H1440" s="477">
        <v>0</v>
      </c>
      <c r="I1440" s="478" t="s">
        <v>431</v>
      </c>
      <c r="J1440" s="479">
        <v>100.2835</v>
      </c>
      <c r="K1440" s="480">
        <v>43237</v>
      </c>
      <c r="L1440" s="480">
        <v>45771</v>
      </c>
      <c r="M1440" s="481">
        <v>64801</v>
      </c>
      <c r="N1440" s="482" t="s">
        <v>431</v>
      </c>
      <c r="O1440" s="483">
        <v>1</v>
      </c>
      <c r="P1440" s="484">
        <v>96564</v>
      </c>
      <c r="Q1440" s="485">
        <v>-12</v>
      </c>
      <c r="R1440" s="485">
        <v>1733</v>
      </c>
      <c r="S1440" s="485">
        <v>10658</v>
      </c>
      <c r="T1440" s="485">
        <v>0</v>
      </c>
      <c r="U1440" s="484">
        <v>0</v>
      </c>
      <c r="V1440" s="483"/>
      <c r="W1440" s="486" t="s">
        <v>672</v>
      </c>
      <c r="X1440" s="476" t="s">
        <v>0</v>
      </c>
      <c r="Y1440" s="476" t="s">
        <v>630</v>
      </c>
      <c r="Z1440" s="476">
        <v>4.75</v>
      </c>
      <c r="AA1440" s="493">
        <f t="shared" si="56"/>
        <v>198134</v>
      </c>
      <c r="AC1440" s="495">
        <f t="shared" si="57"/>
        <v>198134</v>
      </c>
    </row>
    <row r="1441" spans="1:29" s="493" customFormat="1" hidden="1" x14ac:dyDescent="0.2">
      <c r="A1441" s="475">
        <v>1414</v>
      </c>
      <c r="B1441" s="476" t="s">
        <v>408</v>
      </c>
      <c r="C1441" s="476" t="s">
        <v>486</v>
      </c>
      <c r="D1441" s="476" t="s">
        <v>702</v>
      </c>
      <c r="E1441" s="476" t="s">
        <v>673</v>
      </c>
      <c r="F1441" s="477">
        <v>200000</v>
      </c>
      <c r="G1441" s="477">
        <v>0</v>
      </c>
      <c r="H1441" s="477">
        <v>0</v>
      </c>
      <c r="I1441" s="478" t="s">
        <v>431</v>
      </c>
      <c r="J1441" s="479">
        <v>96.1721</v>
      </c>
      <c r="K1441" s="480">
        <v>43433</v>
      </c>
      <c r="L1441" s="480"/>
      <c r="M1441" s="481">
        <v>70967</v>
      </c>
      <c r="N1441" s="482" t="s">
        <v>431</v>
      </c>
      <c r="O1441" s="483">
        <v>1</v>
      </c>
      <c r="P1441" s="484">
        <v>110938</v>
      </c>
      <c r="Q1441" s="485">
        <v>-3662</v>
      </c>
      <c r="R1441" s="485">
        <v>2347</v>
      </c>
      <c r="S1441" s="485">
        <v>27275</v>
      </c>
      <c r="T1441" s="485">
        <v>0</v>
      </c>
      <c r="U1441" s="484">
        <v>0</v>
      </c>
      <c r="V1441" s="483"/>
      <c r="W1441" s="486" t="s">
        <v>672</v>
      </c>
      <c r="X1441" s="476" t="s">
        <v>0</v>
      </c>
      <c r="Y1441" s="476" t="s">
        <v>630</v>
      </c>
      <c r="Z1441" s="476">
        <v>6.375</v>
      </c>
      <c r="AA1441" s="493">
        <f t="shared" si="56"/>
        <v>200000</v>
      </c>
      <c r="AC1441" s="495">
        <f t="shared" si="57"/>
        <v>200000</v>
      </c>
    </row>
    <row r="1442" spans="1:29" s="493" customFormat="1" hidden="1" x14ac:dyDescent="0.2">
      <c r="A1442" s="475">
        <v>1415</v>
      </c>
      <c r="B1442" s="476" t="s">
        <v>408</v>
      </c>
      <c r="C1442" s="476" t="s">
        <v>486</v>
      </c>
      <c r="D1442" s="476" t="s">
        <v>702</v>
      </c>
      <c r="E1442" s="476" t="s">
        <v>674</v>
      </c>
      <c r="F1442" s="477">
        <v>199891</v>
      </c>
      <c r="G1442" s="477">
        <v>0</v>
      </c>
      <c r="H1442" s="477">
        <v>0</v>
      </c>
      <c r="I1442" s="478" t="s">
        <v>431</v>
      </c>
      <c r="J1442" s="479">
        <v>100</v>
      </c>
      <c r="K1442" s="480">
        <v>43214</v>
      </c>
      <c r="L1442" s="480">
        <v>47597</v>
      </c>
      <c r="M1442" s="481">
        <v>65125</v>
      </c>
      <c r="N1442" s="482" t="s">
        <v>431</v>
      </c>
      <c r="O1442" s="483">
        <v>1</v>
      </c>
      <c r="P1442" s="484">
        <v>102742</v>
      </c>
      <c r="Q1442" s="485">
        <v>-4</v>
      </c>
      <c r="R1442" s="485">
        <v>1978</v>
      </c>
      <c r="S1442" s="485">
        <v>15836</v>
      </c>
      <c r="T1442" s="485">
        <v>0</v>
      </c>
      <c r="U1442" s="484">
        <v>0</v>
      </c>
      <c r="V1442" s="483"/>
      <c r="W1442" s="486" t="s">
        <v>672</v>
      </c>
      <c r="X1442" s="476" t="s">
        <v>0</v>
      </c>
      <c r="Y1442" s="476" t="s">
        <v>630</v>
      </c>
      <c r="Z1442" s="476">
        <v>5.375</v>
      </c>
      <c r="AA1442" s="493">
        <f t="shared" si="56"/>
        <v>199891</v>
      </c>
      <c r="AC1442" s="495">
        <f t="shared" si="57"/>
        <v>199891</v>
      </c>
    </row>
    <row r="1443" spans="1:29" s="493" customFormat="1" hidden="1" x14ac:dyDescent="0.2">
      <c r="A1443" s="475">
        <v>1416</v>
      </c>
      <c r="B1443" s="476" t="s">
        <v>408</v>
      </c>
      <c r="C1443" s="476" t="s">
        <v>486</v>
      </c>
      <c r="D1443" s="476" t="s">
        <v>702</v>
      </c>
      <c r="E1443" s="476" t="s">
        <v>1098</v>
      </c>
      <c r="F1443" s="477">
        <v>200000</v>
      </c>
      <c r="G1443" s="477">
        <v>0</v>
      </c>
      <c r="H1443" s="477">
        <v>0</v>
      </c>
      <c r="I1443" s="478" t="s">
        <v>431</v>
      </c>
      <c r="J1443" s="479">
        <v>105.0578</v>
      </c>
      <c r="K1443" s="480">
        <v>44126</v>
      </c>
      <c r="L1443" s="480">
        <v>48683</v>
      </c>
      <c r="M1443" s="481">
        <v>90006</v>
      </c>
      <c r="N1443" s="482" t="s">
        <v>431</v>
      </c>
      <c r="O1443" s="483">
        <v>1</v>
      </c>
      <c r="P1443" s="484">
        <v>88541</v>
      </c>
      <c r="Q1443" s="485">
        <v>4108</v>
      </c>
      <c r="R1443" s="485">
        <v>1371</v>
      </c>
      <c r="S1443" s="485">
        <v>-1916</v>
      </c>
      <c r="T1443" s="485">
        <v>0</v>
      </c>
      <c r="U1443" s="484">
        <v>0</v>
      </c>
      <c r="V1443" s="483"/>
      <c r="W1443" s="486" t="s">
        <v>672</v>
      </c>
      <c r="X1443" s="476" t="s">
        <v>0</v>
      </c>
      <c r="Y1443" s="476" t="s">
        <v>0</v>
      </c>
      <c r="Z1443" s="476">
        <v>3.5</v>
      </c>
      <c r="AA1443" s="493">
        <f t="shared" si="56"/>
        <v>200000</v>
      </c>
      <c r="AC1443" s="495">
        <f t="shared" si="57"/>
        <v>200000</v>
      </c>
    </row>
    <row r="1444" spans="1:29" s="493" customFormat="1" hidden="1" x14ac:dyDescent="0.2">
      <c r="A1444" s="475">
        <v>1417</v>
      </c>
      <c r="B1444" s="476" t="s">
        <v>1104</v>
      </c>
      <c r="C1444" s="476" t="s">
        <v>486</v>
      </c>
      <c r="D1444" s="476" t="s">
        <v>702</v>
      </c>
      <c r="E1444" s="476" t="s">
        <v>1105</v>
      </c>
      <c r="F1444" s="477">
        <v>2000000000</v>
      </c>
      <c r="G1444" s="477">
        <v>0</v>
      </c>
      <c r="H1444" s="477">
        <v>0</v>
      </c>
      <c r="I1444" s="478" t="s">
        <v>328</v>
      </c>
      <c r="J1444" s="479">
        <v>100</v>
      </c>
      <c r="K1444" s="480">
        <v>44146</v>
      </c>
      <c r="L1444" s="480">
        <v>47798</v>
      </c>
      <c r="M1444" s="481">
        <v>2000000</v>
      </c>
      <c r="N1444" s="482" t="s">
        <v>328</v>
      </c>
      <c r="O1444" s="483">
        <v>1000</v>
      </c>
      <c r="P1444" s="484">
        <v>2087748</v>
      </c>
      <c r="Q1444" s="485">
        <v>-549</v>
      </c>
      <c r="R1444" s="485">
        <v>87261</v>
      </c>
      <c r="S1444" s="485">
        <v>1035</v>
      </c>
      <c r="T1444" s="485">
        <v>0</v>
      </c>
      <c r="U1444" s="484">
        <v>0</v>
      </c>
      <c r="V1444" s="483"/>
      <c r="W1444" s="486" t="s">
        <v>672</v>
      </c>
      <c r="X1444" s="476" t="s">
        <v>504</v>
      </c>
      <c r="Y1444" s="476" t="s">
        <v>504</v>
      </c>
      <c r="Z1444" s="476">
        <v>11.3</v>
      </c>
      <c r="AA1444" s="493">
        <f t="shared" si="56"/>
        <v>2000000</v>
      </c>
      <c r="AC1444" s="495">
        <f t="shared" si="57"/>
        <v>2000000</v>
      </c>
    </row>
    <row r="1445" spans="1:29" s="493" customFormat="1" hidden="1" x14ac:dyDescent="0.2">
      <c r="A1445" s="475">
        <v>1418</v>
      </c>
      <c r="B1445" s="476" t="s">
        <v>1104</v>
      </c>
      <c r="C1445" s="476" t="s">
        <v>486</v>
      </c>
      <c r="D1445" s="476" t="s">
        <v>702</v>
      </c>
      <c r="E1445" s="476" t="s">
        <v>1110</v>
      </c>
      <c r="F1445" s="477">
        <v>1000000000</v>
      </c>
      <c r="G1445" s="477">
        <v>0</v>
      </c>
      <c r="H1445" s="477">
        <v>0</v>
      </c>
      <c r="I1445" s="478" t="s">
        <v>328</v>
      </c>
      <c r="J1445" s="479">
        <v>100</v>
      </c>
      <c r="K1445" s="480">
        <v>44174</v>
      </c>
      <c r="L1445" s="480">
        <v>47826</v>
      </c>
      <c r="M1445" s="481">
        <v>1000000</v>
      </c>
      <c r="N1445" s="482" t="s">
        <v>328</v>
      </c>
      <c r="O1445" s="483">
        <v>1000</v>
      </c>
      <c r="P1445" s="484">
        <v>1034963</v>
      </c>
      <c r="Q1445" s="485">
        <v>-368</v>
      </c>
      <c r="R1445" s="485">
        <v>34842</v>
      </c>
      <c r="S1445" s="485">
        <v>489</v>
      </c>
      <c r="T1445" s="485">
        <v>0</v>
      </c>
      <c r="U1445" s="484">
        <v>0</v>
      </c>
      <c r="V1445" s="483"/>
      <c r="W1445" s="486" t="s">
        <v>672</v>
      </c>
      <c r="X1445" s="476" t="s">
        <v>504</v>
      </c>
      <c r="Y1445" s="476" t="s">
        <v>504</v>
      </c>
      <c r="Z1445" s="476">
        <v>11.3</v>
      </c>
      <c r="AA1445" s="493">
        <f t="shared" si="56"/>
        <v>1000000</v>
      </c>
      <c r="AC1445" s="495">
        <f t="shared" si="57"/>
        <v>1000000</v>
      </c>
    </row>
    <row r="1446" spans="1:29" s="493" customFormat="1" hidden="1" x14ac:dyDescent="0.2">
      <c r="A1446" s="475">
        <v>1419</v>
      </c>
      <c r="B1446" s="476" t="s">
        <v>1104</v>
      </c>
      <c r="C1446" s="476" t="s">
        <v>486</v>
      </c>
      <c r="D1446" s="476" t="s">
        <v>702</v>
      </c>
      <c r="E1446" s="476" t="s">
        <v>1218</v>
      </c>
      <c r="F1446" s="477">
        <v>500000000</v>
      </c>
      <c r="G1446" s="477">
        <v>0</v>
      </c>
      <c r="H1446" s="477">
        <v>0</v>
      </c>
      <c r="I1446" s="478" t="s">
        <v>328</v>
      </c>
      <c r="J1446" s="479">
        <v>100</v>
      </c>
      <c r="K1446" s="480">
        <v>44274</v>
      </c>
      <c r="L1446" s="480">
        <v>47926</v>
      </c>
      <c r="M1446" s="481">
        <v>500000</v>
      </c>
      <c r="N1446" s="482" t="s">
        <v>328</v>
      </c>
      <c r="O1446" s="483">
        <v>1000</v>
      </c>
      <c r="P1446" s="484">
        <v>501681</v>
      </c>
      <c r="Q1446" s="485">
        <v>-42</v>
      </c>
      <c r="R1446" s="485">
        <v>1681</v>
      </c>
      <c r="S1446" s="485">
        <v>42</v>
      </c>
      <c r="T1446" s="485">
        <v>0</v>
      </c>
      <c r="U1446" s="484">
        <v>0</v>
      </c>
      <c r="V1446" s="483"/>
      <c r="W1446" s="486" t="s">
        <v>672</v>
      </c>
      <c r="X1446" s="476" t="s">
        <v>504</v>
      </c>
      <c r="Y1446" s="476" t="s">
        <v>504</v>
      </c>
      <c r="Z1446" s="476">
        <v>11</v>
      </c>
      <c r="AA1446" s="493">
        <f t="shared" si="56"/>
        <v>500000</v>
      </c>
      <c r="AC1446" s="495">
        <f t="shared" si="57"/>
        <v>500000</v>
      </c>
    </row>
    <row r="1447" spans="1:29" s="493" customFormat="1" hidden="1" x14ac:dyDescent="0.2">
      <c r="A1447" s="475">
        <v>1420</v>
      </c>
      <c r="B1447" s="476" t="s">
        <v>2</v>
      </c>
      <c r="C1447" s="476" t="s">
        <v>486</v>
      </c>
      <c r="D1447" s="476" t="s">
        <v>702</v>
      </c>
      <c r="E1447" s="476" t="s">
        <v>752</v>
      </c>
      <c r="F1447" s="477">
        <v>400000000</v>
      </c>
      <c r="G1447" s="477">
        <v>0</v>
      </c>
      <c r="H1447" s="477">
        <v>0</v>
      </c>
      <c r="I1447" s="478" t="s">
        <v>328</v>
      </c>
      <c r="J1447" s="479">
        <v>99.160399999999996</v>
      </c>
      <c r="K1447" s="480">
        <v>41099</v>
      </c>
      <c r="L1447" s="480">
        <v>47317</v>
      </c>
      <c r="M1447" s="481">
        <v>380492</v>
      </c>
      <c r="N1447" s="482" t="s">
        <v>328</v>
      </c>
      <c r="O1447" s="483">
        <v>1000</v>
      </c>
      <c r="P1447" s="484">
        <v>0</v>
      </c>
      <c r="Q1447" s="485">
        <v>49057</v>
      </c>
      <c r="R1447" s="485">
        <v>0</v>
      </c>
      <c r="S1447" s="485">
        <v>-449057</v>
      </c>
      <c r="T1447" s="485">
        <v>0</v>
      </c>
      <c r="U1447" s="484">
        <v>0</v>
      </c>
      <c r="V1447" s="483">
        <v>449057</v>
      </c>
      <c r="W1447" s="486" t="s">
        <v>671</v>
      </c>
      <c r="X1447" s="476" t="s">
        <v>506</v>
      </c>
      <c r="Y1447" s="476" t="s">
        <v>504</v>
      </c>
      <c r="Z1447" s="476">
        <v>0</v>
      </c>
      <c r="AA1447" s="493">
        <f t="shared" si="56"/>
        <v>400000</v>
      </c>
      <c r="AC1447" s="495">
        <f t="shared" si="57"/>
        <v>400000</v>
      </c>
    </row>
    <row r="1448" spans="1:29" s="493" customFormat="1" hidden="1" x14ac:dyDescent="0.2">
      <c r="A1448" s="475">
        <v>1421</v>
      </c>
      <c r="B1448" s="476" t="s">
        <v>2</v>
      </c>
      <c r="C1448" s="476" t="s">
        <v>486</v>
      </c>
      <c r="D1448" s="476" t="s">
        <v>702</v>
      </c>
      <c r="E1448" s="476" t="s">
        <v>752</v>
      </c>
      <c r="F1448" s="477">
        <v>150000000</v>
      </c>
      <c r="G1448" s="477">
        <v>0</v>
      </c>
      <c r="H1448" s="477">
        <v>0</v>
      </c>
      <c r="I1448" s="478" t="s">
        <v>328</v>
      </c>
      <c r="J1448" s="479">
        <v>96.922700000000006</v>
      </c>
      <c r="K1448" s="480">
        <v>41178</v>
      </c>
      <c r="L1448" s="480">
        <v>47317</v>
      </c>
      <c r="M1448" s="481">
        <v>142976</v>
      </c>
      <c r="N1448" s="482" t="s">
        <v>328</v>
      </c>
      <c r="O1448" s="483">
        <v>1000</v>
      </c>
      <c r="P1448" s="484">
        <v>0</v>
      </c>
      <c r="Q1448" s="485">
        <v>18396</v>
      </c>
      <c r="R1448" s="485">
        <v>0</v>
      </c>
      <c r="S1448" s="485">
        <v>-168396</v>
      </c>
      <c r="T1448" s="485">
        <v>0</v>
      </c>
      <c r="U1448" s="484">
        <v>0</v>
      </c>
      <c r="V1448" s="483">
        <v>168396</v>
      </c>
      <c r="W1448" s="486" t="s">
        <v>671</v>
      </c>
      <c r="X1448" s="476" t="s">
        <v>624</v>
      </c>
      <c r="Y1448" s="476" t="s">
        <v>504</v>
      </c>
      <c r="Z1448" s="476">
        <v>0</v>
      </c>
      <c r="AA1448" s="493">
        <f t="shared" si="56"/>
        <v>150000</v>
      </c>
      <c r="AC1448" s="495">
        <f t="shared" si="57"/>
        <v>150000</v>
      </c>
    </row>
    <row r="1449" spans="1:29" s="493" customFormat="1" hidden="1" x14ac:dyDescent="0.2">
      <c r="A1449" s="475">
        <v>1422</v>
      </c>
      <c r="B1449" s="476" t="s">
        <v>2</v>
      </c>
      <c r="C1449" s="476" t="s">
        <v>486</v>
      </c>
      <c r="D1449" s="476" t="s">
        <v>702</v>
      </c>
      <c r="E1449" s="476" t="s">
        <v>752</v>
      </c>
      <c r="F1449" s="477">
        <v>5000000</v>
      </c>
      <c r="G1449" s="477">
        <v>0</v>
      </c>
      <c r="H1449" s="477">
        <v>0</v>
      </c>
      <c r="I1449" s="478" t="s">
        <v>328</v>
      </c>
      <c r="J1449" s="479">
        <v>96.720799999999997</v>
      </c>
      <c r="K1449" s="480">
        <v>41499</v>
      </c>
      <c r="L1449" s="480">
        <v>47317</v>
      </c>
      <c r="M1449" s="481">
        <v>4807</v>
      </c>
      <c r="N1449" s="482" t="s">
        <v>328</v>
      </c>
      <c r="O1449" s="483">
        <v>1000</v>
      </c>
      <c r="P1449" s="484">
        <v>0</v>
      </c>
      <c r="Q1449" s="485">
        <v>600</v>
      </c>
      <c r="R1449" s="485">
        <v>0</v>
      </c>
      <c r="S1449" s="485">
        <v>-5600</v>
      </c>
      <c r="T1449" s="485">
        <v>0</v>
      </c>
      <c r="U1449" s="484">
        <v>0</v>
      </c>
      <c r="V1449" s="483">
        <v>5600</v>
      </c>
      <c r="W1449" s="486" t="s">
        <v>671</v>
      </c>
      <c r="X1449" s="476" t="s">
        <v>624</v>
      </c>
      <c r="Y1449" s="476" t="s">
        <v>504</v>
      </c>
      <c r="Z1449" s="476">
        <v>0</v>
      </c>
      <c r="AA1449" s="493">
        <f t="shared" si="56"/>
        <v>5000</v>
      </c>
      <c r="AC1449" s="495">
        <f t="shared" si="57"/>
        <v>5000</v>
      </c>
    </row>
    <row r="1450" spans="1:29" s="493" customFormat="1" hidden="1" x14ac:dyDescent="0.2">
      <c r="A1450" s="475">
        <v>1507</v>
      </c>
      <c r="B1450" s="476" t="s">
        <v>1070</v>
      </c>
      <c r="C1450" s="476" t="s">
        <v>486</v>
      </c>
      <c r="D1450" s="476" t="s">
        <v>704</v>
      </c>
      <c r="E1450" s="476" t="s">
        <v>327</v>
      </c>
      <c r="F1450" s="477">
        <v>10</v>
      </c>
      <c r="G1450" s="477">
        <v>0</v>
      </c>
      <c r="H1450" s="477">
        <v>0</v>
      </c>
      <c r="I1450" s="478" t="s">
        <v>432</v>
      </c>
      <c r="J1450" s="479">
        <v>840.45500000000004</v>
      </c>
      <c r="K1450" s="480">
        <v>41515</v>
      </c>
      <c r="L1450" s="480"/>
      <c r="M1450" s="481">
        <v>11</v>
      </c>
      <c r="N1450" s="482" t="s">
        <v>432</v>
      </c>
      <c r="O1450" s="483">
        <v>1</v>
      </c>
      <c r="P1450" s="484">
        <v>18</v>
      </c>
      <c r="Q1450" s="485">
        <v>0</v>
      </c>
      <c r="R1450" s="485">
        <v>0</v>
      </c>
      <c r="S1450" s="485">
        <v>-2</v>
      </c>
      <c r="T1450" s="485">
        <v>0</v>
      </c>
      <c r="U1450" s="484">
        <v>0</v>
      </c>
      <c r="V1450" s="483"/>
      <c r="W1450" s="486" t="s">
        <v>672</v>
      </c>
      <c r="X1450" s="476" t="s">
        <v>504</v>
      </c>
      <c r="Y1450" s="476" t="s">
        <v>0</v>
      </c>
      <c r="Z1450" s="476">
        <v>0</v>
      </c>
      <c r="AA1450" s="493">
        <f t="shared" si="56"/>
        <v>10</v>
      </c>
      <c r="AC1450" s="495">
        <f t="shared" si="57"/>
        <v>10</v>
      </c>
    </row>
    <row r="1451" spans="1:29" s="492" customFormat="1" hidden="1" x14ac:dyDescent="0.2">
      <c r="A1451" s="488"/>
      <c r="B1451" s="489"/>
      <c r="C1451" s="490"/>
      <c r="D1451" s="489" t="s">
        <v>1219</v>
      </c>
      <c r="E1451" s="489"/>
      <c r="F1451" s="491">
        <f>SUM(F1452)</f>
        <v>1500000</v>
      </c>
      <c r="G1451" s="491">
        <f t="shared" ref="G1451:Z1451" si="58">SUM(G1452)</f>
        <v>0</v>
      </c>
      <c r="H1451" s="491">
        <f t="shared" si="58"/>
        <v>0</v>
      </c>
      <c r="I1451" s="491">
        <f t="shared" si="58"/>
        <v>0</v>
      </c>
      <c r="J1451" s="491"/>
      <c r="K1451" s="491"/>
      <c r="L1451" s="491"/>
      <c r="M1451" s="491"/>
      <c r="N1451" s="491"/>
      <c r="O1451" s="491"/>
      <c r="P1451" s="491">
        <f t="shared" si="58"/>
        <v>532928</v>
      </c>
      <c r="Q1451" s="491">
        <f t="shared" si="58"/>
        <v>-133812</v>
      </c>
      <c r="R1451" s="491">
        <f t="shared" si="58"/>
        <v>14150</v>
      </c>
      <c r="S1451" s="491">
        <f t="shared" si="58"/>
        <v>15255</v>
      </c>
      <c r="T1451" s="491">
        <f t="shared" si="58"/>
        <v>0</v>
      </c>
      <c r="U1451" s="491">
        <f t="shared" si="58"/>
        <v>0</v>
      </c>
      <c r="V1451" s="491">
        <f t="shared" si="58"/>
        <v>0</v>
      </c>
      <c r="W1451" s="500">
        <f t="shared" si="58"/>
        <v>0</v>
      </c>
      <c r="X1451" s="500">
        <f t="shared" si="58"/>
        <v>0</v>
      </c>
      <c r="Y1451" s="500">
        <f t="shared" si="58"/>
        <v>0</v>
      </c>
      <c r="Z1451" s="500">
        <f t="shared" si="58"/>
        <v>5.75</v>
      </c>
    </row>
    <row r="1452" spans="1:29" s="493" customFormat="1" hidden="1" x14ac:dyDescent="0.2">
      <c r="A1452" s="475">
        <v>1423</v>
      </c>
      <c r="B1452" s="476" t="s">
        <v>1220</v>
      </c>
      <c r="C1452" s="476" t="s">
        <v>1221</v>
      </c>
      <c r="D1452" s="476" t="s">
        <v>1222</v>
      </c>
      <c r="E1452" s="476" t="s">
        <v>1223</v>
      </c>
      <c r="F1452" s="477">
        <v>1500000</v>
      </c>
      <c r="G1452" s="477">
        <v>0</v>
      </c>
      <c r="H1452" s="477">
        <v>0</v>
      </c>
      <c r="I1452" s="478" t="s">
        <v>431</v>
      </c>
      <c r="J1452" s="479">
        <v>81.140299999999996</v>
      </c>
      <c r="K1452" s="480">
        <v>44281</v>
      </c>
      <c r="L1452" s="480"/>
      <c r="M1452" s="481">
        <v>502772</v>
      </c>
      <c r="N1452" s="482" t="s">
        <v>431</v>
      </c>
      <c r="O1452" s="483">
        <v>1</v>
      </c>
      <c r="P1452" s="484">
        <v>532928</v>
      </c>
      <c r="Q1452" s="485">
        <v>-133812</v>
      </c>
      <c r="R1452" s="485">
        <v>14150</v>
      </c>
      <c r="S1452" s="485">
        <v>15255</v>
      </c>
      <c r="T1452" s="485">
        <v>0</v>
      </c>
      <c r="U1452" s="484">
        <v>0</v>
      </c>
      <c r="V1452" s="483"/>
      <c r="W1452" s="486" t="s">
        <v>672</v>
      </c>
      <c r="X1452" s="476" t="s">
        <v>628</v>
      </c>
      <c r="Y1452" s="476" t="s">
        <v>628</v>
      </c>
      <c r="Z1452" s="476">
        <v>5.75</v>
      </c>
      <c r="AA1452" s="493">
        <f>F1452/O1452</f>
        <v>1500000</v>
      </c>
      <c r="AC1452" s="495">
        <f>AA1452-AB1452</f>
        <v>1500000</v>
      </c>
    </row>
    <row r="1453" spans="1:29" s="492" customFormat="1" hidden="1" x14ac:dyDescent="0.2">
      <c r="A1453" s="488"/>
      <c r="B1453" s="489"/>
      <c r="C1453" s="490"/>
      <c r="D1453" s="489" t="s">
        <v>301</v>
      </c>
      <c r="E1453" s="489"/>
      <c r="F1453" s="491">
        <f>SUM(F1454:F1539)</f>
        <v>405443756</v>
      </c>
      <c r="G1453" s="491">
        <f t="shared" ref="G1453:Z1453" si="59">SUM(G1454:G1539)</f>
        <v>0</v>
      </c>
      <c r="H1453" s="491">
        <f t="shared" si="59"/>
        <v>0</v>
      </c>
      <c r="I1453" s="491">
        <f t="shared" si="59"/>
        <v>0</v>
      </c>
      <c r="J1453" s="491"/>
      <c r="K1453" s="491"/>
      <c r="L1453" s="491"/>
      <c r="M1453" s="491"/>
      <c r="N1453" s="491"/>
      <c r="O1453" s="491"/>
      <c r="P1453" s="491">
        <f t="shared" si="59"/>
        <v>5426453</v>
      </c>
      <c r="Q1453" s="491">
        <f t="shared" si="59"/>
        <v>73214</v>
      </c>
      <c r="R1453" s="491">
        <f t="shared" si="59"/>
        <v>61657</v>
      </c>
      <c r="S1453" s="491">
        <f t="shared" si="59"/>
        <v>35552</v>
      </c>
      <c r="T1453" s="491">
        <f t="shared" si="59"/>
        <v>0</v>
      </c>
      <c r="U1453" s="491">
        <f t="shared" si="59"/>
        <v>0</v>
      </c>
      <c r="V1453" s="491">
        <f t="shared" si="59"/>
        <v>0</v>
      </c>
      <c r="W1453" s="500">
        <f t="shared" si="59"/>
        <v>0</v>
      </c>
      <c r="X1453" s="500">
        <f t="shared" si="59"/>
        <v>0</v>
      </c>
      <c r="Y1453" s="500">
        <f t="shared" si="59"/>
        <v>0</v>
      </c>
      <c r="Z1453" s="500">
        <f t="shared" si="59"/>
        <v>26.25</v>
      </c>
    </row>
    <row r="1454" spans="1:29" s="493" customFormat="1" hidden="1" x14ac:dyDescent="0.2">
      <c r="A1454" s="475">
        <v>1424</v>
      </c>
      <c r="B1454" s="476" t="s">
        <v>1224</v>
      </c>
      <c r="C1454" s="487" t="s">
        <v>1201</v>
      </c>
      <c r="D1454" s="476" t="s">
        <v>705</v>
      </c>
      <c r="E1454" s="476" t="s">
        <v>1225</v>
      </c>
      <c r="F1454" s="477">
        <v>1200</v>
      </c>
      <c r="G1454" s="477">
        <v>0</v>
      </c>
      <c r="H1454" s="477">
        <v>0</v>
      </c>
      <c r="I1454" s="478" t="s">
        <v>431</v>
      </c>
      <c r="J1454" s="479">
        <v>35445.1414</v>
      </c>
      <c r="K1454" s="480">
        <v>44285</v>
      </c>
      <c r="L1454" s="480"/>
      <c r="M1454" s="481">
        <v>42534</v>
      </c>
      <c r="N1454" s="482" t="s">
        <v>431</v>
      </c>
      <c r="O1454" s="483">
        <v>1</v>
      </c>
      <c r="P1454" s="484">
        <v>40025</v>
      </c>
      <c r="Q1454" s="485">
        <v>0</v>
      </c>
      <c r="R1454" s="485">
        <v>0</v>
      </c>
      <c r="S1454" s="485">
        <v>-2565</v>
      </c>
      <c r="T1454" s="485">
        <v>0</v>
      </c>
      <c r="U1454" s="484">
        <v>0</v>
      </c>
      <c r="V1454" s="483"/>
      <c r="W1454" s="486" t="s">
        <v>672</v>
      </c>
      <c r="X1454" s="476" t="s">
        <v>626</v>
      </c>
      <c r="Y1454" s="476" t="s">
        <v>626</v>
      </c>
      <c r="Z1454" s="476">
        <v>0</v>
      </c>
      <c r="AA1454" s="493">
        <f t="shared" ref="AA1454:AA1517" si="60">F1454/O1454</f>
        <v>1200</v>
      </c>
      <c r="AC1454" s="495">
        <f t="shared" ref="AC1454:AC1517" si="61">AA1454-AB1454</f>
        <v>1200</v>
      </c>
    </row>
    <row r="1455" spans="1:29" s="493" customFormat="1" hidden="1" x14ac:dyDescent="0.2">
      <c r="A1455" s="475">
        <v>1425</v>
      </c>
      <c r="B1455" s="476" t="s">
        <v>1224</v>
      </c>
      <c r="C1455" s="487" t="s">
        <v>1201</v>
      </c>
      <c r="D1455" s="476" t="s">
        <v>705</v>
      </c>
      <c r="E1455" s="476" t="s">
        <v>1225</v>
      </c>
      <c r="F1455" s="477">
        <v>1500</v>
      </c>
      <c r="G1455" s="477">
        <v>0</v>
      </c>
      <c r="H1455" s="477">
        <v>0</v>
      </c>
      <c r="I1455" s="478" t="s">
        <v>431</v>
      </c>
      <c r="J1455" s="479">
        <v>35474.461900000002</v>
      </c>
      <c r="K1455" s="480">
        <v>44285</v>
      </c>
      <c r="L1455" s="480"/>
      <c r="M1455" s="481">
        <v>53212</v>
      </c>
      <c r="N1455" s="482" t="s">
        <v>431</v>
      </c>
      <c r="O1455" s="483">
        <v>1</v>
      </c>
      <c r="P1455" s="484">
        <v>50031</v>
      </c>
      <c r="Q1455" s="485">
        <v>0</v>
      </c>
      <c r="R1455" s="485">
        <v>0</v>
      </c>
      <c r="S1455" s="485">
        <v>-3250</v>
      </c>
      <c r="T1455" s="485">
        <v>0</v>
      </c>
      <c r="U1455" s="484">
        <v>0</v>
      </c>
      <c r="V1455" s="483"/>
      <c r="W1455" s="486" t="s">
        <v>672</v>
      </c>
      <c r="X1455" s="476" t="s">
        <v>626</v>
      </c>
      <c r="Y1455" s="476" t="s">
        <v>626</v>
      </c>
      <c r="Z1455" s="476">
        <v>0</v>
      </c>
      <c r="AA1455" s="493">
        <f t="shared" si="60"/>
        <v>1500</v>
      </c>
      <c r="AC1455" s="495">
        <f t="shared" si="61"/>
        <v>1500</v>
      </c>
    </row>
    <row r="1456" spans="1:29" s="493" customFormat="1" hidden="1" x14ac:dyDescent="0.2">
      <c r="A1456" s="475">
        <v>1426</v>
      </c>
      <c r="B1456" s="476" t="s">
        <v>1224</v>
      </c>
      <c r="C1456" s="487" t="s">
        <v>1201</v>
      </c>
      <c r="D1456" s="476" t="s">
        <v>705</v>
      </c>
      <c r="E1456" s="476" t="s">
        <v>1225</v>
      </c>
      <c r="F1456" s="477">
        <v>2480</v>
      </c>
      <c r="G1456" s="477">
        <v>0</v>
      </c>
      <c r="H1456" s="477">
        <v>0</v>
      </c>
      <c r="I1456" s="478" t="s">
        <v>431</v>
      </c>
      <c r="J1456" s="479">
        <v>33997.929900000003</v>
      </c>
      <c r="K1456" s="480">
        <v>44280</v>
      </c>
      <c r="L1456" s="480"/>
      <c r="M1456" s="481">
        <v>84315</v>
      </c>
      <c r="N1456" s="482" t="s">
        <v>431</v>
      </c>
      <c r="O1456" s="483">
        <v>1</v>
      </c>
      <c r="P1456" s="484">
        <v>82718</v>
      </c>
      <c r="Q1456" s="485">
        <v>0</v>
      </c>
      <c r="R1456" s="485">
        <v>0</v>
      </c>
      <c r="S1456" s="485">
        <v>-1902</v>
      </c>
      <c r="T1456" s="485">
        <v>0</v>
      </c>
      <c r="U1456" s="484">
        <v>0</v>
      </c>
      <c r="V1456" s="483"/>
      <c r="W1456" s="486" t="s">
        <v>672</v>
      </c>
      <c r="X1456" s="476" t="s">
        <v>626</v>
      </c>
      <c r="Y1456" s="476" t="s">
        <v>626</v>
      </c>
      <c r="Z1456" s="476">
        <v>0</v>
      </c>
      <c r="AA1456" s="493">
        <f t="shared" si="60"/>
        <v>2480</v>
      </c>
      <c r="AC1456" s="495">
        <f t="shared" si="61"/>
        <v>2480</v>
      </c>
    </row>
    <row r="1457" spans="1:29" s="493" customFormat="1" hidden="1" x14ac:dyDescent="0.2">
      <c r="A1457" s="475">
        <v>1427</v>
      </c>
      <c r="B1457" s="476" t="s">
        <v>1224</v>
      </c>
      <c r="C1457" s="487" t="s">
        <v>1201</v>
      </c>
      <c r="D1457" s="476" t="s">
        <v>705</v>
      </c>
      <c r="E1457" s="476" t="s">
        <v>1225</v>
      </c>
      <c r="F1457" s="477">
        <v>990</v>
      </c>
      <c r="G1457" s="477">
        <v>0</v>
      </c>
      <c r="H1457" s="477">
        <v>0</v>
      </c>
      <c r="I1457" s="478" t="s">
        <v>431</v>
      </c>
      <c r="J1457" s="479">
        <v>34090.7048</v>
      </c>
      <c r="K1457" s="480">
        <v>44280</v>
      </c>
      <c r="L1457" s="480"/>
      <c r="M1457" s="481">
        <v>33750</v>
      </c>
      <c r="N1457" s="482" t="s">
        <v>431</v>
      </c>
      <c r="O1457" s="483">
        <v>1</v>
      </c>
      <c r="P1457" s="484">
        <v>33020</v>
      </c>
      <c r="Q1457" s="485">
        <v>0</v>
      </c>
      <c r="R1457" s="485">
        <v>0</v>
      </c>
      <c r="S1457" s="485">
        <v>-851</v>
      </c>
      <c r="T1457" s="485">
        <v>0</v>
      </c>
      <c r="U1457" s="484">
        <v>0</v>
      </c>
      <c r="V1457" s="483"/>
      <c r="W1457" s="486" t="s">
        <v>672</v>
      </c>
      <c r="X1457" s="476" t="s">
        <v>626</v>
      </c>
      <c r="Y1457" s="476" t="s">
        <v>626</v>
      </c>
      <c r="Z1457" s="476">
        <v>0</v>
      </c>
      <c r="AA1457" s="493">
        <f t="shared" si="60"/>
        <v>990</v>
      </c>
      <c r="AC1457" s="495">
        <f t="shared" si="61"/>
        <v>990</v>
      </c>
    </row>
    <row r="1458" spans="1:29" s="493" customFormat="1" hidden="1" x14ac:dyDescent="0.2">
      <c r="A1458" s="475">
        <v>1428</v>
      </c>
      <c r="B1458" s="476" t="s">
        <v>1224</v>
      </c>
      <c r="C1458" s="487" t="s">
        <v>1201</v>
      </c>
      <c r="D1458" s="476" t="s">
        <v>705</v>
      </c>
      <c r="E1458" s="476" t="s">
        <v>1225</v>
      </c>
      <c r="F1458" s="477">
        <v>1240</v>
      </c>
      <c r="G1458" s="477">
        <v>0</v>
      </c>
      <c r="H1458" s="477">
        <v>0</v>
      </c>
      <c r="I1458" s="478" t="s">
        <v>431</v>
      </c>
      <c r="J1458" s="479">
        <v>34090.705499999996</v>
      </c>
      <c r="K1458" s="480">
        <v>44280</v>
      </c>
      <c r="L1458" s="480"/>
      <c r="M1458" s="481">
        <v>42272</v>
      </c>
      <c r="N1458" s="482" t="s">
        <v>431</v>
      </c>
      <c r="O1458" s="483">
        <v>1</v>
      </c>
      <c r="P1458" s="484">
        <v>41359</v>
      </c>
      <c r="Q1458" s="485">
        <v>0</v>
      </c>
      <c r="R1458" s="485">
        <v>0</v>
      </c>
      <c r="S1458" s="485">
        <v>-1066</v>
      </c>
      <c r="T1458" s="485">
        <v>0</v>
      </c>
      <c r="U1458" s="484">
        <v>0</v>
      </c>
      <c r="V1458" s="483"/>
      <c r="W1458" s="486" t="s">
        <v>672</v>
      </c>
      <c r="X1458" s="476" t="s">
        <v>626</v>
      </c>
      <c r="Y1458" s="476" t="s">
        <v>626</v>
      </c>
      <c r="Z1458" s="476">
        <v>0</v>
      </c>
      <c r="AA1458" s="493">
        <f t="shared" si="60"/>
        <v>1240</v>
      </c>
      <c r="AC1458" s="495">
        <f t="shared" si="61"/>
        <v>1240</v>
      </c>
    </row>
    <row r="1459" spans="1:29" s="493" customFormat="1" hidden="1" x14ac:dyDescent="0.2">
      <c r="A1459" s="475">
        <v>1429</v>
      </c>
      <c r="B1459" s="476" t="s">
        <v>1224</v>
      </c>
      <c r="C1459" s="487" t="s">
        <v>1201</v>
      </c>
      <c r="D1459" s="476" t="s">
        <v>705</v>
      </c>
      <c r="E1459" s="476" t="s">
        <v>1225</v>
      </c>
      <c r="F1459" s="477">
        <v>5150</v>
      </c>
      <c r="G1459" s="477">
        <v>0</v>
      </c>
      <c r="H1459" s="477">
        <v>0</v>
      </c>
      <c r="I1459" s="478" t="s">
        <v>431</v>
      </c>
      <c r="J1459" s="479">
        <v>32471.706399999999</v>
      </c>
      <c r="K1459" s="480">
        <v>44285</v>
      </c>
      <c r="L1459" s="480"/>
      <c r="M1459" s="481">
        <v>167229</v>
      </c>
      <c r="N1459" s="482" t="s">
        <v>431</v>
      </c>
      <c r="O1459" s="483">
        <v>1</v>
      </c>
      <c r="P1459" s="484">
        <v>171772</v>
      </c>
      <c r="Q1459" s="485">
        <v>0</v>
      </c>
      <c r="R1459" s="485">
        <v>0</v>
      </c>
      <c r="S1459" s="485">
        <v>4326</v>
      </c>
      <c r="T1459" s="485">
        <v>0</v>
      </c>
      <c r="U1459" s="484">
        <v>0</v>
      </c>
      <c r="V1459" s="483"/>
      <c r="W1459" s="486" t="s">
        <v>672</v>
      </c>
      <c r="X1459" s="476" t="s">
        <v>626</v>
      </c>
      <c r="Y1459" s="476" t="s">
        <v>626</v>
      </c>
      <c r="Z1459" s="476">
        <v>0</v>
      </c>
      <c r="AA1459" s="493">
        <f t="shared" si="60"/>
        <v>5150</v>
      </c>
      <c r="AC1459" s="495">
        <f t="shared" si="61"/>
        <v>5150</v>
      </c>
    </row>
    <row r="1460" spans="1:29" s="493" customFormat="1" hidden="1" x14ac:dyDescent="0.2">
      <c r="A1460" s="475">
        <v>1430</v>
      </c>
      <c r="B1460" s="476" t="s">
        <v>1071</v>
      </c>
      <c r="C1460" s="487" t="s">
        <v>1201</v>
      </c>
      <c r="D1460" s="476" t="s">
        <v>705</v>
      </c>
      <c r="E1460" s="476" t="s">
        <v>1072</v>
      </c>
      <c r="F1460" s="477">
        <v>95</v>
      </c>
      <c r="G1460" s="477">
        <v>0</v>
      </c>
      <c r="H1460" s="477">
        <v>0</v>
      </c>
      <c r="I1460" s="478" t="s">
        <v>431</v>
      </c>
      <c r="J1460" s="479">
        <v>1358704.5845000001</v>
      </c>
      <c r="K1460" s="480">
        <v>44104</v>
      </c>
      <c r="L1460" s="480"/>
      <c r="M1460" s="481">
        <v>129077</v>
      </c>
      <c r="N1460" s="482" t="s">
        <v>431</v>
      </c>
      <c r="O1460" s="483">
        <v>1</v>
      </c>
      <c r="P1460" s="484">
        <v>124891</v>
      </c>
      <c r="Q1460" s="485">
        <v>0</v>
      </c>
      <c r="R1460" s="485">
        <v>0</v>
      </c>
      <c r="S1460" s="485">
        <v>-2114</v>
      </c>
      <c r="T1460" s="485">
        <v>0</v>
      </c>
      <c r="U1460" s="484">
        <v>0</v>
      </c>
      <c r="V1460" s="483"/>
      <c r="W1460" s="486" t="s">
        <v>672</v>
      </c>
      <c r="X1460" s="476" t="s">
        <v>1073</v>
      </c>
      <c r="Y1460" s="476" t="s">
        <v>1073</v>
      </c>
      <c r="Z1460" s="476">
        <v>0</v>
      </c>
      <c r="AA1460" s="493">
        <f t="shared" si="60"/>
        <v>95</v>
      </c>
      <c r="AC1460" s="495">
        <f t="shared" si="61"/>
        <v>95</v>
      </c>
    </row>
    <row r="1461" spans="1:29" s="493" customFormat="1" hidden="1" x14ac:dyDescent="0.2">
      <c r="A1461" s="475">
        <v>1431</v>
      </c>
      <c r="B1461" s="476" t="s">
        <v>1202</v>
      </c>
      <c r="C1461" s="487" t="s">
        <v>1201</v>
      </c>
      <c r="D1461" s="476" t="s">
        <v>705</v>
      </c>
      <c r="E1461" s="476" t="s">
        <v>1203</v>
      </c>
      <c r="F1461" s="477">
        <v>16940</v>
      </c>
      <c r="G1461" s="477">
        <v>0</v>
      </c>
      <c r="H1461" s="477">
        <v>0</v>
      </c>
      <c r="I1461" s="478" t="s">
        <v>431</v>
      </c>
      <c r="J1461" s="479">
        <v>12200.816500000001</v>
      </c>
      <c r="K1461" s="480">
        <v>44251</v>
      </c>
      <c r="L1461" s="480"/>
      <c r="M1461" s="481">
        <v>206682</v>
      </c>
      <c r="N1461" s="482" t="s">
        <v>431</v>
      </c>
      <c r="O1461" s="483">
        <v>1</v>
      </c>
      <c r="P1461" s="484">
        <v>217872</v>
      </c>
      <c r="Q1461" s="485">
        <v>0</v>
      </c>
      <c r="R1461" s="485">
        <v>0</v>
      </c>
      <c r="S1461" s="485">
        <v>6555</v>
      </c>
      <c r="T1461" s="485">
        <v>0</v>
      </c>
      <c r="U1461" s="484">
        <v>0</v>
      </c>
      <c r="V1461" s="483"/>
      <c r="W1461" s="486" t="s">
        <v>672</v>
      </c>
      <c r="X1461" s="476" t="s">
        <v>1204</v>
      </c>
      <c r="Y1461" s="476" t="s">
        <v>1217</v>
      </c>
      <c r="Z1461" s="476">
        <v>0</v>
      </c>
      <c r="AA1461" s="493">
        <f t="shared" si="60"/>
        <v>16940</v>
      </c>
      <c r="AC1461" s="495">
        <f t="shared" si="61"/>
        <v>16940</v>
      </c>
    </row>
    <row r="1462" spans="1:29" s="493" customFormat="1" hidden="1" x14ac:dyDescent="0.2">
      <c r="A1462" s="475">
        <v>1432</v>
      </c>
      <c r="B1462" s="476" t="s">
        <v>561</v>
      </c>
      <c r="C1462" s="487" t="s">
        <v>1106</v>
      </c>
      <c r="D1462" s="476" t="s">
        <v>705</v>
      </c>
      <c r="E1462" s="476" t="s">
        <v>562</v>
      </c>
      <c r="F1462" s="477">
        <v>8001</v>
      </c>
      <c r="G1462" s="477">
        <v>0</v>
      </c>
      <c r="H1462" s="477">
        <v>0</v>
      </c>
      <c r="I1462" s="478" t="s">
        <v>563</v>
      </c>
      <c r="J1462" s="479">
        <v>37.878399999999999</v>
      </c>
      <c r="K1462" s="480">
        <v>42969</v>
      </c>
      <c r="L1462" s="480"/>
      <c r="M1462" s="481">
        <v>303</v>
      </c>
      <c r="N1462" s="482" t="s">
        <v>563</v>
      </c>
      <c r="O1462" s="483">
        <v>1</v>
      </c>
      <c r="P1462" s="484">
        <v>151</v>
      </c>
      <c r="Q1462" s="485">
        <v>0</v>
      </c>
      <c r="R1462" s="485">
        <v>0</v>
      </c>
      <c r="S1462" s="485">
        <v>-238</v>
      </c>
      <c r="T1462" s="485">
        <v>0</v>
      </c>
      <c r="U1462" s="484">
        <v>0</v>
      </c>
      <c r="V1462" s="483"/>
      <c r="W1462" s="486" t="s">
        <v>672</v>
      </c>
      <c r="X1462" s="476" t="s">
        <v>504</v>
      </c>
      <c r="Y1462" s="476" t="s">
        <v>504</v>
      </c>
      <c r="Z1462" s="476">
        <v>0</v>
      </c>
      <c r="AA1462" s="493">
        <f t="shared" si="60"/>
        <v>8001</v>
      </c>
      <c r="AC1462" s="495">
        <f t="shared" si="61"/>
        <v>8001</v>
      </c>
    </row>
    <row r="1463" spans="1:29" s="493" customFormat="1" hidden="1" x14ac:dyDescent="0.2">
      <c r="A1463" s="475">
        <v>1433</v>
      </c>
      <c r="B1463" s="476" t="s">
        <v>1205</v>
      </c>
      <c r="C1463" s="487" t="s">
        <v>1206</v>
      </c>
      <c r="D1463" s="476" t="s">
        <v>705</v>
      </c>
      <c r="E1463" s="476" t="s">
        <v>1207</v>
      </c>
      <c r="F1463" s="477">
        <v>20570</v>
      </c>
      <c r="G1463" s="477">
        <v>0</v>
      </c>
      <c r="H1463" s="477">
        <v>0</v>
      </c>
      <c r="I1463" s="478" t="s">
        <v>325</v>
      </c>
      <c r="J1463" s="479">
        <v>7110.1201000000001</v>
      </c>
      <c r="K1463" s="480">
        <v>44256</v>
      </c>
      <c r="L1463" s="480"/>
      <c r="M1463" s="481">
        <v>146255</v>
      </c>
      <c r="N1463" s="482" t="s">
        <v>325</v>
      </c>
      <c r="O1463" s="483">
        <v>1</v>
      </c>
      <c r="P1463" s="484">
        <v>155113</v>
      </c>
      <c r="Q1463" s="485">
        <v>0</v>
      </c>
      <c r="R1463" s="485">
        <v>0</v>
      </c>
      <c r="S1463" s="485">
        <v>8190</v>
      </c>
      <c r="T1463" s="485">
        <v>0</v>
      </c>
      <c r="U1463" s="484">
        <v>0</v>
      </c>
      <c r="V1463" s="483"/>
      <c r="W1463" s="486" t="s">
        <v>672</v>
      </c>
      <c r="X1463" s="476" t="s">
        <v>1208</v>
      </c>
      <c r="Y1463" s="476" t="s">
        <v>1208</v>
      </c>
      <c r="Z1463" s="476">
        <v>0</v>
      </c>
      <c r="AA1463" s="493">
        <f t="shared" si="60"/>
        <v>20570</v>
      </c>
      <c r="AC1463" s="495">
        <f t="shared" si="61"/>
        <v>20570</v>
      </c>
    </row>
    <row r="1464" spans="1:29" s="493" customFormat="1" hidden="1" x14ac:dyDescent="0.2">
      <c r="A1464" s="475">
        <v>1434</v>
      </c>
      <c r="B1464" s="476" t="s">
        <v>1205</v>
      </c>
      <c r="C1464" s="487" t="s">
        <v>1206</v>
      </c>
      <c r="D1464" s="476" t="s">
        <v>705</v>
      </c>
      <c r="E1464" s="476" t="s">
        <v>1207</v>
      </c>
      <c r="F1464" s="477">
        <v>20750</v>
      </c>
      <c r="G1464" s="477">
        <v>0</v>
      </c>
      <c r="H1464" s="477">
        <v>0</v>
      </c>
      <c r="I1464" s="478" t="s">
        <v>325</v>
      </c>
      <c r="J1464" s="479">
        <v>7031.9183999999996</v>
      </c>
      <c r="K1464" s="480">
        <v>44253</v>
      </c>
      <c r="L1464" s="480"/>
      <c r="M1464" s="481">
        <v>145912</v>
      </c>
      <c r="N1464" s="482" t="s">
        <v>325</v>
      </c>
      <c r="O1464" s="483">
        <v>1</v>
      </c>
      <c r="P1464" s="484">
        <v>156470</v>
      </c>
      <c r="Q1464" s="485">
        <v>0</v>
      </c>
      <c r="R1464" s="485">
        <v>0</v>
      </c>
      <c r="S1464" s="485">
        <v>9521</v>
      </c>
      <c r="T1464" s="485">
        <v>0</v>
      </c>
      <c r="U1464" s="484">
        <v>0</v>
      </c>
      <c r="V1464" s="483"/>
      <c r="W1464" s="486" t="s">
        <v>672</v>
      </c>
      <c r="X1464" s="476" t="s">
        <v>1208</v>
      </c>
      <c r="Y1464" s="476" t="s">
        <v>1208</v>
      </c>
      <c r="Z1464" s="476">
        <v>0</v>
      </c>
      <c r="AA1464" s="493">
        <f t="shared" si="60"/>
        <v>20750</v>
      </c>
      <c r="AC1464" s="495">
        <f t="shared" si="61"/>
        <v>20750</v>
      </c>
    </row>
    <row r="1465" spans="1:29" s="493" customFormat="1" hidden="1" x14ac:dyDescent="0.2">
      <c r="A1465" s="475">
        <v>1435</v>
      </c>
      <c r="B1465" s="476" t="s">
        <v>1205</v>
      </c>
      <c r="C1465" s="487" t="s">
        <v>1206</v>
      </c>
      <c r="D1465" s="476" t="s">
        <v>705</v>
      </c>
      <c r="E1465" s="476" t="s">
        <v>1207</v>
      </c>
      <c r="F1465" s="477">
        <v>19250</v>
      </c>
      <c r="G1465" s="477">
        <v>0</v>
      </c>
      <c r="H1465" s="477">
        <v>0</v>
      </c>
      <c r="I1465" s="478" t="s">
        <v>325</v>
      </c>
      <c r="J1465" s="479">
        <v>7134.3136000000004</v>
      </c>
      <c r="K1465" s="480">
        <v>44259</v>
      </c>
      <c r="L1465" s="480"/>
      <c r="M1465" s="481">
        <v>137336</v>
      </c>
      <c r="N1465" s="482" t="s">
        <v>325</v>
      </c>
      <c r="O1465" s="483">
        <v>1</v>
      </c>
      <c r="P1465" s="484">
        <v>145159</v>
      </c>
      <c r="Q1465" s="485">
        <v>0</v>
      </c>
      <c r="R1465" s="485">
        <v>0</v>
      </c>
      <c r="S1465" s="485">
        <v>7530</v>
      </c>
      <c r="T1465" s="485">
        <v>0</v>
      </c>
      <c r="U1465" s="484">
        <v>0</v>
      </c>
      <c r="V1465" s="483"/>
      <c r="W1465" s="486" t="s">
        <v>672</v>
      </c>
      <c r="X1465" s="476" t="s">
        <v>1208</v>
      </c>
      <c r="Y1465" s="476" t="s">
        <v>1208</v>
      </c>
      <c r="Z1465" s="476">
        <v>0</v>
      </c>
      <c r="AA1465" s="493">
        <f t="shared" si="60"/>
        <v>19250</v>
      </c>
      <c r="AC1465" s="495">
        <f t="shared" si="61"/>
        <v>19250</v>
      </c>
    </row>
    <row r="1466" spans="1:29" s="493" customFormat="1" hidden="1" x14ac:dyDescent="0.2">
      <c r="A1466" s="475">
        <v>1436</v>
      </c>
      <c r="B1466" s="476" t="s">
        <v>298</v>
      </c>
      <c r="C1466" s="487" t="s">
        <v>1206</v>
      </c>
      <c r="D1466" s="476" t="s">
        <v>705</v>
      </c>
      <c r="E1466" s="476" t="s">
        <v>485</v>
      </c>
      <c r="F1466" s="477">
        <v>2438</v>
      </c>
      <c r="G1466" s="477">
        <v>0</v>
      </c>
      <c r="H1466" s="477">
        <v>0</v>
      </c>
      <c r="I1466" s="478" t="s">
        <v>325</v>
      </c>
      <c r="J1466" s="479">
        <v>4800</v>
      </c>
      <c r="K1466" s="480">
        <v>44274</v>
      </c>
      <c r="L1466" s="480"/>
      <c r="M1466" s="481">
        <v>11702</v>
      </c>
      <c r="N1466" s="482" t="s">
        <v>325</v>
      </c>
      <c r="O1466" s="483">
        <v>1</v>
      </c>
      <c r="P1466" s="484">
        <v>12375</v>
      </c>
      <c r="Q1466" s="485">
        <v>0</v>
      </c>
      <c r="R1466" s="485">
        <v>0</v>
      </c>
      <c r="S1466" s="485">
        <v>694</v>
      </c>
      <c r="T1466" s="485">
        <v>0</v>
      </c>
      <c r="U1466" s="484">
        <v>0</v>
      </c>
      <c r="V1466" s="483"/>
      <c r="W1466" s="486" t="s">
        <v>672</v>
      </c>
      <c r="X1466" s="476" t="s">
        <v>504</v>
      </c>
      <c r="Y1466" s="476" t="s">
        <v>504</v>
      </c>
      <c r="Z1466" s="476">
        <v>0</v>
      </c>
      <c r="AA1466" s="493">
        <f t="shared" si="60"/>
        <v>2438</v>
      </c>
      <c r="AC1466" s="495">
        <f t="shared" si="61"/>
        <v>2438</v>
      </c>
    </row>
    <row r="1467" spans="1:29" s="493" customFormat="1" hidden="1" x14ac:dyDescent="0.2">
      <c r="A1467" s="475">
        <v>1437</v>
      </c>
      <c r="B1467" s="476" t="s">
        <v>298</v>
      </c>
      <c r="C1467" s="487" t="s">
        <v>1206</v>
      </c>
      <c r="D1467" s="476" t="s">
        <v>705</v>
      </c>
      <c r="E1467" s="476" t="s">
        <v>485</v>
      </c>
      <c r="F1467" s="477">
        <v>9</v>
      </c>
      <c r="G1467" s="477">
        <v>0</v>
      </c>
      <c r="H1467" s="477">
        <v>0</v>
      </c>
      <c r="I1467" s="478" t="s">
        <v>325</v>
      </c>
      <c r="J1467" s="479">
        <v>4800</v>
      </c>
      <c r="K1467" s="480">
        <v>44274</v>
      </c>
      <c r="L1467" s="480"/>
      <c r="M1467" s="481">
        <v>43</v>
      </c>
      <c r="N1467" s="482" t="s">
        <v>325</v>
      </c>
      <c r="O1467" s="483">
        <v>1</v>
      </c>
      <c r="P1467" s="484">
        <v>46</v>
      </c>
      <c r="Q1467" s="485">
        <v>0</v>
      </c>
      <c r="R1467" s="485">
        <v>0</v>
      </c>
      <c r="S1467" s="485">
        <v>3</v>
      </c>
      <c r="T1467" s="485">
        <v>0</v>
      </c>
      <c r="U1467" s="484">
        <v>0</v>
      </c>
      <c r="V1467" s="483"/>
      <c r="W1467" s="486" t="s">
        <v>672</v>
      </c>
      <c r="X1467" s="476" t="s">
        <v>504</v>
      </c>
      <c r="Y1467" s="476" t="s">
        <v>504</v>
      </c>
      <c r="Z1467" s="476">
        <v>0</v>
      </c>
      <c r="AA1467" s="493">
        <f t="shared" si="60"/>
        <v>9</v>
      </c>
      <c r="AC1467" s="495">
        <f t="shared" si="61"/>
        <v>9</v>
      </c>
    </row>
    <row r="1468" spans="1:29" s="493" customFormat="1" hidden="1" x14ac:dyDescent="0.2">
      <c r="A1468" s="475">
        <v>1438</v>
      </c>
      <c r="B1468" s="476" t="s">
        <v>298</v>
      </c>
      <c r="C1468" s="487" t="s">
        <v>1206</v>
      </c>
      <c r="D1468" s="476" t="s">
        <v>705</v>
      </c>
      <c r="E1468" s="476" t="s">
        <v>485</v>
      </c>
      <c r="F1468" s="477">
        <v>56</v>
      </c>
      <c r="G1468" s="477">
        <v>0</v>
      </c>
      <c r="H1468" s="477">
        <v>0</v>
      </c>
      <c r="I1468" s="478" t="s">
        <v>325</v>
      </c>
      <c r="J1468" s="479">
        <v>4750</v>
      </c>
      <c r="K1468" s="480">
        <v>44274</v>
      </c>
      <c r="L1468" s="480"/>
      <c r="M1468" s="481">
        <v>266</v>
      </c>
      <c r="N1468" s="482" t="s">
        <v>325</v>
      </c>
      <c r="O1468" s="483">
        <v>1</v>
      </c>
      <c r="P1468" s="484">
        <v>284</v>
      </c>
      <c r="Q1468" s="485">
        <v>0</v>
      </c>
      <c r="R1468" s="485">
        <v>0</v>
      </c>
      <c r="S1468" s="485">
        <v>19</v>
      </c>
      <c r="T1468" s="485">
        <v>0</v>
      </c>
      <c r="U1468" s="484">
        <v>0</v>
      </c>
      <c r="V1468" s="483"/>
      <c r="W1468" s="486" t="s">
        <v>672</v>
      </c>
      <c r="X1468" s="476" t="s">
        <v>504</v>
      </c>
      <c r="Y1468" s="476" t="s">
        <v>504</v>
      </c>
      <c r="Z1468" s="476">
        <v>0</v>
      </c>
      <c r="AA1468" s="493">
        <f t="shared" si="60"/>
        <v>56</v>
      </c>
      <c r="AC1468" s="495">
        <f t="shared" si="61"/>
        <v>56</v>
      </c>
    </row>
    <row r="1469" spans="1:29" s="493" customFormat="1" hidden="1" x14ac:dyDescent="0.2">
      <c r="A1469" s="475">
        <v>1439</v>
      </c>
      <c r="B1469" s="476" t="s">
        <v>298</v>
      </c>
      <c r="C1469" s="487" t="s">
        <v>1206</v>
      </c>
      <c r="D1469" s="476" t="s">
        <v>705</v>
      </c>
      <c r="E1469" s="476" t="s">
        <v>485</v>
      </c>
      <c r="F1469" s="477">
        <v>1</v>
      </c>
      <c r="G1469" s="477">
        <v>0</v>
      </c>
      <c r="H1469" s="477">
        <v>0</v>
      </c>
      <c r="I1469" s="478" t="s">
        <v>325</v>
      </c>
      <c r="J1469" s="479">
        <v>4750</v>
      </c>
      <c r="K1469" s="480">
        <v>44274</v>
      </c>
      <c r="L1469" s="480"/>
      <c r="M1469" s="481">
        <v>5</v>
      </c>
      <c r="N1469" s="482" t="s">
        <v>325</v>
      </c>
      <c r="O1469" s="483">
        <v>1</v>
      </c>
      <c r="P1469" s="484">
        <v>5</v>
      </c>
      <c r="Q1469" s="485">
        <v>0</v>
      </c>
      <c r="R1469" s="485">
        <v>0</v>
      </c>
      <c r="S1469" s="485">
        <v>0</v>
      </c>
      <c r="T1469" s="485">
        <v>0</v>
      </c>
      <c r="U1469" s="484">
        <v>0</v>
      </c>
      <c r="V1469" s="483"/>
      <c r="W1469" s="486" t="s">
        <v>672</v>
      </c>
      <c r="X1469" s="476" t="s">
        <v>504</v>
      </c>
      <c r="Y1469" s="476" t="s">
        <v>504</v>
      </c>
      <c r="Z1469" s="476">
        <v>0</v>
      </c>
      <c r="AA1469" s="493">
        <f t="shared" si="60"/>
        <v>1</v>
      </c>
      <c r="AC1469" s="495">
        <f t="shared" si="61"/>
        <v>1</v>
      </c>
    </row>
    <row r="1470" spans="1:29" s="493" customFormat="1" hidden="1" x14ac:dyDescent="0.2">
      <c r="A1470" s="475">
        <v>1440</v>
      </c>
      <c r="B1470" s="476" t="s">
        <v>298</v>
      </c>
      <c r="C1470" s="487" t="s">
        <v>1206</v>
      </c>
      <c r="D1470" s="476" t="s">
        <v>705</v>
      </c>
      <c r="E1470" s="476" t="s">
        <v>485</v>
      </c>
      <c r="F1470" s="477">
        <v>50</v>
      </c>
      <c r="G1470" s="477">
        <v>0</v>
      </c>
      <c r="H1470" s="477">
        <v>0</v>
      </c>
      <c r="I1470" s="478" t="s">
        <v>325</v>
      </c>
      <c r="J1470" s="479">
        <v>4750</v>
      </c>
      <c r="K1470" s="480">
        <v>44274</v>
      </c>
      <c r="L1470" s="480"/>
      <c r="M1470" s="481">
        <v>237</v>
      </c>
      <c r="N1470" s="482" t="s">
        <v>325</v>
      </c>
      <c r="O1470" s="483">
        <v>1</v>
      </c>
      <c r="P1470" s="484">
        <v>254</v>
      </c>
      <c r="Q1470" s="485">
        <v>0</v>
      </c>
      <c r="R1470" s="485">
        <v>0</v>
      </c>
      <c r="S1470" s="485">
        <v>17</v>
      </c>
      <c r="T1470" s="485">
        <v>0</v>
      </c>
      <c r="U1470" s="484">
        <v>0</v>
      </c>
      <c r="V1470" s="483"/>
      <c r="W1470" s="486" t="s">
        <v>672</v>
      </c>
      <c r="X1470" s="476" t="s">
        <v>504</v>
      </c>
      <c r="Y1470" s="476" t="s">
        <v>504</v>
      </c>
      <c r="Z1470" s="476">
        <v>0</v>
      </c>
      <c r="AA1470" s="493">
        <f t="shared" si="60"/>
        <v>50</v>
      </c>
      <c r="AC1470" s="495">
        <f t="shared" si="61"/>
        <v>50</v>
      </c>
    </row>
    <row r="1471" spans="1:29" s="493" customFormat="1" hidden="1" x14ac:dyDescent="0.2">
      <c r="A1471" s="475">
        <v>1441</v>
      </c>
      <c r="B1471" s="476" t="s">
        <v>298</v>
      </c>
      <c r="C1471" s="487" t="s">
        <v>1206</v>
      </c>
      <c r="D1471" s="476" t="s">
        <v>705</v>
      </c>
      <c r="E1471" s="476" t="s">
        <v>485</v>
      </c>
      <c r="F1471" s="477">
        <v>35</v>
      </c>
      <c r="G1471" s="477">
        <v>0</v>
      </c>
      <c r="H1471" s="477">
        <v>0</v>
      </c>
      <c r="I1471" s="478" t="s">
        <v>325</v>
      </c>
      <c r="J1471" s="479">
        <v>4750</v>
      </c>
      <c r="K1471" s="480">
        <v>44274</v>
      </c>
      <c r="L1471" s="480"/>
      <c r="M1471" s="481">
        <v>166</v>
      </c>
      <c r="N1471" s="482" t="s">
        <v>325</v>
      </c>
      <c r="O1471" s="483">
        <v>1</v>
      </c>
      <c r="P1471" s="484">
        <v>178</v>
      </c>
      <c r="Q1471" s="485">
        <v>0</v>
      </c>
      <c r="R1471" s="485">
        <v>0</v>
      </c>
      <c r="S1471" s="485">
        <v>12</v>
      </c>
      <c r="T1471" s="485">
        <v>0</v>
      </c>
      <c r="U1471" s="484">
        <v>0</v>
      </c>
      <c r="V1471" s="483"/>
      <c r="W1471" s="486" t="s">
        <v>672</v>
      </c>
      <c r="X1471" s="476" t="s">
        <v>504</v>
      </c>
      <c r="Y1471" s="476" t="s">
        <v>504</v>
      </c>
      <c r="Z1471" s="476">
        <v>0</v>
      </c>
      <c r="AA1471" s="493">
        <f t="shared" si="60"/>
        <v>35</v>
      </c>
      <c r="AC1471" s="495">
        <f t="shared" si="61"/>
        <v>35</v>
      </c>
    </row>
    <row r="1472" spans="1:29" s="493" customFormat="1" hidden="1" x14ac:dyDescent="0.2">
      <c r="A1472" s="475">
        <v>1442</v>
      </c>
      <c r="B1472" s="476" t="s">
        <v>298</v>
      </c>
      <c r="C1472" s="487" t="s">
        <v>1206</v>
      </c>
      <c r="D1472" s="476" t="s">
        <v>705</v>
      </c>
      <c r="E1472" s="476" t="s">
        <v>485</v>
      </c>
      <c r="F1472" s="477">
        <v>30</v>
      </c>
      <c r="G1472" s="477">
        <v>0</v>
      </c>
      <c r="H1472" s="477">
        <v>0</v>
      </c>
      <c r="I1472" s="478" t="s">
        <v>325</v>
      </c>
      <c r="J1472" s="479">
        <v>4750</v>
      </c>
      <c r="K1472" s="480">
        <v>44274</v>
      </c>
      <c r="L1472" s="480"/>
      <c r="M1472" s="481">
        <v>142</v>
      </c>
      <c r="N1472" s="482" t="s">
        <v>325</v>
      </c>
      <c r="O1472" s="483">
        <v>1</v>
      </c>
      <c r="P1472" s="484">
        <v>152</v>
      </c>
      <c r="Q1472" s="485">
        <v>0</v>
      </c>
      <c r="R1472" s="485">
        <v>0</v>
      </c>
      <c r="S1472" s="485">
        <v>10</v>
      </c>
      <c r="T1472" s="485">
        <v>0</v>
      </c>
      <c r="U1472" s="484">
        <v>0</v>
      </c>
      <c r="V1472" s="483"/>
      <c r="W1472" s="486" t="s">
        <v>672</v>
      </c>
      <c r="X1472" s="476" t="s">
        <v>504</v>
      </c>
      <c r="Y1472" s="476" t="s">
        <v>504</v>
      </c>
      <c r="Z1472" s="476">
        <v>0</v>
      </c>
      <c r="AA1472" s="493">
        <f t="shared" si="60"/>
        <v>30</v>
      </c>
      <c r="AC1472" s="495">
        <f t="shared" si="61"/>
        <v>30</v>
      </c>
    </row>
    <row r="1473" spans="1:29" s="493" customFormat="1" hidden="1" x14ac:dyDescent="0.2">
      <c r="A1473" s="475">
        <v>1443</v>
      </c>
      <c r="B1473" s="476" t="s">
        <v>298</v>
      </c>
      <c r="C1473" s="487" t="s">
        <v>1206</v>
      </c>
      <c r="D1473" s="476" t="s">
        <v>705</v>
      </c>
      <c r="E1473" s="476" t="s">
        <v>485</v>
      </c>
      <c r="F1473" s="477">
        <v>6</v>
      </c>
      <c r="G1473" s="477">
        <v>0</v>
      </c>
      <c r="H1473" s="477">
        <v>0</v>
      </c>
      <c r="I1473" s="478" t="s">
        <v>325</v>
      </c>
      <c r="J1473" s="479">
        <v>4774.99</v>
      </c>
      <c r="K1473" s="480">
        <v>44274</v>
      </c>
      <c r="L1473" s="480"/>
      <c r="M1473" s="481">
        <v>29</v>
      </c>
      <c r="N1473" s="482" t="s">
        <v>325</v>
      </c>
      <c r="O1473" s="483">
        <v>1</v>
      </c>
      <c r="P1473" s="484">
        <v>30</v>
      </c>
      <c r="Q1473" s="485">
        <v>0</v>
      </c>
      <c r="R1473" s="485">
        <v>0</v>
      </c>
      <c r="S1473" s="485">
        <v>2</v>
      </c>
      <c r="T1473" s="485">
        <v>0</v>
      </c>
      <c r="U1473" s="484">
        <v>0</v>
      </c>
      <c r="V1473" s="483"/>
      <c r="W1473" s="486" t="s">
        <v>672</v>
      </c>
      <c r="X1473" s="476" t="s">
        <v>504</v>
      </c>
      <c r="Y1473" s="476" t="s">
        <v>504</v>
      </c>
      <c r="Z1473" s="476">
        <v>0</v>
      </c>
      <c r="AA1473" s="493">
        <f t="shared" si="60"/>
        <v>6</v>
      </c>
      <c r="AC1473" s="495">
        <f t="shared" si="61"/>
        <v>6</v>
      </c>
    </row>
    <row r="1474" spans="1:29" s="493" customFormat="1" hidden="1" x14ac:dyDescent="0.2">
      <c r="A1474" s="475">
        <v>1444</v>
      </c>
      <c r="B1474" s="476" t="s">
        <v>298</v>
      </c>
      <c r="C1474" s="487" t="s">
        <v>1206</v>
      </c>
      <c r="D1474" s="476" t="s">
        <v>705</v>
      </c>
      <c r="E1474" s="476" t="s">
        <v>485</v>
      </c>
      <c r="F1474" s="477">
        <v>3</v>
      </c>
      <c r="G1474" s="477">
        <v>0</v>
      </c>
      <c r="H1474" s="477">
        <v>0</v>
      </c>
      <c r="I1474" s="478" t="s">
        <v>325</v>
      </c>
      <c r="J1474" s="479">
        <v>4775</v>
      </c>
      <c r="K1474" s="480">
        <v>44274</v>
      </c>
      <c r="L1474" s="480"/>
      <c r="M1474" s="481">
        <v>14</v>
      </c>
      <c r="N1474" s="482" t="s">
        <v>325</v>
      </c>
      <c r="O1474" s="483">
        <v>1</v>
      </c>
      <c r="P1474" s="484">
        <v>15</v>
      </c>
      <c r="Q1474" s="485">
        <v>0</v>
      </c>
      <c r="R1474" s="485">
        <v>0</v>
      </c>
      <c r="S1474" s="485">
        <v>1</v>
      </c>
      <c r="T1474" s="485">
        <v>0</v>
      </c>
      <c r="U1474" s="484">
        <v>0</v>
      </c>
      <c r="V1474" s="483"/>
      <c r="W1474" s="486" t="s">
        <v>672</v>
      </c>
      <c r="X1474" s="476" t="s">
        <v>504</v>
      </c>
      <c r="Y1474" s="476" t="s">
        <v>504</v>
      </c>
      <c r="Z1474" s="476">
        <v>0</v>
      </c>
      <c r="AA1474" s="493">
        <f t="shared" si="60"/>
        <v>3</v>
      </c>
      <c r="AC1474" s="495">
        <f t="shared" si="61"/>
        <v>3</v>
      </c>
    </row>
    <row r="1475" spans="1:29" s="493" customFormat="1" hidden="1" x14ac:dyDescent="0.2">
      <c r="A1475" s="475">
        <v>1445</v>
      </c>
      <c r="B1475" s="476" t="s">
        <v>298</v>
      </c>
      <c r="C1475" s="487" t="s">
        <v>1206</v>
      </c>
      <c r="D1475" s="476" t="s">
        <v>705</v>
      </c>
      <c r="E1475" s="476" t="s">
        <v>485</v>
      </c>
      <c r="F1475" s="477">
        <v>1</v>
      </c>
      <c r="G1475" s="477">
        <v>0</v>
      </c>
      <c r="H1475" s="477">
        <v>0</v>
      </c>
      <c r="I1475" s="478" t="s">
        <v>325</v>
      </c>
      <c r="J1475" s="479">
        <v>4800</v>
      </c>
      <c r="K1475" s="480">
        <v>44274</v>
      </c>
      <c r="L1475" s="480"/>
      <c r="M1475" s="481">
        <v>5</v>
      </c>
      <c r="N1475" s="482" t="s">
        <v>325</v>
      </c>
      <c r="O1475" s="483">
        <v>1</v>
      </c>
      <c r="P1475" s="484">
        <v>5</v>
      </c>
      <c r="Q1475" s="485">
        <v>0</v>
      </c>
      <c r="R1475" s="485">
        <v>0</v>
      </c>
      <c r="S1475" s="485">
        <v>0</v>
      </c>
      <c r="T1475" s="485">
        <v>0</v>
      </c>
      <c r="U1475" s="484">
        <v>0</v>
      </c>
      <c r="V1475" s="483"/>
      <c r="W1475" s="486" t="s">
        <v>672</v>
      </c>
      <c r="X1475" s="476" t="s">
        <v>504</v>
      </c>
      <c r="Y1475" s="476" t="s">
        <v>504</v>
      </c>
      <c r="Z1475" s="476">
        <v>0</v>
      </c>
      <c r="AA1475" s="493">
        <f t="shared" si="60"/>
        <v>1</v>
      </c>
      <c r="AC1475" s="495">
        <f t="shared" si="61"/>
        <v>1</v>
      </c>
    </row>
    <row r="1476" spans="1:29" s="493" customFormat="1" hidden="1" x14ac:dyDescent="0.2">
      <c r="A1476" s="475">
        <v>1446</v>
      </c>
      <c r="B1476" s="476" t="s">
        <v>298</v>
      </c>
      <c r="C1476" s="487" t="s">
        <v>1206</v>
      </c>
      <c r="D1476" s="476" t="s">
        <v>705</v>
      </c>
      <c r="E1476" s="476" t="s">
        <v>485</v>
      </c>
      <c r="F1476" s="477">
        <v>10</v>
      </c>
      <c r="G1476" s="477">
        <v>0</v>
      </c>
      <c r="H1476" s="477">
        <v>0</v>
      </c>
      <c r="I1476" s="478" t="s">
        <v>325</v>
      </c>
      <c r="J1476" s="479">
        <v>4818</v>
      </c>
      <c r="K1476" s="480">
        <v>44274</v>
      </c>
      <c r="L1476" s="480"/>
      <c r="M1476" s="481">
        <v>48</v>
      </c>
      <c r="N1476" s="482" t="s">
        <v>325</v>
      </c>
      <c r="O1476" s="483">
        <v>1</v>
      </c>
      <c r="P1476" s="484">
        <v>51</v>
      </c>
      <c r="Q1476" s="485">
        <v>0</v>
      </c>
      <c r="R1476" s="485">
        <v>0</v>
      </c>
      <c r="S1476" s="485">
        <v>3</v>
      </c>
      <c r="T1476" s="485">
        <v>0</v>
      </c>
      <c r="U1476" s="484">
        <v>0</v>
      </c>
      <c r="V1476" s="483"/>
      <c r="W1476" s="486" t="s">
        <v>672</v>
      </c>
      <c r="X1476" s="476" t="s">
        <v>504</v>
      </c>
      <c r="Y1476" s="476" t="s">
        <v>504</v>
      </c>
      <c r="Z1476" s="476">
        <v>0</v>
      </c>
      <c r="AA1476" s="493">
        <f t="shared" si="60"/>
        <v>10</v>
      </c>
      <c r="AC1476" s="495">
        <f t="shared" si="61"/>
        <v>10</v>
      </c>
    </row>
    <row r="1477" spans="1:29" s="493" customFormat="1" hidden="1" x14ac:dyDescent="0.2">
      <c r="A1477" s="475">
        <v>1447</v>
      </c>
      <c r="B1477" s="476" t="s">
        <v>298</v>
      </c>
      <c r="C1477" s="487" t="s">
        <v>1206</v>
      </c>
      <c r="D1477" s="476" t="s">
        <v>705</v>
      </c>
      <c r="E1477" s="476" t="s">
        <v>485</v>
      </c>
      <c r="F1477" s="477">
        <v>50</v>
      </c>
      <c r="G1477" s="477">
        <v>0</v>
      </c>
      <c r="H1477" s="477">
        <v>0</v>
      </c>
      <c r="I1477" s="478" t="s">
        <v>325</v>
      </c>
      <c r="J1477" s="479">
        <v>4819</v>
      </c>
      <c r="K1477" s="480">
        <v>44274</v>
      </c>
      <c r="L1477" s="480"/>
      <c r="M1477" s="481">
        <v>241</v>
      </c>
      <c r="N1477" s="482" t="s">
        <v>325</v>
      </c>
      <c r="O1477" s="483">
        <v>1</v>
      </c>
      <c r="P1477" s="484">
        <v>254</v>
      </c>
      <c r="Q1477" s="485">
        <v>0</v>
      </c>
      <c r="R1477" s="485">
        <v>0</v>
      </c>
      <c r="S1477" s="485">
        <v>13</v>
      </c>
      <c r="T1477" s="485">
        <v>0</v>
      </c>
      <c r="U1477" s="484">
        <v>0</v>
      </c>
      <c r="V1477" s="483"/>
      <c r="W1477" s="486" t="s">
        <v>672</v>
      </c>
      <c r="X1477" s="476" t="s">
        <v>504</v>
      </c>
      <c r="Y1477" s="476" t="s">
        <v>504</v>
      </c>
      <c r="Z1477" s="476">
        <v>0</v>
      </c>
      <c r="AA1477" s="493">
        <f t="shared" si="60"/>
        <v>50</v>
      </c>
      <c r="AC1477" s="495">
        <f t="shared" si="61"/>
        <v>50</v>
      </c>
    </row>
    <row r="1478" spans="1:29" s="493" customFormat="1" hidden="1" x14ac:dyDescent="0.2">
      <c r="A1478" s="475">
        <v>1448</v>
      </c>
      <c r="B1478" s="476" t="s">
        <v>298</v>
      </c>
      <c r="C1478" s="487" t="s">
        <v>1206</v>
      </c>
      <c r="D1478" s="476" t="s">
        <v>705</v>
      </c>
      <c r="E1478" s="476" t="s">
        <v>485</v>
      </c>
      <c r="F1478" s="477">
        <v>2000</v>
      </c>
      <c r="G1478" s="477">
        <v>0</v>
      </c>
      <c r="H1478" s="477">
        <v>0</v>
      </c>
      <c r="I1478" s="478" t="s">
        <v>325</v>
      </c>
      <c r="J1478" s="479">
        <v>4820</v>
      </c>
      <c r="K1478" s="480">
        <v>44274</v>
      </c>
      <c r="L1478" s="480"/>
      <c r="M1478" s="481">
        <v>9640</v>
      </c>
      <c r="N1478" s="482" t="s">
        <v>325</v>
      </c>
      <c r="O1478" s="483">
        <v>1</v>
      </c>
      <c r="P1478" s="484">
        <v>10152</v>
      </c>
      <c r="Q1478" s="485">
        <v>0</v>
      </c>
      <c r="R1478" s="485">
        <v>0</v>
      </c>
      <c r="S1478" s="485">
        <v>529</v>
      </c>
      <c r="T1478" s="485">
        <v>0</v>
      </c>
      <c r="U1478" s="484">
        <v>0</v>
      </c>
      <c r="V1478" s="483"/>
      <c r="W1478" s="486" t="s">
        <v>672</v>
      </c>
      <c r="X1478" s="476" t="s">
        <v>504</v>
      </c>
      <c r="Y1478" s="476" t="s">
        <v>504</v>
      </c>
      <c r="Z1478" s="476">
        <v>0</v>
      </c>
      <c r="AA1478" s="493">
        <f t="shared" si="60"/>
        <v>2000</v>
      </c>
      <c r="AC1478" s="495">
        <f t="shared" si="61"/>
        <v>2000</v>
      </c>
    </row>
    <row r="1479" spans="1:29" s="493" customFormat="1" hidden="1" x14ac:dyDescent="0.2">
      <c r="A1479" s="475">
        <v>1449</v>
      </c>
      <c r="B1479" s="476" t="s">
        <v>298</v>
      </c>
      <c r="C1479" s="487" t="s">
        <v>1206</v>
      </c>
      <c r="D1479" s="476" t="s">
        <v>705</v>
      </c>
      <c r="E1479" s="476" t="s">
        <v>485</v>
      </c>
      <c r="F1479" s="477">
        <v>408</v>
      </c>
      <c r="G1479" s="477">
        <v>0</v>
      </c>
      <c r="H1479" s="477">
        <v>0</v>
      </c>
      <c r="I1479" s="478" t="s">
        <v>325</v>
      </c>
      <c r="J1479" s="479">
        <v>4820</v>
      </c>
      <c r="K1479" s="480">
        <v>44274</v>
      </c>
      <c r="L1479" s="480"/>
      <c r="M1479" s="481">
        <v>1967</v>
      </c>
      <c r="N1479" s="482" t="s">
        <v>325</v>
      </c>
      <c r="O1479" s="483">
        <v>1</v>
      </c>
      <c r="P1479" s="484">
        <v>2071</v>
      </c>
      <c r="Q1479" s="485">
        <v>0</v>
      </c>
      <c r="R1479" s="485">
        <v>0</v>
      </c>
      <c r="S1479" s="485">
        <v>108</v>
      </c>
      <c r="T1479" s="485">
        <v>0</v>
      </c>
      <c r="U1479" s="484">
        <v>0</v>
      </c>
      <c r="V1479" s="483"/>
      <c r="W1479" s="486" t="s">
        <v>672</v>
      </c>
      <c r="X1479" s="476" t="s">
        <v>504</v>
      </c>
      <c r="Y1479" s="476" t="s">
        <v>504</v>
      </c>
      <c r="Z1479" s="476">
        <v>0</v>
      </c>
      <c r="AA1479" s="493">
        <f t="shared" si="60"/>
        <v>408</v>
      </c>
      <c r="AC1479" s="495">
        <f t="shared" si="61"/>
        <v>408</v>
      </c>
    </row>
    <row r="1480" spans="1:29" s="493" customFormat="1" hidden="1" x14ac:dyDescent="0.2">
      <c r="A1480" s="475">
        <v>1450</v>
      </c>
      <c r="B1480" s="476" t="s">
        <v>298</v>
      </c>
      <c r="C1480" s="487" t="s">
        <v>1206</v>
      </c>
      <c r="D1480" s="476" t="s">
        <v>705</v>
      </c>
      <c r="E1480" s="476" t="s">
        <v>485</v>
      </c>
      <c r="F1480" s="477">
        <v>33</v>
      </c>
      <c r="G1480" s="477">
        <v>0</v>
      </c>
      <c r="H1480" s="477">
        <v>0</v>
      </c>
      <c r="I1480" s="478" t="s">
        <v>325</v>
      </c>
      <c r="J1480" s="479">
        <v>4820</v>
      </c>
      <c r="K1480" s="480">
        <v>44274</v>
      </c>
      <c r="L1480" s="480"/>
      <c r="M1480" s="481">
        <v>159</v>
      </c>
      <c r="N1480" s="482" t="s">
        <v>325</v>
      </c>
      <c r="O1480" s="483">
        <v>1</v>
      </c>
      <c r="P1480" s="484">
        <v>168</v>
      </c>
      <c r="Q1480" s="485">
        <v>0</v>
      </c>
      <c r="R1480" s="485">
        <v>0</v>
      </c>
      <c r="S1480" s="485">
        <v>9</v>
      </c>
      <c r="T1480" s="485">
        <v>0</v>
      </c>
      <c r="U1480" s="484">
        <v>0</v>
      </c>
      <c r="V1480" s="483"/>
      <c r="W1480" s="486" t="s">
        <v>672</v>
      </c>
      <c r="X1480" s="476" t="s">
        <v>504</v>
      </c>
      <c r="Y1480" s="476" t="s">
        <v>504</v>
      </c>
      <c r="Z1480" s="476">
        <v>0</v>
      </c>
      <c r="AA1480" s="493">
        <f t="shared" si="60"/>
        <v>33</v>
      </c>
      <c r="AC1480" s="495">
        <f t="shared" si="61"/>
        <v>33</v>
      </c>
    </row>
    <row r="1481" spans="1:29" s="493" customFormat="1" hidden="1" x14ac:dyDescent="0.2">
      <c r="A1481" s="475">
        <v>1451</v>
      </c>
      <c r="B1481" s="476" t="s">
        <v>298</v>
      </c>
      <c r="C1481" s="487" t="s">
        <v>1206</v>
      </c>
      <c r="D1481" s="476" t="s">
        <v>705</v>
      </c>
      <c r="E1481" s="476" t="s">
        <v>485</v>
      </c>
      <c r="F1481" s="477">
        <v>345</v>
      </c>
      <c r="G1481" s="477">
        <v>0</v>
      </c>
      <c r="H1481" s="477">
        <v>0</v>
      </c>
      <c r="I1481" s="478" t="s">
        <v>325</v>
      </c>
      <c r="J1481" s="479">
        <v>4820</v>
      </c>
      <c r="K1481" s="480">
        <v>44274</v>
      </c>
      <c r="L1481" s="480"/>
      <c r="M1481" s="481">
        <v>1663</v>
      </c>
      <c r="N1481" s="482" t="s">
        <v>325</v>
      </c>
      <c r="O1481" s="483">
        <v>1</v>
      </c>
      <c r="P1481" s="484">
        <v>1751</v>
      </c>
      <c r="Q1481" s="485">
        <v>0</v>
      </c>
      <c r="R1481" s="485">
        <v>0</v>
      </c>
      <c r="S1481" s="485">
        <v>91</v>
      </c>
      <c r="T1481" s="485">
        <v>0</v>
      </c>
      <c r="U1481" s="484">
        <v>0</v>
      </c>
      <c r="V1481" s="483"/>
      <c r="W1481" s="486" t="s">
        <v>672</v>
      </c>
      <c r="X1481" s="476" t="s">
        <v>504</v>
      </c>
      <c r="Y1481" s="476" t="s">
        <v>504</v>
      </c>
      <c r="Z1481" s="476">
        <v>0</v>
      </c>
      <c r="AA1481" s="493">
        <f t="shared" si="60"/>
        <v>345</v>
      </c>
      <c r="AC1481" s="495">
        <f t="shared" si="61"/>
        <v>345</v>
      </c>
    </row>
    <row r="1482" spans="1:29" s="493" customFormat="1" hidden="1" x14ac:dyDescent="0.2">
      <c r="A1482" s="475">
        <v>1452</v>
      </c>
      <c r="B1482" s="476" t="s">
        <v>298</v>
      </c>
      <c r="C1482" s="487" t="s">
        <v>1206</v>
      </c>
      <c r="D1482" s="476" t="s">
        <v>705</v>
      </c>
      <c r="E1482" s="476" t="s">
        <v>485</v>
      </c>
      <c r="F1482" s="477">
        <v>5</v>
      </c>
      <c r="G1482" s="477">
        <v>0</v>
      </c>
      <c r="H1482" s="477">
        <v>0</v>
      </c>
      <c r="I1482" s="478" t="s">
        <v>325</v>
      </c>
      <c r="J1482" s="479">
        <v>4820</v>
      </c>
      <c r="K1482" s="480">
        <v>44274</v>
      </c>
      <c r="L1482" s="480"/>
      <c r="M1482" s="481">
        <v>24</v>
      </c>
      <c r="N1482" s="482" t="s">
        <v>325</v>
      </c>
      <c r="O1482" s="483">
        <v>1</v>
      </c>
      <c r="P1482" s="484">
        <v>25</v>
      </c>
      <c r="Q1482" s="485">
        <v>0</v>
      </c>
      <c r="R1482" s="485">
        <v>0</v>
      </c>
      <c r="S1482" s="485">
        <v>1</v>
      </c>
      <c r="T1482" s="485">
        <v>0</v>
      </c>
      <c r="U1482" s="484">
        <v>0</v>
      </c>
      <c r="V1482" s="483"/>
      <c r="W1482" s="486" t="s">
        <v>672</v>
      </c>
      <c r="X1482" s="476" t="s">
        <v>504</v>
      </c>
      <c r="Y1482" s="476" t="s">
        <v>504</v>
      </c>
      <c r="Z1482" s="476">
        <v>0</v>
      </c>
      <c r="AA1482" s="493">
        <f t="shared" si="60"/>
        <v>5</v>
      </c>
      <c r="AC1482" s="495">
        <f t="shared" si="61"/>
        <v>5</v>
      </c>
    </row>
    <row r="1483" spans="1:29" s="493" customFormat="1" hidden="1" x14ac:dyDescent="0.2">
      <c r="A1483" s="475">
        <v>1453</v>
      </c>
      <c r="B1483" s="476" t="s">
        <v>298</v>
      </c>
      <c r="C1483" s="487" t="s">
        <v>1206</v>
      </c>
      <c r="D1483" s="476" t="s">
        <v>705</v>
      </c>
      <c r="E1483" s="476" t="s">
        <v>485</v>
      </c>
      <c r="F1483" s="477">
        <v>65</v>
      </c>
      <c r="G1483" s="477">
        <v>0</v>
      </c>
      <c r="H1483" s="477">
        <v>0</v>
      </c>
      <c r="I1483" s="478" t="s">
        <v>325</v>
      </c>
      <c r="J1483" s="479">
        <v>4820</v>
      </c>
      <c r="K1483" s="480">
        <v>44274</v>
      </c>
      <c r="L1483" s="480"/>
      <c r="M1483" s="481">
        <v>313</v>
      </c>
      <c r="N1483" s="482" t="s">
        <v>325</v>
      </c>
      <c r="O1483" s="483">
        <v>1</v>
      </c>
      <c r="P1483" s="484">
        <v>330</v>
      </c>
      <c r="Q1483" s="485">
        <v>0</v>
      </c>
      <c r="R1483" s="485">
        <v>0</v>
      </c>
      <c r="S1483" s="485">
        <v>17</v>
      </c>
      <c r="T1483" s="485">
        <v>0</v>
      </c>
      <c r="U1483" s="484">
        <v>0</v>
      </c>
      <c r="V1483" s="483"/>
      <c r="W1483" s="486" t="s">
        <v>672</v>
      </c>
      <c r="X1483" s="476" t="s">
        <v>504</v>
      </c>
      <c r="Y1483" s="476" t="s">
        <v>504</v>
      </c>
      <c r="Z1483" s="476">
        <v>0</v>
      </c>
      <c r="AA1483" s="493">
        <f t="shared" si="60"/>
        <v>65</v>
      </c>
      <c r="AC1483" s="495">
        <f t="shared" si="61"/>
        <v>65</v>
      </c>
    </row>
    <row r="1484" spans="1:29" s="493" customFormat="1" hidden="1" x14ac:dyDescent="0.2">
      <c r="A1484" s="475">
        <v>1454</v>
      </c>
      <c r="B1484" s="476" t="s">
        <v>298</v>
      </c>
      <c r="C1484" s="487" t="s">
        <v>1206</v>
      </c>
      <c r="D1484" s="476" t="s">
        <v>705</v>
      </c>
      <c r="E1484" s="476" t="s">
        <v>485</v>
      </c>
      <c r="F1484" s="477">
        <v>10</v>
      </c>
      <c r="G1484" s="477">
        <v>0</v>
      </c>
      <c r="H1484" s="477">
        <v>0</v>
      </c>
      <c r="I1484" s="478" t="s">
        <v>325</v>
      </c>
      <c r="J1484" s="479">
        <v>4848.95</v>
      </c>
      <c r="K1484" s="480">
        <v>44274</v>
      </c>
      <c r="L1484" s="480"/>
      <c r="M1484" s="481">
        <v>48</v>
      </c>
      <c r="N1484" s="482" t="s">
        <v>325</v>
      </c>
      <c r="O1484" s="483">
        <v>1</v>
      </c>
      <c r="P1484" s="484">
        <v>51</v>
      </c>
      <c r="Q1484" s="485">
        <v>0</v>
      </c>
      <c r="R1484" s="485">
        <v>0</v>
      </c>
      <c r="S1484" s="485">
        <v>2</v>
      </c>
      <c r="T1484" s="485">
        <v>0</v>
      </c>
      <c r="U1484" s="484">
        <v>0</v>
      </c>
      <c r="V1484" s="483"/>
      <c r="W1484" s="486" t="s">
        <v>672</v>
      </c>
      <c r="X1484" s="476" t="s">
        <v>504</v>
      </c>
      <c r="Y1484" s="476" t="s">
        <v>504</v>
      </c>
      <c r="Z1484" s="476">
        <v>0</v>
      </c>
      <c r="AA1484" s="493">
        <f t="shared" si="60"/>
        <v>10</v>
      </c>
      <c r="AC1484" s="495">
        <f t="shared" si="61"/>
        <v>10</v>
      </c>
    </row>
    <row r="1485" spans="1:29" s="493" customFormat="1" hidden="1" x14ac:dyDescent="0.2">
      <c r="A1485" s="475">
        <v>1455</v>
      </c>
      <c r="B1485" s="476" t="s">
        <v>298</v>
      </c>
      <c r="C1485" s="487" t="s">
        <v>1206</v>
      </c>
      <c r="D1485" s="476" t="s">
        <v>705</v>
      </c>
      <c r="E1485" s="476" t="s">
        <v>485</v>
      </c>
      <c r="F1485" s="477">
        <v>10</v>
      </c>
      <c r="G1485" s="477">
        <v>0</v>
      </c>
      <c r="H1485" s="477">
        <v>0</v>
      </c>
      <c r="I1485" s="478" t="s">
        <v>325</v>
      </c>
      <c r="J1485" s="479">
        <v>4848.95</v>
      </c>
      <c r="K1485" s="480">
        <v>44274</v>
      </c>
      <c r="L1485" s="480"/>
      <c r="M1485" s="481">
        <v>48</v>
      </c>
      <c r="N1485" s="482" t="s">
        <v>325</v>
      </c>
      <c r="O1485" s="483">
        <v>1</v>
      </c>
      <c r="P1485" s="484">
        <v>51</v>
      </c>
      <c r="Q1485" s="485">
        <v>0</v>
      </c>
      <c r="R1485" s="485">
        <v>0</v>
      </c>
      <c r="S1485" s="485">
        <v>2</v>
      </c>
      <c r="T1485" s="485">
        <v>0</v>
      </c>
      <c r="U1485" s="484">
        <v>0</v>
      </c>
      <c r="V1485" s="483"/>
      <c r="W1485" s="486" t="s">
        <v>672</v>
      </c>
      <c r="X1485" s="476" t="s">
        <v>504</v>
      </c>
      <c r="Y1485" s="476" t="s">
        <v>504</v>
      </c>
      <c r="Z1485" s="476">
        <v>0</v>
      </c>
      <c r="AA1485" s="493">
        <f t="shared" si="60"/>
        <v>10</v>
      </c>
      <c r="AC1485" s="495">
        <f t="shared" si="61"/>
        <v>10</v>
      </c>
    </row>
    <row r="1486" spans="1:29" s="493" customFormat="1" hidden="1" x14ac:dyDescent="0.2">
      <c r="A1486" s="475">
        <v>1456</v>
      </c>
      <c r="B1486" s="476" t="s">
        <v>298</v>
      </c>
      <c r="C1486" s="487" t="s">
        <v>1206</v>
      </c>
      <c r="D1486" s="476" t="s">
        <v>705</v>
      </c>
      <c r="E1486" s="476" t="s">
        <v>485</v>
      </c>
      <c r="F1486" s="477">
        <v>1</v>
      </c>
      <c r="G1486" s="477">
        <v>0</v>
      </c>
      <c r="H1486" s="477">
        <v>0</v>
      </c>
      <c r="I1486" s="478" t="s">
        <v>325</v>
      </c>
      <c r="J1486" s="479">
        <v>4848.9799999999996</v>
      </c>
      <c r="K1486" s="480">
        <v>44274</v>
      </c>
      <c r="L1486" s="480"/>
      <c r="M1486" s="481">
        <v>5</v>
      </c>
      <c r="N1486" s="482" t="s">
        <v>325</v>
      </c>
      <c r="O1486" s="483">
        <v>1</v>
      </c>
      <c r="P1486" s="484">
        <v>5</v>
      </c>
      <c r="Q1486" s="485">
        <v>0</v>
      </c>
      <c r="R1486" s="485">
        <v>0</v>
      </c>
      <c r="S1486" s="485">
        <v>0</v>
      </c>
      <c r="T1486" s="485">
        <v>0</v>
      </c>
      <c r="U1486" s="484">
        <v>0</v>
      </c>
      <c r="V1486" s="483"/>
      <c r="W1486" s="486" t="s">
        <v>672</v>
      </c>
      <c r="X1486" s="476" t="s">
        <v>504</v>
      </c>
      <c r="Y1486" s="476" t="s">
        <v>504</v>
      </c>
      <c r="Z1486" s="476">
        <v>0</v>
      </c>
      <c r="AA1486" s="493">
        <f t="shared" si="60"/>
        <v>1</v>
      </c>
      <c r="AC1486" s="495">
        <f t="shared" si="61"/>
        <v>1</v>
      </c>
    </row>
    <row r="1487" spans="1:29" s="493" customFormat="1" hidden="1" x14ac:dyDescent="0.2">
      <c r="A1487" s="475">
        <v>1457</v>
      </c>
      <c r="B1487" s="476" t="s">
        <v>298</v>
      </c>
      <c r="C1487" s="487" t="s">
        <v>1206</v>
      </c>
      <c r="D1487" s="476" t="s">
        <v>705</v>
      </c>
      <c r="E1487" s="476" t="s">
        <v>485</v>
      </c>
      <c r="F1487" s="477">
        <v>50</v>
      </c>
      <c r="G1487" s="477">
        <v>0</v>
      </c>
      <c r="H1487" s="477">
        <v>0</v>
      </c>
      <c r="I1487" s="478" t="s">
        <v>325</v>
      </c>
      <c r="J1487" s="479">
        <v>4848.9799999999996</v>
      </c>
      <c r="K1487" s="480">
        <v>44274</v>
      </c>
      <c r="L1487" s="480"/>
      <c r="M1487" s="481">
        <v>242</v>
      </c>
      <c r="N1487" s="482" t="s">
        <v>325</v>
      </c>
      <c r="O1487" s="483">
        <v>1</v>
      </c>
      <c r="P1487" s="484">
        <v>254</v>
      </c>
      <c r="Q1487" s="485">
        <v>0</v>
      </c>
      <c r="R1487" s="485">
        <v>0</v>
      </c>
      <c r="S1487" s="485">
        <v>12</v>
      </c>
      <c r="T1487" s="485">
        <v>0</v>
      </c>
      <c r="U1487" s="484">
        <v>0</v>
      </c>
      <c r="V1487" s="483"/>
      <c r="W1487" s="486" t="s">
        <v>672</v>
      </c>
      <c r="X1487" s="476" t="s">
        <v>504</v>
      </c>
      <c r="Y1487" s="476" t="s">
        <v>504</v>
      </c>
      <c r="Z1487" s="476">
        <v>0</v>
      </c>
      <c r="AA1487" s="493">
        <f t="shared" si="60"/>
        <v>50</v>
      </c>
      <c r="AC1487" s="495">
        <f t="shared" si="61"/>
        <v>50</v>
      </c>
    </row>
    <row r="1488" spans="1:29" s="493" customFormat="1" hidden="1" x14ac:dyDescent="0.2">
      <c r="A1488" s="475">
        <v>1458</v>
      </c>
      <c r="B1488" s="476" t="s">
        <v>298</v>
      </c>
      <c r="C1488" s="487" t="s">
        <v>1206</v>
      </c>
      <c r="D1488" s="476" t="s">
        <v>705</v>
      </c>
      <c r="E1488" s="476" t="s">
        <v>485</v>
      </c>
      <c r="F1488" s="477">
        <v>30</v>
      </c>
      <c r="G1488" s="477">
        <v>0</v>
      </c>
      <c r="H1488" s="477">
        <v>0</v>
      </c>
      <c r="I1488" s="478" t="s">
        <v>325</v>
      </c>
      <c r="J1488" s="479">
        <v>4848.99</v>
      </c>
      <c r="K1488" s="480">
        <v>44274</v>
      </c>
      <c r="L1488" s="480"/>
      <c r="M1488" s="481">
        <v>145</v>
      </c>
      <c r="N1488" s="482" t="s">
        <v>325</v>
      </c>
      <c r="O1488" s="483">
        <v>1</v>
      </c>
      <c r="P1488" s="484">
        <v>152</v>
      </c>
      <c r="Q1488" s="485">
        <v>0</v>
      </c>
      <c r="R1488" s="485">
        <v>0</v>
      </c>
      <c r="S1488" s="485">
        <v>7</v>
      </c>
      <c r="T1488" s="485">
        <v>0</v>
      </c>
      <c r="U1488" s="484">
        <v>0</v>
      </c>
      <c r="V1488" s="483"/>
      <c r="W1488" s="486" t="s">
        <v>672</v>
      </c>
      <c r="X1488" s="476" t="s">
        <v>504</v>
      </c>
      <c r="Y1488" s="476" t="s">
        <v>504</v>
      </c>
      <c r="Z1488" s="476">
        <v>0</v>
      </c>
      <c r="AA1488" s="493">
        <f t="shared" si="60"/>
        <v>30</v>
      </c>
      <c r="AC1488" s="495">
        <f t="shared" si="61"/>
        <v>30</v>
      </c>
    </row>
    <row r="1489" spans="1:29" s="493" customFormat="1" hidden="1" x14ac:dyDescent="0.2">
      <c r="A1489" s="475">
        <v>1459</v>
      </c>
      <c r="B1489" s="476" t="s">
        <v>298</v>
      </c>
      <c r="C1489" s="487" t="s">
        <v>1206</v>
      </c>
      <c r="D1489" s="476" t="s">
        <v>705</v>
      </c>
      <c r="E1489" s="476" t="s">
        <v>485</v>
      </c>
      <c r="F1489" s="477">
        <v>1000</v>
      </c>
      <c r="G1489" s="477">
        <v>0</v>
      </c>
      <c r="H1489" s="477">
        <v>0</v>
      </c>
      <c r="I1489" s="478" t="s">
        <v>325</v>
      </c>
      <c r="J1489" s="479">
        <v>4849</v>
      </c>
      <c r="K1489" s="480">
        <v>44274</v>
      </c>
      <c r="L1489" s="480"/>
      <c r="M1489" s="481">
        <v>4849</v>
      </c>
      <c r="N1489" s="482" t="s">
        <v>325</v>
      </c>
      <c r="O1489" s="483">
        <v>1</v>
      </c>
      <c r="P1489" s="484">
        <v>5076</v>
      </c>
      <c r="Q1489" s="485">
        <v>0</v>
      </c>
      <c r="R1489" s="485">
        <v>0</v>
      </c>
      <c r="S1489" s="485">
        <v>236</v>
      </c>
      <c r="T1489" s="485">
        <v>0</v>
      </c>
      <c r="U1489" s="484">
        <v>0</v>
      </c>
      <c r="V1489" s="483"/>
      <c r="W1489" s="486" t="s">
        <v>672</v>
      </c>
      <c r="X1489" s="476" t="s">
        <v>504</v>
      </c>
      <c r="Y1489" s="476" t="s">
        <v>504</v>
      </c>
      <c r="Z1489" s="476">
        <v>0</v>
      </c>
      <c r="AA1489" s="493">
        <f t="shared" si="60"/>
        <v>1000</v>
      </c>
      <c r="AC1489" s="495">
        <f t="shared" si="61"/>
        <v>1000</v>
      </c>
    </row>
    <row r="1490" spans="1:29" s="493" customFormat="1" hidden="1" x14ac:dyDescent="0.2">
      <c r="A1490" s="475">
        <v>1460</v>
      </c>
      <c r="B1490" s="476" t="s">
        <v>298</v>
      </c>
      <c r="C1490" s="487" t="s">
        <v>1206</v>
      </c>
      <c r="D1490" s="476" t="s">
        <v>705</v>
      </c>
      <c r="E1490" s="476" t="s">
        <v>485</v>
      </c>
      <c r="F1490" s="477">
        <v>1</v>
      </c>
      <c r="G1490" s="477">
        <v>0</v>
      </c>
      <c r="H1490" s="477">
        <v>0</v>
      </c>
      <c r="I1490" s="478" t="s">
        <v>325</v>
      </c>
      <c r="J1490" s="479">
        <v>4805</v>
      </c>
      <c r="K1490" s="480">
        <v>44280</v>
      </c>
      <c r="L1490" s="480"/>
      <c r="M1490" s="481">
        <v>5</v>
      </c>
      <c r="N1490" s="482" t="s">
        <v>325</v>
      </c>
      <c r="O1490" s="483">
        <v>1</v>
      </c>
      <c r="P1490" s="484">
        <v>5</v>
      </c>
      <c r="Q1490" s="485">
        <v>0</v>
      </c>
      <c r="R1490" s="485">
        <v>0</v>
      </c>
      <c r="S1490" s="485">
        <v>0</v>
      </c>
      <c r="T1490" s="485">
        <v>0</v>
      </c>
      <c r="U1490" s="484">
        <v>0</v>
      </c>
      <c r="V1490" s="483"/>
      <c r="W1490" s="486" t="s">
        <v>672</v>
      </c>
      <c r="X1490" s="476" t="s">
        <v>504</v>
      </c>
      <c r="Y1490" s="476" t="s">
        <v>504</v>
      </c>
      <c r="Z1490" s="476">
        <v>0</v>
      </c>
      <c r="AA1490" s="493">
        <f t="shared" si="60"/>
        <v>1</v>
      </c>
      <c r="AC1490" s="495">
        <f t="shared" si="61"/>
        <v>1</v>
      </c>
    </row>
    <row r="1491" spans="1:29" s="493" customFormat="1" hidden="1" x14ac:dyDescent="0.2">
      <c r="A1491" s="475">
        <v>1461</v>
      </c>
      <c r="B1491" s="476" t="s">
        <v>298</v>
      </c>
      <c r="C1491" s="487" t="s">
        <v>1206</v>
      </c>
      <c r="D1491" s="476" t="s">
        <v>705</v>
      </c>
      <c r="E1491" s="476" t="s">
        <v>485</v>
      </c>
      <c r="F1491" s="477">
        <v>7</v>
      </c>
      <c r="G1491" s="477">
        <v>0</v>
      </c>
      <c r="H1491" s="477">
        <v>0</v>
      </c>
      <c r="I1491" s="478" t="s">
        <v>325</v>
      </c>
      <c r="J1491" s="479">
        <v>4805</v>
      </c>
      <c r="K1491" s="480">
        <v>44281</v>
      </c>
      <c r="L1491" s="480"/>
      <c r="M1491" s="481">
        <v>34</v>
      </c>
      <c r="N1491" s="482" t="s">
        <v>325</v>
      </c>
      <c r="O1491" s="483">
        <v>1</v>
      </c>
      <c r="P1491" s="484">
        <v>36</v>
      </c>
      <c r="Q1491" s="485">
        <v>0</v>
      </c>
      <c r="R1491" s="485">
        <v>0</v>
      </c>
      <c r="S1491" s="485">
        <v>2</v>
      </c>
      <c r="T1491" s="485">
        <v>0</v>
      </c>
      <c r="U1491" s="484">
        <v>0</v>
      </c>
      <c r="V1491" s="483"/>
      <c r="W1491" s="486" t="s">
        <v>672</v>
      </c>
      <c r="X1491" s="476" t="s">
        <v>504</v>
      </c>
      <c r="Y1491" s="476" t="s">
        <v>504</v>
      </c>
      <c r="Z1491" s="476">
        <v>0</v>
      </c>
      <c r="AA1491" s="493">
        <f t="shared" si="60"/>
        <v>7</v>
      </c>
      <c r="AC1491" s="495">
        <f t="shared" si="61"/>
        <v>7</v>
      </c>
    </row>
    <row r="1492" spans="1:29" s="493" customFormat="1" hidden="1" x14ac:dyDescent="0.2">
      <c r="A1492" s="475">
        <v>1462</v>
      </c>
      <c r="B1492" s="476" t="s">
        <v>298</v>
      </c>
      <c r="C1492" s="487" t="s">
        <v>1206</v>
      </c>
      <c r="D1492" s="476" t="s">
        <v>705</v>
      </c>
      <c r="E1492" s="476" t="s">
        <v>485</v>
      </c>
      <c r="F1492" s="477">
        <v>2</v>
      </c>
      <c r="G1492" s="477">
        <v>0</v>
      </c>
      <c r="H1492" s="477">
        <v>0</v>
      </c>
      <c r="I1492" s="478" t="s">
        <v>325</v>
      </c>
      <c r="J1492" s="479">
        <v>4805</v>
      </c>
      <c r="K1492" s="480">
        <v>44281</v>
      </c>
      <c r="L1492" s="480"/>
      <c r="M1492" s="481">
        <v>10</v>
      </c>
      <c r="N1492" s="482" t="s">
        <v>325</v>
      </c>
      <c r="O1492" s="483">
        <v>1</v>
      </c>
      <c r="P1492" s="484">
        <v>10</v>
      </c>
      <c r="Q1492" s="485">
        <v>0</v>
      </c>
      <c r="R1492" s="485">
        <v>0</v>
      </c>
      <c r="S1492" s="485">
        <v>1</v>
      </c>
      <c r="T1492" s="485">
        <v>0</v>
      </c>
      <c r="U1492" s="484">
        <v>0</v>
      </c>
      <c r="V1492" s="483"/>
      <c r="W1492" s="486" t="s">
        <v>672</v>
      </c>
      <c r="X1492" s="476" t="s">
        <v>504</v>
      </c>
      <c r="Y1492" s="476" t="s">
        <v>504</v>
      </c>
      <c r="Z1492" s="476">
        <v>0</v>
      </c>
      <c r="AA1492" s="493">
        <f t="shared" si="60"/>
        <v>2</v>
      </c>
      <c r="AC1492" s="495">
        <f t="shared" si="61"/>
        <v>2</v>
      </c>
    </row>
    <row r="1493" spans="1:29" s="493" customFormat="1" hidden="1" x14ac:dyDescent="0.2">
      <c r="A1493" s="475">
        <v>1463</v>
      </c>
      <c r="B1493" s="476" t="s">
        <v>298</v>
      </c>
      <c r="C1493" s="487" t="s">
        <v>1206</v>
      </c>
      <c r="D1493" s="476" t="s">
        <v>705</v>
      </c>
      <c r="E1493" s="476" t="s">
        <v>485</v>
      </c>
      <c r="F1493" s="477">
        <v>1206</v>
      </c>
      <c r="G1493" s="477">
        <v>0</v>
      </c>
      <c r="H1493" s="477">
        <v>0</v>
      </c>
      <c r="I1493" s="478" t="s">
        <v>325</v>
      </c>
      <c r="J1493" s="479">
        <v>4805</v>
      </c>
      <c r="K1493" s="480">
        <v>44281</v>
      </c>
      <c r="L1493" s="480"/>
      <c r="M1493" s="481">
        <v>5795</v>
      </c>
      <c r="N1493" s="482" t="s">
        <v>325</v>
      </c>
      <c r="O1493" s="483">
        <v>1</v>
      </c>
      <c r="P1493" s="484">
        <v>6122</v>
      </c>
      <c r="Q1493" s="485">
        <v>0</v>
      </c>
      <c r="R1493" s="485">
        <v>0</v>
      </c>
      <c r="S1493" s="485">
        <v>323</v>
      </c>
      <c r="T1493" s="485">
        <v>0</v>
      </c>
      <c r="U1493" s="484">
        <v>0</v>
      </c>
      <c r="V1493" s="483"/>
      <c r="W1493" s="486" t="s">
        <v>672</v>
      </c>
      <c r="X1493" s="476" t="s">
        <v>504</v>
      </c>
      <c r="Y1493" s="476" t="s">
        <v>504</v>
      </c>
      <c r="Z1493" s="476">
        <v>0</v>
      </c>
      <c r="AA1493" s="493">
        <f t="shared" si="60"/>
        <v>1206</v>
      </c>
      <c r="AC1493" s="495">
        <f t="shared" si="61"/>
        <v>1206</v>
      </c>
    </row>
    <row r="1494" spans="1:29" s="493" customFormat="1" hidden="1" x14ac:dyDescent="0.2">
      <c r="A1494" s="475">
        <v>1464</v>
      </c>
      <c r="B1494" s="476" t="s">
        <v>298</v>
      </c>
      <c r="C1494" s="487" t="s">
        <v>1206</v>
      </c>
      <c r="D1494" s="476" t="s">
        <v>705</v>
      </c>
      <c r="E1494" s="476" t="s">
        <v>485</v>
      </c>
      <c r="F1494" s="477">
        <v>9</v>
      </c>
      <c r="G1494" s="477">
        <v>0</v>
      </c>
      <c r="H1494" s="477">
        <v>0</v>
      </c>
      <c r="I1494" s="478" t="s">
        <v>325</v>
      </c>
      <c r="J1494" s="479">
        <v>4805</v>
      </c>
      <c r="K1494" s="480">
        <v>44281</v>
      </c>
      <c r="L1494" s="480"/>
      <c r="M1494" s="481">
        <v>43</v>
      </c>
      <c r="N1494" s="482" t="s">
        <v>325</v>
      </c>
      <c r="O1494" s="483">
        <v>1</v>
      </c>
      <c r="P1494" s="484">
        <v>46</v>
      </c>
      <c r="Q1494" s="485">
        <v>0</v>
      </c>
      <c r="R1494" s="485">
        <v>0</v>
      </c>
      <c r="S1494" s="485">
        <v>2</v>
      </c>
      <c r="T1494" s="485">
        <v>0</v>
      </c>
      <c r="U1494" s="484">
        <v>0</v>
      </c>
      <c r="V1494" s="483"/>
      <c r="W1494" s="486" t="s">
        <v>672</v>
      </c>
      <c r="X1494" s="476" t="s">
        <v>504</v>
      </c>
      <c r="Y1494" s="476" t="s">
        <v>504</v>
      </c>
      <c r="Z1494" s="476">
        <v>0</v>
      </c>
      <c r="AA1494" s="493">
        <f t="shared" si="60"/>
        <v>9</v>
      </c>
      <c r="AC1494" s="495">
        <f t="shared" si="61"/>
        <v>9</v>
      </c>
    </row>
    <row r="1495" spans="1:29" s="493" customFormat="1" hidden="1" x14ac:dyDescent="0.2">
      <c r="A1495" s="475">
        <v>1465</v>
      </c>
      <c r="B1495" s="476" t="s">
        <v>298</v>
      </c>
      <c r="C1495" s="487" t="s">
        <v>1206</v>
      </c>
      <c r="D1495" s="476" t="s">
        <v>705</v>
      </c>
      <c r="E1495" s="476" t="s">
        <v>485</v>
      </c>
      <c r="F1495" s="477">
        <v>3</v>
      </c>
      <c r="G1495" s="477">
        <v>0</v>
      </c>
      <c r="H1495" s="477">
        <v>0</v>
      </c>
      <c r="I1495" s="478" t="s">
        <v>325</v>
      </c>
      <c r="J1495" s="479">
        <v>4899</v>
      </c>
      <c r="K1495" s="480">
        <v>44285</v>
      </c>
      <c r="L1495" s="480"/>
      <c r="M1495" s="481">
        <v>15</v>
      </c>
      <c r="N1495" s="482" t="s">
        <v>325</v>
      </c>
      <c r="O1495" s="483">
        <v>1</v>
      </c>
      <c r="P1495" s="484">
        <v>15</v>
      </c>
      <c r="Q1495" s="485">
        <v>0</v>
      </c>
      <c r="R1495" s="485">
        <v>0</v>
      </c>
      <c r="S1495" s="485">
        <v>0</v>
      </c>
      <c r="T1495" s="485">
        <v>0</v>
      </c>
      <c r="U1495" s="484">
        <v>0</v>
      </c>
      <c r="V1495" s="483"/>
      <c r="W1495" s="486" t="s">
        <v>672</v>
      </c>
      <c r="X1495" s="476" t="s">
        <v>504</v>
      </c>
      <c r="Y1495" s="476" t="s">
        <v>504</v>
      </c>
      <c r="Z1495" s="476">
        <v>0</v>
      </c>
      <c r="AA1495" s="493">
        <f t="shared" si="60"/>
        <v>3</v>
      </c>
      <c r="AC1495" s="495">
        <f t="shared" si="61"/>
        <v>3</v>
      </c>
    </row>
    <row r="1496" spans="1:29" s="493" customFormat="1" hidden="1" x14ac:dyDescent="0.2">
      <c r="A1496" s="475">
        <v>1466</v>
      </c>
      <c r="B1496" s="476" t="s">
        <v>298</v>
      </c>
      <c r="C1496" s="487" t="s">
        <v>1206</v>
      </c>
      <c r="D1496" s="476" t="s">
        <v>705</v>
      </c>
      <c r="E1496" s="476" t="s">
        <v>485</v>
      </c>
      <c r="F1496" s="477">
        <v>6</v>
      </c>
      <c r="G1496" s="477">
        <v>0</v>
      </c>
      <c r="H1496" s="477">
        <v>0</v>
      </c>
      <c r="I1496" s="478" t="s">
        <v>325</v>
      </c>
      <c r="J1496" s="479">
        <v>4899.9799999999996</v>
      </c>
      <c r="K1496" s="480">
        <v>44285</v>
      </c>
      <c r="L1496" s="480"/>
      <c r="M1496" s="481">
        <v>29</v>
      </c>
      <c r="N1496" s="482" t="s">
        <v>325</v>
      </c>
      <c r="O1496" s="483">
        <v>1</v>
      </c>
      <c r="P1496" s="484">
        <v>30</v>
      </c>
      <c r="Q1496" s="485">
        <v>0</v>
      </c>
      <c r="R1496" s="485">
        <v>0</v>
      </c>
      <c r="S1496" s="485">
        <v>1</v>
      </c>
      <c r="T1496" s="485">
        <v>0</v>
      </c>
      <c r="U1496" s="484">
        <v>0</v>
      </c>
      <c r="V1496" s="483"/>
      <c r="W1496" s="486" t="s">
        <v>672</v>
      </c>
      <c r="X1496" s="476" t="s">
        <v>504</v>
      </c>
      <c r="Y1496" s="476" t="s">
        <v>504</v>
      </c>
      <c r="Z1496" s="476">
        <v>0</v>
      </c>
      <c r="AA1496" s="493">
        <f t="shared" si="60"/>
        <v>6</v>
      </c>
      <c r="AC1496" s="495">
        <f t="shared" si="61"/>
        <v>6</v>
      </c>
    </row>
    <row r="1497" spans="1:29" s="493" customFormat="1" hidden="1" x14ac:dyDescent="0.2">
      <c r="A1497" s="475">
        <v>1467</v>
      </c>
      <c r="B1497" s="476" t="s">
        <v>298</v>
      </c>
      <c r="C1497" s="487" t="s">
        <v>1206</v>
      </c>
      <c r="D1497" s="476" t="s">
        <v>705</v>
      </c>
      <c r="E1497" s="476" t="s">
        <v>485</v>
      </c>
      <c r="F1497" s="477">
        <v>400</v>
      </c>
      <c r="G1497" s="477">
        <v>0</v>
      </c>
      <c r="H1497" s="477">
        <v>0</v>
      </c>
      <c r="I1497" s="478" t="s">
        <v>325</v>
      </c>
      <c r="J1497" s="479">
        <v>4900</v>
      </c>
      <c r="K1497" s="480">
        <v>44285</v>
      </c>
      <c r="L1497" s="480"/>
      <c r="M1497" s="481">
        <v>1960</v>
      </c>
      <c r="N1497" s="482" t="s">
        <v>325</v>
      </c>
      <c r="O1497" s="483">
        <v>1</v>
      </c>
      <c r="P1497" s="484">
        <v>2030</v>
      </c>
      <c r="Q1497" s="485">
        <v>0</v>
      </c>
      <c r="R1497" s="485">
        <v>0</v>
      </c>
      <c r="S1497" s="485">
        <v>65</v>
      </c>
      <c r="T1497" s="485">
        <v>0</v>
      </c>
      <c r="U1497" s="484">
        <v>0</v>
      </c>
      <c r="V1497" s="483"/>
      <c r="W1497" s="486" t="s">
        <v>672</v>
      </c>
      <c r="X1497" s="476" t="s">
        <v>504</v>
      </c>
      <c r="Y1497" s="476" t="s">
        <v>504</v>
      </c>
      <c r="Z1497" s="476">
        <v>0</v>
      </c>
      <c r="AA1497" s="493">
        <f t="shared" si="60"/>
        <v>400</v>
      </c>
      <c r="AC1497" s="495">
        <f t="shared" si="61"/>
        <v>400</v>
      </c>
    </row>
    <row r="1498" spans="1:29" s="493" customFormat="1" hidden="1" x14ac:dyDescent="0.2">
      <c r="A1498" s="475">
        <v>1468</v>
      </c>
      <c r="B1498" s="476" t="s">
        <v>298</v>
      </c>
      <c r="C1498" s="487" t="s">
        <v>1206</v>
      </c>
      <c r="D1498" s="476" t="s">
        <v>705</v>
      </c>
      <c r="E1498" s="476" t="s">
        <v>485</v>
      </c>
      <c r="F1498" s="477">
        <v>78</v>
      </c>
      <c r="G1498" s="477">
        <v>0</v>
      </c>
      <c r="H1498" s="477">
        <v>0</v>
      </c>
      <c r="I1498" s="478" t="s">
        <v>325</v>
      </c>
      <c r="J1498" s="479">
        <v>4900</v>
      </c>
      <c r="K1498" s="480">
        <v>44285</v>
      </c>
      <c r="L1498" s="480"/>
      <c r="M1498" s="481">
        <v>382</v>
      </c>
      <c r="N1498" s="482" t="s">
        <v>325</v>
      </c>
      <c r="O1498" s="483">
        <v>1</v>
      </c>
      <c r="P1498" s="484">
        <v>396</v>
      </c>
      <c r="Q1498" s="485">
        <v>0</v>
      </c>
      <c r="R1498" s="485">
        <v>0</v>
      </c>
      <c r="S1498" s="485">
        <v>13</v>
      </c>
      <c r="T1498" s="485">
        <v>0</v>
      </c>
      <c r="U1498" s="484">
        <v>0</v>
      </c>
      <c r="V1498" s="483"/>
      <c r="W1498" s="486" t="s">
        <v>672</v>
      </c>
      <c r="X1498" s="476" t="s">
        <v>504</v>
      </c>
      <c r="Y1498" s="476" t="s">
        <v>504</v>
      </c>
      <c r="Z1498" s="476">
        <v>0</v>
      </c>
      <c r="AA1498" s="493">
        <f t="shared" si="60"/>
        <v>78</v>
      </c>
      <c r="AC1498" s="495">
        <f t="shared" si="61"/>
        <v>78</v>
      </c>
    </row>
    <row r="1499" spans="1:29" s="493" customFormat="1" hidden="1" x14ac:dyDescent="0.2">
      <c r="A1499" s="475">
        <v>1469</v>
      </c>
      <c r="B1499" s="476" t="s">
        <v>298</v>
      </c>
      <c r="C1499" s="487" t="s">
        <v>1206</v>
      </c>
      <c r="D1499" s="476" t="s">
        <v>705</v>
      </c>
      <c r="E1499" s="476" t="s">
        <v>485</v>
      </c>
      <c r="F1499" s="477">
        <v>7</v>
      </c>
      <c r="G1499" s="477">
        <v>0</v>
      </c>
      <c r="H1499" s="477">
        <v>0</v>
      </c>
      <c r="I1499" s="478" t="s">
        <v>325</v>
      </c>
      <c r="J1499" s="479">
        <v>4900</v>
      </c>
      <c r="K1499" s="480">
        <v>44285</v>
      </c>
      <c r="L1499" s="480"/>
      <c r="M1499" s="481">
        <v>34</v>
      </c>
      <c r="N1499" s="482" t="s">
        <v>325</v>
      </c>
      <c r="O1499" s="483">
        <v>1</v>
      </c>
      <c r="P1499" s="484">
        <v>36</v>
      </c>
      <c r="Q1499" s="485">
        <v>0</v>
      </c>
      <c r="R1499" s="485">
        <v>0</v>
      </c>
      <c r="S1499" s="485">
        <v>1</v>
      </c>
      <c r="T1499" s="485">
        <v>0</v>
      </c>
      <c r="U1499" s="484">
        <v>0</v>
      </c>
      <c r="V1499" s="483"/>
      <c r="W1499" s="486" t="s">
        <v>672</v>
      </c>
      <c r="X1499" s="476" t="s">
        <v>504</v>
      </c>
      <c r="Y1499" s="476" t="s">
        <v>504</v>
      </c>
      <c r="Z1499" s="476">
        <v>0</v>
      </c>
      <c r="AA1499" s="493">
        <f t="shared" si="60"/>
        <v>7</v>
      </c>
      <c r="AC1499" s="495">
        <f t="shared" si="61"/>
        <v>7</v>
      </c>
    </row>
    <row r="1500" spans="1:29" s="493" customFormat="1" hidden="1" x14ac:dyDescent="0.2">
      <c r="A1500" s="475">
        <v>1470</v>
      </c>
      <c r="B1500" s="476" t="s">
        <v>298</v>
      </c>
      <c r="C1500" s="487" t="s">
        <v>1206</v>
      </c>
      <c r="D1500" s="476" t="s">
        <v>705</v>
      </c>
      <c r="E1500" s="476" t="s">
        <v>485</v>
      </c>
      <c r="F1500" s="477">
        <v>3</v>
      </c>
      <c r="G1500" s="477">
        <v>0</v>
      </c>
      <c r="H1500" s="477">
        <v>0</v>
      </c>
      <c r="I1500" s="478" t="s">
        <v>325</v>
      </c>
      <c r="J1500" s="479">
        <v>4900</v>
      </c>
      <c r="K1500" s="480">
        <v>44285</v>
      </c>
      <c r="L1500" s="480"/>
      <c r="M1500" s="481">
        <v>15</v>
      </c>
      <c r="N1500" s="482" t="s">
        <v>325</v>
      </c>
      <c r="O1500" s="483">
        <v>1</v>
      </c>
      <c r="P1500" s="484">
        <v>15</v>
      </c>
      <c r="Q1500" s="485">
        <v>0</v>
      </c>
      <c r="R1500" s="485">
        <v>0</v>
      </c>
      <c r="S1500" s="485">
        <v>0</v>
      </c>
      <c r="T1500" s="485">
        <v>0</v>
      </c>
      <c r="U1500" s="484">
        <v>0</v>
      </c>
      <c r="V1500" s="483"/>
      <c r="W1500" s="486" t="s">
        <v>672</v>
      </c>
      <c r="X1500" s="476" t="s">
        <v>504</v>
      </c>
      <c r="Y1500" s="476" t="s">
        <v>504</v>
      </c>
      <c r="Z1500" s="476">
        <v>0</v>
      </c>
      <c r="AA1500" s="493">
        <f t="shared" si="60"/>
        <v>3</v>
      </c>
      <c r="AC1500" s="495">
        <f t="shared" si="61"/>
        <v>3</v>
      </c>
    </row>
    <row r="1501" spans="1:29" s="493" customFormat="1" hidden="1" x14ac:dyDescent="0.2">
      <c r="A1501" s="475">
        <v>1471</v>
      </c>
      <c r="B1501" s="476" t="s">
        <v>298</v>
      </c>
      <c r="C1501" s="487" t="s">
        <v>1206</v>
      </c>
      <c r="D1501" s="476" t="s">
        <v>705</v>
      </c>
      <c r="E1501" s="476" t="s">
        <v>485</v>
      </c>
      <c r="F1501" s="477">
        <v>2963</v>
      </c>
      <c r="G1501" s="477">
        <v>0</v>
      </c>
      <c r="H1501" s="477">
        <v>0</v>
      </c>
      <c r="I1501" s="478" t="s">
        <v>325</v>
      </c>
      <c r="J1501" s="479">
        <v>4914.99</v>
      </c>
      <c r="K1501" s="480">
        <v>44285</v>
      </c>
      <c r="L1501" s="480"/>
      <c r="M1501" s="481">
        <v>14563</v>
      </c>
      <c r="N1501" s="482" t="s">
        <v>325</v>
      </c>
      <c r="O1501" s="483">
        <v>1</v>
      </c>
      <c r="P1501" s="484">
        <v>15040</v>
      </c>
      <c r="Q1501" s="485">
        <v>0</v>
      </c>
      <c r="R1501" s="485">
        <v>0</v>
      </c>
      <c r="S1501" s="485">
        <v>438</v>
      </c>
      <c r="T1501" s="485">
        <v>0</v>
      </c>
      <c r="U1501" s="484">
        <v>0</v>
      </c>
      <c r="V1501" s="483"/>
      <c r="W1501" s="486" t="s">
        <v>672</v>
      </c>
      <c r="X1501" s="476" t="s">
        <v>504</v>
      </c>
      <c r="Y1501" s="476" t="s">
        <v>504</v>
      </c>
      <c r="Z1501" s="476">
        <v>0</v>
      </c>
      <c r="AA1501" s="493">
        <f t="shared" si="60"/>
        <v>2963</v>
      </c>
      <c r="AC1501" s="495">
        <f t="shared" si="61"/>
        <v>2963</v>
      </c>
    </row>
    <row r="1502" spans="1:29" s="493" customFormat="1" hidden="1" x14ac:dyDescent="0.2">
      <c r="A1502" s="475">
        <v>1472</v>
      </c>
      <c r="B1502" s="476" t="s">
        <v>298</v>
      </c>
      <c r="C1502" s="487" t="s">
        <v>1206</v>
      </c>
      <c r="D1502" s="476" t="s">
        <v>705</v>
      </c>
      <c r="E1502" s="476" t="s">
        <v>485</v>
      </c>
      <c r="F1502" s="477">
        <v>1194</v>
      </c>
      <c r="G1502" s="477">
        <v>0</v>
      </c>
      <c r="H1502" s="477">
        <v>0</v>
      </c>
      <c r="I1502" s="478" t="s">
        <v>325</v>
      </c>
      <c r="J1502" s="479">
        <v>4890</v>
      </c>
      <c r="K1502" s="480">
        <v>44286</v>
      </c>
      <c r="L1502" s="480"/>
      <c r="M1502" s="481">
        <v>0</v>
      </c>
      <c r="N1502" s="482" t="s">
        <v>325</v>
      </c>
      <c r="O1502" s="483">
        <v>1</v>
      </c>
      <c r="P1502" s="484">
        <v>6061</v>
      </c>
      <c r="Q1502" s="485">
        <v>0</v>
      </c>
      <c r="R1502" s="485">
        <v>0</v>
      </c>
      <c r="S1502" s="485">
        <v>223</v>
      </c>
      <c r="T1502" s="485">
        <v>0</v>
      </c>
      <c r="U1502" s="484">
        <v>0</v>
      </c>
      <c r="V1502" s="483"/>
      <c r="W1502" s="486" t="s">
        <v>672</v>
      </c>
      <c r="X1502" s="476" t="s">
        <v>504</v>
      </c>
      <c r="Y1502" s="476" t="s">
        <v>504</v>
      </c>
      <c r="Z1502" s="476">
        <v>0</v>
      </c>
      <c r="AA1502" s="493">
        <f t="shared" si="60"/>
        <v>1194</v>
      </c>
      <c r="AC1502" s="495">
        <f t="shared" si="61"/>
        <v>1194</v>
      </c>
    </row>
    <row r="1503" spans="1:29" s="493" customFormat="1" hidden="1" x14ac:dyDescent="0.2">
      <c r="A1503" s="475">
        <v>1473</v>
      </c>
      <c r="B1503" s="476" t="s">
        <v>1226</v>
      </c>
      <c r="C1503" s="487" t="s">
        <v>1201</v>
      </c>
      <c r="D1503" s="476" t="s">
        <v>705</v>
      </c>
      <c r="E1503" s="476" t="s">
        <v>1227</v>
      </c>
      <c r="F1503" s="477">
        <v>3658</v>
      </c>
      <c r="G1503" s="477">
        <v>0</v>
      </c>
      <c r="H1503" s="477">
        <v>0</v>
      </c>
      <c r="I1503" s="478" t="s">
        <v>431</v>
      </c>
      <c r="J1503" s="479">
        <v>34806.319100000001</v>
      </c>
      <c r="K1503" s="480">
        <v>44285</v>
      </c>
      <c r="L1503" s="480"/>
      <c r="M1503" s="481">
        <v>127322</v>
      </c>
      <c r="N1503" s="482" t="s">
        <v>431</v>
      </c>
      <c r="O1503" s="483">
        <v>1</v>
      </c>
      <c r="P1503" s="484">
        <v>137100</v>
      </c>
      <c r="Q1503" s="485">
        <v>0</v>
      </c>
      <c r="R1503" s="485">
        <v>0</v>
      </c>
      <c r="S1503" s="485">
        <v>9614</v>
      </c>
      <c r="T1503" s="485">
        <v>0</v>
      </c>
      <c r="U1503" s="484">
        <v>0</v>
      </c>
      <c r="V1503" s="483"/>
      <c r="W1503" s="486" t="s">
        <v>672</v>
      </c>
      <c r="X1503" s="476" t="s">
        <v>0</v>
      </c>
      <c r="Y1503" s="476" t="s">
        <v>0</v>
      </c>
      <c r="Z1503" s="476">
        <v>0</v>
      </c>
      <c r="AA1503" s="493">
        <f t="shared" si="60"/>
        <v>3658</v>
      </c>
      <c r="AC1503" s="495">
        <f t="shared" si="61"/>
        <v>3658</v>
      </c>
    </row>
    <row r="1504" spans="1:29" s="493" customFormat="1" x14ac:dyDescent="0.2">
      <c r="A1504" s="475">
        <v>1474</v>
      </c>
      <c r="B1504" s="476" t="s">
        <v>1228</v>
      </c>
      <c r="C1504" s="487" t="s">
        <v>1201</v>
      </c>
      <c r="D1504" s="476" t="s">
        <v>705</v>
      </c>
      <c r="E1504" s="476" t="s">
        <v>1229</v>
      </c>
      <c r="F1504" s="477">
        <v>382</v>
      </c>
      <c r="G1504" s="477">
        <v>0</v>
      </c>
      <c r="H1504" s="477">
        <v>0</v>
      </c>
      <c r="I1504" s="478" t="s">
        <v>431</v>
      </c>
      <c r="J1504" s="479">
        <v>221271.9633</v>
      </c>
      <c r="K1504" s="480">
        <v>44280</v>
      </c>
      <c r="L1504" s="480"/>
      <c r="M1504" s="481">
        <v>84526</v>
      </c>
      <c r="N1504" s="482" t="s">
        <v>431</v>
      </c>
      <c r="O1504" s="483">
        <v>1</v>
      </c>
      <c r="P1504" s="484">
        <v>86661</v>
      </c>
      <c r="Q1504" s="485">
        <v>0</v>
      </c>
      <c r="R1504" s="485">
        <v>0</v>
      </c>
      <c r="S1504" s="485">
        <v>1830</v>
      </c>
      <c r="T1504" s="485">
        <v>0</v>
      </c>
      <c r="U1504" s="484">
        <v>0</v>
      </c>
      <c r="V1504" s="483"/>
      <c r="W1504" s="486" t="s">
        <v>672</v>
      </c>
      <c r="X1504" s="476" t="s">
        <v>1208</v>
      </c>
      <c r="Y1504" s="476" t="s">
        <v>1208</v>
      </c>
      <c r="Z1504" s="476">
        <v>0</v>
      </c>
      <c r="AA1504" s="493">
        <f t="shared" si="60"/>
        <v>382</v>
      </c>
      <c r="AC1504" s="495">
        <f t="shared" si="61"/>
        <v>382</v>
      </c>
    </row>
    <row r="1505" spans="1:29" s="493" customFormat="1" x14ac:dyDescent="0.2">
      <c r="A1505" s="475">
        <v>1475</v>
      </c>
      <c r="B1505" s="476" t="s">
        <v>1228</v>
      </c>
      <c r="C1505" s="487" t="s">
        <v>1201</v>
      </c>
      <c r="D1505" s="476" t="s">
        <v>705</v>
      </c>
      <c r="E1505" s="476" t="s">
        <v>1229</v>
      </c>
      <c r="F1505" s="477">
        <v>152</v>
      </c>
      <c r="G1505" s="477">
        <v>0</v>
      </c>
      <c r="H1505" s="477">
        <v>0</v>
      </c>
      <c r="I1505" s="478" t="s">
        <v>431</v>
      </c>
      <c r="J1505" s="479">
        <v>221822.5079</v>
      </c>
      <c r="K1505" s="480">
        <v>44280</v>
      </c>
      <c r="L1505" s="480"/>
      <c r="M1505" s="481">
        <v>33717</v>
      </c>
      <c r="N1505" s="482" t="s">
        <v>431</v>
      </c>
      <c r="O1505" s="483">
        <v>1</v>
      </c>
      <c r="P1505" s="484">
        <v>34483</v>
      </c>
      <c r="Q1505" s="485">
        <v>0</v>
      </c>
      <c r="R1505" s="485">
        <v>0</v>
      </c>
      <c r="S1505" s="485">
        <v>644</v>
      </c>
      <c r="T1505" s="485">
        <v>0</v>
      </c>
      <c r="U1505" s="484">
        <v>0</v>
      </c>
      <c r="V1505" s="483"/>
      <c r="W1505" s="486" t="s">
        <v>672</v>
      </c>
      <c r="X1505" s="476" t="s">
        <v>1208</v>
      </c>
      <c r="Y1505" s="476" t="s">
        <v>1208</v>
      </c>
      <c r="Z1505" s="476">
        <v>0</v>
      </c>
      <c r="AA1505" s="493">
        <f t="shared" si="60"/>
        <v>152</v>
      </c>
      <c r="AC1505" s="495">
        <f t="shared" si="61"/>
        <v>152</v>
      </c>
    </row>
    <row r="1506" spans="1:29" s="493" customFormat="1" x14ac:dyDescent="0.2">
      <c r="A1506" s="475">
        <v>1476</v>
      </c>
      <c r="B1506" s="476" t="s">
        <v>1228</v>
      </c>
      <c r="C1506" s="487" t="s">
        <v>1201</v>
      </c>
      <c r="D1506" s="476" t="s">
        <v>705</v>
      </c>
      <c r="E1506" s="476" t="s">
        <v>1229</v>
      </c>
      <c r="F1506" s="477">
        <v>190</v>
      </c>
      <c r="G1506" s="477">
        <v>0</v>
      </c>
      <c r="H1506" s="477">
        <v>0</v>
      </c>
      <c r="I1506" s="478" t="s">
        <v>431</v>
      </c>
      <c r="J1506" s="479">
        <v>221777.91589999999</v>
      </c>
      <c r="K1506" s="480">
        <v>44280</v>
      </c>
      <c r="L1506" s="480"/>
      <c r="M1506" s="481">
        <v>42138</v>
      </c>
      <c r="N1506" s="482" t="s">
        <v>431</v>
      </c>
      <c r="O1506" s="483">
        <v>1</v>
      </c>
      <c r="P1506" s="484">
        <v>43104</v>
      </c>
      <c r="Q1506" s="485">
        <v>0</v>
      </c>
      <c r="R1506" s="485">
        <v>0</v>
      </c>
      <c r="S1506" s="485">
        <v>814</v>
      </c>
      <c r="T1506" s="485">
        <v>0</v>
      </c>
      <c r="U1506" s="484">
        <v>0</v>
      </c>
      <c r="V1506" s="483"/>
      <c r="W1506" s="486" t="s">
        <v>672</v>
      </c>
      <c r="X1506" s="476" t="s">
        <v>1208</v>
      </c>
      <c r="Y1506" s="476" t="s">
        <v>1208</v>
      </c>
      <c r="Z1506" s="476">
        <v>0</v>
      </c>
      <c r="AA1506" s="493">
        <f t="shared" si="60"/>
        <v>190</v>
      </c>
      <c r="AC1506" s="495">
        <f t="shared" si="61"/>
        <v>190</v>
      </c>
    </row>
    <row r="1507" spans="1:29" s="493" customFormat="1" x14ac:dyDescent="0.2">
      <c r="A1507" s="475">
        <v>1477</v>
      </c>
      <c r="B1507" s="476" t="s">
        <v>1228</v>
      </c>
      <c r="C1507" s="487" t="s">
        <v>1201</v>
      </c>
      <c r="D1507" s="476" t="s">
        <v>705</v>
      </c>
      <c r="E1507" s="476" t="s">
        <v>1229</v>
      </c>
      <c r="F1507" s="477">
        <v>600</v>
      </c>
      <c r="G1507" s="477">
        <v>0</v>
      </c>
      <c r="H1507" s="477">
        <v>0</v>
      </c>
      <c r="I1507" s="478" t="s">
        <v>431</v>
      </c>
      <c r="J1507" s="479">
        <v>212233.65100000001</v>
      </c>
      <c r="K1507" s="480">
        <v>44285</v>
      </c>
      <c r="L1507" s="480"/>
      <c r="M1507" s="481">
        <v>127340</v>
      </c>
      <c r="N1507" s="482" t="s">
        <v>431</v>
      </c>
      <c r="O1507" s="483">
        <v>1</v>
      </c>
      <c r="P1507" s="484">
        <v>136117</v>
      </c>
      <c r="Q1507" s="485">
        <v>0</v>
      </c>
      <c r="R1507" s="485">
        <v>0</v>
      </c>
      <c r="S1507" s="485">
        <v>8612</v>
      </c>
      <c r="T1507" s="485">
        <v>0</v>
      </c>
      <c r="U1507" s="484">
        <v>0</v>
      </c>
      <c r="V1507" s="483"/>
      <c r="W1507" s="486" t="s">
        <v>672</v>
      </c>
      <c r="X1507" s="476" t="s">
        <v>1208</v>
      </c>
      <c r="Y1507" s="476" t="s">
        <v>1208</v>
      </c>
      <c r="Z1507" s="476">
        <v>0</v>
      </c>
      <c r="AA1507" s="493">
        <f t="shared" si="60"/>
        <v>600</v>
      </c>
      <c r="AC1507" s="495">
        <f t="shared" si="61"/>
        <v>600</v>
      </c>
    </row>
    <row r="1508" spans="1:29" s="493" customFormat="1" hidden="1" x14ac:dyDescent="0.2">
      <c r="A1508" s="475">
        <v>1478</v>
      </c>
      <c r="B1508" s="476" t="s">
        <v>756</v>
      </c>
      <c r="C1508" s="487" t="s">
        <v>1209</v>
      </c>
      <c r="D1508" s="476" t="s">
        <v>705</v>
      </c>
      <c r="E1508" s="476" t="s">
        <v>757</v>
      </c>
      <c r="F1508" s="477">
        <v>616</v>
      </c>
      <c r="G1508" s="477">
        <v>0</v>
      </c>
      <c r="H1508" s="477">
        <v>0</v>
      </c>
      <c r="I1508" s="478" t="s">
        <v>325</v>
      </c>
      <c r="J1508" s="479">
        <v>9928.9645</v>
      </c>
      <c r="K1508" s="480">
        <v>44096</v>
      </c>
      <c r="L1508" s="480"/>
      <c r="M1508" s="481">
        <v>6116</v>
      </c>
      <c r="N1508" s="482" t="s">
        <v>325</v>
      </c>
      <c r="O1508" s="483">
        <v>1</v>
      </c>
      <c r="P1508" s="484">
        <v>5119</v>
      </c>
      <c r="Q1508" s="485">
        <v>0</v>
      </c>
      <c r="R1508" s="485">
        <v>0</v>
      </c>
      <c r="S1508" s="485">
        <v>-1496</v>
      </c>
      <c r="T1508" s="485">
        <v>0</v>
      </c>
      <c r="U1508" s="484">
        <v>0</v>
      </c>
      <c r="V1508" s="483"/>
      <c r="W1508" s="486" t="s">
        <v>672</v>
      </c>
      <c r="X1508" s="476" t="s">
        <v>504</v>
      </c>
      <c r="Y1508" s="476" t="s">
        <v>504</v>
      </c>
      <c r="Z1508" s="476">
        <v>0</v>
      </c>
      <c r="AA1508" s="493">
        <f t="shared" si="60"/>
        <v>616</v>
      </c>
      <c r="AC1508" s="495">
        <f t="shared" si="61"/>
        <v>616</v>
      </c>
    </row>
    <row r="1509" spans="1:29" s="493" customFormat="1" hidden="1" x14ac:dyDescent="0.2">
      <c r="A1509" s="475">
        <v>1479</v>
      </c>
      <c r="B1509" s="476" t="s">
        <v>756</v>
      </c>
      <c r="C1509" s="487" t="s">
        <v>1209</v>
      </c>
      <c r="D1509" s="476" t="s">
        <v>705</v>
      </c>
      <c r="E1509" s="476" t="s">
        <v>757</v>
      </c>
      <c r="F1509" s="477">
        <v>794</v>
      </c>
      <c r="G1509" s="477">
        <v>0</v>
      </c>
      <c r="H1509" s="477">
        <v>0</v>
      </c>
      <c r="I1509" s="478" t="s">
        <v>325</v>
      </c>
      <c r="J1509" s="479">
        <v>9928.9645</v>
      </c>
      <c r="K1509" s="480">
        <v>44096</v>
      </c>
      <c r="L1509" s="480"/>
      <c r="M1509" s="481">
        <v>7884</v>
      </c>
      <c r="N1509" s="482" t="s">
        <v>325</v>
      </c>
      <c r="O1509" s="483">
        <v>1</v>
      </c>
      <c r="P1509" s="484">
        <v>6599</v>
      </c>
      <c r="Q1509" s="485">
        <v>0</v>
      </c>
      <c r="R1509" s="485">
        <v>0</v>
      </c>
      <c r="S1509" s="485">
        <v>-1928</v>
      </c>
      <c r="T1509" s="485">
        <v>0</v>
      </c>
      <c r="U1509" s="484">
        <v>0</v>
      </c>
      <c r="V1509" s="483"/>
      <c r="W1509" s="486" t="s">
        <v>672</v>
      </c>
      <c r="X1509" s="476" t="s">
        <v>504</v>
      </c>
      <c r="Y1509" s="476" t="s">
        <v>504</v>
      </c>
      <c r="Z1509" s="476">
        <v>0</v>
      </c>
      <c r="AA1509" s="493">
        <f t="shared" si="60"/>
        <v>794</v>
      </c>
      <c r="AC1509" s="495">
        <f t="shared" si="61"/>
        <v>794</v>
      </c>
    </row>
    <row r="1510" spans="1:29" s="493" customFormat="1" hidden="1" x14ac:dyDescent="0.2">
      <c r="A1510" s="475">
        <v>1480</v>
      </c>
      <c r="B1510" s="476" t="s">
        <v>756</v>
      </c>
      <c r="C1510" s="487" t="s">
        <v>1209</v>
      </c>
      <c r="D1510" s="476" t="s">
        <v>705</v>
      </c>
      <c r="E1510" s="476" t="s">
        <v>757</v>
      </c>
      <c r="F1510" s="477">
        <v>857</v>
      </c>
      <c r="G1510" s="477">
        <v>0</v>
      </c>
      <c r="H1510" s="477">
        <v>0</v>
      </c>
      <c r="I1510" s="478" t="s">
        <v>325</v>
      </c>
      <c r="J1510" s="479">
        <v>9614.3554999999997</v>
      </c>
      <c r="K1510" s="480">
        <v>44097</v>
      </c>
      <c r="L1510" s="480"/>
      <c r="M1510" s="481">
        <v>8240</v>
      </c>
      <c r="N1510" s="482" t="s">
        <v>325</v>
      </c>
      <c r="O1510" s="483">
        <v>1</v>
      </c>
      <c r="P1510" s="484">
        <v>7122</v>
      </c>
      <c r="Q1510" s="485">
        <v>0</v>
      </c>
      <c r="R1510" s="485">
        <v>0</v>
      </c>
      <c r="S1510" s="485">
        <v>-1803</v>
      </c>
      <c r="T1510" s="485">
        <v>0</v>
      </c>
      <c r="U1510" s="484">
        <v>0</v>
      </c>
      <c r="V1510" s="483"/>
      <c r="W1510" s="486" t="s">
        <v>672</v>
      </c>
      <c r="X1510" s="476" t="s">
        <v>504</v>
      </c>
      <c r="Y1510" s="476" t="s">
        <v>504</v>
      </c>
      <c r="Z1510" s="476">
        <v>0</v>
      </c>
      <c r="AA1510" s="493">
        <f t="shared" si="60"/>
        <v>857</v>
      </c>
      <c r="AC1510" s="495">
        <f t="shared" si="61"/>
        <v>857</v>
      </c>
    </row>
    <row r="1511" spans="1:29" s="493" customFormat="1" hidden="1" x14ac:dyDescent="0.2">
      <c r="A1511" s="475">
        <v>1481</v>
      </c>
      <c r="B1511" s="476" t="s">
        <v>756</v>
      </c>
      <c r="C1511" s="487" t="s">
        <v>1209</v>
      </c>
      <c r="D1511" s="476" t="s">
        <v>705</v>
      </c>
      <c r="E1511" s="476" t="s">
        <v>757</v>
      </c>
      <c r="F1511" s="477">
        <v>916</v>
      </c>
      <c r="G1511" s="477">
        <v>0</v>
      </c>
      <c r="H1511" s="477">
        <v>0</v>
      </c>
      <c r="I1511" s="478" t="s">
        <v>325</v>
      </c>
      <c r="J1511" s="479">
        <v>9332.4287999999997</v>
      </c>
      <c r="K1511" s="480">
        <v>44111</v>
      </c>
      <c r="L1511" s="480"/>
      <c r="M1511" s="481">
        <v>8549</v>
      </c>
      <c r="N1511" s="482" t="s">
        <v>325</v>
      </c>
      <c r="O1511" s="483">
        <v>1</v>
      </c>
      <c r="P1511" s="484">
        <v>7613</v>
      </c>
      <c r="Q1511" s="485">
        <v>0</v>
      </c>
      <c r="R1511" s="485">
        <v>0</v>
      </c>
      <c r="S1511" s="485">
        <v>-1446</v>
      </c>
      <c r="T1511" s="485">
        <v>0</v>
      </c>
      <c r="U1511" s="484">
        <v>0</v>
      </c>
      <c r="V1511" s="483"/>
      <c r="W1511" s="486" t="s">
        <v>672</v>
      </c>
      <c r="X1511" s="476" t="s">
        <v>504</v>
      </c>
      <c r="Y1511" s="476" t="s">
        <v>504</v>
      </c>
      <c r="Z1511" s="476">
        <v>0</v>
      </c>
      <c r="AA1511" s="493">
        <f t="shared" si="60"/>
        <v>916</v>
      </c>
      <c r="AC1511" s="495">
        <f t="shared" si="61"/>
        <v>916</v>
      </c>
    </row>
    <row r="1512" spans="1:29" s="493" customFormat="1" hidden="1" x14ac:dyDescent="0.2">
      <c r="A1512" s="475">
        <v>1482</v>
      </c>
      <c r="B1512" s="476" t="s">
        <v>756</v>
      </c>
      <c r="C1512" s="487" t="s">
        <v>1209</v>
      </c>
      <c r="D1512" s="476" t="s">
        <v>705</v>
      </c>
      <c r="E1512" s="476" t="s">
        <v>757</v>
      </c>
      <c r="F1512" s="477">
        <v>924</v>
      </c>
      <c r="G1512" s="477">
        <v>0</v>
      </c>
      <c r="H1512" s="477">
        <v>0</v>
      </c>
      <c r="I1512" s="478" t="s">
        <v>325</v>
      </c>
      <c r="J1512" s="479">
        <v>9789.8943999999992</v>
      </c>
      <c r="K1512" s="480">
        <v>44123</v>
      </c>
      <c r="L1512" s="480"/>
      <c r="M1512" s="481">
        <v>9046</v>
      </c>
      <c r="N1512" s="482" t="s">
        <v>325</v>
      </c>
      <c r="O1512" s="483">
        <v>1</v>
      </c>
      <c r="P1512" s="484">
        <v>7679</v>
      </c>
      <c r="Q1512" s="485">
        <v>0</v>
      </c>
      <c r="R1512" s="485">
        <v>0</v>
      </c>
      <c r="S1512" s="485">
        <v>-1846</v>
      </c>
      <c r="T1512" s="485">
        <v>0</v>
      </c>
      <c r="U1512" s="484">
        <v>0</v>
      </c>
      <c r="V1512" s="483"/>
      <c r="W1512" s="486" t="s">
        <v>672</v>
      </c>
      <c r="X1512" s="476" t="s">
        <v>504</v>
      </c>
      <c r="Y1512" s="476" t="s">
        <v>504</v>
      </c>
      <c r="Z1512" s="476">
        <v>0</v>
      </c>
      <c r="AA1512" s="493">
        <f t="shared" si="60"/>
        <v>924</v>
      </c>
      <c r="AC1512" s="495">
        <f t="shared" si="61"/>
        <v>924</v>
      </c>
    </row>
    <row r="1513" spans="1:29" s="493" customFormat="1" hidden="1" x14ac:dyDescent="0.2">
      <c r="A1513" s="475">
        <v>1483</v>
      </c>
      <c r="B1513" s="476" t="s">
        <v>756</v>
      </c>
      <c r="C1513" s="487" t="s">
        <v>1209</v>
      </c>
      <c r="D1513" s="476" t="s">
        <v>705</v>
      </c>
      <c r="E1513" s="476" t="s">
        <v>757</v>
      </c>
      <c r="F1513" s="477">
        <v>875</v>
      </c>
      <c r="G1513" s="477">
        <v>0</v>
      </c>
      <c r="H1513" s="477">
        <v>0</v>
      </c>
      <c r="I1513" s="478" t="s">
        <v>325</v>
      </c>
      <c r="J1513" s="479">
        <v>9799.6247999999996</v>
      </c>
      <c r="K1513" s="480">
        <v>44126</v>
      </c>
      <c r="L1513" s="480"/>
      <c r="M1513" s="481">
        <v>8575</v>
      </c>
      <c r="N1513" s="482" t="s">
        <v>325</v>
      </c>
      <c r="O1513" s="483">
        <v>1</v>
      </c>
      <c r="P1513" s="484">
        <v>7272</v>
      </c>
      <c r="Q1513" s="485">
        <v>0</v>
      </c>
      <c r="R1513" s="485">
        <v>0</v>
      </c>
      <c r="S1513" s="485">
        <v>-1671</v>
      </c>
      <c r="T1513" s="485">
        <v>0</v>
      </c>
      <c r="U1513" s="484">
        <v>0</v>
      </c>
      <c r="V1513" s="483"/>
      <c r="W1513" s="486" t="s">
        <v>672</v>
      </c>
      <c r="X1513" s="476" t="s">
        <v>504</v>
      </c>
      <c r="Y1513" s="476" t="s">
        <v>504</v>
      </c>
      <c r="Z1513" s="476">
        <v>0</v>
      </c>
      <c r="AA1513" s="493">
        <f t="shared" si="60"/>
        <v>875</v>
      </c>
      <c r="AC1513" s="495">
        <f t="shared" si="61"/>
        <v>875</v>
      </c>
    </row>
    <row r="1514" spans="1:29" s="493" customFormat="1" hidden="1" x14ac:dyDescent="0.2">
      <c r="A1514" s="475">
        <v>1484</v>
      </c>
      <c r="B1514" s="476" t="s">
        <v>756</v>
      </c>
      <c r="C1514" s="487" t="s">
        <v>1209</v>
      </c>
      <c r="D1514" s="476" t="s">
        <v>705</v>
      </c>
      <c r="E1514" s="476" t="s">
        <v>757</v>
      </c>
      <c r="F1514" s="477">
        <v>330</v>
      </c>
      <c r="G1514" s="477">
        <v>0</v>
      </c>
      <c r="H1514" s="477">
        <v>0</v>
      </c>
      <c r="I1514" s="478" t="s">
        <v>325</v>
      </c>
      <c r="J1514" s="479">
        <v>9421.5436000000009</v>
      </c>
      <c r="K1514" s="480">
        <v>44160</v>
      </c>
      <c r="L1514" s="480"/>
      <c r="M1514" s="481">
        <v>3109</v>
      </c>
      <c r="N1514" s="482" t="s">
        <v>325</v>
      </c>
      <c r="O1514" s="483">
        <v>1</v>
      </c>
      <c r="P1514" s="484">
        <v>2742</v>
      </c>
      <c r="Q1514" s="485">
        <v>0</v>
      </c>
      <c r="R1514" s="485">
        <v>0</v>
      </c>
      <c r="S1514" s="485">
        <v>-484</v>
      </c>
      <c r="T1514" s="485">
        <v>0</v>
      </c>
      <c r="U1514" s="484">
        <v>0</v>
      </c>
      <c r="V1514" s="483"/>
      <c r="W1514" s="486" t="s">
        <v>672</v>
      </c>
      <c r="X1514" s="476" t="s">
        <v>504</v>
      </c>
      <c r="Y1514" s="476" t="s">
        <v>504</v>
      </c>
      <c r="Z1514" s="476">
        <v>0</v>
      </c>
      <c r="AA1514" s="493">
        <f t="shared" si="60"/>
        <v>330</v>
      </c>
      <c r="AC1514" s="495">
        <f t="shared" si="61"/>
        <v>330</v>
      </c>
    </row>
    <row r="1515" spans="1:29" s="493" customFormat="1" hidden="1" x14ac:dyDescent="0.2">
      <c r="A1515" s="475">
        <v>1485</v>
      </c>
      <c r="B1515" s="476" t="s">
        <v>756</v>
      </c>
      <c r="C1515" s="487" t="s">
        <v>1209</v>
      </c>
      <c r="D1515" s="476" t="s">
        <v>705</v>
      </c>
      <c r="E1515" s="476" t="s">
        <v>757</v>
      </c>
      <c r="F1515" s="477">
        <v>150</v>
      </c>
      <c r="G1515" s="477">
        <v>0</v>
      </c>
      <c r="H1515" s="477">
        <v>0</v>
      </c>
      <c r="I1515" s="478" t="s">
        <v>325</v>
      </c>
      <c r="J1515" s="479">
        <v>8880.0764999999992</v>
      </c>
      <c r="K1515" s="480">
        <v>44162</v>
      </c>
      <c r="L1515" s="480"/>
      <c r="M1515" s="481">
        <v>1332</v>
      </c>
      <c r="N1515" s="482" t="s">
        <v>325</v>
      </c>
      <c r="O1515" s="483">
        <v>1</v>
      </c>
      <c r="P1515" s="484">
        <v>1247</v>
      </c>
      <c r="Q1515" s="485">
        <v>0</v>
      </c>
      <c r="R1515" s="485">
        <v>0</v>
      </c>
      <c r="S1515" s="485">
        <v>-131</v>
      </c>
      <c r="T1515" s="485">
        <v>0</v>
      </c>
      <c r="U1515" s="484">
        <v>0</v>
      </c>
      <c r="V1515" s="483"/>
      <c r="W1515" s="486" t="s">
        <v>672</v>
      </c>
      <c r="X1515" s="476" t="s">
        <v>504</v>
      </c>
      <c r="Y1515" s="476" t="s">
        <v>504</v>
      </c>
      <c r="Z1515" s="476">
        <v>0</v>
      </c>
      <c r="AA1515" s="493">
        <f t="shared" si="60"/>
        <v>150</v>
      </c>
      <c r="AC1515" s="495">
        <f t="shared" si="61"/>
        <v>150</v>
      </c>
    </row>
    <row r="1516" spans="1:29" s="493" customFormat="1" hidden="1" x14ac:dyDescent="0.2">
      <c r="A1516" s="475">
        <v>1486</v>
      </c>
      <c r="B1516" s="476" t="s">
        <v>756</v>
      </c>
      <c r="C1516" s="487" t="s">
        <v>1209</v>
      </c>
      <c r="D1516" s="476" t="s">
        <v>705</v>
      </c>
      <c r="E1516" s="476" t="s">
        <v>757</v>
      </c>
      <c r="F1516" s="477">
        <v>446</v>
      </c>
      <c r="G1516" s="477">
        <v>0</v>
      </c>
      <c r="H1516" s="477">
        <v>0</v>
      </c>
      <c r="I1516" s="478" t="s">
        <v>325</v>
      </c>
      <c r="J1516" s="479">
        <v>9058.6821</v>
      </c>
      <c r="K1516" s="480">
        <v>44167</v>
      </c>
      <c r="L1516" s="480"/>
      <c r="M1516" s="481">
        <v>4040</v>
      </c>
      <c r="N1516" s="482" t="s">
        <v>325</v>
      </c>
      <c r="O1516" s="483">
        <v>1</v>
      </c>
      <c r="P1516" s="484">
        <v>3707</v>
      </c>
      <c r="Q1516" s="485">
        <v>0</v>
      </c>
      <c r="R1516" s="485">
        <v>0</v>
      </c>
      <c r="S1516" s="485">
        <v>-460</v>
      </c>
      <c r="T1516" s="485">
        <v>0</v>
      </c>
      <c r="U1516" s="484">
        <v>0</v>
      </c>
      <c r="V1516" s="483"/>
      <c r="W1516" s="486" t="s">
        <v>672</v>
      </c>
      <c r="X1516" s="476" t="s">
        <v>504</v>
      </c>
      <c r="Y1516" s="476" t="s">
        <v>504</v>
      </c>
      <c r="Z1516" s="476">
        <v>0</v>
      </c>
      <c r="AA1516" s="493">
        <f t="shared" si="60"/>
        <v>446</v>
      </c>
      <c r="AC1516" s="495">
        <f t="shared" si="61"/>
        <v>446</v>
      </c>
    </row>
    <row r="1517" spans="1:29" s="493" customFormat="1" hidden="1" x14ac:dyDescent="0.2">
      <c r="A1517" s="475">
        <v>1487</v>
      </c>
      <c r="B1517" s="476" t="s">
        <v>756</v>
      </c>
      <c r="C1517" s="487" t="s">
        <v>1209</v>
      </c>
      <c r="D1517" s="476" t="s">
        <v>705</v>
      </c>
      <c r="E1517" s="476" t="s">
        <v>757</v>
      </c>
      <c r="F1517" s="477">
        <v>926</v>
      </c>
      <c r="G1517" s="477">
        <v>0</v>
      </c>
      <c r="H1517" s="477">
        <v>0</v>
      </c>
      <c r="I1517" s="478" t="s">
        <v>325</v>
      </c>
      <c r="J1517" s="479">
        <v>9617.0326000000005</v>
      </c>
      <c r="K1517" s="480">
        <v>44188</v>
      </c>
      <c r="L1517" s="480"/>
      <c r="M1517" s="481">
        <v>8905</v>
      </c>
      <c r="N1517" s="482" t="s">
        <v>325</v>
      </c>
      <c r="O1517" s="483">
        <v>1</v>
      </c>
      <c r="P1517" s="484">
        <v>7696</v>
      </c>
      <c r="Q1517" s="485">
        <v>0</v>
      </c>
      <c r="R1517" s="485">
        <v>0</v>
      </c>
      <c r="S1517" s="485">
        <v>-1525</v>
      </c>
      <c r="T1517" s="485">
        <v>0</v>
      </c>
      <c r="U1517" s="484">
        <v>0</v>
      </c>
      <c r="V1517" s="483"/>
      <c r="W1517" s="486" t="s">
        <v>672</v>
      </c>
      <c r="X1517" s="476" t="s">
        <v>504</v>
      </c>
      <c r="Y1517" s="476" t="s">
        <v>504</v>
      </c>
      <c r="Z1517" s="476">
        <v>0</v>
      </c>
      <c r="AA1517" s="493">
        <f t="shared" si="60"/>
        <v>926</v>
      </c>
      <c r="AC1517" s="495">
        <f t="shared" si="61"/>
        <v>926</v>
      </c>
    </row>
    <row r="1518" spans="1:29" s="493" customFormat="1" hidden="1" x14ac:dyDescent="0.2">
      <c r="A1518" s="475">
        <v>1488</v>
      </c>
      <c r="B1518" s="476" t="s">
        <v>756</v>
      </c>
      <c r="C1518" s="487" t="s">
        <v>1209</v>
      </c>
      <c r="D1518" s="476" t="s">
        <v>705</v>
      </c>
      <c r="E1518" s="476" t="s">
        <v>757</v>
      </c>
      <c r="F1518" s="477">
        <v>926</v>
      </c>
      <c r="G1518" s="477">
        <v>0</v>
      </c>
      <c r="H1518" s="477">
        <v>0</v>
      </c>
      <c r="I1518" s="478" t="s">
        <v>325</v>
      </c>
      <c r="J1518" s="479">
        <v>9524.3179999999993</v>
      </c>
      <c r="K1518" s="480">
        <v>44188</v>
      </c>
      <c r="L1518" s="480"/>
      <c r="M1518" s="481">
        <v>8820</v>
      </c>
      <c r="N1518" s="482" t="s">
        <v>325</v>
      </c>
      <c r="O1518" s="483">
        <v>1</v>
      </c>
      <c r="P1518" s="484">
        <v>7696</v>
      </c>
      <c r="Q1518" s="485">
        <v>0</v>
      </c>
      <c r="R1518" s="485">
        <v>0</v>
      </c>
      <c r="S1518" s="485">
        <v>-1436</v>
      </c>
      <c r="T1518" s="485">
        <v>0</v>
      </c>
      <c r="U1518" s="484">
        <v>0</v>
      </c>
      <c r="V1518" s="483"/>
      <c r="W1518" s="486" t="s">
        <v>672</v>
      </c>
      <c r="X1518" s="476" t="s">
        <v>504</v>
      </c>
      <c r="Y1518" s="476" t="s">
        <v>504</v>
      </c>
      <c r="Z1518" s="476">
        <v>0</v>
      </c>
      <c r="AA1518" s="493">
        <f t="shared" ref="AA1518:AA1539" si="62">F1518/O1518</f>
        <v>926</v>
      </c>
      <c r="AC1518" s="495">
        <f t="shared" ref="AC1518:AC1539" si="63">AA1518-AB1518</f>
        <v>926</v>
      </c>
    </row>
    <row r="1519" spans="1:29" s="493" customFormat="1" hidden="1" x14ac:dyDescent="0.2">
      <c r="A1519" s="475">
        <v>1489</v>
      </c>
      <c r="B1519" s="476" t="s">
        <v>756</v>
      </c>
      <c r="C1519" s="487" t="s">
        <v>1209</v>
      </c>
      <c r="D1519" s="476" t="s">
        <v>705</v>
      </c>
      <c r="E1519" s="476" t="s">
        <v>757</v>
      </c>
      <c r="F1519" s="477">
        <v>926</v>
      </c>
      <c r="G1519" s="477">
        <v>0</v>
      </c>
      <c r="H1519" s="477">
        <v>0</v>
      </c>
      <c r="I1519" s="478" t="s">
        <v>325</v>
      </c>
      <c r="J1519" s="479">
        <v>9401.3371000000006</v>
      </c>
      <c r="K1519" s="480">
        <v>44189</v>
      </c>
      <c r="L1519" s="480"/>
      <c r="M1519" s="481">
        <v>8706</v>
      </c>
      <c r="N1519" s="482" t="s">
        <v>325</v>
      </c>
      <c r="O1519" s="483">
        <v>1</v>
      </c>
      <c r="P1519" s="484">
        <v>7696</v>
      </c>
      <c r="Q1519" s="485">
        <v>0</v>
      </c>
      <c r="R1519" s="485">
        <v>0</v>
      </c>
      <c r="S1519" s="485">
        <v>-1232</v>
      </c>
      <c r="T1519" s="485">
        <v>0</v>
      </c>
      <c r="U1519" s="484">
        <v>0</v>
      </c>
      <c r="V1519" s="483"/>
      <c r="W1519" s="486" t="s">
        <v>672</v>
      </c>
      <c r="X1519" s="476" t="s">
        <v>504</v>
      </c>
      <c r="Y1519" s="476" t="s">
        <v>504</v>
      </c>
      <c r="Z1519" s="476">
        <v>0</v>
      </c>
      <c r="AA1519" s="493">
        <f t="shared" si="62"/>
        <v>926</v>
      </c>
      <c r="AC1519" s="495">
        <f t="shared" si="63"/>
        <v>926</v>
      </c>
    </row>
    <row r="1520" spans="1:29" s="493" customFormat="1" hidden="1" x14ac:dyDescent="0.2">
      <c r="A1520" s="475">
        <v>1490</v>
      </c>
      <c r="B1520" s="476" t="s">
        <v>756</v>
      </c>
      <c r="C1520" s="487" t="s">
        <v>1209</v>
      </c>
      <c r="D1520" s="476" t="s">
        <v>705</v>
      </c>
      <c r="E1520" s="476" t="s">
        <v>757</v>
      </c>
      <c r="F1520" s="477">
        <v>894</v>
      </c>
      <c r="G1520" s="477">
        <v>0</v>
      </c>
      <c r="H1520" s="477">
        <v>0</v>
      </c>
      <c r="I1520" s="478" t="s">
        <v>325</v>
      </c>
      <c r="J1520" s="479">
        <v>9896.7456000000002</v>
      </c>
      <c r="K1520" s="480">
        <v>44201</v>
      </c>
      <c r="L1520" s="480"/>
      <c r="M1520" s="481">
        <v>8848</v>
      </c>
      <c r="N1520" s="482" t="s">
        <v>325</v>
      </c>
      <c r="O1520" s="483">
        <v>1</v>
      </c>
      <c r="P1520" s="484">
        <v>7430</v>
      </c>
      <c r="Q1520" s="485">
        <v>0</v>
      </c>
      <c r="R1520" s="485">
        <v>0</v>
      </c>
      <c r="S1520" s="485">
        <v>-1641</v>
      </c>
      <c r="T1520" s="485">
        <v>0</v>
      </c>
      <c r="U1520" s="484">
        <v>0</v>
      </c>
      <c r="V1520" s="483"/>
      <c r="W1520" s="486" t="s">
        <v>672</v>
      </c>
      <c r="X1520" s="476" t="s">
        <v>504</v>
      </c>
      <c r="Y1520" s="476" t="s">
        <v>504</v>
      </c>
      <c r="Z1520" s="476">
        <v>0</v>
      </c>
      <c r="AA1520" s="493">
        <f t="shared" si="62"/>
        <v>894</v>
      </c>
      <c r="AC1520" s="495">
        <f t="shared" si="63"/>
        <v>894</v>
      </c>
    </row>
    <row r="1521" spans="1:29" s="493" customFormat="1" hidden="1" x14ac:dyDescent="0.2">
      <c r="A1521" s="475">
        <v>1491</v>
      </c>
      <c r="B1521" s="476" t="s">
        <v>756</v>
      </c>
      <c r="C1521" s="487" t="s">
        <v>1209</v>
      </c>
      <c r="D1521" s="476" t="s">
        <v>705</v>
      </c>
      <c r="E1521" s="476" t="s">
        <v>757</v>
      </c>
      <c r="F1521" s="477">
        <v>894</v>
      </c>
      <c r="G1521" s="477">
        <v>0</v>
      </c>
      <c r="H1521" s="477">
        <v>0</v>
      </c>
      <c r="I1521" s="478" t="s">
        <v>325</v>
      </c>
      <c r="J1521" s="479">
        <v>9698.4609999999993</v>
      </c>
      <c r="K1521" s="480">
        <v>44202</v>
      </c>
      <c r="L1521" s="480"/>
      <c r="M1521" s="481">
        <v>8670</v>
      </c>
      <c r="N1521" s="482" t="s">
        <v>325</v>
      </c>
      <c r="O1521" s="483">
        <v>1</v>
      </c>
      <c r="P1521" s="484">
        <v>7430</v>
      </c>
      <c r="Q1521" s="485">
        <v>0</v>
      </c>
      <c r="R1521" s="485">
        <v>0</v>
      </c>
      <c r="S1521" s="485">
        <v>-1451</v>
      </c>
      <c r="T1521" s="485">
        <v>0</v>
      </c>
      <c r="U1521" s="484">
        <v>0</v>
      </c>
      <c r="V1521" s="483"/>
      <c r="W1521" s="486" t="s">
        <v>672</v>
      </c>
      <c r="X1521" s="476" t="s">
        <v>504</v>
      </c>
      <c r="Y1521" s="476" t="s">
        <v>504</v>
      </c>
      <c r="Z1521" s="476">
        <v>0</v>
      </c>
      <c r="AA1521" s="493">
        <f t="shared" si="62"/>
        <v>894</v>
      </c>
      <c r="AC1521" s="495">
        <f t="shared" si="63"/>
        <v>894</v>
      </c>
    </row>
    <row r="1522" spans="1:29" s="493" customFormat="1" hidden="1" x14ac:dyDescent="0.2">
      <c r="A1522" s="475">
        <v>1492</v>
      </c>
      <c r="B1522" s="476" t="s">
        <v>756</v>
      </c>
      <c r="C1522" s="487" t="s">
        <v>1209</v>
      </c>
      <c r="D1522" s="476" t="s">
        <v>705</v>
      </c>
      <c r="E1522" s="476" t="s">
        <v>757</v>
      </c>
      <c r="F1522" s="477">
        <v>864</v>
      </c>
      <c r="G1522" s="477">
        <v>0</v>
      </c>
      <c r="H1522" s="477">
        <v>0</v>
      </c>
      <c r="I1522" s="478" t="s">
        <v>325</v>
      </c>
      <c r="J1522" s="479">
        <v>10280.538</v>
      </c>
      <c r="K1522" s="480">
        <v>44208</v>
      </c>
      <c r="L1522" s="480"/>
      <c r="M1522" s="481">
        <v>8882</v>
      </c>
      <c r="N1522" s="482" t="s">
        <v>325</v>
      </c>
      <c r="O1522" s="483">
        <v>1</v>
      </c>
      <c r="P1522" s="484">
        <v>7180</v>
      </c>
      <c r="Q1522" s="485">
        <v>0</v>
      </c>
      <c r="R1522" s="485">
        <v>0</v>
      </c>
      <c r="S1522" s="485">
        <v>-1918</v>
      </c>
      <c r="T1522" s="485">
        <v>0</v>
      </c>
      <c r="U1522" s="484">
        <v>0</v>
      </c>
      <c r="V1522" s="483"/>
      <c r="W1522" s="486" t="s">
        <v>672</v>
      </c>
      <c r="X1522" s="476" t="s">
        <v>504</v>
      </c>
      <c r="Y1522" s="476" t="s">
        <v>504</v>
      </c>
      <c r="Z1522" s="476">
        <v>0</v>
      </c>
      <c r="AA1522" s="493">
        <f t="shared" si="62"/>
        <v>864</v>
      </c>
      <c r="AC1522" s="495">
        <f t="shared" si="63"/>
        <v>864</v>
      </c>
    </row>
    <row r="1523" spans="1:29" s="493" customFormat="1" hidden="1" x14ac:dyDescent="0.2">
      <c r="A1523" s="475">
        <v>1493</v>
      </c>
      <c r="B1523" s="476" t="s">
        <v>756</v>
      </c>
      <c r="C1523" s="487" t="s">
        <v>1209</v>
      </c>
      <c r="D1523" s="476" t="s">
        <v>705</v>
      </c>
      <c r="E1523" s="476" t="s">
        <v>757</v>
      </c>
      <c r="F1523" s="477">
        <v>893</v>
      </c>
      <c r="G1523" s="477">
        <v>0</v>
      </c>
      <c r="H1523" s="477">
        <v>0</v>
      </c>
      <c r="I1523" s="478" t="s">
        <v>325</v>
      </c>
      <c r="J1523" s="479">
        <v>9271.4312000000009</v>
      </c>
      <c r="K1523" s="480">
        <v>44229</v>
      </c>
      <c r="L1523" s="480"/>
      <c r="M1523" s="481">
        <v>8279</v>
      </c>
      <c r="N1523" s="482" t="s">
        <v>325</v>
      </c>
      <c r="O1523" s="483">
        <v>1</v>
      </c>
      <c r="P1523" s="484">
        <v>7421</v>
      </c>
      <c r="Q1523" s="485">
        <v>0</v>
      </c>
      <c r="R1523" s="485">
        <v>0</v>
      </c>
      <c r="S1523" s="485">
        <v>-938</v>
      </c>
      <c r="T1523" s="485">
        <v>0</v>
      </c>
      <c r="U1523" s="484">
        <v>0</v>
      </c>
      <c r="V1523" s="483"/>
      <c r="W1523" s="486" t="s">
        <v>672</v>
      </c>
      <c r="X1523" s="476" t="s">
        <v>504</v>
      </c>
      <c r="Y1523" s="476" t="s">
        <v>504</v>
      </c>
      <c r="Z1523" s="476">
        <v>0</v>
      </c>
      <c r="AA1523" s="493">
        <f t="shared" si="62"/>
        <v>893</v>
      </c>
      <c r="AC1523" s="495">
        <f t="shared" si="63"/>
        <v>893</v>
      </c>
    </row>
    <row r="1524" spans="1:29" s="493" customFormat="1" hidden="1" x14ac:dyDescent="0.2">
      <c r="A1524" s="475">
        <v>1494</v>
      </c>
      <c r="B1524" s="476" t="s">
        <v>756</v>
      </c>
      <c r="C1524" s="487" t="s">
        <v>1209</v>
      </c>
      <c r="D1524" s="476" t="s">
        <v>705</v>
      </c>
      <c r="E1524" s="476" t="s">
        <v>757</v>
      </c>
      <c r="F1524" s="477">
        <v>397</v>
      </c>
      <c r="G1524" s="477">
        <v>0</v>
      </c>
      <c r="H1524" s="477">
        <v>0</v>
      </c>
      <c r="I1524" s="478" t="s">
        <v>325</v>
      </c>
      <c r="J1524" s="479">
        <v>9415.9727999999996</v>
      </c>
      <c r="K1524" s="480">
        <v>44239</v>
      </c>
      <c r="L1524" s="480"/>
      <c r="M1524" s="481">
        <v>3738</v>
      </c>
      <c r="N1524" s="482" t="s">
        <v>325</v>
      </c>
      <c r="O1524" s="483">
        <v>1</v>
      </c>
      <c r="P1524" s="484">
        <v>3299</v>
      </c>
      <c r="Q1524" s="485">
        <v>0</v>
      </c>
      <c r="R1524" s="485">
        <v>0</v>
      </c>
      <c r="S1524" s="485">
        <v>-491</v>
      </c>
      <c r="T1524" s="485">
        <v>0</v>
      </c>
      <c r="U1524" s="484">
        <v>0</v>
      </c>
      <c r="V1524" s="483"/>
      <c r="W1524" s="486" t="s">
        <v>672</v>
      </c>
      <c r="X1524" s="476" t="s">
        <v>504</v>
      </c>
      <c r="Y1524" s="476" t="s">
        <v>504</v>
      </c>
      <c r="Z1524" s="476">
        <v>0</v>
      </c>
      <c r="AA1524" s="493">
        <f t="shared" si="62"/>
        <v>397</v>
      </c>
      <c r="AC1524" s="495">
        <f t="shared" si="63"/>
        <v>397</v>
      </c>
    </row>
    <row r="1525" spans="1:29" s="493" customFormat="1" hidden="1" x14ac:dyDescent="0.2">
      <c r="A1525" s="475">
        <v>1495</v>
      </c>
      <c r="B1525" s="476" t="s">
        <v>756</v>
      </c>
      <c r="C1525" s="487" t="s">
        <v>1209</v>
      </c>
      <c r="D1525" s="476" t="s">
        <v>705</v>
      </c>
      <c r="E1525" s="476" t="s">
        <v>757</v>
      </c>
      <c r="F1525" s="477">
        <v>1</v>
      </c>
      <c r="G1525" s="477">
        <v>0</v>
      </c>
      <c r="H1525" s="477">
        <v>0</v>
      </c>
      <c r="I1525" s="478" t="s">
        <v>325</v>
      </c>
      <c r="J1525" s="479">
        <v>8922.2878999999994</v>
      </c>
      <c r="K1525" s="480">
        <v>44251</v>
      </c>
      <c r="L1525" s="480"/>
      <c r="M1525" s="481">
        <v>9</v>
      </c>
      <c r="N1525" s="482" t="s">
        <v>325</v>
      </c>
      <c r="O1525" s="483">
        <v>1</v>
      </c>
      <c r="P1525" s="484">
        <v>8</v>
      </c>
      <c r="Q1525" s="485">
        <v>0</v>
      </c>
      <c r="R1525" s="485">
        <v>0</v>
      </c>
      <c r="S1525" s="485">
        <v>-1</v>
      </c>
      <c r="T1525" s="485">
        <v>0</v>
      </c>
      <c r="U1525" s="484">
        <v>0</v>
      </c>
      <c r="V1525" s="483"/>
      <c r="W1525" s="486" t="s">
        <v>672</v>
      </c>
      <c r="X1525" s="476" t="s">
        <v>504</v>
      </c>
      <c r="Y1525" s="476" t="s">
        <v>504</v>
      </c>
      <c r="Z1525" s="476">
        <v>0</v>
      </c>
      <c r="AA1525" s="493">
        <f t="shared" si="62"/>
        <v>1</v>
      </c>
      <c r="AC1525" s="495">
        <f t="shared" si="63"/>
        <v>1</v>
      </c>
    </row>
    <row r="1526" spans="1:29" s="493" customFormat="1" hidden="1" x14ac:dyDescent="0.2">
      <c r="A1526" s="475">
        <v>1496</v>
      </c>
      <c r="B1526" s="476" t="s">
        <v>756</v>
      </c>
      <c r="C1526" s="487" t="s">
        <v>1209</v>
      </c>
      <c r="D1526" s="476" t="s">
        <v>705</v>
      </c>
      <c r="E1526" s="476" t="s">
        <v>757</v>
      </c>
      <c r="F1526" s="477">
        <v>991</v>
      </c>
      <c r="G1526" s="477">
        <v>0</v>
      </c>
      <c r="H1526" s="477">
        <v>0</v>
      </c>
      <c r="I1526" s="478" t="s">
        <v>325</v>
      </c>
      <c r="J1526" s="479">
        <v>8514.9635999999991</v>
      </c>
      <c r="K1526" s="480">
        <v>44258</v>
      </c>
      <c r="L1526" s="480"/>
      <c r="M1526" s="481">
        <v>8438</v>
      </c>
      <c r="N1526" s="482" t="s">
        <v>325</v>
      </c>
      <c r="O1526" s="483">
        <v>1</v>
      </c>
      <c r="P1526" s="484">
        <v>8236</v>
      </c>
      <c r="Q1526" s="485">
        <v>0</v>
      </c>
      <c r="R1526" s="485">
        <v>0</v>
      </c>
      <c r="S1526" s="485">
        <v>-181</v>
      </c>
      <c r="T1526" s="485">
        <v>0</v>
      </c>
      <c r="U1526" s="484">
        <v>0</v>
      </c>
      <c r="V1526" s="483"/>
      <c r="W1526" s="486" t="s">
        <v>672</v>
      </c>
      <c r="X1526" s="476" t="s">
        <v>504</v>
      </c>
      <c r="Y1526" s="476" t="s">
        <v>504</v>
      </c>
      <c r="Z1526" s="476">
        <v>0</v>
      </c>
      <c r="AA1526" s="493">
        <f t="shared" si="62"/>
        <v>991</v>
      </c>
      <c r="AC1526" s="495">
        <f t="shared" si="63"/>
        <v>991</v>
      </c>
    </row>
    <row r="1527" spans="1:29" s="493" customFormat="1" hidden="1" x14ac:dyDescent="0.2">
      <c r="A1527" s="475">
        <v>1497</v>
      </c>
      <c r="B1527" s="476" t="s">
        <v>1112</v>
      </c>
      <c r="C1527" s="476" t="s">
        <v>1113</v>
      </c>
      <c r="D1527" s="476" t="s">
        <v>705</v>
      </c>
      <c r="E1527" s="476" t="s">
        <v>1114</v>
      </c>
      <c r="F1527" s="477">
        <v>140000</v>
      </c>
      <c r="G1527" s="477">
        <v>0</v>
      </c>
      <c r="H1527" s="477">
        <v>0</v>
      </c>
      <c r="I1527" s="478" t="s">
        <v>1115</v>
      </c>
      <c r="J1527" s="479">
        <v>741.00530000000003</v>
      </c>
      <c r="K1527" s="480">
        <v>44195</v>
      </c>
      <c r="L1527" s="480"/>
      <c r="M1527" s="481">
        <v>103741</v>
      </c>
      <c r="N1527" s="482" t="s">
        <v>1115</v>
      </c>
      <c r="O1527" s="483">
        <v>1</v>
      </c>
      <c r="P1527" s="484">
        <v>107922</v>
      </c>
      <c r="Q1527" s="485">
        <v>0</v>
      </c>
      <c r="R1527" s="485">
        <v>0</v>
      </c>
      <c r="S1527" s="485">
        <v>4700</v>
      </c>
      <c r="T1527" s="485">
        <v>0</v>
      </c>
      <c r="U1527" s="484">
        <v>0</v>
      </c>
      <c r="V1527" s="483"/>
      <c r="W1527" s="486" t="s">
        <v>672</v>
      </c>
      <c r="X1527" s="476" t="s">
        <v>1111</v>
      </c>
      <c r="Y1527" s="476" t="s">
        <v>1111</v>
      </c>
      <c r="Z1527" s="476">
        <v>0</v>
      </c>
      <c r="AA1527" s="493">
        <f t="shared" si="62"/>
        <v>140000</v>
      </c>
      <c r="AC1527" s="495">
        <f t="shared" si="63"/>
        <v>140000</v>
      </c>
    </row>
    <row r="1528" spans="1:29" s="493" customFormat="1" hidden="1" x14ac:dyDescent="0.2">
      <c r="A1528" s="475">
        <v>1498</v>
      </c>
      <c r="B1528" s="476" t="s">
        <v>1112</v>
      </c>
      <c r="C1528" s="476" t="s">
        <v>1113</v>
      </c>
      <c r="D1528" s="476" t="s">
        <v>705</v>
      </c>
      <c r="E1528" s="476" t="s">
        <v>1114</v>
      </c>
      <c r="F1528" s="477">
        <v>140000</v>
      </c>
      <c r="G1528" s="477">
        <v>0</v>
      </c>
      <c r="H1528" s="477">
        <v>0</v>
      </c>
      <c r="I1528" s="478" t="s">
        <v>1115</v>
      </c>
      <c r="J1528" s="479">
        <v>741.63589999999999</v>
      </c>
      <c r="K1528" s="480">
        <v>44201</v>
      </c>
      <c r="L1528" s="480"/>
      <c r="M1528" s="481">
        <v>103829</v>
      </c>
      <c r="N1528" s="482" t="s">
        <v>1115</v>
      </c>
      <c r="O1528" s="483">
        <v>1</v>
      </c>
      <c r="P1528" s="484">
        <v>107922</v>
      </c>
      <c r="Q1528" s="485">
        <v>0</v>
      </c>
      <c r="R1528" s="485">
        <v>0</v>
      </c>
      <c r="S1528" s="485">
        <v>5144</v>
      </c>
      <c r="T1528" s="485">
        <v>0</v>
      </c>
      <c r="U1528" s="484">
        <v>0</v>
      </c>
      <c r="V1528" s="483"/>
      <c r="W1528" s="486" t="s">
        <v>672</v>
      </c>
      <c r="X1528" s="476" t="s">
        <v>1111</v>
      </c>
      <c r="Y1528" s="476" t="s">
        <v>1111</v>
      </c>
      <c r="Z1528" s="476">
        <v>0</v>
      </c>
      <c r="AA1528" s="493">
        <f t="shared" si="62"/>
        <v>140000</v>
      </c>
      <c r="AC1528" s="495">
        <f t="shared" si="63"/>
        <v>140000</v>
      </c>
    </row>
    <row r="1529" spans="1:29" s="493" customFormat="1" hidden="1" x14ac:dyDescent="0.2">
      <c r="A1529" s="475">
        <v>1499</v>
      </c>
      <c r="B1529" s="476" t="s">
        <v>1230</v>
      </c>
      <c r="C1529" s="487" t="s">
        <v>1206</v>
      </c>
      <c r="D1529" s="476" t="s">
        <v>705</v>
      </c>
      <c r="E1529" s="476" t="s">
        <v>1231</v>
      </c>
      <c r="F1529" s="477">
        <v>6340</v>
      </c>
      <c r="G1529" s="477">
        <v>0</v>
      </c>
      <c r="H1529" s="477">
        <v>0</v>
      </c>
      <c r="I1529" s="478" t="s">
        <v>325</v>
      </c>
      <c r="J1529" s="479">
        <v>23113.456999999999</v>
      </c>
      <c r="K1529" s="480">
        <v>44270</v>
      </c>
      <c r="L1529" s="480"/>
      <c r="M1529" s="481">
        <v>146539</v>
      </c>
      <c r="N1529" s="482" t="s">
        <v>325</v>
      </c>
      <c r="O1529" s="483">
        <v>1</v>
      </c>
      <c r="P1529" s="484">
        <v>150551</v>
      </c>
      <c r="Q1529" s="485">
        <v>0</v>
      </c>
      <c r="R1529" s="485">
        <v>0</v>
      </c>
      <c r="S1529" s="485">
        <v>3530</v>
      </c>
      <c r="T1529" s="485">
        <v>0</v>
      </c>
      <c r="U1529" s="484">
        <v>0</v>
      </c>
      <c r="V1529" s="483"/>
      <c r="W1529" s="486" t="s">
        <v>672</v>
      </c>
      <c r="X1529" s="476" t="s">
        <v>1111</v>
      </c>
      <c r="Y1529" s="476" t="s">
        <v>1111</v>
      </c>
      <c r="Z1529" s="476">
        <v>0</v>
      </c>
      <c r="AA1529" s="493">
        <f t="shared" si="62"/>
        <v>6340</v>
      </c>
      <c r="AC1529" s="495">
        <f t="shared" si="63"/>
        <v>6340</v>
      </c>
    </row>
    <row r="1530" spans="1:29" s="493" customFormat="1" hidden="1" x14ac:dyDescent="0.2">
      <c r="A1530" s="475">
        <v>1500</v>
      </c>
      <c r="B1530" s="476" t="s">
        <v>1230</v>
      </c>
      <c r="C1530" s="487" t="s">
        <v>1206</v>
      </c>
      <c r="D1530" s="476" t="s">
        <v>705</v>
      </c>
      <c r="E1530" s="476" t="s">
        <v>1231</v>
      </c>
      <c r="F1530" s="477">
        <v>6370</v>
      </c>
      <c r="G1530" s="477">
        <v>0</v>
      </c>
      <c r="H1530" s="477">
        <v>0</v>
      </c>
      <c r="I1530" s="478" t="s">
        <v>325</v>
      </c>
      <c r="J1530" s="479">
        <v>22923.4764</v>
      </c>
      <c r="K1530" s="480">
        <v>44272</v>
      </c>
      <c r="L1530" s="480"/>
      <c r="M1530" s="481">
        <v>146023</v>
      </c>
      <c r="N1530" s="482" t="s">
        <v>325</v>
      </c>
      <c r="O1530" s="483">
        <v>1</v>
      </c>
      <c r="P1530" s="484">
        <v>151264</v>
      </c>
      <c r="Q1530" s="485">
        <v>0</v>
      </c>
      <c r="R1530" s="485">
        <v>0</v>
      </c>
      <c r="S1530" s="485">
        <v>4280</v>
      </c>
      <c r="T1530" s="485">
        <v>0</v>
      </c>
      <c r="U1530" s="484">
        <v>0</v>
      </c>
      <c r="V1530" s="483"/>
      <c r="W1530" s="486" t="s">
        <v>672</v>
      </c>
      <c r="X1530" s="476" t="s">
        <v>1111</v>
      </c>
      <c r="Y1530" s="476" t="s">
        <v>1111</v>
      </c>
      <c r="Z1530" s="476">
        <v>0</v>
      </c>
      <c r="AA1530" s="493">
        <f t="shared" si="62"/>
        <v>6370</v>
      </c>
      <c r="AC1530" s="495">
        <f t="shared" si="63"/>
        <v>6370</v>
      </c>
    </row>
    <row r="1531" spans="1:29" s="493" customFormat="1" hidden="1" x14ac:dyDescent="0.2">
      <c r="A1531" s="475">
        <v>1501</v>
      </c>
      <c r="B1531" s="476" t="s">
        <v>1230</v>
      </c>
      <c r="C1531" s="487" t="s">
        <v>1206</v>
      </c>
      <c r="D1531" s="476" t="s">
        <v>705</v>
      </c>
      <c r="E1531" s="476" t="s">
        <v>1231</v>
      </c>
      <c r="F1531" s="477">
        <v>6255</v>
      </c>
      <c r="G1531" s="477">
        <v>0</v>
      </c>
      <c r="H1531" s="477">
        <v>0</v>
      </c>
      <c r="I1531" s="478" t="s">
        <v>325</v>
      </c>
      <c r="J1531" s="479">
        <v>22929.912400000001</v>
      </c>
      <c r="K1531" s="480">
        <v>44280</v>
      </c>
      <c r="L1531" s="480"/>
      <c r="M1531" s="481">
        <v>143427</v>
      </c>
      <c r="N1531" s="482" t="s">
        <v>325</v>
      </c>
      <c r="O1531" s="483">
        <v>1</v>
      </c>
      <c r="P1531" s="484">
        <v>148533</v>
      </c>
      <c r="Q1531" s="485">
        <v>0</v>
      </c>
      <c r="R1531" s="485">
        <v>0</v>
      </c>
      <c r="S1531" s="485">
        <v>3746</v>
      </c>
      <c r="T1531" s="485">
        <v>0</v>
      </c>
      <c r="U1531" s="484">
        <v>0</v>
      </c>
      <c r="V1531" s="483"/>
      <c r="W1531" s="486" t="s">
        <v>672</v>
      </c>
      <c r="X1531" s="476" t="s">
        <v>1111</v>
      </c>
      <c r="Y1531" s="476" t="s">
        <v>1111</v>
      </c>
      <c r="Z1531" s="476">
        <v>0</v>
      </c>
      <c r="AA1531" s="493">
        <f t="shared" si="62"/>
        <v>6255</v>
      </c>
      <c r="AC1531" s="495">
        <f t="shared" si="63"/>
        <v>6255</v>
      </c>
    </row>
    <row r="1532" spans="1:29" s="493" customFormat="1" hidden="1" x14ac:dyDescent="0.2">
      <c r="A1532" s="475">
        <v>1502</v>
      </c>
      <c r="B1532" s="476" t="s">
        <v>1210</v>
      </c>
      <c r="C1532" s="487" t="s">
        <v>1201</v>
      </c>
      <c r="D1532" s="476" t="s">
        <v>705</v>
      </c>
      <c r="E1532" s="476" t="s">
        <v>1211</v>
      </c>
      <c r="F1532" s="477">
        <v>8770</v>
      </c>
      <c r="G1532" s="477">
        <v>0</v>
      </c>
      <c r="H1532" s="477">
        <v>0</v>
      </c>
      <c r="I1532" s="478" t="s">
        <v>431</v>
      </c>
      <c r="J1532" s="479">
        <v>23607.990099999999</v>
      </c>
      <c r="K1532" s="480">
        <v>44251</v>
      </c>
      <c r="L1532" s="480"/>
      <c r="M1532" s="481">
        <v>207042</v>
      </c>
      <c r="N1532" s="482" t="s">
        <v>431</v>
      </c>
      <c r="O1532" s="483">
        <v>1</v>
      </c>
      <c r="P1532" s="484">
        <v>216683</v>
      </c>
      <c r="Q1532" s="485">
        <v>0</v>
      </c>
      <c r="R1532" s="485">
        <v>0</v>
      </c>
      <c r="S1532" s="485">
        <v>4998</v>
      </c>
      <c r="T1532" s="485">
        <v>0</v>
      </c>
      <c r="U1532" s="484">
        <v>0</v>
      </c>
      <c r="V1532" s="483"/>
      <c r="W1532" s="486" t="s">
        <v>672</v>
      </c>
      <c r="X1532" s="476" t="s">
        <v>1204</v>
      </c>
      <c r="Y1532" s="476" t="s">
        <v>1204</v>
      </c>
      <c r="Z1532" s="476">
        <v>0</v>
      </c>
      <c r="AA1532" s="493">
        <f t="shared" si="62"/>
        <v>8770</v>
      </c>
      <c r="AC1532" s="495">
        <f t="shared" si="63"/>
        <v>8770</v>
      </c>
    </row>
    <row r="1533" spans="1:29" s="493" customFormat="1" hidden="1" x14ac:dyDescent="0.2">
      <c r="A1533" s="475">
        <v>1503</v>
      </c>
      <c r="B1533" s="476" t="s">
        <v>1210</v>
      </c>
      <c r="C1533" s="487" t="s">
        <v>1201</v>
      </c>
      <c r="D1533" s="476" t="s">
        <v>705</v>
      </c>
      <c r="E1533" s="476" t="s">
        <v>1211</v>
      </c>
      <c r="F1533" s="477">
        <v>4440</v>
      </c>
      <c r="G1533" s="477">
        <v>0</v>
      </c>
      <c r="H1533" s="477">
        <v>0</v>
      </c>
      <c r="I1533" s="478" t="s">
        <v>431</v>
      </c>
      <c r="J1533" s="479">
        <v>23438.962800000001</v>
      </c>
      <c r="K1533" s="480">
        <v>44272</v>
      </c>
      <c r="L1533" s="480"/>
      <c r="M1533" s="481">
        <v>104069</v>
      </c>
      <c r="N1533" s="482" t="s">
        <v>431</v>
      </c>
      <c r="O1533" s="483">
        <v>1</v>
      </c>
      <c r="P1533" s="484">
        <v>109701</v>
      </c>
      <c r="Q1533" s="485">
        <v>0</v>
      </c>
      <c r="R1533" s="485">
        <v>0</v>
      </c>
      <c r="S1533" s="485">
        <v>4027</v>
      </c>
      <c r="T1533" s="485">
        <v>0</v>
      </c>
      <c r="U1533" s="484">
        <v>0</v>
      </c>
      <c r="V1533" s="483"/>
      <c r="W1533" s="486" t="s">
        <v>672</v>
      </c>
      <c r="X1533" s="476" t="s">
        <v>1204</v>
      </c>
      <c r="Y1533" s="476" t="s">
        <v>1204</v>
      </c>
      <c r="Z1533" s="476">
        <v>0</v>
      </c>
      <c r="AA1533" s="493">
        <f t="shared" si="62"/>
        <v>4440</v>
      </c>
      <c r="AC1533" s="495">
        <f t="shared" si="63"/>
        <v>4440</v>
      </c>
    </row>
    <row r="1534" spans="1:29" s="493" customFormat="1" hidden="1" x14ac:dyDescent="0.2">
      <c r="A1534" s="475">
        <v>1504</v>
      </c>
      <c r="B1534" s="476" t="s">
        <v>1116</v>
      </c>
      <c r="C1534" s="487" t="s">
        <v>1201</v>
      </c>
      <c r="D1534" s="476" t="s">
        <v>705</v>
      </c>
      <c r="E1534" s="476" t="s">
        <v>1117</v>
      </c>
      <c r="F1534" s="477">
        <v>1113</v>
      </c>
      <c r="G1534" s="477">
        <v>0</v>
      </c>
      <c r="H1534" s="477">
        <v>0</v>
      </c>
      <c r="I1534" s="478" t="s">
        <v>431</v>
      </c>
      <c r="J1534" s="479">
        <v>93732.839200000002</v>
      </c>
      <c r="K1534" s="480">
        <v>44180</v>
      </c>
      <c r="L1534" s="480"/>
      <c r="M1534" s="481">
        <v>104325</v>
      </c>
      <c r="N1534" s="482" t="s">
        <v>431</v>
      </c>
      <c r="O1534" s="483">
        <v>1</v>
      </c>
      <c r="P1534" s="484">
        <v>101622</v>
      </c>
      <c r="Q1534" s="485">
        <v>0</v>
      </c>
      <c r="R1534" s="485">
        <v>0</v>
      </c>
      <c r="S1534" s="485">
        <v>-3915</v>
      </c>
      <c r="T1534" s="485">
        <v>0</v>
      </c>
      <c r="U1534" s="484">
        <v>0</v>
      </c>
      <c r="V1534" s="483"/>
      <c r="W1534" s="486" t="s">
        <v>672</v>
      </c>
      <c r="X1534" s="476" t="s">
        <v>504</v>
      </c>
      <c r="Y1534" s="476" t="s">
        <v>504</v>
      </c>
      <c r="Z1534" s="476">
        <v>0</v>
      </c>
      <c r="AA1534" s="493">
        <f t="shared" si="62"/>
        <v>1113</v>
      </c>
      <c r="AC1534" s="495">
        <f t="shared" si="63"/>
        <v>1113</v>
      </c>
    </row>
    <row r="1535" spans="1:29" s="493" customFormat="1" hidden="1" x14ac:dyDescent="0.2">
      <c r="A1535" s="475">
        <v>1505</v>
      </c>
      <c r="B1535" s="476" t="s">
        <v>1116</v>
      </c>
      <c r="C1535" s="487" t="s">
        <v>1201</v>
      </c>
      <c r="D1535" s="476" t="s">
        <v>705</v>
      </c>
      <c r="E1535" s="476" t="s">
        <v>1117</v>
      </c>
      <c r="F1535" s="477">
        <v>585</v>
      </c>
      <c r="G1535" s="477">
        <v>0</v>
      </c>
      <c r="H1535" s="477">
        <v>0</v>
      </c>
      <c r="I1535" s="478" t="s">
        <v>431</v>
      </c>
      <c r="J1535" s="479">
        <v>88034.064599999998</v>
      </c>
      <c r="K1535" s="480">
        <v>44251</v>
      </c>
      <c r="L1535" s="480"/>
      <c r="M1535" s="481">
        <v>51500</v>
      </c>
      <c r="N1535" s="482" t="s">
        <v>431</v>
      </c>
      <c r="O1535" s="483">
        <v>1</v>
      </c>
      <c r="P1535" s="484">
        <v>53413</v>
      </c>
      <c r="Q1535" s="485">
        <v>0</v>
      </c>
      <c r="R1535" s="485">
        <v>0</v>
      </c>
      <c r="S1535" s="485">
        <v>758</v>
      </c>
      <c r="T1535" s="485">
        <v>0</v>
      </c>
      <c r="U1535" s="484">
        <v>0</v>
      </c>
      <c r="V1535" s="483"/>
      <c r="W1535" s="486" t="s">
        <v>672</v>
      </c>
      <c r="X1535" s="476" t="s">
        <v>504</v>
      </c>
      <c r="Y1535" s="476" t="s">
        <v>504</v>
      </c>
      <c r="Z1535" s="476">
        <v>0</v>
      </c>
      <c r="AA1535" s="493">
        <f t="shared" si="62"/>
        <v>585</v>
      </c>
      <c r="AC1535" s="495">
        <f t="shared" si="63"/>
        <v>585</v>
      </c>
    </row>
    <row r="1536" spans="1:29" s="493" customFormat="1" hidden="1" x14ac:dyDescent="0.2">
      <c r="A1536" s="475">
        <v>1506</v>
      </c>
      <c r="B1536" s="476" t="s">
        <v>1116</v>
      </c>
      <c r="C1536" s="487" t="s">
        <v>1201</v>
      </c>
      <c r="D1536" s="476" t="s">
        <v>705</v>
      </c>
      <c r="E1536" s="476" t="s">
        <v>1117</v>
      </c>
      <c r="F1536" s="477">
        <v>590</v>
      </c>
      <c r="G1536" s="477">
        <v>0</v>
      </c>
      <c r="H1536" s="477">
        <v>0</v>
      </c>
      <c r="I1536" s="478" t="s">
        <v>431</v>
      </c>
      <c r="J1536" s="479">
        <v>88797.258799999996</v>
      </c>
      <c r="K1536" s="480">
        <v>44272</v>
      </c>
      <c r="L1536" s="480"/>
      <c r="M1536" s="481">
        <v>52390</v>
      </c>
      <c r="N1536" s="482" t="s">
        <v>431</v>
      </c>
      <c r="O1536" s="483">
        <v>1</v>
      </c>
      <c r="P1536" s="484">
        <v>53870</v>
      </c>
      <c r="Q1536" s="485">
        <v>0</v>
      </c>
      <c r="R1536" s="485">
        <v>0</v>
      </c>
      <c r="S1536" s="485">
        <v>672</v>
      </c>
      <c r="T1536" s="485">
        <v>0</v>
      </c>
      <c r="U1536" s="484">
        <v>0</v>
      </c>
      <c r="V1536" s="483"/>
      <c r="W1536" s="486" t="s">
        <v>672</v>
      </c>
      <c r="X1536" s="476" t="s">
        <v>504</v>
      </c>
      <c r="Y1536" s="476" t="s">
        <v>504</v>
      </c>
      <c r="Z1536" s="476">
        <v>0</v>
      </c>
      <c r="AA1536" s="493">
        <f t="shared" si="62"/>
        <v>590</v>
      </c>
      <c r="AC1536" s="495">
        <f t="shared" si="63"/>
        <v>590</v>
      </c>
    </row>
    <row r="1537" spans="1:29" s="493" customFormat="1" hidden="1" x14ac:dyDescent="0.2">
      <c r="A1537" s="475">
        <v>1508</v>
      </c>
      <c r="B1537" s="476" t="s">
        <v>645</v>
      </c>
      <c r="C1537" s="487" t="s">
        <v>1212</v>
      </c>
      <c r="D1537" s="476" t="s">
        <v>706</v>
      </c>
      <c r="E1537" s="476" t="s">
        <v>646</v>
      </c>
      <c r="F1537" s="477">
        <v>5000000</v>
      </c>
      <c r="G1537" s="477">
        <v>0</v>
      </c>
      <c r="H1537" s="477">
        <v>0</v>
      </c>
      <c r="I1537" s="478" t="s">
        <v>644</v>
      </c>
      <c r="J1537" s="479">
        <v>103.092</v>
      </c>
      <c r="K1537" s="480">
        <v>43214</v>
      </c>
      <c r="L1537" s="480">
        <v>44719</v>
      </c>
      <c r="M1537" s="481">
        <v>26450</v>
      </c>
      <c r="N1537" s="482" t="s">
        <v>644</v>
      </c>
      <c r="O1537" s="483">
        <v>1000</v>
      </c>
      <c r="P1537" s="484">
        <v>29533</v>
      </c>
      <c r="Q1537" s="485">
        <v>-4</v>
      </c>
      <c r="R1537" s="485">
        <v>761</v>
      </c>
      <c r="S1537" s="485">
        <v>676</v>
      </c>
      <c r="T1537" s="485">
        <v>0</v>
      </c>
      <c r="U1537" s="484">
        <v>0</v>
      </c>
      <c r="V1537" s="483"/>
      <c r="W1537" s="486" t="s">
        <v>672</v>
      </c>
      <c r="X1537" s="476" t="s">
        <v>630</v>
      </c>
      <c r="Y1537" s="476" t="s">
        <v>630</v>
      </c>
      <c r="Z1537" s="476">
        <v>8.75</v>
      </c>
      <c r="AA1537" s="493">
        <f t="shared" si="62"/>
        <v>5000</v>
      </c>
      <c r="AC1537" s="495">
        <f t="shared" si="63"/>
        <v>5000</v>
      </c>
    </row>
    <row r="1538" spans="1:29" s="493" customFormat="1" hidden="1" x14ac:dyDescent="0.2">
      <c r="A1538" s="475">
        <v>1509</v>
      </c>
      <c r="B1538" s="476" t="s">
        <v>645</v>
      </c>
      <c r="C1538" s="487" t="s">
        <v>1212</v>
      </c>
      <c r="D1538" s="476" t="s">
        <v>706</v>
      </c>
      <c r="E1538" s="476" t="s">
        <v>646</v>
      </c>
      <c r="F1538" s="477">
        <v>200000000</v>
      </c>
      <c r="G1538" s="477">
        <v>0</v>
      </c>
      <c r="H1538" s="477">
        <v>0</v>
      </c>
      <c r="I1538" s="478" t="s">
        <v>431</v>
      </c>
      <c r="J1538" s="479">
        <v>107.241</v>
      </c>
      <c r="K1538" s="480">
        <v>44098</v>
      </c>
      <c r="L1538" s="480">
        <v>44719</v>
      </c>
      <c r="M1538" s="481">
        <v>1157982</v>
      </c>
      <c r="N1538" s="482" t="s">
        <v>644</v>
      </c>
      <c r="O1538" s="483">
        <v>1000</v>
      </c>
      <c r="P1538" s="484">
        <v>1181312</v>
      </c>
      <c r="Q1538" s="485">
        <v>36153</v>
      </c>
      <c r="R1538" s="485">
        <v>30448</v>
      </c>
      <c r="S1538" s="485">
        <v>-9290</v>
      </c>
      <c r="T1538" s="485">
        <v>0</v>
      </c>
      <c r="U1538" s="484">
        <v>0</v>
      </c>
      <c r="V1538" s="483"/>
      <c r="W1538" s="486" t="s">
        <v>672</v>
      </c>
      <c r="X1538" s="476" t="s">
        <v>630</v>
      </c>
      <c r="Y1538" s="476" t="s">
        <v>630</v>
      </c>
      <c r="Z1538" s="476">
        <v>8.75</v>
      </c>
      <c r="AA1538" s="493">
        <f t="shared" si="62"/>
        <v>200000</v>
      </c>
      <c r="AC1538" s="495">
        <f t="shared" si="63"/>
        <v>200000</v>
      </c>
    </row>
    <row r="1539" spans="1:29" s="493" customFormat="1" hidden="1" x14ac:dyDescent="0.2">
      <c r="A1539" s="475">
        <v>1510</v>
      </c>
      <c r="B1539" s="476" t="s">
        <v>645</v>
      </c>
      <c r="C1539" s="487" t="s">
        <v>1212</v>
      </c>
      <c r="D1539" s="476" t="s">
        <v>706</v>
      </c>
      <c r="E1539" s="476" t="s">
        <v>646</v>
      </c>
      <c r="F1539" s="477">
        <v>200000000</v>
      </c>
      <c r="G1539" s="477">
        <v>0</v>
      </c>
      <c r="H1539" s="477">
        <v>0</v>
      </c>
      <c r="I1539" s="478" t="s">
        <v>431</v>
      </c>
      <c r="J1539" s="479">
        <v>107.389</v>
      </c>
      <c r="K1539" s="480">
        <v>44099</v>
      </c>
      <c r="L1539" s="480">
        <v>44719</v>
      </c>
      <c r="M1539" s="481">
        <v>1152800</v>
      </c>
      <c r="N1539" s="482" t="s">
        <v>644</v>
      </c>
      <c r="O1539" s="483">
        <v>1000</v>
      </c>
      <c r="P1539" s="484">
        <v>1181312</v>
      </c>
      <c r="Q1539" s="485">
        <v>37065</v>
      </c>
      <c r="R1539" s="485">
        <v>30448</v>
      </c>
      <c r="S1539" s="485">
        <v>-10202</v>
      </c>
      <c r="T1539" s="485">
        <v>0</v>
      </c>
      <c r="U1539" s="484">
        <v>0</v>
      </c>
      <c r="V1539" s="483"/>
      <c r="W1539" s="486" t="s">
        <v>672</v>
      </c>
      <c r="X1539" s="476" t="s">
        <v>630</v>
      </c>
      <c r="Y1539" s="476" t="s">
        <v>630</v>
      </c>
      <c r="Z1539" s="476">
        <v>8.75</v>
      </c>
      <c r="AA1539" s="493">
        <f t="shared" si="62"/>
        <v>200000</v>
      </c>
      <c r="AC1539" s="495">
        <f t="shared" si="63"/>
        <v>200000</v>
      </c>
    </row>
    <row r="1540" spans="1:29" s="492" customFormat="1" hidden="1" x14ac:dyDescent="0.2">
      <c r="A1540" s="488"/>
      <c r="B1540" s="489"/>
      <c r="C1540" s="490"/>
      <c r="D1540" s="489" t="s">
        <v>1075</v>
      </c>
      <c r="E1540" s="489"/>
      <c r="F1540" s="491">
        <f>SUM(F1541)</f>
        <v>100000000</v>
      </c>
      <c r="G1540" s="491">
        <f t="shared" ref="G1540:Z1540" si="64">SUM(G1541)</f>
        <v>0</v>
      </c>
      <c r="H1540" s="491">
        <f t="shared" si="64"/>
        <v>0</v>
      </c>
      <c r="I1540" s="491">
        <f t="shared" si="64"/>
        <v>0</v>
      </c>
      <c r="J1540" s="491"/>
      <c r="K1540" s="491"/>
      <c r="L1540" s="491"/>
      <c r="M1540" s="491"/>
      <c r="N1540" s="491"/>
      <c r="O1540" s="491"/>
      <c r="P1540" s="491">
        <f t="shared" si="64"/>
        <v>107273</v>
      </c>
      <c r="Q1540" s="491">
        <f t="shared" si="64"/>
        <v>-14</v>
      </c>
      <c r="R1540" s="491">
        <f t="shared" si="64"/>
        <v>6478</v>
      </c>
      <c r="S1540" s="491">
        <f t="shared" si="64"/>
        <v>809</v>
      </c>
      <c r="T1540" s="491">
        <f t="shared" si="64"/>
        <v>0</v>
      </c>
      <c r="U1540" s="491">
        <f t="shared" si="64"/>
        <v>0</v>
      </c>
      <c r="V1540" s="491">
        <f t="shared" si="64"/>
        <v>0</v>
      </c>
      <c r="W1540" s="500">
        <f t="shared" si="64"/>
        <v>0</v>
      </c>
      <c r="X1540" s="500">
        <f t="shared" si="64"/>
        <v>0</v>
      </c>
      <c r="Y1540" s="500">
        <f t="shared" si="64"/>
        <v>0</v>
      </c>
      <c r="Z1540" s="500">
        <f t="shared" si="64"/>
        <v>11</v>
      </c>
    </row>
    <row r="1541" spans="1:29" s="493" customFormat="1" hidden="1" x14ac:dyDescent="0.2">
      <c r="A1541" s="475">
        <v>1511</v>
      </c>
      <c r="B1541" s="476" t="s">
        <v>1074</v>
      </c>
      <c r="C1541" s="476" t="s">
        <v>486</v>
      </c>
      <c r="D1541" s="476" t="s">
        <v>1076</v>
      </c>
      <c r="E1541" s="476" t="s">
        <v>1077</v>
      </c>
      <c r="F1541" s="477">
        <v>100000000</v>
      </c>
      <c r="G1541" s="477">
        <v>0</v>
      </c>
      <c r="H1541" s="477">
        <v>0</v>
      </c>
      <c r="I1541" s="478" t="s">
        <v>328</v>
      </c>
      <c r="J1541" s="479">
        <v>100.92270000000001</v>
      </c>
      <c r="K1541" s="480">
        <v>44098</v>
      </c>
      <c r="L1541" s="480">
        <v>44801</v>
      </c>
      <c r="M1541" s="481">
        <v>100128</v>
      </c>
      <c r="N1541" s="482" t="s">
        <v>328</v>
      </c>
      <c r="O1541" s="483">
        <v>1000</v>
      </c>
      <c r="P1541" s="484">
        <v>107273</v>
      </c>
      <c r="Q1541" s="485">
        <v>-14</v>
      </c>
      <c r="R1541" s="485">
        <v>6478</v>
      </c>
      <c r="S1541" s="485">
        <v>809</v>
      </c>
      <c r="T1541" s="485">
        <v>0</v>
      </c>
      <c r="U1541" s="484">
        <v>0</v>
      </c>
      <c r="V1541" s="483"/>
      <c r="W1541" s="486" t="s">
        <v>672</v>
      </c>
      <c r="X1541" s="476" t="s">
        <v>504</v>
      </c>
      <c r="Y1541" s="476" t="s">
        <v>504</v>
      </c>
      <c r="Z1541" s="476">
        <v>11</v>
      </c>
      <c r="AA1541" s="493">
        <f>F1541/O1541</f>
        <v>100000</v>
      </c>
      <c r="AC1541" s="495">
        <f>AA1541-AB1541</f>
        <v>100000</v>
      </c>
    </row>
    <row r="1542" spans="1:29" s="493" customFormat="1" x14ac:dyDescent="0.2">
      <c r="A1542" s="501"/>
      <c r="B1542" s="502"/>
      <c r="C1542" s="503"/>
      <c r="D1542" s="502" t="s">
        <v>1213</v>
      </c>
      <c r="E1542" s="504"/>
      <c r="F1542" s="505">
        <f>F24+F31+F1451+F1453+F1540</f>
        <v>22270653709</v>
      </c>
      <c r="G1542" s="505">
        <f>G24+G31+G1451+G1453+G1540</f>
        <v>7426689874</v>
      </c>
      <c r="H1542" s="505">
        <f>H24+H31+H1451+H1453+H1540</f>
        <v>7426689874</v>
      </c>
      <c r="I1542" s="505">
        <f>I24+I31+I1451+I1453+I1540</f>
        <v>0</v>
      </c>
      <c r="J1542" s="505"/>
      <c r="K1542" s="505"/>
      <c r="L1542" s="505"/>
      <c r="M1542" s="505"/>
      <c r="N1542" s="505"/>
      <c r="O1542" s="505"/>
      <c r="P1542" s="505">
        <f t="shared" ref="P1542:Z1542" si="65">P24+P31+P1451+P1453+P1540</f>
        <v>40884297</v>
      </c>
      <c r="Q1542" s="505">
        <f t="shared" si="65"/>
        <v>-1016191</v>
      </c>
      <c r="R1542" s="505">
        <f t="shared" si="65"/>
        <v>773355</v>
      </c>
      <c r="S1542" s="505">
        <f t="shared" si="65"/>
        <v>612209</v>
      </c>
      <c r="T1542" s="505">
        <f t="shared" si="65"/>
        <v>12326867</v>
      </c>
      <c r="U1542" s="505">
        <f t="shared" si="65"/>
        <v>12326867</v>
      </c>
      <c r="V1542" s="505">
        <f t="shared" si="65"/>
        <v>649981</v>
      </c>
      <c r="W1542" s="506">
        <f t="shared" si="65"/>
        <v>0</v>
      </c>
      <c r="X1542" s="506">
        <f t="shared" si="65"/>
        <v>0</v>
      </c>
      <c r="Y1542" s="506">
        <f t="shared" si="65"/>
        <v>0</v>
      </c>
      <c r="Z1542" s="506">
        <f t="shared" si="65"/>
        <v>393.07124999999996</v>
      </c>
      <c r="AA1542" s="493">
        <f>SUBTOTAL(9,AA25:AA1541)</f>
        <v>1324</v>
      </c>
    </row>
    <row r="1543" spans="1:29" ht="14.25" x14ac:dyDescent="0.2">
      <c r="A1543" s="437"/>
      <c r="B1543" s="437"/>
      <c r="C1543" s="437"/>
      <c r="D1543" s="437"/>
      <c r="E1543" s="437"/>
      <c r="F1543" s="437"/>
      <c r="G1543" s="437"/>
      <c r="H1543" s="437"/>
      <c r="I1543" s="437"/>
      <c r="J1543" s="437"/>
      <c r="K1543" s="437"/>
      <c r="L1543" s="437"/>
      <c r="M1543" s="437"/>
      <c r="N1543" s="437"/>
      <c r="O1543" s="437"/>
      <c r="P1543" s="437"/>
      <c r="Q1543" s="437"/>
      <c r="R1543" s="437"/>
      <c r="S1543" s="437"/>
      <c r="T1543" s="437"/>
      <c r="U1543" s="437"/>
      <c r="V1543" s="437"/>
      <c r="W1543" s="437"/>
      <c r="X1543" s="436"/>
      <c r="Y1543" s="436"/>
      <c r="Z1543" s="436"/>
    </row>
    <row r="1544" spans="1:29" ht="14.25" x14ac:dyDescent="0.2">
      <c r="A1544" s="437"/>
      <c r="B1544" s="437"/>
      <c r="C1544" s="437"/>
      <c r="D1544" s="437"/>
      <c r="E1544" s="437"/>
      <c r="F1544" s="437"/>
      <c r="G1544" s="437"/>
      <c r="H1544" s="437"/>
      <c r="I1544" s="437"/>
      <c r="J1544" s="437"/>
      <c r="K1544" s="437"/>
      <c r="L1544" s="437"/>
      <c r="M1544" s="437"/>
      <c r="N1544" s="437" t="s">
        <v>1259</v>
      </c>
      <c r="O1544" s="473">
        <f>Ф1!C22-'Пр2 ПП162'!P1544</f>
        <v>0</v>
      </c>
      <c r="P1544" s="438">
        <f>SUMIF(W24:W1542,W1541,P24:P1542)</f>
        <v>38066936</v>
      </c>
      <c r="Q1544" s="438">
        <v>-915728</v>
      </c>
      <c r="R1544" s="438">
        <v>634749</v>
      </c>
      <c r="S1544" s="438">
        <v>1149552</v>
      </c>
      <c r="T1544" s="438">
        <v>0</v>
      </c>
      <c r="U1544" s="438">
        <v>12326867</v>
      </c>
      <c r="V1544" s="438">
        <v>0</v>
      </c>
      <c r="W1544" s="437" t="s">
        <v>1259</v>
      </c>
      <c r="X1544" s="436"/>
      <c r="Y1544" s="436"/>
      <c r="Z1544" s="436"/>
    </row>
    <row r="1545" spans="1:29" ht="14.25" x14ac:dyDescent="0.2">
      <c r="A1545" s="437"/>
      <c r="B1545" s="437"/>
      <c r="C1545" s="437"/>
      <c r="D1545" s="437"/>
      <c r="E1545" s="437"/>
      <c r="F1545" s="437"/>
      <c r="G1545" s="437"/>
      <c r="H1545" s="437"/>
      <c r="I1545" s="437"/>
      <c r="J1545" s="437"/>
      <c r="K1545" s="437"/>
      <c r="L1545" s="437"/>
      <c r="M1545" s="437"/>
      <c r="N1545" s="437" t="s">
        <v>1259</v>
      </c>
      <c r="O1545" s="473">
        <f>Ф1!C25-'Пр2 ПП162'!P1545</f>
        <v>0</v>
      </c>
      <c r="P1545" s="438">
        <f>SUMIF(W24:W1542,W39,P24:P1542)</f>
        <v>2817361</v>
      </c>
      <c r="Q1545" s="438">
        <v>-100462</v>
      </c>
      <c r="R1545" s="438">
        <v>138607</v>
      </c>
      <c r="S1545" s="438">
        <v>-537380</v>
      </c>
      <c r="T1545" s="438">
        <v>0</v>
      </c>
      <c r="U1545" s="438">
        <v>0</v>
      </c>
      <c r="V1545" s="474">
        <f>Ф1!C108</f>
        <v>0</v>
      </c>
      <c r="W1545" s="473">
        <f>Ф1!C108-'Пр2 ПП162'!V1545</f>
        <v>0</v>
      </c>
      <c r="X1545" s="436"/>
      <c r="Y1545" s="436"/>
      <c r="Z1545" s="436"/>
    </row>
  </sheetData>
  <autoFilter ref="A23:AA1541" xr:uid="{C14B1D35-5305-45CA-A83D-84C97DC7E4F4}">
    <filterColumn colId="1">
      <filters>
        <filter val="NVIDIA CORP"/>
      </filters>
    </filterColumn>
  </autoFilter>
  <mergeCells count="34">
    <mergeCell ref="P19:W20"/>
    <mergeCell ref="R21:R22"/>
    <mergeCell ref="W21:W22"/>
    <mergeCell ref="K20:K22"/>
    <mergeCell ref="L20:L22"/>
    <mergeCell ref="U21:U22"/>
    <mergeCell ref="S21:S22"/>
    <mergeCell ref="T21:T22"/>
    <mergeCell ref="P21:P22"/>
    <mergeCell ref="Q21:Q22"/>
    <mergeCell ref="V21:V22"/>
    <mergeCell ref="I19:I22"/>
    <mergeCell ref="J19:J22"/>
    <mergeCell ref="K19:L19"/>
    <mergeCell ref="M19:M22"/>
    <mergeCell ref="N19:O20"/>
    <mergeCell ref="N21:N22"/>
    <mergeCell ref="O21:O22"/>
    <mergeCell ref="X1:Z1"/>
    <mergeCell ref="X2:Z2"/>
    <mergeCell ref="X3:Z3"/>
    <mergeCell ref="X4:Z4"/>
    <mergeCell ref="Z19:Z22"/>
    <mergeCell ref="X21:X22"/>
    <mergeCell ref="Y21:Y22"/>
    <mergeCell ref="X19:Y20"/>
    <mergeCell ref="F19:H20"/>
    <mergeCell ref="A19:A22"/>
    <mergeCell ref="B19:B22"/>
    <mergeCell ref="C19:C22"/>
    <mergeCell ref="D19:D22"/>
    <mergeCell ref="E19:E22"/>
    <mergeCell ref="F21:F22"/>
    <mergeCell ref="G21:H21"/>
  </mergeCells>
  <pageMargins left="0.39370078740157483" right="0.19685039370078741" top="0.74803149606299213" bottom="0.31496062992125984" header="0.23622047244094491" footer="0.19685039370078741"/>
  <pageSetup paperSize="9" scale="19" fitToHeight="100" orientation="landscape" r:id="rId1"/>
  <headerFooter alignWithMargins="0">
    <oddFooter>Страница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4">
    <tabColor rgb="FF00B0F0"/>
    <pageSetUpPr fitToPage="1"/>
  </sheetPr>
  <dimension ref="A1:AE35"/>
  <sheetViews>
    <sheetView topLeftCell="A15" zoomScale="80" zoomScaleNormal="80" workbookViewId="0">
      <selection activeCell="B24" sqref="B24:Q35"/>
    </sheetView>
  </sheetViews>
  <sheetFormatPr defaultRowHeight="12.75" x14ac:dyDescent="0.2"/>
  <cols>
    <col min="1" max="1" width="7.85546875" style="12" customWidth="1"/>
    <col min="2" max="2" width="40.5703125" style="12" customWidth="1"/>
    <col min="3" max="3" width="12.5703125" style="12" customWidth="1"/>
    <col min="4" max="4" width="19.7109375" style="12" customWidth="1"/>
    <col min="5" max="5" width="16" style="12" customWidth="1"/>
    <col min="6" max="6" width="16.7109375" style="12" customWidth="1"/>
    <col min="7" max="7" width="10.140625" style="12" customWidth="1"/>
    <col min="8" max="8" width="12.5703125" style="12" customWidth="1"/>
    <col min="9" max="9" width="12.85546875" style="12" customWidth="1"/>
    <col min="10" max="10" width="12.7109375" style="12" customWidth="1"/>
    <col min="11" max="11" width="10.28515625" style="12" customWidth="1"/>
    <col min="12" max="12" width="14.140625" style="50" customWidth="1"/>
    <col min="13" max="13" width="11.140625" style="12" customWidth="1"/>
    <col min="14" max="14" width="16.42578125" style="12" customWidth="1"/>
    <col min="15" max="15" width="17.85546875" style="12" customWidth="1"/>
    <col min="16" max="16" width="35.7109375" style="12" customWidth="1"/>
    <col min="17" max="17" width="31.140625" style="12" customWidth="1"/>
    <col min="18" max="18" width="12.85546875" style="12" customWidth="1"/>
    <col min="19" max="19" width="17.5703125" style="12" customWidth="1"/>
    <col min="20" max="20" width="15.85546875" style="12" customWidth="1"/>
    <col min="21" max="16384" width="9.140625" style="12"/>
  </cols>
  <sheetData>
    <row r="1" spans="1:30" s="9" customFormat="1" x14ac:dyDescent="0.2">
      <c r="F1" s="11"/>
      <c r="I1" s="11"/>
      <c r="L1" s="51"/>
    </row>
    <row r="2" spans="1:30" s="9" customFormat="1" x14ac:dyDescent="0.2">
      <c r="A2" s="215" t="s">
        <v>712</v>
      </c>
      <c r="F2" s="11"/>
      <c r="L2" s="51"/>
      <c r="M2" s="17"/>
    </row>
    <row r="3" spans="1:30" s="9" customFormat="1" ht="14.25" x14ac:dyDescent="0.2">
      <c r="A3" s="216" t="s">
        <v>570</v>
      </c>
      <c r="C3" s="121">
        <f>D3+1</f>
        <v>44287</v>
      </c>
      <c r="D3" s="217">
        <v>44286</v>
      </c>
      <c r="L3" s="51"/>
    </row>
    <row r="4" spans="1:30" s="9" customFormat="1" x14ac:dyDescent="0.2">
      <c r="A4" s="218" t="s">
        <v>713</v>
      </c>
      <c r="B4" s="201"/>
      <c r="C4" s="201"/>
      <c r="D4" s="201"/>
      <c r="E4" s="201"/>
      <c r="F4" s="201"/>
      <c r="G4" s="201"/>
      <c r="H4" s="201"/>
      <c r="I4" s="201"/>
      <c r="J4" s="201"/>
      <c r="K4" s="201"/>
      <c r="L4" s="201"/>
      <c r="M4" s="201"/>
    </row>
    <row r="5" spans="1:30" s="9" customFormat="1" x14ac:dyDescent="0.2">
      <c r="A5" s="218" t="s">
        <v>572</v>
      </c>
      <c r="B5" s="201"/>
      <c r="C5" s="201"/>
      <c r="D5" s="201"/>
      <c r="E5" s="201"/>
      <c r="F5" s="201"/>
      <c r="G5" s="201"/>
      <c r="H5" s="201"/>
      <c r="I5" s="201"/>
      <c r="J5" s="201"/>
      <c r="K5" s="201"/>
      <c r="L5" s="201"/>
      <c r="M5" s="201"/>
      <c r="N5" s="13"/>
      <c r="O5" s="13"/>
      <c r="P5" s="13"/>
      <c r="Q5" s="13"/>
    </row>
    <row r="6" spans="1:30" s="9" customFormat="1" x14ac:dyDescent="0.2">
      <c r="A6" s="218" t="s">
        <v>573</v>
      </c>
      <c r="B6" s="201"/>
      <c r="C6" s="201"/>
      <c r="D6" s="201"/>
      <c r="E6" s="201"/>
      <c r="F6" s="201"/>
      <c r="G6" s="201"/>
      <c r="H6" s="201"/>
      <c r="I6" s="201"/>
      <c r="J6" s="201"/>
      <c r="K6" s="201"/>
      <c r="L6" s="201"/>
      <c r="M6" s="201"/>
      <c r="N6" s="13"/>
      <c r="O6" s="13"/>
      <c r="P6" s="13"/>
      <c r="Q6" s="13"/>
    </row>
    <row r="7" spans="1:30" s="9" customFormat="1" x14ac:dyDescent="0.2">
      <c r="A7" s="218" t="s">
        <v>574</v>
      </c>
      <c r="B7" s="201"/>
      <c r="C7" s="201"/>
      <c r="D7" s="201"/>
      <c r="E7" s="201"/>
      <c r="F7" s="201"/>
      <c r="G7" s="201"/>
      <c r="H7" s="201"/>
      <c r="I7" s="201"/>
      <c r="J7" s="201"/>
      <c r="K7" s="201"/>
      <c r="L7" s="201"/>
      <c r="M7" s="201"/>
      <c r="N7" s="13"/>
      <c r="O7" s="13"/>
      <c r="P7" s="13"/>
      <c r="Q7" s="13"/>
    </row>
    <row r="8" spans="1:30" s="9" customFormat="1" x14ac:dyDescent="0.2">
      <c r="A8" s="218" t="s">
        <v>575</v>
      </c>
      <c r="B8" s="201"/>
      <c r="C8" s="201"/>
      <c r="D8" s="201"/>
      <c r="E8" s="201"/>
      <c r="F8" s="201"/>
      <c r="G8" s="201"/>
      <c r="H8" s="201"/>
      <c r="I8" s="201"/>
      <c r="J8" s="201"/>
      <c r="K8" s="201"/>
      <c r="L8" s="201"/>
      <c r="M8" s="201"/>
      <c r="N8" s="13"/>
      <c r="O8" s="13"/>
      <c r="P8" s="13"/>
      <c r="Q8" s="13"/>
    </row>
    <row r="9" spans="1:30" s="9" customFormat="1" x14ac:dyDescent="0.2">
      <c r="A9" s="218"/>
      <c r="B9" s="617" t="s">
        <v>1028</v>
      </c>
      <c r="C9" s="617"/>
      <c r="D9" s="617"/>
      <c r="E9" s="617"/>
      <c r="F9" s="201"/>
      <c r="G9" s="201"/>
      <c r="H9" s="201"/>
      <c r="I9" s="201"/>
      <c r="J9" s="201"/>
      <c r="K9" s="201"/>
      <c r="L9" s="201"/>
      <c r="M9" s="201"/>
      <c r="N9" s="13"/>
      <c r="O9" s="13"/>
      <c r="P9" s="13"/>
      <c r="Q9" s="13"/>
    </row>
    <row r="10" spans="1:30" s="9" customFormat="1" x14ac:dyDescent="0.2">
      <c r="A10" s="218"/>
      <c r="B10" s="201"/>
      <c r="C10" s="201"/>
      <c r="D10" s="201"/>
      <c r="E10" s="201"/>
      <c r="F10" s="201"/>
      <c r="G10" s="201"/>
      <c r="H10" s="219" t="s">
        <v>333</v>
      </c>
      <c r="I10" s="201"/>
      <c r="J10" s="201"/>
      <c r="K10" s="201"/>
      <c r="L10" s="201"/>
      <c r="M10" s="201"/>
      <c r="N10" s="13"/>
      <c r="O10" s="13"/>
      <c r="P10" s="13"/>
      <c r="Q10" s="13"/>
    </row>
    <row r="11" spans="1:30" s="9" customFormat="1" x14ac:dyDescent="0.2">
      <c r="A11" s="201"/>
      <c r="B11" s="201"/>
      <c r="C11" s="201"/>
      <c r="D11" s="201"/>
      <c r="E11" s="201"/>
      <c r="F11" s="201"/>
      <c r="G11" s="201"/>
      <c r="H11" s="220" t="s">
        <v>576</v>
      </c>
      <c r="I11" s="201"/>
      <c r="J11" s="201"/>
      <c r="K11" s="201"/>
      <c r="L11" s="201"/>
      <c r="M11" s="201"/>
      <c r="N11" s="13"/>
      <c r="O11" s="13"/>
      <c r="P11" s="13"/>
      <c r="Q11" s="13"/>
    </row>
    <row r="12" spans="1:30" s="9" customFormat="1" x14ac:dyDescent="0.2">
      <c r="J12" s="9" t="s">
        <v>479</v>
      </c>
      <c r="L12" s="51"/>
      <c r="M12" s="8" t="s">
        <v>355</v>
      </c>
      <c r="N12" s="13"/>
      <c r="O12" s="13"/>
      <c r="P12" s="13"/>
      <c r="Q12" s="13"/>
    </row>
    <row r="13" spans="1:30" ht="14.25" customHeight="1" x14ac:dyDescent="0.2">
      <c r="A13" s="620" t="s">
        <v>413</v>
      </c>
      <c r="B13" s="620" t="s">
        <v>488</v>
      </c>
      <c r="C13" s="620" t="s">
        <v>262</v>
      </c>
      <c r="D13" s="620" t="s">
        <v>414</v>
      </c>
      <c r="E13" s="620" t="s">
        <v>711</v>
      </c>
      <c r="F13" s="620" t="s">
        <v>263</v>
      </c>
      <c r="G13" s="620" t="s">
        <v>480</v>
      </c>
      <c r="H13" s="618" t="s">
        <v>489</v>
      </c>
      <c r="I13" s="619"/>
      <c r="J13" s="620" t="s">
        <v>264</v>
      </c>
      <c r="K13" s="620" t="s">
        <v>481</v>
      </c>
      <c r="L13" s="620" t="s">
        <v>490</v>
      </c>
      <c r="M13" s="620" t="s">
        <v>498</v>
      </c>
      <c r="N13" s="618" t="s">
        <v>491</v>
      </c>
      <c r="O13" s="619"/>
      <c r="P13" s="618" t="s">
        <v>492</v>
      </c>
      <c r="Q13" s="619"/>
      <c r="R13" s="221"/>
      <c r="S13" s="221"/>
      <c r="T13" s="221"/>
      <c r="U13" s="221"/>
      <c r="V13" s="221"/>
      <c r="W13" s="221"/>
      <c r="X13" s="221"/>
      <c r="Y13" s="222"/>
      <c r="Z13" s="222"/>
      <c r="AA13" s="222"/>
      <c r="AB13" s="222"/>
      <c r="AC13" s="222"/>
      <c r="AD13" s="222"/>
    </row>
    <row r="14" spans="1:30" ht="38.25" x14ac:dyDescent="0.2">
      <c r="A14" s="621"/>
      <c r="B14" s="621"/>
      <c r="C14" s="621"/>
      <c r="D14" s="621"/>
      <c r="E14" s="621"/>
      <c r="F14" s="621"/>
      <c r="G14" s="621"/>
      <c r="H14" s="296" t="s">
        <v>265</v>
      </c>
      <c r="I14" s="296" t="s">
        <v>266</v>
      </c>
      <c r="J14" s="621"/>
      <c r="K14" s="621"/>
      <c r="L14" s="621"/>
      <c r="M14" s="621"/>
      <c r="N14" s="297" t="s">
        <v>267</v>
      </c>
      <c r="O14" s="297" t="s">
        <v>503</v>
      </c>
      <c r="P14" s="297" t="s">
        <v>267</v>
      </c>
      <c r="Q14" s="297" t="s">
        <v>503</v>
      </c>
      <c r="R14" s="221"/>
      <c r="S14" s="221"/>
      <c r="T14" s="221"/>
      <c r="U14" s="221"/>
      <c r="V14" s="221"/>
      <c r="W14" s="221"/>
      <c r="X14" s="221"/>
      <c r="Y14" s="222"/>
      <c r="Z14" s="222"/>
      <c r="AA14" s="222"/>
      <c r="AB14" s="222"/>
      <c r="AC14" s="222"/>
      <c r="AD14" s="222"/>
    </row>
    <row r="15" spans="1:30" ht="14.25" x14ac:dyDescent="0.2">
      <c r="A15" s="296">
        <v>1</v>
      </c>
      <c r="B15" s="298">
        <v>2</v>
      </c>
      <c r="C15" s="298">
        <v>3</v>
      </c>
      <c r="D15" s="298">
        <v>4</v>
      </c>
      <c r="E15" s="298">
        <v>5</v>
      </c>
      <c r="F15" s="298">
        <v>6</v>
      </c>
      <c r="G15" s="298">
        <v>7</v>
      </c>
      <c r="H15" s="298">
        <v>8</v>
      </c>
      <c r="I15" s="298">
        <v>9</v>
      </c>
      <c r="J15" s="297">
        <v>10</v>
      </c>
      <c r="K15" s="297">
        <v>11</v>
      </c>
      <c r="L15" s="297">
        <v>12</v>
      </c>
      <c r="M15" s="297">
        <v>13</v>
      </c>
      <c r="N15" s="297">
        <v>14</v>
      </c>
      <c r="O15" s="297">
        <v>15</v>
      </c>
      <c r="P15" s="297">
        <v>16</v>
      </c>
      <c r="Q15" s="297">
        <v>17</v>
      </c>
      <c r="R15" s="221"/>
      <c r="S15" s="221"/>
      <c r="T15" s="221"/>
      <c r="U15" s="221"/>
      <c r="V15" s="221"/>
      <c r="W15" s="221"/>
      <c r="X15" s="221"/>
      <c r="Y15" s="222"/>
      <c r="Z15" s="222"/>
      <c r="AA15" s="222"/>
      <c r="AB15" s="222"/>
      <c r="AC15" s="222"/>
      <c r="AD15" s="222"/>
    </row>
    <row r="16" spans="1:30" s="78" customFormat="1" ht="15" x14ac:dyDescent="0.25">
      <c r="A16" s="273" t="s">
        <v>268</v>
      </c>
      <c r="B16" s="273" t="s">
        <v>334</v>
      </c>
      <c r="C16" s="273"/>
      <c r="D16" s="273"/>
      <c r="E16" s="273"/>
      <c r="F16" s="274"/>
      <c r="G16" s="273"/>
      <c r="H16" s="275"/>
      <c r="I16" s="275"/>
      <c r="J16" s="274"/>
      <c r="K16" s="270"/>
      <c r="L16" s="270">
        <f>L17+L18</f>
        <v>43027</v>
      </c>
      <c r="M16" s="299">
        <f>M17+M18</f>
        <v>0</v>
      </c>
      <c r="N16" s="273"/>
      <c r="O16" s="273"/>
      <c r="P16" s="273"/>
      <c r="Q16" s="273"/>
      <c r="R16" s="225">
        <f>L16-Ф1!C19</f>
        <v>0</v>
      </c>
      <c r="S16" s="224"/>
      <c r="T16" s="224"/>
      <c r="U16" s="224"/>
      <c r="V16" s="224"/>
      <c r="W16" s="224"/>
      <c r="X16" s="224"/>
      <c r="Y16" s="224"/>
      <c r="Z16" s="224"/>
      <c r="AA16" s="224"/>
      <c r="AB16" s="224"/>
      <c r="AC16" s="224"/>
      <c r="AD16" s="224"/>
    </row>
    <row r="17" spans="1:31" s="78" customFormat="1" ht="15" x14ac:dyDescent="0.25">
      <c r="A17" s="273" t="s">
        <v>415</v>
      </c>
      <c r="B17" s="273" t="s">
        <v>335</v>
      </c>
      <c r="C17" s="273"/>
      <c r="D17" s="273"/>
      <c r="E17" s="273"/>
      <c r="F17" s="274"/>
      <c r="G17" s="273"/>
      <c r="H17" s="275"/>
      <c r="I17" s="275"/>
      <c r="J17" s="274"/>
      <c r="K17" s="270"/>
      <c r="L17" s="270">
        <v>0</v>
      </c>
      <c r="M17" s="299"/>
      <c r="N17" s="273"/>
      <c r="O17" s="273"/>
      <c r="P17" s="273"/>
      <c r="Q17" s="273"/>
      <c r="R17" s="224"/>
      <c r="S17" s="224"/>
      <c r="T17" s="224"/>
      <c r="U17" s="224"/>
      <c r="V17" s="224"/>
      <c r="W17" s="224"/>
      <c r="X17" s="224"/>
      <c r="Y17" s="224"/>
      <c r="Z17" s="224"/>
      <c r="AA17" s="224"/>
      <c r="AB17" s="224"/>
      <c r="AC17" s="224"/>
      <c r="AD17" s="224"/>
    </row>
    <row r="18" spans="1:31" s="78" customFormat="1" ht="15" x14ac:dyDescent="0.25">
      <c r="A18" s="273" t="s">
        <v>336</v>
      </c>
      <c r="B18" s="273" t="s">
        <v>337</v>
      </c>
      <c r="C18" s="273"/>
      <c r="D18" s="273"/>
      <c r="E18" s="273"/>
      <c r="F18" s="274"/>
      <c r="G18" s="273"/>
      <c r="H18" s="275"/>
      <c r="I18" s="275"/>
      <c r="J18" s="274"/>
      <c r="K18" s="270"/>
      <c r="L18" s="270">
        <f>SUM(L19:L20)</f>
        <v>43027</v>
      </c>
      <c r="M18" s="299">
        <f>SUM(M19:M20)</f>
        <v>0</v>
      </c>
      <c r="N18" s="273"/>
      <c r="O18" s="273"/>
      <c r="P18" s="273"/>
      <c r="Q18" s="273"/>
      <c r="R18" s="276"/>
      <c r="S18" s="276"/>
      <c r="T18" s="276"/>
      <c r="U18" s="276"/>
      <c r="V18" s="276"/>
      <c r="W18" s="276"/>
      <c r="X18" s="276"/>
      <c r="Y18" s="276"/>
      <c r="Z18" s="276"/>
      <c r="AA18" s="276"/>
      <c r="AB18" s="276"/>
      <c r="AC18" s="276"/>
      <c r="AD18" s="276"/>
    </row>
    <row r="19" spans="1:31" s="78" customFormat="1" ht="25.5" x14ac:dyDescent="0.2">
      <c r="A19" s="375" t="s">
        <v>442</v>
      </c>
      <c r="B19" s="375" t="s">
        <v>1095</v>
      </c>
      <c r="C19" s="375" t="s">
        <v>486</v>
      </c>
      <c r="D19" s="375" t="s">
        <v>1096</v>
      </c>
      <c r="E19" s="375" t="s">
        <v>1215</v>
      </c>
      <c r="F19" s="376">
        <v>41022</v>
      </c>
      <c r="G19" s="375" t="s">
        <v>328</v>
      </c>
      <c r="H19" s="377">
        <v>44286</v>
      </c>
      <c r="I19" s="377">
        <v>44287</v>
      </c>
      <c r="J19" s="378">
        <v>1</v>
      </c>
      <c r="K19" s="376">
        <v>9</v>
      </c>
      <c r="L19" s="376">
        <v>43027</v>
      </c>
      <c r="M19" s="379">
        <v>0</v>
      </c>
      <c r="N19" s="376"/>
      <c r="O19" s="376"/>
      <c r="P19" s="376"/>
      <c r="Q19" s="376"/>
      <c r="R19" s="323"/>
      <c r="S19" s="323"/>
      <c r="T19" s="323"/>
      <c r="U19" s="323"/>
      <c r="V19" s="323"/>
      <c r="W19" s="323"/>
      <c r="X19" s="323"/>
      <c r="Y19" s="323"/>
      <c r="Z19" s="323"/>
      <c r="AA19" s="323"/>
      <c r="AB19" s="323"/>
      <c r="AC19" s="323"/>
      <c r="AD19" s="323"/>
    </row>
    <row r="20" spans="1:31" s="78" customFormat="1" ht="15" x14ac:dyDescent="0.25">
      <c r="A20" s="324"/>
      <c r="B20" s="324"/>
      <c r="C20" s="324"/>
      <c r="D20" s="324"/>
      <c r="E20" s="324"/>
      <c r="F20" s="325"/>
      <c r="G20" s="324"/>
      <c r="H20" s="326"/>
      <c r="I20" s="326"/>
      <c r="J20" s="327"/>
      <c r="K20" s="325"/>
      <c r="L20" s="374"/>
      <c r="M20" s="328"/>
      <c r="N20" s="325"/>
      <c r="O20" s="325"/>
      <c r="P20" s="325"/>
      <c r="Q20" s="325"/>
      <c r="R20" s="323"/>
      <c r="S20" s="323"/>
      <c r="T20" s="323"/>
      <c r="U20" s="323"/>
      <c r="V20" s="323"/>
      <c r="W20" s="323"/>
      <c r="X20" s="323"/>
      <c r="Y20" s="323"/>
      <c r="Z20" s="323"/>
      <c r="AA20" s="323"/>
      <c r="AB20" s="323"/>
      <c r="AC20" s="323"/>
      <c r="AD20" s="323"/>
    </row>
    <row r="21" spans="1:31" s="78" customFormat="1" ht="14.25" x14ac:dyDescent="0.2">
      <c r="A21" s="302" t="s">
        <v>269</v>
      </c>
      <c r="B21" s="302" t="s">
        <v>338</v>
      </c>
      <c r="C21" s="302"/>
      <c r="D21" s="302"/>
      <c r="E21" s="302"/>
      <c r="F21" s="303"/>
      <c r="G21" s="302"/>
      <c r="H21" s="304"/>
      <c r="I21" s="304"/>
      <c r="J21" s="303"/>
      <c r="K21" s="305"/>
      <c r="L21" s="305">
        <f>L22+L23</f>
        <v>12196604</v>
      </c>
      <c r="M21" s="306"/>
      <c r="N21" s="302"/>
      <c r="O21" s="302"/>
      <c r="P21" s="302"/>
      <c r="Q21" s="302"/>
      <c r="R21" s="226">
        <f>L21-Ф1!C64</f>
        <v>0</v>
      </c>
      <c r="S21" s="161"/>
      <c r="T21" s="161"/>
      <c r="U21" s="221"/>
      <c r="V21" s="221"/>
      <c r="W21" s="221"/>
      <c r="X21" s="221"/>
      <c r="Y21" s="221"/>
      <c r="Z21" s="221"/>
      <c r="AA21" s="221"/>
      <c r="AB21" s="221"/>
      <c r="AC21" s="221"/>
      <c r="AD21" s="221"/>
    </row>
    <row r="22" spans="1:31" s="78" customFormat="1" ht="14.25" x14ac:dyDescent="0.2">
      <c r="A22" s="302" t="s">
        <v>416</v>
      </c>
      <c r="B22" s="302" t="s">
        <v>335</v>
      </c>
      <c r="C22" s="302"/>
      <c r="D22" s="302"/>
      <c r="E22" s="302"/>
      <c r="F22" s="303"/>
      <c r="G22" s="302"/>
      <c r="H22" s="304"/>
      <c r="I22" s="304"/>
      <c r="J22" s="303"/>
      <c r="K22" s="305"/>
      <c r="L22" s="305">
        <v>0</v>
      </c>
      <c r="M22" s="306"/>
      <c r="N22" s="302"/>
      <c r="O22" s="302"/>
      <c r="P22" s="302"/>
      <c r="Q22" s="302"/>
      <c r="R22" s="295"/>
      <c r="S22" s="295"/>
      <c r="T22" s="295"/>
      <c r="U22" s="295"/>
      <c r="V22" s="295"/>
      <c r="W22" s="295"/>
      <c r="X22" s="295"/>
      <c r="Y22" s="295"/>
      <c r="Z22" s="295"/>
      <c r="AA22" s="295"/>
      <c r="AB22" s="295"/>
      <c r="AC22" s="295"/>
      <c r="AD22" s="295"/>
    </row>
    <row r="23" spans="1:31" s="78" customFormat="1" ht="14.25" x14ac:dyDescent="0.2">
      <c r="A23" s="302" t="s">
        <v>417</v>
      </c>
      <c r="B23" s="302" t="s">
        <v>337</v>
      </c>
      <c r="C23" s="302"/>
      <c r="D23" s="302"/>
      <c r="E23" s="302"/>
      <c r="F23" s="303"/>
      <c r="G23" s="302"/>
      <c r="H23" s="304"/>
      <c r="I23" s="304"/>
      <c r="J23" s="303"/>
      <c r="K23" s="305"/>
      <c r="L23" s="305">
        <f>SUM(L24:L35)</f>
        <v>12196604</v>
      </c>
      <c r="M23" s="306"/>
      <c r="N23" s="302"/>
      <c r="O23" s="302"/>
      <c r="P23" s="302"/>
      <c r="Q23" s="302"/>
      <c r="R23" s="295"/>
      <c r="S23" s="295"/>
      <c r="T23" s="295"/>
      <c r="U23" s="295"/>
      <c r="V23" s="295"/>
      <c r="W23" s="295"/>
      <c r="X23" s="295"/>
      <c r="Y23" s="295"/>
      <c r="Z23" s="295"/>
      <c r="AA23" s="295"/>
      <c r="AB23" s="295"/>
      <c r="AC23" s="295"/>
      <c r="AD23" s="295"/>
    </row>
    <row r="24" spans="1:31" s="78" customFormat="1" ht="38.25" x14ac:dyDescent="0.2">
      <c r="A24" s="375" t="s">
        <v>1118</v>
      </c>
      <c r="B24" s="375" t="s">
        <v>1068</v>
      </c>
      <c r="C24" s="375" t="s">
        <v>486</v>
      </c>
      <c r="D24" s="375" t="s">
        <v>702</v>
      </c>
      <c r="E24" s="375" t="s">
        <v>1069</v>
      </c>
      <c r="F24" s="376">
        <v>870573</v>
      </c>
      <c r="G24" s="375" t="s">
        <v>328</v>
      </c>
      <c r="H24" s="377">
        <v>44280</v>
      </c>
      <c r="I24" s="377">
        <v>44294</v>
      </c>
      <c r="J24" s="378">
        <v>14</v>
      </c>
      <c r="K24" s="376">
        <v>8.86</v>
      </c>
      <c r="L24" s="376">
        <v>852538</v>
      </c>
      <c r="M24" s="379">
        <v>0</v>
      </c>
      <c r="N24" s="376" t="s">
        <v>504</v>
      </c>
      <c r="O24" s="376" t="s">
        <v>504</v>
      </c>
      <c r="P24" s="376" t="s">
        <v>1079</v>
      </c>
      <c r="Q24" s="376" t="s">
        <v>1079</v>
      </c>
      <c r="R24" s="329"/>
      <c r="S24" s="329"/>
      <c r="T24" s="329"/>
      <c r="U24" s="329"/>
      <c r="V24" s="329"/>
      <c r="W24" s="329"/>
      <c r="X24" s="329"/>
      <c r="Y24" s="329"/>
      <c r="Z24" s="329"/>
      <c r="AA24" s="329"/>
      <c r="AB24" s="329"/>
      <c r="AC24" s="329"/>
      <c r="AD24" s="329"/>
    </row>
    <row r="25" spans="1:31" s="78" customFormat="1" ht="25.5" x14ac:dyDescent="0.2">
      <c r="A25" s="375" t="s">
        <v>1119</v>
      </c>
      <c r="B25" s="375" t="s">
        <v>1095</v>
      </c>
      <c r="C25" s="375" t="s">
        <v>486</v>
      </c>
      <c r="D25" s="375" t="s">
        <v>1096</v>
      </c>
      <c r="E25" s="375" t="s">
        <v>1097</v>
      </c>
      <c r="F25" s="376">
        <v>720000</v>
      </c>
      <c r="G25" s="375" t="s">
        <v>644</v>
      </c>
      <c r="H25" s="377">
        <v>44280</v>
      </c>
      <c r="I25" s="377">
        <v>44294</v>
      </c>
      <c r="J25" s="378">
        <v>14</v>
      </c>
      <c r="K25" s="376">
        <v>8.81</v>
      </c>
      <c r="L25" s="376">
        <v>4026309</v>
      </c>
      <c r="M25" s="379">
        <v>0</v>
      </c>
      <c r="N25" s="376"/>
      <c r="O25" s="376"/>
      <c r="P25" s="376"/>
      <c r="Q25" s="376"/>
      <c r="R25" s="329"/>
      <c r="S25" s="329"/>
      <c r="T25" s="329"/>
      <c r="U25" s="329"/>
      <c r="V25" s="329"/>
      <c r="W25" s="329"/>
      <c r="X25" s="329"/>
      <c r="Y25" s="329"/>
      <c r="Z25" s="329"/>
      <c r="AA25" s="329"/>
      <c r="AB25" s="329"/>
      <c r="AC25" s="329"/>
      <c r="AD25" s="329"/>
    </row>
    <row r="26" spans="1:31" s="78" customFormat="1" ht="38.25" x14ac:dyDescent="0.2">
      <c r="A26" s="375" t="s">
        <v>1120</v>
      </c>
      <c r="B26" s="375" t="s">
        <v>1068</v>
      </c>
      <c r="C26" s="375" t="s">
        <v>486</v>
      </c>
      <c r="D26" s="375" t="s">
        <v>702</v>
      </c>
      <c r="E26" s="375" t="s">
        <v>1069</v>
      </c>
      <c r="F26" s="376">
        <v>2128925</v>
      </c>
      <c r="G26" s="375" t="s">
        <v>328</v>
      </c>
      <c r="H26" s="377">
        <v>44274</v>
      </c>
      <c r="I26" s="377">
        <v>44305</v>
      </c>
      <c r="J26" s="378">
        <v>31</v>
      </c>
      <c r="K26" s="376">
        <v>8.6999999999999993</v>
      </c>
      <c r="L26" s="376">
        <v>2084893</v>
      </c>
      <c r="M26" s="379">
        <v>0</v>
      </c>
      <c r="N26" s="376" t="s">
        <v>504</v>
      </c>
      <c r="O26" s="376" t="s">
        <v>504</v>
      </c>
      <c r="P26" s="376" t="s">
        <v>1079</v>
      </c>
      <c r="Q26" s="376" t="s">
        <v>1079</v>
      </c>
      <c r="R26" s="329"/>
      <c r="S26" s="329"/>
      <c r="T26" s="329"/>
      <c r="U26" s="329"/>
      <c r="V26" s="329"/>
      <c r="W26" s="329"/>
      <c r="X26" s="329"/>
      <c r="Y26" s="329"/>
      <c r="Z26" s="329"/>
      <c r="AA26" s="329"/>
      <c r="AB26" s="329"/>
      <c r="AC26" s="329"/>
      <c r="AD26" s="329"/>
    </row>
    <row r="27" spans="1:31" s="78" customFormat="1" ht="38.25" x14ac:dyDescent="0.2">
      <c r="A27" s="375" t="s">
        <v>1121</v>
      </c>
      <c r="B27" s="375" t="s">
        <v>308</v>
      </c>
      <c r="C27" s="375" t="s">
        <v>486</v>
      </c>
      <c r="D27" s="375" t="s">
        <v>702</v>
      </c>
      <c r="E27" s="375" t="s">
        <v>1030</v>
      </c>
      <c r="F27" s="376">
        <v>410000</v>
      </c>
      <c r="G27" s="375" t="s">
        <v>328</v>
      </c>
      <c r="H27" s="377">
        <v>44260</v>
      </c>
      <c r="I27" s="377">
        <v>44288</v>
      </c>
      <c r="J27" s="378">
        <v>28</v>
      </c>
      <c r="K27" s="376">
        <v>9.6999999999999993</v>
      </c>
      <c r="L27" s="376">
        <v>378992</v>
      </c>
      <c r="M27" s="379">
        <v>0</v>
      </c>
      <c r="N27" s="376" t="s">
        <v>504</v>
      </c>
      <c r="O27" s="376" t="s">
        <v>504</v>
      </c>
      <c r="P27" s="376" t="s">
        <v>1079</v>
      </c>
      <c r="Q27" s="376" t="s">
        <v>1079</v>
      </c>
      <c r="R27" s="329"/>
      <c r="S27" s="329"/>
      <c r="T27" s="329"/>
      <c r="U27" s="329"/>
      <c r="V27" s="329"/>
      <c r="W27" s="329"/>
      <c r="X27" s="329"/>
      <c r="Y27" s="329"/>
      <c r="Z27" s="329"/>
      <c r="AA27" s="329"/>
      <c r="AB27" s="329"/>
      <c r="AC27" s="329"/>
      <c r="AD27" s="329"/>
    </row>
    <row r="28" spans="1:31" s="78" customFormat="1" ht="38.25" x14ac:dyDescent="0.2">
      <c r="A28" s="375" t="s">
        <v>1122</v>
      </c>
      <c r="B28" s="375" t="s">
        <v>308</v>
      </c>
      <c r="C28" s="375" t="s">
        <v>486</v>
      </c>
      <c r="D28" s="375" t="s">
        <v>702</v>
      </c>
      <c r="E28" s="375" t="s">
        <v>1030</v>
      </c>
      <c r="F28" s="376">
        <v>425000</v>
      </c>
      <c r="G28" s="375" t="s">
        <v>328</v>
      </c>
      <c r="H28" s="377">
        <v>44260</v>
      </c>
      <c r="I28" s="377">
        <v>44288</v>
      </c>
      <c r="J28" s="378">
        <v>28</v>
      </c>
      <c r="K28" s="376">
        <v>9.6999999999999993</v>
      </c>
      <c r="L28" s="376">
        <v>392857</v>
      </c>
      <c r="M28" s="379">
        <v>0</v>
      </c>
      <c r="N28" s="376" t="s">
        <v>504</v>
      </c>
      <c r="O28" s="376" t="s">
        <v>504</v>
      </c>
      <c r="P28" s="376" t="s">
        <v>1079</v>
      </c>
      <c r="Q28" s="376" t="s">
        <v>1079</v>
      </c>
      <c r="R28" s="329"/>
      <c r="S28" s="329"/>
      <c r="T28" s="329"/>
      <c r="U28" s="329"/>
      <c r="V28" s="329"/>
      <c r="W28" s="329"/>
      <c r="X28" s="329"/>
      <c r="Y28" s="329"/>
      <c r="Z28" s="329"/>
      <c r="AA28" s="329"/>
      <c r="AB28" s="329"/>
      <c r="AC28" s="329"/>
      <c r="AD28" s="329"/>
      <c r="AE28" s="330"/>
    </row>
    <row r="29" spans="1:31" s="78" customFormat="1" ht="38.25" x14ac:dyDescent="0.2">
      <c r="A29" s="375" t="s">
        <v>1123</v>
      </c>
      <c r="B29" s="375" t="s">
        <v>308</v>
      </c>
      <c r="C29" s="375" t="s">
        <v>486</v>
      </c>
      <c r="D29" s="375" t="s">
        <v>702</v>
      </c>
      <c r="E29" s="375" t="s">
        <v>1030</v>
      </c>
      <c r="F29" s="376">
        <v>425000</v>
      </c>
      <c r="G29" s="375" t="s">
        <v>328</v>
      </c>
      <c r="H29" s="377">
        <v>44260</v>
      </c>
      <c r="I29" s="377">
        <v>44288</v>
      </c>
      <c r="J29" s="378">
        <v>28</v>
      </c>
      <c r="K29" s="376">
        <v>9.6999999999999993</v>
      </c>
      <c r="L29" s="376">
        <v>392857</v>
      </c>
      <c r="M29" s="379">
        <v>0</v>
      </c>
      <c r="N29" s="376" t="s">
        <v>504</v>
      </c>
      <c r="O29" s="376" t="s">
        <v>504</v>
      </c>
      <c r="P29" s="376" t="s">
        <v>1079</v>
      </c>
      <c r="Q29" s="376" t="s">
        <v>1079</v>
      </c>
      <c r="R29" s="329"/>
      <c r="S29" s="329"/>
      <c r="T29" s="329"/>
      <c r="U29" s="329"/>
      <c r="V29" s="329"/>
      <c r="W29" s="329"/>
      <c r="X29" s="329"/>
      <c r="Y29" s="329"/>
      <c r="Z29" s="329"/>
      <c r="AA29" s="329"/>
      <c r="AB29" s="329"/>
      <c r="AC29" s="329"/>
      <c r="AD29" s="329"/>
      <c r="AE29" s="330"/>
    </row>
    <row r="30" spans="1:31" ht="38.25" x14ac:dyDescent="0.2">
      <c r="A30" s="375" t="s">
        <v>1124</v>
      </c>
      <c r="B30" s="375" t="s">
        <v>675</v>
      </c>
      <c r="C30" s="375" t="s">
        <v>486</v>
      </c>
      <c r="D30" s="375" t="s">
        <v>702</v>
      </c>
      <c r="E30" s="375" t="s">
        <v>830</v>
      </c>
      <c r="F30" s="376">
        <v>218000</v>
      </c>
      <c r="G30" s="375" t="s">
        <v>328</v>
      </c>
      <c r="H30" s="377">
        <v>44260</v>
      </c>
      <c r="I30" s="377">
        <v>44288</v>
      </c>
      <c r="J30" s="378">
        <v>28</v>
      </c>
      <c r="K30" s="376">
        <v>9.6999999999999993</v>
      </c>
      <c r="L30" s="376">
        <v>211390</v>
      </c>
      <c r="M30" s="379">
        <v>0</v>
      </c>
      <c r="N30" s="376" t="s">
        <v>504</v>
      </c>
      <c r="O30" s="376" t="s">
        <v>504</v>
      </c>
      <c r="P30" s="376" t="s">
        <v>1079</v>
      </c>
      <c r="Q30" s="376" t="s">
        <v>1079</v>
      </c>
      <c r="R30" s="329"/>
      <c r="S30" s="329"/>
      <c r="T30" s="329"/>
      <c r="U30" s="329"/>
      <c r="V30" s="329"/>
      <c r="W30" s="329"/>
      <c r="X30" s="329"/>
      <c r="Y30" s="329"/>
      <c r="Z30" s="329"/>
      <c r="AA30" s="329"/>
      <c r="AB30" s="329"/>
      <c r="AC30" s="329"/>
      <c r="AD30" s="329"/>
      <c r="AE30" s="330"/>
    </row>
    <row r="31" spans="1:31" ht="38.25" x14ac:dyDescent="0.2">
      <c r="A31" s="375" t="s">
        <v>1125</v>
      </c>
      <c r="B31" s="375" t="s">
        <v>675</v>
      </c>
      <c r="C31" s="375" t="s">
        <v>486</v>
      </c>
      <c r="D31" s="375" t="s">
        <v>702</v>
      </c>
      <c r="E31" s="375" t="s">
        <v>830</v>
      </c>
      <c r="F31" s="376">
        <v>429000</v>
      </c>
      <c r="G31" s="375" t="s">
        <v>328</v>
      </c>
      <c r="H31" s="377">
        <v>44260</v>
      </c>
      <c r="I31" s="377">
        <v>44288</v>
      </c>
      <c r="J31" s="378">
        <v>28</v>
      </c>
      <c r="K31" s="376">
        <v>9.6999999999999993</v>
      </c>
      <c r="L31" s="376">
        <v>415992</v>
      </c>
      <c r="M31" s="379">
        <v>0</v>
      </c>
      <c r="N31" s="376" t="s">
        <v>504</v>
      </c>
      <c r="O31" s="376" t="s">
        <v>504</v>
      </c>
      <c r="P31" s="376" t="s">
        <v>1079</v>
      </c>
      <c r="Q31" s="376" t="s">
        <v>1079</v>
      </c>
      <c r="R31" s="329"/>
      <c r="S31" s="329"/>
      <c r="T31" s="329"/>
      <c r="U31" s="329"/>
      <c r="V31" s="329"/>
      <c r="W31" s="329"/>
      <c r="X31" s="329"/>
      <c r="Y31" s="329"/>
      <c r="Z31" s="329"/>
      <c r="AA31" s="329"/>
      <c r="AB31" s="329"/>
      <c r="AC31" s="329"/>
      <c r="AD31" s="329"/>
      <c r="AE31" s="330"/>
    </row>
    <row r="32" spans="1:31" ht="38.25" x14ac:dyDescent="0.2">
      <c r="A32" s="375" t="s">
        <v>1194</v>
      </c>
      <c r="B32" s="375" t="s">
        <v>308</v>
      </c>
      <c r="C32" s="375" t="s">
        <v>486</v>
      </c>
      <c r="D32" s="375" t="s">
        <v>702</v>
      </c>
      <c r="E32" s="375" t="s">
        <v>842</v>
      </c>
      <c r="F32" s="376">
        <v>1459091874</v>
      </c>
      <c r="G32" s="375" t="s">
        <v>328</v>
      </c>
      <c r="H32" s="377">
        <v>44260</v>
      </c>
      <c r="I32" s="377">
        <v>44288</v>
      </c>
      <c r="J32" s="378">
        <v>28</v>
      </c>
      <c r="K32" s="376">
        <v>9.5</v>
      </c>
      <c r="L32" s="376">
        <v>1533306</v>
      </c>
      <c r="M32" s="379">
        <v>0</v>
      </c>
      <c r="N32" s="376" t="s">
        <v>0</v>
      </c>
      <c r="O32" s="376" t="s">
        <v>1</v>
      </c>
      <c r="P32" s="376" t="s">
        <v>1079</v>
      </c>
      <c r="Q32" s="376" t="s">
        <v>1079</v>
      </c>
    </row>
    <row r="33" spans="1:17" ht="25.5" x14ac:dyDescent="0.2">
      <c r="A33" s="375" t="s">
        <v>1195</v>
      </c>
      <c r="B33" s="375" t="s">
        <v>1095</v>
      </c>
      <c r="C33" s="375" t="s">
        <v>486</v>
      </c>
      <c r="D33" s="375" t="s">
        <v>1096</v>
      </c>
      <c r="E33" s="375" t="s">
        <v>1097</v>
      </c>
      <c r="F33" s="376">
        <v>39240</v>
      </c>
      <c r="G33" s="375" t="s">
        <v>644</v>
      </c>
      <c r="H33" s="377">
        <v>44280</v>
      </c>
      <c r="I33" s="377">
        <v>44294</v>
      </c>
      <c r="J33" s="378">
        <v>14</v>
      </c>
      <c r="K33" s="376">
        <v>8.83</v>
      </c>
      <c r="L33" s="376">
        <v>219435</v>
      </c>
      <c r="M33" s="379">
        <v>0</v>
      </c>
      <c r="N33" s="376"/>
      <c r="O33" s="376"/>
      <c r="P33" s="376"/>
      <c r="Q33" s="376"/>
    </row>
    <row r="34" spans="1:17" ht="25.5" x14ac:dyDescent="0.2">
      <c r="A34" s="375" t="s">
        <v>1196</v>
      </c>
      <c r="B34" s="375" t="s">
        <v>1095</v>
      </c>
      <c r="C34" s="375" t="s">
        <v>486</v>
      </c>
      <c r="D34" s="375" t="s">
        <v>1096</v>
      </c>
      <c r="E34" s="375" t="s">
        <v>1097</v>
      </c>
      <c r="F34" s="376">
        <v>285300</v>
      </c>
      <c r="G34" s="375" t="s">
        <v>644</v>
      </c>
      <c r="H34" s="377">
        <v>44280</v>
      </c>
      <c r="I34" s="377">
        <v>44294</v>
      </c>
      <c r="J34" s="378">
        <v>14</v>
      </c>
      <c r="K34" s="376">
        <v>8.83</v>
      </c>
      <c r="L34" s="376">
        <v>1595430</v>
      </c>
      <c r="M34" s="379">
        <v>0</v>
      </c>
      <c r="N34" s="376"/>
      <c r="O34" s="376"/>
      <c r="P34" s="376"/>
      <c r="Q34" s="376"/>
    </row>
    <row r="35" spans="1:17" ht="25.5" x14ac:dyDescent="0.2">
      <c r="A35" s="375" t="s">
        <v>1197</v>
      </c>
      <c r="B35" s="375" t="s">
        <v>1095</v>
      </c>
      <c r="C35" s="375" t="s">
        <v>486</v>
      </c>
      <c r="D35" s="375" t="s">
        <v>1096</v>
      </c>
      <c r="E35" s="375" t="s">
        <v>1097</v>
      </c>
      <c r="F35" s="376">
        <v>16560</v>
      </c>
      <c r="G35" s="375" t="s">
        <v>644</v>
      </c>
      <c r="H35" s="377">
        <v>44280</v>
      </c>
      <c r="I35" s="377">
        <v>44294</v>
      </c>
      <c r="J35" s="378">
        <v>14</v>
      </c>
      <c r="K35" s="376">
        <v>8.83</v>
      </c>
      <c r="L35" s="376">
        <v>92605</v>
      </c>
      <c r="M35" s="379">
        <v>0</v>
      </c>
      <c r="N35" s="376"/>
      <c r="O35" s="376"/>
      <c r="P35" s="376"/>
      <c r="Q35" s="376"/>
    </row>
  </sheetData>
  <autoFilter ref="A18:U127" xr:uid="{B9DF0BB3-31B3-4F5C-8B33-52463B71D097}"/>
  <mergeCells count="15">
    <mergeCell ref="B9:E9"/>
    <mergeCell ref="P13:Q13"/>
    <mergeCell ref="M13:M14"/>
    <mergeCell ref="L13:L14"/>
    <mergeCell ref="A13:A14"/>
    <mergeCell ref="B13:B14"/>
    <mergeCell ref="C13:C14"/>
    <mergeCell ref="J13:J14"/>
    <mergeCell ref="K13:K14"/>
    <mergeCell ref="F13:F14"/>
    <mergeCell ref="H13:I13"/>
    <mergeCell ref="D13:D14"/>
    <mergeCell ref="E13:E14"/>
    <mergeCell ref="G13:G14"/>
    <mergeCell ref="N13:O13"/>
  </mergeCells>
  <phoneticPr fontId="35" type="noConversion"/>
  <pageMargins left="0.74803149606299213" right="0.27559055118110237" top="0.47244094488188981" bottom="0.47244094488188981" header="0.27559055118110237" footer="0.23622047244094491"/>
  <pageSetup paperSize="9" scale="33" orientation="landscape" r:id="rId1"/>
  <headerFooter alignWithMargins="0">
    <oddFooter>&amp;CСтраница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8</vt:i4>
      </vt:variant>
    </vt:vector>
  </HeadingPairs>
  <TitlesOfParts>
    <vt:vector size="23" baseType="lpstr">
      <vt:lpstr>Ф1</vt:lpstr>
      <vt:lpstr>Ф2Н </vt:lpstr>
      <vt:lpstr>Ф3</vt:lpstr>
      <vt:lpstr>Ф4</vt:lpstr>
      <vt:lpstr>Ф1 (валюта)</vt:lpstr>
      <vt:lpstr>осв-Март</vt:lpstr>
      <vt:lpstr>5610-Март</vt:lpstr>
      <vt:lpstr>Пр2 ПП162</vt:lpstr>
      <vt:lpstr>Пр3 ПП 162</vt:lpstr>
      <vt:lpstr>Пр4 ПП162</vt:lpstr>
      <vt:lpstr>Пр5 ПП162</vt:lpstr>
      <vt:lpstr>Доп сведения</vt:lpstr>
      <vt:lpstr>Пр6 ПП 162</vt:lpstr>
      <vt:lpstr>ПН ПП 80 изм ПП 19 (2)</vt:lpstr>
      <vt:lpstr>Пруднорматив ПП 80</vt:lpstr>
      <vt:lpstr>'Пруднорматив ПП 80'!sub1000614796</vt:lpstr>
      <vt:lpstr>'Пр3 ПП 162'!Область_печати</vt:lpstr>
      <vt:lpstr>'Пр6 ПП 162'!Область_печати</vt:lpstr>
      <vt:lpstr>'Пруднорматив ПП 80'!Область_печати</vt:lpstr>
      <vt:lpstr>Ф1!Область_печати</vt:lpstr>
      <vt:lpstr>'Ф1 (валюта)'!Область_печати</vt:lpstr>
      <vt:lpstr>'Ф2Н '!Область_печати</vt:lpstr>
      <vt:lpstr>Ф3!Область_печати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Antonova Natalya</cp:lastModifiedBy>
  <cp:lastPrinted>2021-05-05T07:06:26Z</cp:lastPrinted>
  <dcterms:created xsi:type="dcterms:W3CDTF">1996-10-08T23:32:33Z</dcterms:created>
  <dcterms:modified xsi:type="dcterms:W3CDTF">2021-05-12T09:07:50Z</dcterms:modified>
</cp:coreProperties>
</file>