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ЭтаКнига" defaultThemeVersion="124226"/>
  <mc:AlternateContent xmlns:mc="http://schemas.openxmlformats.org/markup-compatibility/2006">
    <mc:Choice Requires="x15">
      <x15ac:absPath xmlns:x15ac="http://schemas.microsoft.com/office/spreadsheetml/2010/11/ac" url="C:\Users\n.yerzhumanova\Desktop\01\КФБ\ежекв\1 2020\"/>
    </mc:Choice>
  </mc:AlternateContent>
  <xr:revisionPtr revIDLastSave="0" documentId="13_ncr:1_{2AABDEBA-3EFD-4A97-815E-38F4F79800DA}" xr6:coauthVersionLast="45" xr6:coauthVersionMax="45" xr10:uidLastSave="{00000000-0000-0000-0000-000000000000}"/>
  <bookViews>
    <workbookView xWindow="-108" yWindow="-108" windowWidth="23256" windowHeight="12576" tabRatio="598" firstSheet="3" activeTab="3" xr2:uid="{00000000-000D-0000-FFFF-FFFF00000000}"/>
  </bookViews>
  <sheets>
    <sheet name="Ф3" sheetId="49" state="hidden" r:id="rId1"/>
    <sheet name="Ф4" sheetId="48" state="hidden" r:id="rId2"/>
    <sheet name="Ф1 (валюта)" sheetId="50" state="hidden" r:id="rId3"/>
    <sheet name="Ф1" sheetId="35" r:id="rId4"/>
    <sheet name="Ф2" sheetId="36" r:id="rId5"/>
    <sheet name="Ф3 " sheetId="51" r:id="rId6"/>
    <sheet name="Ф4 (2)" sheetId="52" r:id="rId7"/>
    <sheet name="Доп сведения" sheetId="47" state="hidden" r:id="rId8"/>
    <sheet name="Пруднорматив ПП 80" sheetId="46" state="hidden" r:id="rId9"/>
  </sheets>
  <definedNames>
    <definedName name="q" localSheetId="5">#REF!</definedName>
    <definedName name="q" localSheetId="6">#REF!</definedName>
    <definedName name="q">#REF!</definedName>
    <definedName name="sub1000614796" localSheetId="8">'Пруднорматив ПП 80'!$B$13</definedName>
    <definedName name="вп" localSheetId="5">#REF!</definedName>
    <definedName name="вп" localSheetId="6">#REF!</definedName>
    <definedName name="вп">#REF!</definedName>
    <definedName name="_xlnm.Print_Area" localSheetId="8">'Пруднорматив ПП 80'!$A$1:$E$50</definedName>
    <definedName name="_xlnm.Print_Area" localSheetId="3">Ф1!$A$1:$D$122</definedName>
    <definedName name="_xlnm.Print_Area" localSheetId="2">'Ф1 (валюта)'!$A$1:$D$125</definedName>
    <definedName name="_xlnm.Print_Area" localSheetId="4">Ф2!$A$1:$F$120</definedName>
    <definedName name="_xlnm.Print_Area" localSheetId="0">Ф3!$A$1:$D$79</definedName>
    <definedName name="_xlnm.Print_Area" localSheetId="5">'Ф3 '!$A$1:$D$79</definedName>
    <definedName name="ф77" localSheetId="5">#REF!</definedName>
    <definedName name="ф77" localSheetId="6">#REF!</definedName>
    <definedName name="ф77">#REF!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8" i="52" l="1"/>
  <c r="H47" i="52"/>
  <c r="F47" i="52"/>
  <c r="F46" i="52"/>
  <c r="H46" i="52" s="1"/>
  <c r="F45" i="52"/>
  <c r="H45" i="52" s="1"/>
  <c r="H44" i="52"/>
  <c r="F44" i="52"/>
  <c r="F43" i="52"/>
  <c r="H43" i="52" s="1"/>
  <c r="F42" i="52"/>
  <c r="H42" i="52" s="1"/>
  <c r="H41" i="52"/>
  <c r="F41" i="52"/>
  <c r="F40" i="52"/>
  <c r="H40" i="52" s="1"/>
  <c r="F39" i="52"/>
  <c r="H39" i="52" s="1"/>
  <c r="H38" i="52"/>
  <c r="F38" i="52"/>
  <c r="F37" i="52"/>
  <c r="H37" i="52" s="1"/>
  <c r="F36" i="52"/>
  <c r="H36" i="52" s="1"/>
  <c r="H35" i="52"/>
  <c r="F35" i="52"/>
  <c r="F34" i="52"/>
  <c r="H34" i="52" s="1"/>
  <c r="F33" i="52"/>
  <c r="H33" i="52" s="1"/>
  <c r="D32" i="52"/>
  <c r="F32" i="52" s="1"/>
  <c r="H32" i="52" s="1"/>
  <c r="F31" i="52"/>
  <c r="H31" i="52" s="1"/>
  <c r="F30" i="52"/>
  <c r="H30" i="52" s="1"/>
  <c r="E29" i="52"/>
  <c r="E48" i="52" s="1"/>
  <c r="D29" i="52"/>
  <c r="D48" i="52" s="1"/>
  <c r="C29" i="52"/>
  <c r="C48" i="52" s="1"/>
  <c r="B29" i="52"/>
  <c r="F29" i="52" s="1"/>
  <c r="H29" i="52" s="1"/>
  <c r="F28" i="52"/>
  <c r="H28" i="52" s="1"/>
  <c r="F27" i="52"/>
  <c r="H27" i="52" s="1"/>
  <c r="F26" i="52"/>
  <c r="H26" i="52" s="1"/>
  <c r="F25" i="52"/>
  <c r="H25" i="52" s="1"/>
  <c r="F24" i="52"/>
  <c r="H24" i="52" s="1"/>
  <c r="F23" i="52"/>
  <c r="H23" i="52" s="1"/>
  <c r="F22" i="52"/>
  <c r="H22" i="52" s="1"/>
  <c r="F21" i="52"/>
  <c r="H21" i="52" s="1"/>
  <c r="F20" i="52"/>
  <c r="H20" i="52" s="1"/>
  <c r="F19" i="52"/>
  <c r="H19" i="52" s="1"/>
  <c r="F18" i="52"/>
  <c r="H18" i="52" s="1"/>
  <c r="F17" i="52"/>
  <c r="H17" i="52" s="1"/>
  <c r="F16" i="52"/>
  <c r="H16" i="52" s="1"/>
  <c r="F15" i="52"/>
  <c r="H15" i="52" s="1"/>
  <c r="F14" i="52"/>
  <c r="H14" i="52" s="1"/>
  <c r="F13" i="52"/>
  <c r="H13" i="52" s="1"/>
  <c r="F12" i="52"/>
  <c r="H12" i="52" s="1"/>
  <c r="D65" i="51"/>
  <c r="C65" i="51"/>
  <c r="D56" i="51"/>
  <c r="C56" i="51"/>
  <c r="D40" i="51"/>
  <c r="C40" i="51"/>
  <c r="D30" i="51"/>
  <c r="C30" i="51"/>
  <c r="D22" i="51"/>
  <c r="C22" i="51"/>
  <c r="D12" i="51"/>
  <c r="D45" i="51" s="1"/>
  <c r="D49" i="51" s="1"/>
  <c r="D67" i="51" s="1"/>
  <c r="F69" i="51" s="1"/>
  <c r="C12" i="51"/>
  <c r="C45" i="51" s="1"/>
  <c r="C49" i="51" s="1"/>
  <c r="C67" i="51" s="1"/>
  <c r="E69" i="51" s="1"/>
  <c r="B48" i="52" l="1"/>
  <c r="F48" i="52" s="1"/>
  <c r="H48" i="52" s="1"/>
  <c r="D69" i="49"/>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Ismailova Gulnara</author>
  </authors>
  <commentList>
    <comment ref="F14" authorId="0" shapeId="0" xr:uid="{8822DFED-115E-4D3D-8CE4-D199E935CCB8}">
      <text>
        <r>
          <rPr>
            <b/>
            <sz val="9"/>
            <color indexed="81"/>
            <rFont val="Tahoma"/>
            <family val="2"/>
            <charset val="204"/>
          </rPr>
          <t>Ismailova Gulnara:</t>
        </r>
        <r>
          <rPr>
            <sz val="9"/>
            <color indexed="81"/>
            <rFont val="Tahoma"/>
            <family val="2"/>
            <charset val="204"/>
          </rPr>
          <t xml:space="preserve">
1030
</t>
        </r>
      </text>
    </comment>
    <comment ref="G14" authorId="0" shapeId="0" xr:uid="{698AEC57-0DA6-4B64-9C38-51D179F0D227}">
      <text>
        <r>
          <rPr>
            <b/>
            <sz val="9"/>
            <color indexed="81"/>
            <rFont val="Tahoma"/>
            <family val="2"/>
            <charset val="204"/>
          </rPr>
          <t>Ismailova Gulnara:</t>
        </r>
        <r>
          <rPr>
            <sz val="9"/>
            <color indexed="81"/>
            <rFont val="Tahoma"/>
            <family val="2"/>
            <charset val="204"/>
          </rPr>
          <t xml:space="preserve">
1290,27</t>
        </r>
      </text>
    </comment>
    <comment ref="F16" authorId="0" shapeId="0" xr:uid="{5476F1B7-5CF8-4058-851B-47EDD461C5B6}">
      <text>
        <r>
          <rPr>
            <b/>
            <sz val="9"/>
            <color indexed="81"/>
            <rFont val="Tahoma"/>
            <family val="2"/>
            <charset val="204"/>
          </rPr>
          <t>Ismailova Gulnara:</t>
        </r>
        <r>
          <rPr>
            <sz val="9"/>
            <color indexed="81"/>
            <rFont val="Tahoma"/>
            <family val="2"/>
            <charset val="204"/>
          </rPr>
          <t xml:space="preserve">
1150,06</t>
        </r>
      </text>
    </comment>
    <comment ref="G16" authorId="0" shapeId="0" xr:uid="{82348B3A-13F2-46FF-A12B-121CC63AB15C}">
      <text>
        <r>
          <rPr>
            <b/>
            <sz val="9"/>
            <color indexed="81"/>
            <rFont val="Tahoma"/>
            <family val="2"/>
            <charset val="204"/>
          </rPr>
          <t>Ismailova Gulnara:</t>
        </r>
        <r>
          <rPr>
            <sz val="9"/>
            <color indexed="81"/>
            <rFont val="Tahoma"/>
            <family val="2"/>
            <charset val="204"/>
          </rPr>
          <t xml:space="preserve">
1290,24 депозит</t>
        </r>
      </text>
    </comment>
    <comment ref="H16" authorId="0" shapeId="0" xr:uid="{6836A413-8395-4A7F-9736-448FEFD1F6E1}">
      <text>
        <r>
          <rPr>
            <b/>
            <sz val="9"/>
            <color indexed="81"/>
            <rFont val="Tahoma"/>
            <family val="2"/>
            <charset val="204"/>
          </rPr>
          <t>Ismailova Gulnara:</t>
        </r>
        <r>
          <rPr>
            <sz val="9"/>
            <color indexed="81"/>
            <rFont val="Tahoma"/>
            <family val="2"/>
            <charset val="204"/>
          </rPr>
          <t xml:space="preserve">
2040,01</t>
        </r>
      </text>
    </comment>
    <comment ref="F18" authorId="0" shapeId="0" xr:uid="{C97EE742-6DF0-4E20-BD35-B5BB621E74C9}">
      <text>
        <r>
          <rPr>
            <b/>
            <sz val="9"/>
            <color indexed="81"/>
            <rFont val="Tahoma"/>
            <family val="2"/>
            <charset val="204"/>
          </rPr>
          <t>Ismailova Gulnara:</t>
        </r>
        <r>
          <rPr>
            <sz val="9"/>
            <color indexed="81"/>
            <rFont val="Tahoma"/>
            <family val="2"/>
            <charset val="204"/>
          </rPr>
          <t xml:space="preserve">
1270,23</t>
        </r>
      </text>
    </comment>
    <comment ref="F19" authorId="0" shapeId="0" xr:uid="{02274FC0-2CFB-43D2-9375-F746C7D9DA6D}">
      <text>
        <r>
          <rPr>
            <b/>
            <sz val="9"/>
            <color indexed="81"/>
            <rFont val="Tahoma"/>
            <family val="2"/>
            <charset val="204"/>
          </rPr>
          <t>Ismailova Gulnara:</t>
        </r>
        <r>
          <rPr>
            <sz val="9"/>
            <color indexed="81"/>
            <rFont val="Tahoma"/>
            <family val="2"/>
            <charset val="204"/>
          </rPr>
          <t xml:space="preserve">
          1150,01</t>
        </r>
      </text>
    </comment>
    <comment ref="G19" authorId="0" shapeId="0" xr:uid="{48F62A98-82E2-4B01-BFF2-BA52618E6D8B}">
      <text>
        <r>
          <rPr>
            <b/>
            <sz val="9"/>
            <color indexed="81"/>
            <rFont val="Tahoma"/>
            <family val="2"/>
            <charset val="204"/>
          </rPr>
          <t>Ismailova Gulnara:</t>
        </r>
        <r>
          <rPr>
            <sz val="9"/>
            <color indexed="81"/>
            <rFont val="Tahoma"/>
            <family val="2"/>
            <charset val="204"/>
          </rPr>
          <t xml:space="preserve">
1270,02,02</t>
        </r>
      </text>
    </comment>
    <comment ref="H19" authorId="0" shapeId="0" xr:uid="{66C462BD-214B-424B-9402-C7A713265D16}">
      <text>
        <r>
          <rPr>
            <b/>
            <sz val="9"/>
            <color indexed="81"/>
            <rFont val="Tahoma"/>
            <family val="2"/>
            <charset val="204"/>
          </rPr>
          <t>Ismailova Gulnara:</t>
        </r>
        <r>
          <rPr>
            <sz val="9"/>
            <color indexed="81"/>
            <rFont val="Tahoma"/>
            <family val="2"/>
            <charset val="204"/>
          </rPr>
          <t xml:space="preserve">
1290,28</t>
        </r>
      </text>
    </comment>
    <comment ref="F21" authorId="0" shapeId="0" xr:uid="{84FAFEF9-436B-4022-B5B9-543DB8DD2F76}">
      <text>
        <r>
          <rPr>
            <b/>
            <sz val="9"/>
            <color indexed="81"/>
            <rFont val="Tahoma"/>
            <family val="2"/>
            <charset val="204"/>
          </rPr>
          <t>Ismailova Gulnara:</t>
        </r>
        <r>
          <rPr>
            <sz val="9"/>
            <color indexed="81"/>
            <rFont val="Tahoma"/>
            <family val="2"/>
            <charset val="204"/>
          </rPr>
          <t xml:space="preserve">
1270,02,02</t>
        </r>
      </text>
    </comment>
    <comment ref="F22" authorId="0" shapeId="0" xr:uid="{A435A3CB-DBC9-4893-B2D2-C42282D9CB05}">
      <text>
        <r>
          <rPr>
            <b/>
            <sz val="9"/>
            <color indexed="81"/>
            <rFont val="Tahoma"/>
            <family val="2"/>
            <charset val="204"/>
          </rPr>
          <t>Ismailova Gulnara:</t>
        </r>
        <r>
          <rPr>
            <sz val="9"/>
            <color indexed="81"/>
            <rFont val="Tahoma"/>
            <family val="2"/>
            <charset val="204"/>
          </rPr>
          <t xml:space="preserve">
1120 полностью</t>
        </r>
      </text>
    </comment>
    <comment ref="F24" authorId="0" shapeId="0" xr:uid="{1AF20B18-3821-4044-BE9F-C1B3BE40C947}">
      <text>
        <r>
          <rPr>
            <b/>
            <sz val="9"/>
            <color indexed="81"/>
            <rFont val="Tahoma"/>
            <family val="2"/>
            <charset val="204"/>
          </rPr>
          <t>Ismailova Gulnara:</t>
        </r>
        <r>
          <rPr>
            <sz val="9"/>
            <color indexed="81"/>
            <rFont val="Tahoma"/>
            <family val="2"/>
            <charset val="204"/>
          </rPr>
          <t xml:space="preserve">
1270,,01 FVTPL</t>
        </r>
      </text>
    </comment>
    <comment ref="G24" authorId="0" shapeId="0" xr:uid="{1107CBEE-9E5F-4A34-8BF7-874DDAFBC5F2}">
      <text>
        <r>
          <rPr>
            <b/>
            <sz val="9"/>
            <color indexed="81"/>
            <rFont val="Tahoma"/>
            <family val="2"/>
            <charset val="204"/>
          </rPr>
          <t>Ismailova Gulnara:</t>
        </r>
        <r>
          <rPr>
            <sz val="9"/>
            <color indexed="81"/>
            <rFont val="Tahoma"/>
            <family val="2"/>
            <charset val="204"/>
          </rPr>
          <t xml:space="preserve">
1270,04 FVTPL</t>
        </r>
      </text>
    </comment>
    <comment ref="F25" authorId="0" shapeId="0" xr:uid="{5D6AC833-9533-40DD-BDE2-3453676D70BA}">
      <text>
        <r>
          <rPr>
            <b/>
            <sz val="9"/>
            <color indexed="81"/>
            <rFont val="Tahoma"/>
            <family val="2"/>
            <charset val="204"/>
          </rPr>
          <t>Ismailova Gulnara:</t>
        </r>
        <r>
          <rPr>
            <sz val="9"/>
            <color indexed="81"/>
            <rFont val="Tahoma"/>
            <family val="2"/>
            <charset val="204"/>
          </rPr>
          <t xml:space="preserve">
1140 ПОЛНОСТЬЮ</t>
        </r>
      </text>
    </comment>
    <comment ref="G25" authorId="0" shapeId="0" xr:uid="{51DF2A7F-512D-4036-802E-D080F3137D98}">
      <text>
        <r>
          <rPr>
            <b/>
            <sz val="9"/>
            <color indexed="81"/>
            <rFont val="Tahoma"/>
            <family val="2"/>
            <charset val="204"/>
          </rPr>
          <t>Ismailova Gulnara:</t>
        </r>
        <r>
          <rPr>
            <sz val="9"/>
            <color indexed="81"/>
            <rFont val="Tahoma"/>
            <family val="2"/>
            <charset val="204"/>
          </rPr>
          <t xml:space="preserve">
2030</t>
        </r>
      </text>
    </comment>
    <comment ref="F27" authorId="0" shapeId="0" xr:uid="{1F688BCB-085F-4D0E-BD5C-C921E0C7A4DB}">
      <text>
        <r>
          <rPr>
            <b/>
            <sz val="9"/>
            <color indexed="81"/>
            <rFont val="Tahoma"/>
            <family val="2"/>
            <charset val="204"/>
          </rPr>
          <t>Ismailova Gulnara:</t>
        </r>
        <r>
          <rPr>
            <sz val="9"/>
            <color indexed="81"/>
            <rFont val="Tahoma"/>
            <family val="2"/>
            <charset val="204"/>
          </rPr>
          <t xml:space="preserve">
1270,01 FVOCI</t>
        </r>
      </text>
    </comment>
    <comment ref="F31" authorId="0" shapeId="0" xr:uid="{A5F1272C-5F41-4C6A-89A7-44397582B10D}">
      <text>
        <r>
          <rPr>
            <b/>
            <sz val="9"/>
            <color indexed="81"/>
            <rFont val="Tahoma"/>
            <family val="2"/>
            <charset val="204"/>
          </rPr>
          <t>Ismailova Gulnara:</t>
        </r>
        <r>
          <rPr>
            <sz val="9"/>
            <color indexed="81"/>
            <rFont val="Tahoma"/>
            <family val="2"/>
            <charset val="204"/>
          </rPr>
          <t xml:space="preserve">
2310</t>
        </r>
      </text>
    </comment>
    <comment ref="F35" authorId="0" shapeId="0" xr:uid="{BDB7165C-5054-4C28-9711-99AFEF5D55EE}">
      <text>
        <r>
          <rPr>
            <b/>
            <sz val="9"/>
            <color indexed="81"/>
            <rFont val="Tahoma"/>
            <family val="2"/>
            <charset val="204"/>
          </rPr>
          <t>Ismailova Gulnara:</t>
        </r>
        <r>
          <rPr>
            <sz val="9"/>
            <color indexed="81"/>
            <rFont val="Tahoma"/>
            <family val="2"/>
            <charset val="204"/>
          </rPr>
          <t xml:space="preserve">
2410-2420 или 2400</t>
        </r>
      </text>
    </comment>
    <comment ref="F36" authorId="0" shapeId="0" xr:uid="{238CF471-C3BD-494D-B855-1E0B9AE13ED9}">
      <text>
        <r>
          <rPr>
            <b/>
            <sz val="9"/>
            <color indexed="81"/>
            <rFont val="Tahoma"/>
            <family val="2"/>
            <charset val="204"/>
          </rPr>
          <t>Ismailova Gulnara:</t>
        </r>
        <r>
          <rPr>
            <sz val="9"/>
            <color indexed="81"/>
            <rFont val="Tahoma"/>
            <family val="2"/>
            <charset val="204"/>
          </rPr>
          <t xml:space="preserve">
2700</t>
        </r>
      </text>
    </comment>
    <comment ref="F38" authorId="0" shapeId="0" xr:uid="{066E44B7-C7D1-4017-A41A-D5C6FC3424EA}">
      <text>
        <r>
          <rPr>
            <b/>
            <sz val="9"/>
            <color indexed="81"/>
            <rFont val="Tahoma"/>
            <family val="2"/>
            <charset val="204"/>
          </rPr>
          <t>Ismailova Gulnara:</t>
        </r>
        <r>
          <rPr>
            <sz val="9"/>
            <color indexed="81"/>
            <rFont val="Tahoma"/>
            <family val="2"/>
            <charset val="204"/>
          </rPr>
          <t xml:space="preserve">
1020</t>
        </r>
      </text>
    </comment>
    <comment ref="G38" authorId="0" shapeId="0" xr:uid="{C7A3FA96-416A-44EA-BD65-C72F33E52274}">
      <text>
        <r>
          <rPr>
            <b/>
            <sz val="9"/>
            <color indexed="81"/>
            <rFont val="Tahoma"/>
            <family val="2"/>
            <charset val="204"/>
          </rPr>
          <t>Ismailova Gulnara:</t>
        </r>
        <r>
          <rPr>
            <sz val="9"/>
            <color indexed="81"/>
            <rFont val="Tahoma"/>
            <family val="2"/>
            <charset val="204"/>
          </rPr>
          <t xml:space="preserve">
1250</t>
        </r>
      </text>
    </comment>
    <comment ref="H38" authorId="0" shapeId="0" xr:uid="{893F451F-9FA4-4B47-9A79-A404EAF6C831}">
      <text>
        <r>
          <rPr>
            <b/>
            <sz val="9"/>
            <color indexed="81"/>
            <rFont val="Tahoma"/>
            <family val="2"/>
            <charset val="204"/>
          </rPr>
          <t>Ismailova Gulnara:</t>
        </r>
        <r>
          <rPr>
            <sz val="9"/>
            <color indexed="81"/>
            <rFont val="Tahoma"/>
            <family val="2"/>
            <charset val="204"/>
          </rPr>
          <t xml:space="preserve">
1160</t>
        </r>
      </text>
    </comment>
    <comment ref="I38" authorId="0" shapeId="0" xr:uid="{972DCB1D-8269-4022-BCE4-9074018A8D37}">
      <text>
        <r>
          <rPr>
            <b/>
            <sz val="9"/>
            <color indexed="81"/>
            <rFont val="Tahoma"/>
            <family val="2"/>
            <charset val="204"/>
          </rPr>
          <t>Ismailova Gulnara:</t>
        </r>
        <r>
          <rPr>
            <sz val="9"/>
            <color indexed="81"/>
            <rFont val="Tahoma"/>
            <family val="2"/>
            <charset val="204"/>
          </rPr>
          <t xml:space="preserve">
1260</t>
        </r>
      </text>
    </comment>
    <comment ref="J38" authorId="0" shapeId="0" xr:uid="{09B4FC1F-29B9-491A-8127-E68819384336}">
      <text>
        <r>
          <rPr>
            <b/>
            <sz val="9"/>
            <color indexed="81"/>
            <rFont val="Tahoma"/>
            <family val="2"/>
            <charset val="204"/>
          </rPr>
          <t>Ismailova Gulnara:</t>
        </r>
        <r>
          <rPr>
            <sz val="9"/>
            <color indexed="81"/>
            <rFont val="Tahoma"/>
            <family val="2"/>
            <charset val="204"/>
          </rPr>
          <t xml:space="preserve">
1280,09</t>
        </r>
      </text>
    </comment>
    <comment ref="K38" authorId="0" shapeId="0" xr:uid="{EFBD2D67-D2A7-4D91-86A2-79FA84C8128D}">
      <text>
        <r>
          <rPr>
            <b/>
            <sz val="9"/>
            <color indexed="81"/>
            <rFont val="Tahoma"/>
            <family val="2"/>
            <charset val="204"/>
          </rPr>
          <t>Ismailova Gulnara:</t>
        </r>
        <r>
          <rPr>
            <sz val="9"/>
            <color indexed="81"/>
            <rFont val="Tahoma"/>
            <family val="2"/>
            <charset val="204"/>
          </rPr>
          <t xml:space="preserve">
1280,10</t>
        </r>
      </text>
    </comment>
    <comment ref="L38" authorId="0" shapeId="0" xr:uid="{E8B6140D-26D1-4F6F-9464-4381E6C3148B}">
      <text>
        <r>
          <rPr>
            <b/>
            <sz val="9"/>
            <color indexed="81"/>
            <rFont val="Tahoma"/>
            <family val="2"/>
            <charset val="204"/>
          </rPr>
          <t>Ismailova Gulnara:</t>
        </r>
        <r>
          <rPr>
            <sz val="9"/>
            <color indexed="81"/>
            <rFont val="Tahoma"/>
            <family val="2"/>
            <charset val="204"/>
          </rPr>
          <t xml:space="preserve">
1290,25</t>
        </r>
      </text>
    </comment>
    <comment ref="M38" authorId="0" shapeId="0" xr:uid="{BC0F21E3-963A-441A-9D92-013596368598}">
      <text>
        <r>
          <rPr>
            <b/>
            <sz val="9"/>
            <color indexed="81"/>
            <rFont val="Tahoma"/>
            <family val="2"/>
            <charset val="204"/>
          </rPr>
          <t>Ismailova Gulnara:</t>
        </r>
        <r>
          <rPr>
            <sz val="9"/>
            <color indexed="81"/>
            <rFont val="Tahoma"/>
            <family val="2"/>
            <charset val="204"/>
          </rPr>
          <t xml:space="preserve">
1290,26 осв только ахд</t>
        </r>
      </text>
    </comment>
    <comment ref="N38" authorId="0" shapeId="0" xr:uid="{FE772976-C20F-475A-94A4-B18D731DBC72}">
      <text>
        <r>
          <rPr>
            <b/>
            <sz val="9"/>
            <color indexed="81"/>
            <rFont val="Tahoma"/>
            <family val="2"/>
            <charset val="204"/>
          </rPr>
          <t>Ismailova Gulnara:</t>
        </r>
        <r>
          <rPr>
            <sz val="9"/>
            <color indexed="81"/>
            <rFont val="Tahoma"/>
            <family val="2"/>
            <charset val="204"/>
          </rPr>
          <t xml:space="preserve">
1290,26 эмитент</t>
        </r>
      </text>
    </comment>
    <comment ref="O38" authorId="0" shapeId="0" xr:uid="{1A6A27EE-230B-43ED-A565-9008E1732FA8}">
      <text>
        <r>
          <rPr>
            <b/>
            <sz val="9"/>
            <color indexed="81"/>
            <rFont val="Tahoma"/>
            <family val="2"/>
            <charset val="204"/>
          </rPr>
          <t>Ismailova Gulnara:</t>
        </r>
        <r>
          <rPr>
            <sz val="9"/>
            <color indexed="81"/>
            <rFont val="Tahoma"/>
            <family val="2"/>
            <charset val="204"/>
          </rPr>
          <t xml:space="preserve">
2940
</t>
        </r>
      </text>
    </comment>
    <comment ref="P38" authorId="0" shapeId="0" xr:uid="{E678CE8B-64DC-43DF-9445-DBCE1C74E84B}">
      <text>
        <r>
          <rPr>
            <b/>
            <sz val="9"/>
            <color indexed="81"/>
            <rFont val="Tahoma"/>
            <family val="2"/>
            <charset val="204"/>
          </rPr>
          <t>Ismailova Gulnara:</t>
        </r>
        <r>
          <rPr>
            <sz val="9"/>
            <color indexed="81"/>
            <rFont val="Tahoma"/>
            <family val="2"/>
            <charset val="204"/>
          </rPr>
          <t xml:space="preserve">
1270,28</t>
        </r>
      </text>
    </comment>
    <comment ref="F39" authorId="0" shapeId="0" xr:uid="{2EDE57CF-1644-47AD-8764-D6F0D1339932}">
      <text>
        <r>
          <rPr>
            <b/>
            <sz val="9"/>
            <color indexed="81"/>
            <rFont val="Tahoma"/>
            <family val="2"/>
            <charset val="204"/>
          </rPr>
          <t>Ismailova Gulnara:</t>
        </r>
        <r>
          <rPr>
            <sz val="9"/>
            <color indexed="81"/>
            <rFont val="Tahoma"/>
            <family val="2"/>
            <charset val="204"/>
          </rPr>
          <t xml:space="preserve">
1270,82</t>
        </r>
      </text>
    </comment>
    <comment ref="G39" authorId="0" shapeId="0" xr:uid="{82AEA897-F0B7-4BDA-8093-E0BC3493DBCD}">
      <text>
        <r>
          <rPr>
            <b/>
            <sz val="9"/>
            <color indexed="81"/>
            <rFont val="Tahoma"/>
            <family val="2"/>
            <charset val="204"/>
          </rPr>
          <t>Ismailova Gulnara:</t>
        </r>
        <r>
          <rPr>
            <sz val="9"/>
            <color indexed="81"/>
            <rFont val="Tahoma"/>
            <family val="2"/>
            <charset val="204"/>
          </rPr>
          <t xml:space="preserve">
1270,83</t>
        </r>
      </text>
    </comment>
    <comment ref="H39" authorId="0" shapeId="0" xr:uid="{AEAF2EC4-CDE5-4C34-AEFD-FE9E71204DCF}">
      <text>
        <r>
          <rPr>
            <b/>
            <sz val="9"/>
            <color indexed="81"/>
            <rFont val="Tahoma"/>
            <family val="2"/>
            <charset val="204"/>
          </rPr>
          <t>Ismailova Gulnara:</t>
        </r>
        <r>
          <rPr>
            <sz val="9"/>
            <color indexed="81"/>
            <rFont val="Tahoma"/>
            <family val="2"/>
            <charset val="204"/>
          </rPr>
          <t xml:space="preserve">
резерв 1290,26 общ кроме ахд</t>
        </r>
      </text>
    </comment>
    <comment ref="F41" authorId="0" shapeId="0" xr:uid="{E3978711-26A2-47B4-8E22-3CF17768457E}">
      <text>
        <r>
          <rPr>
            <b/>
            <sz val="9"/>
            <color indexed="81"/>
            <rFont val="Tahoma"/>
            <family val="2"/>
            <charset val="204"/>
          </rPr>
          <t>Ismailova Gulnara:</t>
        </r>
        <r>
          <rPr>
            <sz val="9"/>
            <color indexed="81"/>
            <rFont val="Tahoma"/>
            <family val="2"/>
            <charset val="204"/>
          </rPr>
          <t xml:space="preserve">
1270,82 консалтинг</t>
        </r>
      </text>
    </comment>
    <comment ref="G41" authorId="0" shapeId="0" xr:uid="{84060896-9F8A-474D-BDEA-8C9DF100BC28}">
      <text>
        <r>
          <rPr>
            <b/>
            <sz val="9"/>
            <color indexed="81"/>
            <rFont val="Tahoma"/>
            <family val="2"/>
            <charset val="204"/>
          </rPr>
          <t>Ismailova Gulnara:</t>
        </r>
        <r>
          <rPr>
            <sz val="9"/>
            <color indexed="81"/>
            <rFont val="Tahoma"/>
            <family val="2"/>
            <charset val="204"/>
          </rPr>
          <t xml:space="preserve">
1290,26 консалтинг</t>
        </r>
      </text>
    </comment>
    <comment ref="F43" authorId="0" shapeId="0" xr:uid="{63671816-80E3-46F5-A623-4E2C766251E5}">
      <text>
        <r>
          <rPr>
            <b/>
            <sz val="9"/>
            <color indexed="81"/>
            <rFont val="Tahoma"/>
            <family val="2"/>
            <charset val="204"/>
          </rPr>
          <t>Ismailova Gulnara:</t>
        </r>
        <r>
          <rPr>
            <sz val="9"/>
            <color indexed="81"/>
            <rFont val="Tahoma"/>
            <family val="2"/>
            <charset val="204"/>
          </rPr>
          <t xml:space="preserve">
1270,82 консалтинг</t>
        </r>
      </text>
    </comment>
    <comment ref="G43" authorId="0" shapeId="0" xr:uid="{24D1F994-2964-442D-92E6-6FEF2CE1DE76}">
      <text>
        <r>
          <rPr>
            <b/>
            <sz val="9"/>
            <color indexed="81"/>
            <rFont val="Tahoma"/>
            <family val="2"/>
            <charset val="204"/>
          </rPr>
          <t>Ismailova Gulnara:</t>
        </r>
        <r>
          <rPr>
            <sz val="9"/>
            <color indexed="81"/>
            <rFont val="Tahoma"/>
            <family val="2"/>
            <charset val="204"/>
          </rPr>
          <t xml:space="preserve">
1290,26 консалтинг</t>
        </r>
      </text>
    </comment>
    <comment ref="F44" authorId="0" shapeId="0" xr:uid="{A2DCC9A4-E175-42C1-AFA6-404BC64C6D19}">
      <text>
        <r>
          <rPr>
            <b/>
            <sz val="9"/>
            <color indexed="81"/>
            <rFont val="Tahoma"/>
            <family val="2"/>
            <charset val="204"/>
          </rPr>
          <t>Ismailova Gulnara:</t>
        </r>
        <r>
          <rPr>
            <sz val="9"/>
            <color indexed="81"/>
            <rFont val="Tahoma"/>
            <family val="2"/>
            <charset val="204"/>
          </rPr>
          <t xml:space="preserve">
1270,82 ПДО представители держателей облигаций</t>
        </r>
      </text>
    </comment>
    <comment ref="G44" authorId="0" shapeId="0" xr:uid="{453F0EBC-009B-4E9E-97E0-C403A1BB69EE}">
      <text>
        <r>
          <rPr>
            <b/>
            <sz val="9"/>
            <color indexed="81"/>
            <rFont val="Tahoma"/>
            <family val="2"/>
            <charset val="204"/>
          </rPr>
          <t>Ismailova Gulnara:</t>
        </r>
        <r>
          <rPr>
            <sz val="9"/>
            <color indexed="81"/>
            <rFont val="Tahoma"/>
            <family val="2"/>
            <charset val="204"/>
          </rPr>
          <t xml:space="preserve">
1290,26 ПДО</t>
        </r>
      </text>
    </comment>
    <comment ref="F46" authorId="0" shapeId="0" xr:uid="{A4E44EDB-7A96-4BCE-A37D-9BB345A7DE49}">
      <text>
        <r>
          <rPr>
            <b/>
            <sz val="9"/>
            <color indexed="81"/>
            <rFont val="Tahoma"/>
            <family val="2"/>
            <charset val="204"/>
          </rPr>
          <t>Ismailova Gulnara:</t>
        </r>
        <r>
          <rPr>
            <sz val="9"/>
            <color indexed="81"/>
            <rFont val="Tahoma"/>
            <family val="2"/>
            <charset val="204"/>
          </rPr>
          <t xml:space="preserve">
1270,82 осв по договоры - виды задаолженности</t>
        </r>
      </text>
    </comment>
    <comment ref="G46" authorId="0" shapeId="0" xr:uid="{1B5C0B92-7DA5-4E11-B3BE-66D63E1D3398}">
      <text>
        <r>
          <rPr>
            <b/>
            <sz val="9"/>
            <color indexed="81"/>
            <rFont val="Tahoma"/>
            <family val="2"/>
            <charset val="204"/>
          </rPr>
          <t>Ismailova Gulnara:</t>
        </r>
        <r>
          <rPr>
            <sz val="9"/>
            <color indexed="81"/>
            <rFont val="Tahoma"/>
            <family val="2"/>
            <charset val="204"/>
          </rPr>
          <t xml:space="preserve">
1290,26 осв по видам</t>
        </r>
      </text>
    </comment>
    <comment ref="F47" authorId="0" shapeId="0" xr:uid="{E78C2BC4-3172-4C6F-893C-D4F8B770CAC3}">
      <text>
        <r>
          <rPr>
            <b/>
            <sz val="9"/>
            <color indexed="81"/>
            <rFont val="Tahoma"/>
            <family val="2"/>
            <charset val="204"/>
          </rPr>
          <t>Ismailova Gulnara:</t>
        </r>
        <r>
          <rPr>
            <sz val="9"/>
            <color indexed="81"/>
            <rFont val="Tahoma"/>
            <family val="2"/>
            <charset val="204"/>
          </rPr>
          <t xml:space="preserve">
1270,83</t>
        </r>
      </text>
    </comment>
    <comment ref="G47" authorId="0" shapeId="0" xr:uid="{1B183A29-532B-4C42-B274-8C7A0399C697}">
      <text>
        <r>
          <rPr>
            <b/>
            <sz val="9"/>
            <color indexed="81"/>
            <rFont val="Tahoma"/>
            <family val="2"/>
            <charset val="204"/>
          </rPr>
          <t>Ismailova Gulnara:</t>
        </r>
        <r>
          <rPr>
            <sz val="9"/>
            <color indexed="81"/>
            <rFont val="Tahoma"/>
            <family val="2"/>
            <charset val="204"/>
          </rPr>
          <t xml:space="preserve">
1290,26 по осв по видам</t>
        </r>
      </text>
    </comment>
    <comment ref="G48" authorId="0" shapeId="0" xr:uid="{D90B75A8-6CD4-4FD4-9967-25CFE37530EF}">
      <text>
        <r>
          <rPr>
            <b/>
            <sz val="9"/>
            <color indexed="81"/>
            <rFont val="Tahoma"/>
            <family val="2"/>
            <charset val="204"/>
          </rPr>
          <t>Ismailova Gulnara:</t>
        </r>
        <r>
          <rPr>
            <sz val="9"/>
            <color indexed="81"/>
            <rFont val="Tahoma"/>
            <family val="2"/>
            <charset val="204"/>
          </rPr>
          <t xml:space="preserve">
1290,26 осв по видам</t>
        </r>
      </text>
    </comment>
    <comment ref="F58" authorId="0" shapeId="0" xr:uid="{B8DC2BA9-655C-4815-B9EC-9844FFA023E4}">
      <text>
        <r>
          <rPr>
            <b/>
            <sz val="9"/>
            <color indexed="81"/>
            <rFont val="Tahoma"/>
            <family val="2"/>
            <charset val="204"/>
          </rPr>
          <t>Ismailova Gulnara:</t>
        </r>
        <r>
          <rPr>
            <sz val="9"/>
            <color indexed="81"/>
            <rFont val="Tahoma"/>
            <family val="2"/>
            <charset val="204"/>
          </rPr>
          <t xml:space="preserve">
1400</t>
        </r>
      </text>
    </comment>
    <comment ref="F59" authorId="0" shapeId="0" xr:uid="{16D1C92B-0EF4-40A2-B6E0-5E266D4053CF}">
      <text>
        <r>
          <rPr>
            <b/>
            <sz val="9"/>
            <color indexed="81"/>
            <rFont val="Tahoma"/>
            <family val="2"/>
            <charset val="204"/>
          </rPr>
          <t>Ismailova Gulnara:</t>
        </r>
        <r>
          <rPr>
            <sz val="9"/>
            <color indexed="81"/>
            <rFont val="Tahoma"/>
            <family val="2"/>
            <charset val="204"/>
          </rPr>
          <t xml:space="preserve">
2810</t>
        </r>
      </text>
    </comment>
    <comment ref="F64" authorId="0" shapeId="0" xr:uid="{00CE5FEE-1AB5-4D46-A185-DC327A3D1F72}">
      <text>
        <r>
          <rPr>
            <b/>
            <sz val="9"/>
            <color indexed="81"/>
            <rFont val="Tahoma"/>
            <family val="2"/>
            <charset val="204"/>
          </rPr>
          <t>Ismailova Gulnara:</t>
        </r>
        <r>
          <rPr>
            <sz val="9"/>
            <color indexed="81"/>
            <rFont val="Tahoma"/>
            <family val="2"/>
            <charset val="204"/>
          </rPr>
          <t xml:space="preserve">
3050</t>
        </r>
      </text>
    </comment>
    <comment ref="G64" authorId="0" shapeId="0" xr:uid="{6E7F08D0-150F-4AC2-84CF-51189C3D125E}">
      <text>
        <r>
          <rPr>
            <b/>
            <sz val="9"/>
            <color indexed="81"/>
            <rFont val="Tahoma"/>
            <family val="2"/>
            <charset val="204"/>
          </rPr>
          <t>Ismailova Gulnara:</t>
        </r>
        <r>
          <rPr>
            <sz val="9"/>
            <color indexed="81"/>
            <rFont val="Tahoma"/>
            <family val="2"/>
            <charset val="204"/>
          </rPr>
          <t xml:space="preserve">
3380,02</t>
        </r>
      </text>
    </comment>
    <comment ref="F66" authorId="0" shapeId="0" xr:uid="{3EB2EFBC-2A92-4A6D-B821-FE362FB8DF8F}">
      <text>
        <r>
          <rPr>
            <b/>
            <sz val="9"/>
            <color indexed="81"/>
            <rFont val="Tahoma"/>
            <family val="2"/>
            <charset val="204"/>
          </rPr>
          <t>Ismailova Gulnara:</t>
        </r>
        <r>
          <rPr>
            <sz val="9"/>
            <color indexed="81"/>
            <rFont val="Tahoma"/>
            <family val="2"/>
            <charset val="204"/>
          </rPr>
          <t xml:space="preserve">
3010</t>
        </r>
      </text>
    </comment>
    <comment ref="G66" authorId="0" shapeId="0" xr:uid="{662802EC-B447-4AB9-9D71-FC573BE058D4}">
      <text>
        <r>
          <rPr>
            <b/>
            <sz val="9"/>
            <color indexed="81"/>
            <rFont val="Tahoma"/>
            <family val="2"/>
            <charset val="204"/>
          </rPr>
          <t>Ismailova Gulnara:</t>
        </r>
        <r>
          <rPr>
            <sz val="9"/>
            <color indexed="81"/>
            <rFont val="Tahoma"/>
            <family val="2"/>
            <charset val="204"/>
          </rPr>
          <t xml:space="preserve">
3380,25</t>
        </r>
      </text>
    </comment>
    <comment ref="F69" authorId="0" shapeId="0" xr:uid="{D9A78A99-E03C-4ADB-A9FD-7A2161D53E9E}">
      <text>
        <r>
          <rPr>
            <b/>
            <sz val="9"/>
            <color indexed="81"/>
            <rFont val="Tahoma"/>
            <family val="2"/>
            <charset val="204"/>
          </rPr>
          <t>Ismailova Gulnara:</t>
        </r>
        <r>
          <rPr>
            <sz val="9"/>
            <color indexed="81"/>
            <rFont val="Tahoma"/>
            <family val="2"/>
            <charset val="204"/>
          </rPr>
          <t xml:space="preserve">
3030</t>
        </r>
      </text>
    </comment>
    <comment ref="F70" authorId="0" shapeId="0" xr:uid="{FEC0CC79-05CC-4C01-86C0-0DECCF689DB2}">
      <text>
        <r>
          <rPr>
            <b/>
            <sz val="9"/>
            <color indexed="81"/>
            <rFont val="Tahoma"/>
            <family val="2"/>
            <charset val="204"/>
          </rPr>
          <t>Ismailova Gulnara:</t>
        </r>
        <r>
          <rPr>
            <sz val="9"/>
            <color indexed="81"/>
            <rFont val="Tahoma"/>
            <family val="2"/>
            <charset val="204"/>
          </rPr>
          <t xml:space="preserve">
3310</t>
        </r>
      </text>
    </comment>
    <comment ref="G70" authorId="0" shapeId="0" xr:uid="{0BA056BF-F978-4047-B884-FF7B722BDD7C}">
      <text>
        <r>
          <rPr>
            <b/>
            <sz val="9"/>
            <color indexed="81"/>
            <rFont val="Tahoma"/>
            <family val="2"/>
            <charset val="204"/>
          </rPr>
          <t>Ismailova Gulnara:</t>
        </r>
        <r>
          <rPr>
            <sz val="9"/>
            <color indexed="81"/>
            <rFont val="Tahoma"/>
            <family val="2"/>
            <charset val="204"/>
          </rPr>
          <t xml:space="preserve">
3350</t>
        </r>
      </text>
    </comment>
    <comment ref="H70" authorId="0" shapeId="0" xr:uid="{B2C1B40B-89B1-41DA-A009-7DD774F721C2}">
      <text>
        <r>
          <rPr>
            <b/>
            <sz val="9"/>
            <color indexed="81"/>
            <rFont val="Tahoma"/>
            <family val="2"/>
            <charset val="204"/>
          </rPr>
          <t>Ismailova Gulnara:</t>
        </r>
        <r>
          <rPr>
            <sz val="9"/>
            <color indexed="81"/>
            <rFont val="Tahoma"/>
            <family val="2"/>
            <charset val="204"/>
          </rPr>
          <t xml:space="preserve">
3510</t>
        </r>
      </text>
    </comment>
    <comment ref="I70" authorId="0" shapeId="0" xr:uid="{7913B043-F23C-42D3-9E62-9F07F892CBE7}">
      <text>
        <r>
          <rPr>
            <b/>
            <sz val="9"/>
            <color indexed="81"/>
            <rFont val="Tahoma"/>
            <family val="2"/>
            <charset val="204"/>
          </rPr>
          <t>Ismailova Gulnara:</t>
        </r>
        <r>
          <rPr>
            <sz val="9"/>
            <color indexed="81"/>
            <rFont val="Tahoma"/>
            <family val="2"/>
            <charset val="204"/>
          </rPr>
          <t xml:space="preserve">
3400</t>
        </r>
      </text>
    </comment>
    <comment ref="F71" authorId="0" shapeId="0" xr:uid="{F70B4BF7-4B30-4B57-ABB6-404A15AEBF28}">
      <text>
        <r>
          <rPr>
            <b/>
            <sz val="9"/>
            <color indexed="81"/>
            <rFont val="Tahoma"/>
            <family val="2"/>
            <charset val="204"/>
          </rPr>
          <t>Ismailova Gulnara:</t>
        </r>
        <r>
          <rPr>
            <sz val="9"/>
            <color indexed="81"/>
            <rFont val="Tahoma"/>
            <family val="2"/>
            <charset val="204"/>
          </rPr>
          <t xml:space="preserve">
3380,28+3380,81+3380,83
</t>
        </r>
      </text>
    </comment>
    <comment ref="G71" authorId="0" shapeId="0" xr:uid="{80FF2B63-3B73-4C62-9923-BB1208119D30}">
      <text>
        <r>
          <rPr>
            <b/>
            <sz val="9"/>
            <color indexed="81"/>
            <rFont val="Tahoma"/>
            <family val="2"/>
            <charset val="204"/>
          </rPr>
          <t>Ismailova Gulnara:</t>
        </r>
        <r>
          <rPr>
            <sz val="9"/>
            <color indexed="81"/>
            <rFont val="Tahoma"/>
            <family val="2"/>
            <charset val="204"/>
          </rPr>
          <t xml:space="preserve">
3380,81
</t>
        </r>
      </text>
    </comment>
    <comment ref="H71" authorId="0" shapeId="0" xr:uid="{D9347EDA-5582-454B-AC38-494930B425C9}">
      <text>
        <r>
          <rPr>
            <b/>
            <sz val="9"/>
            <color indexed="81"/>
            <rFont val="Tahoma"/>
            <family val="2"/>
            <charset val="204"/>
          </rPr>
          <t>Ismailova Gulnara:</t>
        </r>
        <r>
          <rPr>
            <sz val="9"/>
            <color indexed="81"/>
            <rFont val="Tahoma"/>
            <family val="2"/>
            <charset val="204"/>
          </rPr>
          <t xml:space="preserve">
3380,83
</t>
        </r>
      </text>
    </comment>
    <comment ref="F79" authorId="0" shapeId="0" xr:uid="{B95C055E-C35D-489C-970A-FEF5EB960E9C}">
      <text>
        <r>
          <rPr>
            <b/>
            <sz val="9"/>
            <color indexed="81"/>
            <rFont val="Tahoma"/>
            <family val="2"/>
            <charset val="204"/>
          </rPr>
          <t>Ismailova Gulnara:</t>
        </r>
        <r>
          <rPr>
            <sz val="9"/>
            <color indexed="81"/>
            <rFont val="Tahoma"/>
            <family val="2"/>
            <charset val="204"/>
          </rPr>
          <t xml:space="preserve">
3380,81
</t>
        </r>
      </text>
    </comment>
    <comment ref="F80" authorId="0" shapeId="0" xr:uid="{F10FE255-703A-4686-8D02-A74F0DF5DAC5}">
      <text>
        <r>
          <rPr>
            <b/>
            <sz val="9"/>
            <color indexed="81"/>
            <rFont val="Tahoma"/>
            <family val="2"/>
            <charset val="204"/>
          </rPr>
          <t>Ismailova Gulnara:</t>
        </r>
        <r>
          <rPr>
            <sz val="9"/>
            <color indexed="81"/>
            <rFont val="Tahoma"/>
            <family val="2"/>
            <charset val="204"/>
          </rPr>
          <t xml:space="preserve">
3380,83 все кроме ЦД и Астана
</t>
        </r>
      </text>
    </comment>
    <comment ref="F82" authorId="0" shapeId="0" xr:uid="{DBB2DCB1-12DF-42AE-A3CF-C6BD7FEE7253}">
      <text>
        <r>
          <rPr>
            <b/>
            <sz val="9"/>
            <color indexed="81"/>
            <rFont val="Tahoma"/>
            <family val="2"/>
            <charset val="204"/>
          </rPr>
          <t>Ismailova Gulnara:</t>
        </r>
        <r>
          <rPr>
            <sz val="9"/>
            <color indexed="81"/>
            <rFont val="Tahoma"/>
            <family val="2"/>
            <charset val="204"/>
          </rPr>
          <t xml:space="preserve">
3380,83(ЦД+Астана)
</t>
        </r>
      </text>
    </comment>
    <comment ref="F90" authorId="0" shapeId="0" xr:uid="{DD2D8B44-FF0B-493E-891F-B2DC6B32A18F}">
      <text>
        <r>
          <rPr>
            <b/>
            <sz val="9"/>
            <color indexed="81"/>
            <rFont val="Tahoma"/>
            <family val="2"/>
            <charset val="204"/>
          </rPr>
          <t>Ismailova Gulnara:</t>
        </r>
        <r>
          <rPr>
            <sz val="9"/>
            <color indexed="81"/>
            <rFont val="Tahoma"/>
            <family val="2"/>
            <charset val="204"/>
          </rPr>
          <t xml:space="preserve">
3100</t>
        </r>
      </text>
    </comment>
    <comment ref="G90" authorId="0" shapeId="0" xr:uid="{882F4DEF-BE02-49B7-9CD9-7BBEAE09FD2A}">
      <text>
        <r>
          <rPr>
            <b/>
            <sz val="9"/>
            <color indexed="81"/>
            <rFont val="Tahoma"/>
            <family val="2"/>
            <charset val="204"/>
          </rPr>
          <t>Ismailova Gulnara:</t>
        </r>
        <r>
          <rPr>
            <sz val="9"/>
            <color indexed="81"/>
            <rFont val="Tahoma"/>
            <family val="2"/>
            <charset val="204"/>
          </rPr>
          <t xml:space="preserve">
3200</t>
        </r>
      </text>
    </comment>
    <comment ref="F100" authorId="0" shapeId="0" xr:uid="{2D53CBA1-8818-4FA2-8660-35734E735269}">
      <text>
        <r>
          <rPr>
            <b/>
            <sz val="9"/>
            <color indexed="81"/>
            <rFont val="Tahoma"/>
            <family val="2"/>
            <charset val="204"/>
          </rPr>
          <t>Ismailova Gulnara:</t>
        </r>
        <r>
          <rPr>
            <sz val="9"/>
            <color indexed="81"/>
            <rFont val="Tahoma"/>
            <family val="2"/>
            <charset val="204"/>
          </rPr>
          <t xml:space="preserve">
5000</t>
        </r>
      </text>
    </comment>
    <comment ref="F102" authorId="0" shapeId="0" xr:uid="{2FB5B1DA-D0B1-42BF-808B-FD2C5C898B44}">
      <text>
        <r>
          <rPr>
            <b/>
            <sz val="9"/>
            <color indexed="81"/>
            <rFont val="Tahoma"/>
            <family val="2"/>
            <charset val="204"/>
          </rPr>
          <t>Ismailova Gulnara:</t>
        </r>
        <r>
          <rPr>
            <sz val="9"/>
            <color indexed="81"/>
            <rFont val="Tahoma"/>
            <family val="2"/>
            <charset val="204"/>
          </rPr>
          <t xml:space="preserve">
5320
</t>
        </r>
      </text>
    </comment>
    <comment ref="F105" authorId="0" shapeId="0" xr:uid="{93F281E7-8CA7-4CFC-848A-758F21790929}">
      <text>
        <r>
          <rPr>
            <b/>
            <sz val="9"/>
            <color indexed="81"/>
            <rFont val="Tahoma"/>
            <family val="2"/>
            <charset val="204"/>
          </rPr>
          <t>Ismailova Gulnara:</t>
        </r>
        <r>
          <rPr>
            <sz val="9"/>
            <color indexed="81"/>
            <rFont val="Tahoma"/>
            <family val="2"/>
            <charset val="204"/>
          </rPr>
          <t xml:space="preserve">
5440
</t>
        </r>
      </text>
    </comment>
    <comment ref="F108" authorId="0" shapeId="0" xr:uid="{F877C599-7FB2-4081-BBB7-FD44BA01A0DB}">
      <text>
        <r>
          <rPr>
            <b/>
            <sz val="9"/>
            <color indexed="81"/>
            <rFont val="Tahoma"/>
            <family val="2"/>
            <charset val="204"/>
          </rPr>
          <t>Ismailova Gulnara:</t>
        </r>
        <r>
          <rPr>
            <sz val="9"/>
            <color indexed="81"/>
            <rFont val="Tahoma"/>
            <family val="2"/>
            <charset val="204"/>
          </rPr>
          <t xml:space="preserve">
5480</t>
        </r>
      </text>
    </comment>
    <comment ref="F111" authorId="0" shapeId="0" xr:uid="{11BF3BC7-721A-4BE6-BC75-93F093E1009E}">
      <text>
        <r>
          <rPr>
            <b/>
            <sz val="9"/>
            <color indexed="81"/>
            <rFont val="Tahoma"/>
            <family val="2"/>
            <charset val="204"/>
          </rPr>
          <t>Ismailova Gulnara:</t>
        </r>
        <r>
          <rPr>
            <sz val="9"/>
            <color indexed="81"/>
            <rFont val="Tahoma"/>
            <family val="2"/>
            <charset val="204"/>
          </rPr>
          <t xml:space="preserve">
5520
</t>
        </r>
      </text>
    </comment>
    <comment ref="F112" authorId="0" shapeId="0" xr:uid="{30A4D655-8CC7-424D-B095-7E18161911BC}">
      <text>
        <r>
          <rPr>
            <b/>
            <sz val="9"/>
            <color indexed="81"/>
            <rFont val="Tahoma"/>
            <family val="2"/>
            <charset val="204"/>
          </rPr>
          <t>Ismailova Gulnara:</t>
        </r>
        <r>
          <rPr>
            <sz val="9"/>
            <color indexed="81"/>
            <rFont val="Tahoma"/>
            <family val="2"/>
            <charset val="204"/>
          </rPr>
          <t xml:space="preserve">
5510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Ismailova Gulnara</author>
    <author>Antonova Natalya</author>
  </authors>
  <commentList>
    <comment ref="I17" authorId="0" shapeId="0" xr:uid="{90AF31FC-6E8B-411C-A132-DE2F83C31223}">
      <text>
        <r>
          <rPr>
            <b/>
            <sz val="9"/>
            <color indexed="81"/>
            <rFont val="Tahoma"/>
            <family val="2"/>
            <charset val="204"/>
          </rPr>
          <t>Ismailova Gulnara:</t>
        </r>
        <r>
          <rPr>
            <sz val="9"/>
            <color indexed="81"/>
            <rFont val="Tahoma"/>
            <family val="2"/>
            <charset val="204"/>
          </rPr>
          <t xml:space="preserve">
6110,01</t>
        </r>
      </text>
    </comment>
    <comment ref="J17" authorId="0" shapeId="0" xr:uid="{10101448-63CD-4DC9-83C0-149FCE71A8CE}">
      <text>
        <r>
          <rPr>
            <b/>
            <sz val="9"/>
            <color indexed="81"/>
            <rFont val="Tahoma"/>
            <family val="2"/>
            <charset val="204"/>
          </rPr>
          <t>Ismailova Gulnara:</t>
        </r>
        <r>
          <rPr>
            <sz val="9"/>
            <color indexed="81"/>
            <rFont val="Tahoma"/>
            <family val="2"/>
            <charset val="204"/>
          </rPr>
          <t xml:space="preserve">
6110,01</t>
        </r>
      </text>
    </comment>
    <comment ref="I20" authorId="0" shapeId="0" xr:uid="{11ED7039-3399-4827-B5BF-6D22D4106A31}">
      <text>
        <r>
          <rPr>
            <b/>
            <sz val="9"/>
            <color indexed="81"/>
            <rFont val="Tahoma"/>
            <family val="2"/>
            <charset val="204"/>
          </rPr>
          <t>Ismailova Gulnara:</t>
        </r>
        <r>
          <rPr>
            <sz val="9"/>
            <color indexed="81"/>
            <rFont val="Tahoma"/>
            <family val="2"/>
            <charset val="204"/>
          </rPr>
          <t xml:space="preserve">
6110,03 FVOCI</t>
        </r>
      </text>
    </comment>
    <comment ref="K20" authorId="0" shapeId="0" xr:uid="{6597803B-F414-41BF-9E55-A043519CDB4E}">
      <text>
        <r>
          <rPr>
            <b/>
            <sz val="9"/>
            <color indexed="81"/>
            <rFont val="Tahoma"/>
            <family val="2"/>
            <charset val="204"/>
          </rPr>
          <t>Ismailova Gulnara:</t>
        </r>
        <r>
          <rPr>
            <sz val="9"/>
            <color indexed="81"/>
            <rFont val="Tahoma"/>
            <family val="2"/>
            <charset val="204"/>
          </rPr>
          <t xml:space="preserve">
7310,02 Fvoci</t>
        </r>
      </text>
    </comment>
    <comment ref="L20" authorId="1" shapeId="0" xr:uid="{973C3331-E317-4F6C-AF52-6D435990C678}">
      <text>
        <r>
          <rPr>
            <b/>
            <sz val="9"/>
            <color indexed="81"/>
            <rFont val="Tahoma"/>
            <family val="2"/>
            <charset val="204"/>
          </rPr>
          <t>Antonova Natalya:</t>
        </r>
        <r>
          <rPr>
            <sz val="9"/>
            <color indexed="81"/>
            <rFont val="Tahoma"/>
            <family val="2"/>
            <charset val="204"/>
          </rPr>
          <t xml:space="preserve">
с января по отчетную дату</t>
        </r>
      </text>
    </comment>
    <comment ref="I21" authorId="0" shapeId="0" xr:uid="{A3E7973A-8CBC-49DA-816A-94553DDBECC6}">
      <text>
        <r>
          <rPr>
            <b/>
            <sz val="9"/>
            <color indexed="81"/>
            <rFont val="Tahoma"/>
            <family val="2"/>
            <charset val="204"/>
          </rPr>
          <t>Ismailova Gulnara:</t>
        </r>
        <r>
          <rPr>
            <sz val="9"/>
            <color indexed="81"/>
            <rFont val="Tahoma"/>
            <family val="2"/>
            <charset val="204"/>
          </rPr>
          <t xml:space="preserve">
6110,01 FVTPL</t>
        </r>
      </text>
    </comment>
    <comment ref="K21" authorId="0" shapeId="0" xr:uid="{DD570227-9ACA-45EF-8A7A-EB014AC87BAF}">
      <text>
        <r>
          <rPr>
            <b/>
            <sz val="9"/>
            <color indexed="81"/>
            <rFont val="Tahoma"/>
            <family val="2"/>
            <charset val="204"/>
          </rPr>
          <t>Ismailova Gulnara:</t>
        </r>
        <r>
          <rPr>
            <sz val="9"/>
            <color indexed="81"/>
            <rFont val="Tahoma"/>
            <family val="2"/>
            <charset val="204"/>
          </rPr>
          <t xml:space="preserve">
7310,02 FTPL</t>
        </r>
      </text>
    </comment>
    <comment ref="I23" authorId="0" shapeId="0" xr:uid="{468A92D9-F7E4-4414-AED1-20B36033941B}">
      <text>
        <r>
          <rPr>
            <b/>
            <sz val="9"/>
            <color indexed="81"/>
            <rFont val="Tahoma"/>
            <family val="2"/>
            <charset val="204"/>
          </rPr>
          <t>Ismailova Gulnara:</t>
        </r>
        <r>
          <rPr>
            <sz val="9"/>
            <color indexed="81"/>
            <rFont val="Tahoma"/>
            <family val="2"/>
            <charset val="204"/>
          </rPr>
          <t xml:space="preserve">
6120</t>
        </r>
      </text>
    </comment>
    <comment ref="I24" authorId="0" shapeId="0" xr:uid="{47DC238E-6DC8-44CF-A1CA-E8DC06C87BE7}">
      <text>
        <r>
          <rPr>
            <b/>
            <sz val="9"/>
            <color indexed="81"/>
            <rFont val="Tahoma"/>
            <family val="2"/>
            <charset val="204"/>
          </rPr>
          <t>Ismailova Gulnara:</t>
        </r>
        <r>
          <rPr>
            <sz val="9"/>
            <color indexed="81"/>
            <rFont val="Tahoma"/>
            <family val="2"/>
            <charset val="204"/>
          </rPr>
          <t xml:space="preserve">
6110,03 FVTPL</t>
        </r>
      </text>
    </comment>
    <comment ref="K24" authorId="0" shapeId="0" xr:uid="{C3B1510F-A9BE-444C-8D66-56B3F8AB61F3}">
      <text>
        <r>
          <rPr>
            <b/>
            <sz val="9"/>
            <color indexed="81"/>
            <rFont val="Tahoma"/>
            <family val="2"/>
            <charset val="204"/>
          </rPr>
          <t>Ismailova Gulnara:</t>
        </r>
        <r>
          <rPr>
            <sz val="9"/>
            <color indexed="81"/>
            <rFont val="Tahoma"/>
            <family val="2"/>
            <charset val="204"/>
          </rPr>
          <t xml:space="preserve">
7310,02 FTPL</t>
        </r>
      </text>
    </comment>
    <comment ref="I28" authorId="0" shapeId="0" xr:uid="{BA1E6470-814A-4CDC-9059-498B942153B2}">
      <text>
        <r>
          <rPr>
            <b/>
            <sz val="9"/>
            <color indexed="81"/>
            <rFont val="Tahoma"/>
            <family val="2"/>
            <charset val="204"/>
          </rPr>
          <t>Ismailova Gulnara:</t>
        </r>
        <r>
          <rPr>
            <sz val="9"/>
            <color indexed="81"/>
            <rFont val="Tahoma"/>
            <family val="2"/>
            <charset val="204"/>
          </rPr>
          <t xml:space="preserve">
6110,04</t>
        </r>
      </text>
    </comment>
    <comment ref="I30" authorId="0" shapeId="0" xr:uid="{660CE8E8-5EA3-40D7-93D8-0A297738DA99}">
      <text>
        <r>
          <rPr>
            <b/>
            <sz val="9"/>
            <color indexed="81"/>
            <rFont val="Tahoma"/>
            <family val="2"/>
            <charset val="204"/>
          </rPr>
          <t>Ismailova Gulnara:</t>
        </r>
        <r>
          <rPr>
            <sz val="9"/>
            <color indexed="81"/>
            <rFont val="Tahoma"/>
            <family val="2"/>
            <charset val="204"/>
          </rPr>
          <t xml:space="preserve">
6110,82
</t>
        </r>
      </text>
    </comment>
    <comment ref="K30" authorId="0" shapeId="0" xr:uid="{A6CF1AB0-A066-464D-8EC0-B6A570EFEF72}">
      <text>
        <r>
          <rPr>
            <b/>
            <sz val="9"/>
            <color indexed="81"/>
            <rFont val="Tahoma"/>
            <family val="2"/>
            <charset val="204"/>
          </rPr>
          <t>Ismailova Gulnara:</t>
        </r>
        <r>
          <rPr>
            <sz val="9"/>
            <color indexed="81"/>
            <rFont val="Tahoma"/>
            <family val="2"/>
            <charset val="204"/>
          </rPr>
          <t xml:space="preserve">
6110,81</t>
        </r>
      </text>
    </comment>
    <comment ref="I38" authorId="0" shapeId="0" xr:uid="{53844D1B-A859-4E43-9AFF-57229CDE90D1}">
      <text>
        <r>
          <rPr>
            <b/>
            <sz val="9"/>
            <color indexed="81"/>
            <rFont val="Tahoma"/>
            <family val="2"/>
            <charset val="204"/>
          </rPr>
          <t>Ismailova Gulnara:</t>
        </r>
        <r>
          <rPr>
            <sz val="9"/>
            <color indexed="81"/>
            <rFont val="Tahoma"/>
            <family val="2"/>
            <charset val="204"/>
          </rPr>
          <t xml:space="preserve">
6110,81</t>
        </r>
      </text>
    </comment>
    <comment ref="I39" authorId="0" shapeId="0" xr:uid="{B45D6F3F-680F-49A7-B1D3-41E0EACB77E5}">
      <text>
        <r>
          <rPr>
            <b/>
            <sz val="9"/>
            <color indexed="81"/>
            <rFont val="Tahoma"/>
            <family val="2"/>
            <charset val="204"/>
          </rPr>
          <t>Ismailova Gulnara:</t>
        </r>
        <r>
          <rPr>
            <sz val="9"/>
            <color indexed="81"/>
            <rFont val="Tahoma"/>
            <family val="2"/>
            <charset val="204"/>
          </rPr>
          <t xml:space="preserve">
6110,81</t>
        </r>
      </text>
    </comment>
    <comment ref="J39" authorId="1" shapeId="0" xr:uid="{F5BBC696-B2AB-4CCF-8142-60541A450309}">
      <text>
        <r>
          <rPr>
            <b/>
            <sz val="9"/>
            <color indexed="81"/>
            <rFont val="Tahoma"/>
            <family val="2"/>
            <charset val="204"/>
          </rPr>
          <t>Antonova Natalya:</t>
        </r>
        <r>
          <rPr>
            <sz val="9"/>
            <color indexed="81"/>
            <rFont val="Tahoma"/>
            <family val="2"/>
            <charset val="204"/>
          </rPr>
          <t xml:space="preserve">
сторно операция от 01.07.2019
</t>
        </r>
      </text>
    </comment>
    <comment ref="I44" authorId="0" shapeId="0" xr:uid="{7BB66BB2-226C-4509-95F3-353D7EA44202}">
      <text>
        <r>
          <rPr>
            <b/>
            <sz val="9"/>
            <color indexed="81"/>
            <rFont val="Tahoma"/>
            <family val="2"/>
            <charset val="204"/>
          </rPr>
          <t>Ismailova Gulnara:</t>
        </r>
        <r>
          <rPr>
            <sz val="9"/>
            <color indexed="81"/>
            <rFont val="Tahoma"/>
            <family val="2"/>
            <charset val="204"/>
          </rPr>
          <t xml:space="preserve">
6280,09</t>
        </r>
      </text>
    </comment>
    <comment ref="K44" authorId="0" shapeId="0" xr:uid="{9DCFCF40-8311-4344-BBDF-F27959CFDF88}">
      <text>
        <r>
          <rPr>
            <b/>
            <sz val="9"/>
            <color indexed="81"/>
            <rFont val="Tahoma"/>
            <family val="2"/>
            <charset val="204"/>
          </rPr>
          <t>Ismailova Gulnara:</t>
        </r>
        <r>
          <rPr>
            <sz val="9"/>
            <color indexed="81"/>
            <rFont val="Tahoma"/>
            <family val="2"/>
            <charset val="204"/>
          </rPr>
          <t xml:space="preserve">
6150,03</t>
        </r>
      </text>
    </comment>
    <comment ref="I45" authorId="0" shapeId="0" xr:uid="{B57D4839-7BC3-458F-8AFB-CA6550805FD9}">
      <text>
        <r>
          <rPr>
            <b/>
            <sz val="9"/>
            <color indexed="81"/>
            <rFont val="Tahoma"/>
            <family val="2"/>
            <charset val="204"/>
          </rPr>
          <t>Ismailova Gulnara:</t>
        </r>
        <r>
          <rPr>
            <sz val="9"/>
            <color indexed="81"/>
            <rFont val="Tahoma"/>
            <family val="2"/>
            <charset val="204"/>
          </rPr>
          <t xml:space="preserve">
6150,01
</t>
        </r>
      </text>
    </comment>
    <comment ref="I46" authorId="0" shapeId="0" xr:uid="{B20120C4-70C4-4B1E-A99D-885A9A331725}">
      <text>
        <r>
          <rPr>
            <b/>
            <sz val="9"/>
            <color indexed="81"/>
            <rFont val="Tahoma"/>
            <family val="2"/>
            <charset val="204"/>
          </rPr>
          <t>Ismailova Gulnara:</t>
        </r>
        <r>
          <rPr>
            <sz val="9"/>
            <color indexed="81"/>
            <rFont val="Tahoma"/>
            <family val="2"/>
            <charset val="204"/>
          </rPr>
          <t xml:space="preserve">
6280,02
</t>
        </r>
      </text>
    </comment>
    <comment ref="I47" authorId="0" shapeId="0" xr:uid="{6FC10BC2-88A3-4D7C-A397-9E4B70AA8C41}">
      <text>
        <r>
          <rPr>
            <b/>
            <sz val="9"/>
            <color indexed="81"/>
            <rFont val="Tahoma"/>
            <family val="2"/>
            <charset val="204"/>
          </rPr>
          <t>Ismailova Gulnara:</t>
        </r>
        <r>
          <rPr>
            <sz val="9"/>
            <color indexed="81"/>
            <rFont val="Tahoma"/>
            <family val="2"/>
            <charset val="204"/>
          </rPr>
          <t xml:space="preserve">
6250</t>
        </r>
      </text>
    </comment>
    <comment ref="I57" authorId="0" shapeId="0" xr:uid="{5CD87457-A72A-4A6D-89AF-832A9062FFA0}">
      <text>
        <r>
          <rPr>
            <b/>
            <sz val="9"/>
            <color indexed="81"/>
            <rFont val="Tahoma"/>
            <family val="2"/>
            <charset val="204"/>
          </rPr>
          <t>Ismailova Gulnara:</t>
        </r>
        <r>
          <rPr>
            <sz val="9"/>
            <color indexed="81"/>
            <rFont val="Tahoma"/>
            <family val="2"/>
            <charset val="204"/>
          </rPr>
          <t xml:space="preserve">
6240</t>
        </r>
      </text>
    </comment>
    <comment ref="I58" authorId="0" shapeId="0" xr:uid="{206C1516-5408-4495-A51A-833EE361D481}">
      <text>
        <r>
          <rPr>
            <b/>
            <sz val="9"/>
            <color indexed="81"/>
            <rFont val="Tahoma"/>
            <family val="2"/>
            <charset val="204"/>
          </rPr>
          <t>Ismailova Gulnara:</t>
        </r>
        <r>
          <rPr>
            <sz val="9"/>
            <color indexed="81"/>
            <rFont val="Tahoma"/>
            <family val="2"/>
            <charset val="204"/>
          </rPr>
          <t xml:space="preserve">
6260</t>
        </r>
      </text>
    </comment>
    <comment ref="I62" authorId="0" shapeId="0" xr:uid="{EDB2B791-C55D-4CBD-9A76-32A6E12B596F}">
      <text>
        <r>
          <rPr>
            <b/>
            <sz val="9"/>
            <color indexed="81"/>
            <rFont val="Tahoma"/>
            <family val="2"/>
            <charset val="204"/>
          </rPr>
          <t>Ismailova Gulnara:</t>
        </r>
        <r>
          <rPr>
            <sz val="9"/>
            <color indexed="81"/>
            <rFont val="Tahoma"/>
            <family val="2"/>
            <charset val="204"/>
          </rPr>
          <t xml:space="preserve">
7310,24</t>
        </r>
      </text>
    </comment>
    <comment ref="I64" authorId="0" shapeId="0" xr:uid="{60EA7B3E-DE14-4CE9-9A74-33B05C535251}">
      <text>
        <r>
          <rPr>
            <b/>
            <sz val="9"/>
            <color indexed="81"/>
            <rFont val="Tahoma"/>
            <family val="2"/>
            <charset val="204"/>
          </rPr>
          <t>Ismailova Gulnara:</t>
        </r>
        <r>
          <rPr>
            <sz val="9"/>
            <color indexed="81"/>
            <rFont val="Tahoma"/>
            <family val="2"/>
            <charset val="204"/>
          </rPr>
          <t xml:space="preserve">
7310,04</t>
        </r>
      </text>
    </comment>
    <comment ref="I69" authorId="0" shapeId="0" xr:uid="{071FCD6A-52F8-492E-9F4D-3502697C3265}">
      <text>
        <r>
          <rPr>
            <b/>
            <sz val="9"/>
            <color indexed="81"/>
            <rFont val="Tahoma"/>
            <family val="2"/>
            <charset val="204"/>
          </rPr>
          <t>Ismailova Gulnara:</t>
        </r>
        <r>
          <rPr>
            <sz val="9"/>
            <color indexed="81"/>
            <rFont val="Tahoma"/>
            <family val="2"/>
            <charset val="204"/>
          </rPr>
          <t xml:space="preserve">
7470,83</t>
        </r>
      </text>
    </comment>
    <comment ref="I70" authorId="0" shapeId="0" xr:uid="{9EDB6A98-F94F-4E21-9409-6E3747262AE9}">
      <text>
        <r>
          <rPr>
            <b/>
            <sz val="9"/>
            <color indexed="81"/>
            <rFont val="Tahoma"/>
            <family val="2"/>
            <charset val="204"/>
          </rPr>
          <t>Ismailova Gulnara:</t>
        </r>
        <r>
          <rPr>
            <sz val="9"/>
            <color indexed="81"/>
            <rFont val="Tahoma"/>
            <family val="2"/>
            <charset val="204"/>
          </rPr>
          <t xml:space="preserve">
7470,81
</t>
        </r>
      </text>
    </comment>
    <comment ref="I71" authorId="0" shapeId="0" xr:uid="{449685BD-1EA5-47DF-A529-A610CA130DC5}">
      <text>
        <r>
          <rPr>
            <b/>
            <sz val="9"/>
            <color indexed="81"/>
            <rFont val="Tahoma"/>
            <family val="2"/>
            <charset val="204"/>
          </rPr>
          <t>Ismailova Gulnara:</t>
        </r>
        <r>
          <rPr>
            <sz val="9"/>
            <color indexed="81"/>
            <rFont val="Tahoma"/>
            <family val="2"/>
            <charset val="204"/>
          </rPr>
          <t xml:space="preserve">
7470,84</t>
        </r>
      </text>
    </comment>
    <comment ref="I73" authorId="0" shapeId="0" xr:uid="{C74570C1-9E49-4009-B363-BDE1FDD79C2F}">
      <text>
        <r>
          <rPr>
            <b/>
            <sz val="9"/>
            <color indexed="81"/>
            <rFont val="Tahoma"/>
            <family val="2"/>
            <charset val="204"/>
          </rPr>
          <t>Ismailova Gulnara:</t>
        </r>
        <r>
          <rPr>
            <sz val="9"/>
            <color indexed="81"/>
            <rFont val="Tahoma"/>
            <family val="2"/>
            <charset val="204"/>
          </rPr>
          <t xml:space="preserve">
7470,21
</t>
        </r>
      </text>
    </comment>
    <comment ref="K73" authorId="0" shapeId="0" xr:uid="{516E2516-9F77-44EE-8614-28A5265B1A06}">
      <text>
        <r>
          <rPr>
            <b/>
            <sz val="9"/>
            <color indexed="81"/>
            <rFont val="Tahoma"/>
            <family val="2"/>
            <charset val="204"/>
          </rPr>
          <t>Ismailova Gulnara:</t>
        </r>
        <r>
          <rPr>
            <sz val="9"/>
            <color indexed="81"/>
            <rFont val="Tahoma"/>
            <family val="2"/>
            <charset val="204"/>
          </rPr>
          <t xml:space="preserve">
7470,24</t>
        </r>
      </text>
    </comment>
    <comment ref="L73" authorId="0" shapeId="0" xr:uid="{9D148A3B-3E80-4DA4-8181-98337DC42F7A}">
      <text>
        <r>
          <rPr>
            <b/>
            <sz val="9"/>
            <color indexed="81"/>
            <rFont val="Tahoma"/>
            <family val="2"/>
            <charset val="204"/>
          </rPr>
          <t>Ismailova Gulnara:</t>
        </r>
        <r>
          <rPr>
            <sz val="9"/>
            <color indexed="81"/>
            <rFont val="Tahoma"/>
            <family val="2"/>
            <charset val="204"/>
          </rPr>
          <t xml:space="preserve">
7470,27</t>
        </r>
      </text>
    </comment>
    <comment ref="I81" authorId="0" shapeId="0" xr:uid="{6447F5E6-B550-4834-BB86-8C335CA87E9D}">
      <text>
        <r>
          <rPr>
            <b/>
            <sz val="9"/>
            <color indexed="81"/>
            <rFont val="Tahoma"/>
            <family val="2"/>
            <charset val="204"/>
          </rPr>
          <t>Ismailova Gulnara:</t>
        </r>
        <r>
          <rPr>
            <sz val="9"/>
            <color indexed="81"/>
            <rFont val="Tahoma"/>
            <family val="2"/>
            <charset val="204"/>
          </rPr>
          <t xml:space="preserve">
7470,06</t>
        </r>
      </text>
    </comment>
    <comment ref="K81" authorId="0" shapeId="0" xr:uid="{1AB8C796-C70C-4AD2-B528-889A5EB822C9}">
      <text>
        <r>
          <rPr>
            <b/>
            <sz val="9"/>
            <color indexed="81"/>
            <rFont val="Tahoma"/>
            <family val="2"/>
            <charset val="204"/>
          </rPr>
          <t>Ismailova Gulnara:</t>
        </r>
        <r>
          <rPr>
            <sz val="9"/>
            <color indexed="81"/>
            <rFont val="Tahoma"/>
            <family val="2"/>
            <charset val="204"/>
          </rPr>
          <t xml:space="preserve">
7470,10
</t>
        </r>
      </text>
    </comment>
    <comment ref="I82" authorId="0" shapeId="0" xr:uid="{5659FE12-428C-4D2E-B315-67FD0911A672}">
      <text>
        <r>
          <rPr>
            <b/>
            <sz val="9"/>
            <color indexed="81"/>
            <rFont val="Tahoma"/>
            <family val="2"/>
            <charset val="204"/>
          </rPr>
          <t>Ismailova Gulnara:</t>
        </r>
        <r>
          <rPr>
            <sz val="9"/>
            <color indexed="81"/>
            <rFont val="Tahoma"/>
            <family val="2"/>
            <charset val="204"/>
          </rPr>
          <t xml:space="preserve">
7470,03</t>
        </r>
      </text>
    </comment>
    <comment ref="I83" authorId="0" shapeId="0" xr:uid="{2419EB4C-F8B2-4B99-871E-A014DDFDDA55}">
      <text>
        <r>
          <rPr>
            <b/>
            <sz val="9"/>
            <color indexed="81"/>
            <rFont val="Tahoma"/>
            <family val="2"/>
            <charset val="204"/>
          </rPr>
          <t>Ismailova Gulnara:</t>
        </r>
        <r>
          <rPr>
            <sz val="9"/>
            <color indexed="81"/>
            <rFont val="Tahoma"/>
            <family val="2"/>
            <charset val="204"/>
          </rPr>
          <t xml:space="preserve">
7470,02</t>
        </r>
      </text>
    </comment>
    <comment ref="I84" authorId="0" shapeId="0" xr:uid="{FB0CF31C-92AB-49BF-966D-AB9919ADFF9C}">
      <text>
        <r>
          <rPr>
            <b/>
            <sz val="9"/>
            <color indexed="81"/>
            <rFont val="Tahoma"/>
            <family val="2"/>
            <charset val="204"/>
          </rPr>
          <t>Ismailova Gulnara:</t>
        </r>
        <r>
          <rPr>
            <sz val="9"/>
            <color indexed="81"/>
            <rFont val="Tahoma"/>
            <family val="2"/>
            <charset val="204"/>
          </rPr>
          <t xml:space="preserve">
7430</t>
        </r>
      </text>
    </comment>
    <comment ref="I94" authorId="0" shapeId="0" xr:uid="{992D5DD8-DEE7-4CCE-9127-DCAD380A149C}">
      <text>
        <r>
          <rPr>
            <b/>
            <sz val="9"/>
            <color indexed="81"/>
            <rFont val="Tahoma"/>
            <family val="2"/>
            <charset val="204"/>
          </rPr>
          <t>Ismailova Gulnara:</t>
        </r>
        <r>
          <rPr>
            <sz val="9"/>
            <color indexed="81"/>
            <rFont val="Tahoma"/>
            <family val="2"/>
            <charset val="204"/>
          </rPr>
          <t xml:space="preserve">
7440</t>
        </r>
      </text>
    </comment>
    <comment ref="I95" authorId="0" shapeId="0" xr:uid="{C0A0733D-8D26-4942-BF16-E2E513D42B2A}">
      <text>
        <r>
          <rPr>
            <b/>
            <sz val="9"/>
            <color indexed="81"/>
            <rFont val="Tahoma"/>
            <family val="2"/>
            <charset val="204"/>
          </rPr>
          <t>Ismailova Gulnara:</t>
        </r>
        <r>
          <rPr>
            <sz val="9"/>
            <color indexed="81"/>
            <rFont val="Tahoma"/>
            <family val="2"/>
            <charset val="204"/>
          </rPr>
          <t xml:space="preserve">
7210
</t>
        </r>
      </text>
    </comment>
    <comment ref="K95" authorId="0" shapeId="0" xr:uid="{CBCB510C-4F53-4B92-9652-BB1734D463DE}">
      <text>
        <r>
          <rPr>
            <b/>
            <sz val="9"/>
            <color indexed="81"/>
            <rFont val="Tahoma"/>
            <family val="2"/>
            <charset val="204"/>
          </rPr>
          <t>Ismailova Gulnara:</t>
        </r>
        <r>
          <rPr>
            <sz val="9"/>
            <color indexed="81"/>
            <rFont val="Tahoma"/>
            <family val="2"/>
            <charset val="204"/>
          </rPr>
          <t xml:space="preserve">
7220</t>
        </r>
      </text>
    </comment>
    <comment ref="I101" authorId="0" shapeId="0" xr:uid="{735388FC-C4E9-438B-AD91-7C2B170A9498}">
      <text>
        <r>
          <rPr>
            <b/>
            <sz val="9"/>
            <color indexed="81"/>
            <rFont val="Tahoma"/>
            <family val="2"/>
            <charset val="204"/>
          </rPr>
          <t>Ismailova Gulnara:</t>
        </r>
        <r>
          <rPr>
            <sz val="9"/>
            <color indexed="81"/>
            <rFont val="Tahoma"/>
            <family val="2"/>
            <charset val="204"/>
          </rPr>
          <t xml:space="preserve">
7220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<sst xmlns="http://schemas.openxmlformats.org/spreadsheetml/2006/main" count="1060" uniqueCount="577">
  <si>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</si>
  <si>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</si>
  <si>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</si>
  <si>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</si>
  <si>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</si>
  <si>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</si>
  <si>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</si>
  <si>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</si>
  <si>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</si>
  <si>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</si>
  <si>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</si>
  <si>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</si>
  <si>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</si>
  <si>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</si>
  <si>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</si>
  <si>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</si>
  <si>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</si>
  <si>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</si>
  <si>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</si>
  <si>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</si>
  <si>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</si>
  <si>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</si>
  <si>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</si>
  <si>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</si>
  <si>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</si>
  <si>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</si>
  <si>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</si>
  <si>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</si>
  <si>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</si>
  <si>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</si>
  <si>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</si>
  <si>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</si>
  <si>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</si>
  <si>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</si>
  <si>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</si>
  <si>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</si>
  <si>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</si>
  <si>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</si>
  <si>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</si>
  <si>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</si>
  <si>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</si>
  <si>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</si>
  <si>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</si>
  <si>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</si>
  <si>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</si>
  <si>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</si>
  <si>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</si>
  <si>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</si>
  <si>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</si>
  <si>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</si>
  <si>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</si>
  <si>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</si>
  <si>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</si>
  <si>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</si>
  <si>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</si>
  <si>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</si>
  <si>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</si>
  <si>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</si>
  <si>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</si>
  <si>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</si>
  <si>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</si>
  <si>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</si>
  <si>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</si>
  <si>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</si>
  <si>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</si>
  <si>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</si>
  <si>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</si>
  <si>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</si>
  <si>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</si>
  <si>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</si>
  <si>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</si>
  <si>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</si>
  <si>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</si>
  <si>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</si>
  <si>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</si>
  <si>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</si>
  <si>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</si>
  <si>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</si>
  <si>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</si>
  <si>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</si>
  <si>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</si>
  <si>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</si>
  <si>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</si>
  <si>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</si>
  <si>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</si>
  <si>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</si>
  <si>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</si>
  <si>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</si>
  <si>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</si>
  <si>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</si>
  <si>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</si>
  <si>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</si>
  <si>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</si>
  <si>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</si>
  <si>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</si>
  <si>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</si>
  <si>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</si>
  <si>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</si>
  <si>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</si>
  <si>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</si>
  <si>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</si>
  <si>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</si>
  <si>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</si>
  <si>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</si>
  <si>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</si>
  <si>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</si>
  <si>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</si>
  <si>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</si>
  <si>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</si>
  <si>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</si>
  <si>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</si>
  <si>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</si>
  <si>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</si>
  <si>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</si>
  <si>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</si>
  <si>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</si>
  <si>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</si>
  <si>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</si>
  <si>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</si>
  <si>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 xml:space="preserve"> в том числе:</t>
  </si>
  <si>
    <t>1.3.1.1</t>
  </si>
  <si>
    <t>1.3.1.2</t>
  </si>
  <si>
    <t xml:space="preserve">  по ценным бумагам, оцениваемым по справедливой стоимости, изменения которых отражаются в составе прибыли или убытка</t>
  </si>
  <si>
    <t xml:space="preserve">  доходы в виде дивидендов по акциям, находящимся в портфеле ценных бумаг, оцениваемых по справедливой стоимости, изменения которых отражаются в составе прибыли или убытка</t>
  </si>
  <si>
    <t>1.3.2.1</t>
  </si>
  <si>
    <t xml:space="preserve">  доходы, связанные с амортизацией дисконта по ценным бумагам, оцениваемым по справедливой стоимости</t>
  </si>
  <si>
    <t>1.3.2.2</t>
  </si>
  <si>
    <t>1.3.3</t>
  </si>
  <si>
    <t>1.3.3.1</t>
  </si>
  <si>
    <t xml:space="preserve">  от консалтинговых услуг</t>
  </si>
  <si>
    <t xml:space="preserve">  аффилированным лицам</t>
  </si>
  <si>
    <t>2.1.1</t>
  </si>
  <si>
    <t xml:space="preserve">  прочим клиентам</t>
  </si>
  <si>
    <t>2.1.2</t>
  </si>
  <si>
    <t xml:space="preserve">  от услуг представителя держателей облигаций</t>
  </si>
  <si>
    <t xml:space="preserve">  от услуг андеррайтера</t>
  </si>
  <si>
    <t>2.3</t>
  </si>
  <si>
    <t xml:space="preserve">  от управления активами</t>
  </si>
  <si>
    <t>2.4</t>
  </si>
  <si>
    <t xml:space="preserve">  от брокерских услуг</t>
  </si>
  <si>
    <t>2.5</t>
  </si>
  <si>
    <t xml:space="preserve">   от услуг маркет-мейкера</t>
  </si>
  <si>
    <t>2.6</t>
  </si>
  <si>
    <t xml:space="preserve">   от прочих услуг</t>
  </si>
  <si>
    <t>2.7</t>
  </si>
  <si>
    <t>2.8</t>
  </si>
  <si>
    <t>2.9</t>
  </si>
  <si>
    <t>Доходы от купли-продажи финансовых активов</t>
  </si>
  <si>
    <t>Доходы от изменения стоимости финансовых активов, оцениваемых по справедливой стоимости, изменения которой отражаются в составе прибыли или убытка</t>
  </si>
  <si>
    <t>Доходы от операций с иностранной валютой</t>
  </si>
  <si>
    <t>Доходы от переоценки иностранной валюты</t>
  </si>
  <si>
    <t>Доходы, связанные с участием в капитале юридических лиц</t>
  </si>
  <si>
    <t>Доходы от реализации активов</t>
  </si>
  <si>
    <t>Доходы от операций с аффинированными драгоценными металлами</t>
  </si>
  <si>
    <t>Доходы от операций с производными финансовыми инструментами</t>
  </si>
  <si>
    <t xml:space="preserve">  по сделкам фьючерс</t>
  </si>
  <si>
    <t>10.1</t>
  </si>
  <si>
    <t xml:space="preserve">  по сделкам форвард</t>
  </si>
  <si>
    <t>10.2</t>
  </si>
  <si>
    <t xml:space="preserve">  по сделкам опцион</t>
  </si>
  <si>
    <t>10.3</t>
  </si>
  <si>
    <t xml:space="preserve">  по сделкам своп</t>
  </si>
  <si>
    <t>10.4</t>
  </si>
  <si>
    <t>Доходы от восстановления резервов по ценным бумагам, вкладам, дебиторской задолженности и условным обязательствам</t>
  </si>
  <si>
    <t xml:space="preserve"> Прочие доходы</t>
  </si>
  <si>
    <t>Итого доходов (сумма строк с 1 по 12)</t>
  </si>
  <si>
    <t xml:space="preserve">   управляющему агенту</t>
  </si>
  <si>
    <t xml:space="preserve">   за кастодиальное обслуживание</t>
  </si>
  <si>
    <t xml:space="preserve">   за услуги фондовой биржи</t>
  </si>
  <si>
    <t xml:space="preserve">   за услуги регистратора</t>
  </si>
  <si>
    <t xml:space="preserve">  за брокерские услуги</t>
  </si>
  <si>
    <t xml:space="preserve">  за прочие услуги</t>
  </si>
  <si>
    <t xml:space="preserve"> Расходы от деятельности, не связанной с выплатой вознаграждения</t>
  </si>
  <si>
    <t xml:space="preserve">   от переводных операций</t>
  </si>
  <si>
    <t xml:space="preserve">   от клиринговых операций</t>
  </si>
  <si>
    <t xml:space="preserve">   от кассовых операций</t>
  </si>
  <si>
    <t xml:space="preserve">   от сейфовых операций </t>
  </si>
  <si>
    <t xml:space="preserve">   от инкассации</t>
  </si>
  <si>
    <t>16.5</t>
  </si>
  <si>
    <t>Расходы от купли-продажи финансовых активов</t>
  </si>
  <si>
    <t>Расходы от изменения стоимости финансовых активов, оцениваемых по справедливой стоимости, изменения которой отражаются в составе прибыли или убытка</t>
  </si>
  <si>
    <t>Расходы от операций иностранной валюты</t>
  </si>
  <si>
    <t>Расходы от переоценки иностранной валюты</t>
  </si>
  <si>
    <t>Расходы, связанные с участием в капитале юридических лиц</t>
  </si>
  <si>
    <t>Расходы от операций с аффинированными драгоценными металлами</t>
  </si>
  <si>
    <t>Расходы от операций с производными финансовыми инструментами</t>
  </si>
  <si>
    <t xml:space="preserve">   по сделкам фьючерс</t>
  </si>
  <si>
    <t>24.1</t>
  </si>
  <si>
    <t xml:space="preserve">   по сделкам форвард</t>
  </si>
  <si>
    <t>24.2</t>
  </si>
  <si>
    <t xml:space="preserve">   по сделкам опцион</t>
  </si>
  <si>
    <t>24.3</t>
  </si>
  <si>
    <t xml:space="preserve">   по сделкам своп</t>
  </si>
  <si>
    <t>24.4</t>
  </si>
  <si>
    <t>Расходы от создания резервов по ценным бумагам, размещенным вкладам, дебиторской задолженности и условным обязательствам</t>
  </si>
  <si>
    <t xml:space="preserve">   транспортные расходы</t>
  </si>
  <si>
    <t xml:space="preserve">   неустойка (штраф, пеня)</t>
  </si>
  <si>
    <t>26.1</t>
  </si>
  <si>
    <t>26.2</t>
  </si>
  <si>
    <t>26.3</t>
  </si>
  <si>
    <t>26.4</t>
  </si>
  <si>
    <t>26.5</t>
  </si>
  <si>
    <t>26.6</t>
  </si>
  <si>
    <t>Итого расходов (сумма строк с 14 по 27)</t>
  </si>
  <si>
    <t>Чистая прибыль (убыток) до уплаты корпоративного подоходного налога (стр. 13-стр.28)</t>
  </si>
  <si>
    <t>Чистая прибыль (убыток) после уплаты корпоративного подоходного налога (стр.29-стр.30)</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</si>
  <si>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</si>
  <si>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</si>
  <si>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</si>
  <si>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</si>
  <si>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</si>
  <si>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</si>
  <si>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</si>
  <si>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</si>
  <si>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</si>
  <si>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</si>
  <si>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</si>
  <si>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</si>
  <si>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</si>
  <si>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</si>
  <si>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</si>
  <si>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</si>
  <si>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</si>
  <si>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</si>
  <si>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</si>
  <si>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</si>
  <si>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</si>
  <si>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</si>
  <si>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</si>
  <si>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</si>
  <si>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</si>
  <si>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</si>
  <si>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</si>
  <si>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</si>
  <si>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</si>
  <si>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</si>
  <si>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</si>
  <si>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</si>
  <si>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</si>
  <si>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</si>
  <si>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</si>
  <si>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</si>
  <si>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</si>
  <si>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</si>
  <si>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</si>
  <si>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</si>
  <si>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</si>
  <si>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</si>
  <si>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</si>
  <si>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</si>
  <si>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</si>
  <si>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</si>
  <si>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</si>
  <si>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</si>
  <si>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</si>
  <si>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</si>
  <si>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</si>
  <si>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</si>
  <si>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</si>
  <si>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1.3.1</t>
  </si>
  <si>
    <t>1.3.2</t>
  </si>
  <si>
    <t>Обязательства по балансу</t>
  </si>
  <si>
    <t>Место печати</t>
  </si>
  <si>
    <t>Приложение 2 к Инструкции о перечне, формах и сроках представления финансовой отчетности отдельными финансовыми организациями</t>
  </si>
  <si>
    <t>(в тысячах казахстанских тенге)</t>
  </si>
  <si>
    <t>За аналогичный отчетный период предыдущего года</t>
  </si>
  <si>
    <t>Доходы, связанные с получением вознаграждения:</t>
  </si>
  <si>
    <t xml:space="preserve">   по корреспондентским и текущим счетам</t>
  </si>
  <si>
    <t xml:space="preserve">   по размещенным вкладам</t>
  </si>
  <si>
    <t xml:space="preserve">   по приобретенным ценным бумагам</t>
  </si>
  <si>
    <t xml:space="preserve">   по операциям «обратное РЕПО»</t>
  </si>
  <si>
    <t>Комиссионные вознаграждения</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</si>
  <si>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</si>
  <si>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</si>
  <si>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</si>
  <si>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</si>
  <si>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</si>
  <si>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</si>
  <si>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</si>
  <si>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</si>
  <si>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</si>
  <si>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</si>
  <si>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</si>
  <si>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</si>
  <si>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Операционные расходы</t>
  </si>
  <si>
    <t xml:space="preserve">   расходы на оплату труда и командировочные</t>
  </si>
  <si>
    <t xml:space="preserve">   амортизационные отчисления</t>
  </si>
  <si>
    <t>Расходы от реализации или безвозмездной передачи активов</t>
  </si>
  <si>
    <t>Акционерное Общество "Дочерняя организация Народного Банка Казахстана "Halyk Finance"</t>
  </si>
  <si>
    <t>1.2.</t>
  </si>
  <si>
    <t>Всего</t>
  </si>
  <si>
    <t>Примечание</t>
  </si>
  <si>
    <t>За отчетный период</t>
  </si>
  <si>
    <t>За период с начала текущего года (с нарастающим итогом)</t>
  </si>
  <si>
    <t>За аналогичный период с начала предыдущего года (с нарастающим итогом)</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</si>
  <si>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</si>
  <si>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</si>
  <si>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</si>
  <si>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</si>
  <si>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</si>
  <si>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</si>
  <si>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</si>
  <si>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</si>
  <si>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</si>
  <si>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</si>
  <si>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</si>
  <si>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</si>
  <si>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</si>
  <si>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</si>
  <si>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</si>
  <si>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</si>
  <si>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</si>
  <si>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</si>
  <si>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</si>
  <si>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</si>
  <si>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</si>
  <si>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</si>
  <si>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 xml:space="preserve">   прочие доходы, связанные с получением вознаграждения</t>
  </si>
  <si>
    <t>5</t>
  </si>
  <si>
    <t>6</t>
  </si>
  <si>
    <t>7</t>
  </si>
  <si>
    <t>9</t>
  </si>
  <si>
    <t>10</t>
  </si>
  <si>
    <t>11</t>
  </si>
  <si>
    <t xml:space="preserve">   прочие расходы, связанные с выплатой вознаграждения</t>
  </si>
  <si>
    <t>12</t>
  </si>
  <si>
    <t>13</t>
  </si>
  <si>
    <t>14</t>
  </si>
  <si>
    <t>14.1</t>
  </si>
  <si>
    <t>14.2</t>
  </si>
  <si>
    <t>14.3</t>
  </si>
  <si>
    <t>14.4</t>
  </si>
  <si>
    <t>15</t>
  </si>
  <si>
    <t>16</t>
  </si>
  <si>
    <t>17</t>
  </si>
  <si>
    <t>18</t>
  </si>
  <si>
    <t>20</t>
  </si>
  <si>
    <t>Корпоративный подоходный налог</t>
  </si>
  <si>
    <t>21</t>
  </si>
  <si>
    <t>22</t>
  </si>
  <si>
    <t>23</t>
  </si>
  <si>
    <t>24</t>
  </si>
  <si>
    <t>25</t>
  </si>
  <si>
    <t>Прочие обязательства</t>
  </si>
  <si>
    <t>Итого обязательства:</t>
  </si>
  <si>
    <t>Комиссионные расходы</t>
  </si>
  <si>
    <t>Прочие расходы</t>
  </si>
  <si>
    <t>4.1</t>
  </si>
  <si>
    <t>5.1</t>
  </si>
  <si>
    <t>Учитываемый объем (%)</t>
  </si>
  <si>
    <t>Сумма к расчету</t>
  </si>
  <si>
    <t>Расходы, связанные с выплатой вознаграждения</t>
  </si>
  <si>
    <t xml:space="preserve">   по полученным займам</t>
  </si>
  <si>
    <t xml:space="preserve">   по выпущенным ценным бумагам</t>
  </si>
  <si>
    <t xml:space="preserve">   по операциям «РЕПО»</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</si>
  <si>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</si>
  <si>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</si>
  <si>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</si>
  <si>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</si>
  <si>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</si>
  <si>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</si>
  <si>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</si>
  <si>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</si>
  <si>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 xml:space="preserve">   от пенсионных активов</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</si>
  <si>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</si>
  <si>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</si>
  <si>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</si>
  <si>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</si>
  <si>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</si>
  <si>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</si>
  <si>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</si>
  <si>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</si>
  <si>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</si>
  <si>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</si>
  <si>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</si>
  <si>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</si>
  <si>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</si>
  <si>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</si>
  <si>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</si>
  <si>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</si>
  <si>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</si>
  <si>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</si>
  <si>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</si>
  <si>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</si>
  <si>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</si>
  <si>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</si>
  <si>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</si>
  <si>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</si>
  <si>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Отчет о прибылях и убытках</t>
  </si>
  <si>
    <t>Прибыль (убыток) от прекращенной деятельности</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</si>
  <si>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</si>
  <si>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</si>
  <si>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</si>
  <si>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</si>
  <si>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</si>
  <si>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</si>
  <si>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</si>
  <si>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</si>
  <si>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</si>
  <si>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</si>
  <si>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</si>
  <si>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</si>
  <si>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</si>
  <si>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</si>
  <si>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</si>
  <si>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</si>
  <si>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</si>
  <si>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</si>
  <si>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</si>
  <si>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</si>
  <si>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</si>
  <si>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</si>
  <si>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</si>
  <si>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</si>
  <si>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</si>
  <si>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</si>
  <si>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</si>
  <si>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</si>
  <si>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</si>
  <si>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</si>
  <si>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</si>
  <si>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</si>
  <si>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</si>
  <si>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</si>
  <si>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</si>
  <si>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</si>
  <si>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</si>
  <si>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</si>
  <si>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</si>
  <si>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</si>
  <si>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</si>
  <si>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</si>
  <si>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</si>
  <si>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</si>
  <si>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</si>
  <si>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</si>
  <si>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</si>
  <si>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</si>
  <si>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</si>
  <si>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</si>
  <si>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</si>
  <si>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 xml:space="preserve">          В графе 2 указываются номера примечаний по статьям, отраженным в пояснительной записке. В строке 12 отражены доходы от списания резерва переоценки основных средств на прибыль/убыток отчетного периода.
          Статья «Доля меньшинства» заполняется при составлении консолидированной финансовой отчетности.</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</si>
  <si>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</si>
  <si>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</si>
  <si>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</si>
  <si>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</si>
  <si>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</si>
  <si>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</si>
  <si>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</si>
  <si>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</si>
  <si>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</si>
  <si>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</si>
  <si>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</si>
  <si>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</si>
  <si>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</si>
  <si>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</si>
  <si>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</si>
  <si>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</si>
  <si>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</si>
  <si>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</si>
  <si>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</si>
  <si>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</si>
  <si>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</si>
  <si>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</si>
  <si>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</si>
  <si>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</si>
  <si>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</si>
  <si>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</si>
  <si>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</si>
  <si>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</si>
  <si>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</si>
  <si>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</si>
  <si>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</si>
  <si>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</si>
  <si>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</si>
  <si>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</si>
  <si>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</si>
  <si>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</si>
  <si>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</si>
  <si>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</si>
  <si>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</si>
  <si>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</si>
  <si>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</si>
  <si>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</si>
  <si>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</si>
  <si>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</si>
  <si>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</si>
  <si>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</si>
  <si>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</si>
  <si>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</si>
  <si>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</si>
  <si>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</si>
  <si>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</si>
  <si>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</si>
  <si>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</si>
  <si>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</si>
  <si>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</si>
  <si>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</si>
  <si>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</si>
  <si>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</si>
  <si>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</si>
  <si>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</si>
  <si>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</si>
  <si>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</si>
  <si>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</si>
  <si>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   по ценным бумагам, учитываемым по справедливой стоимости через прочий совокупный доход</t>
  </si>
  <si>
    <t xml:space="preserve">  доходы в виде дивидендов по акциям, находящимся в портфеле ценных бумаг, учитываемых по справедливой стоимости через прочий совокупный доход</t>
  </si>
  <si>
    <t xml:space="preserve">  доходы, связанные с амортизацией дисконта по ценным бумагам, учитываемым по справедливой стоимости через прочий совокупный доход</t>
  </si>
  <si>
    <t xml:space="preserve">  по ценным бумаги, учитываемым по амортизированной стоимости (за вычетом резервов на обесценение)</t>
  </si>
  <si>
    <t xml:space="preserve">  доходы, связанные с амортизацией дисконта по ценным бумагам, учитываемым по амортизированной стоимости</t>
  </si>
  <si>
    <t xml:space="preserve">  общехозяйственные и административные расходы</t>
  </si>
  <si>
    <t xml:space="preserve">   расходы по выплате налогов и других обязательных платежей в бюджет, за исключением корпоративного подоходного налога</t>
  </si>
  <si>
    <t>Итого чистая прибыль (убыток) за период (стр.31+/- стр.32)</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</si>
  <si>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</si>
  <si>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</si>
  <si>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</si>
  <si>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</si>
  <si>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</si>
  <si>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</si>
  <si>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</si>
  <si>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</si>
  <si>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</si>
  <si>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</si>
  <si>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</si>
  <si>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</si>
  <si>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</si>
  <si>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</si>
  <si>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</si>
  <si>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</si>
  <si>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</si>
  <si>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</si>
  <si>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</si>
  <si>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</si>
  <si>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</si>
  <si>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</si>
  <si>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</si>
  <si>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</si>
  <si>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</si>
  <si>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</si>
  <si>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</si>
  <si>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</si>
  <si>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</si>
  <si>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</si>
  <si>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</si>
  <si>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</si>
  <si>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</si>
  <si>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</si>
  <si>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</si>
  <si>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</si>
  <si>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</si>
  <si>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</si>
  <si>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Главный бухгалтер                   _____________________   Сейдахметова Б. Е.</t>
  </si>
  <si>
    <t>Исполнитель                              _____________________  Исмаилова Г. Е.</t>
  </si>
  <si>
    <t>Исполнитель                              _____________________  Исмаилова Г.Е.</t>
  </si>
  <si>
    <t xml:space="preserve"> по состоянию на "01" января 2020 года</t>
  </si>
  <si>
    <t>Председатель Правления  _____________________________ Аюпов Т. Ж.</t>
  </si>
  <si>
    <t>Главный бухгалтер          ___________________   Сейдахметова Б. Е.</t>
  </si>
  <si>
    <t>Исполнитель                 ______________________  Исмаилова Г. Е.</t>
  </si>
  <si>
    <t xml:space="preserve"> дата 15.01.2020 г.</t>
  </si>
  <si>
    <t xml:space="preserve"> </t>
  </si>
  <si>
    <t>г. Алматы, пр.Абая, 109 B</t>
  </si>
  <si>
    <t>b.seidakhmetova@halykfinance.kz</t>
  </si>
  <si>
    <t xml:space="preserve"> дата 13.04.2020 г.</t>
  </si>
  <si>
    <t xml:space="preserve"> по состоянию на "01" апреля 2020 года</t>
  </si>
  <si>
    <t xml:space="preserve">Активы в форме права пользования (за вычетом амортизации и убытков от обесценения)  </t>
  </si>
  <si>
    <t>16.1.1</t>
  </si>
  <si>
    <t>16,1,2</t>
  </si>
  <si>
    <t>16,3</t>
  </si>
  <si>
    <t>16,4</t>
  </si>
  <si>
    <t>16,5</t>
  </si>
  <si>
    <t>16,6</t>
  </si>
  <si>
    <t>16,7</t>
  </si>
  <si>
    <t>16,8</t>
  </si>
  <si>
    <t>16,9</t>
  </si>
  <si>
    <t>Обязательства по аренде</t>
  </si>
  <si>
    <t>8 727 3573177 (3304,3385) 87012262455</t>
  </si>
  <si>
    <t xml:space="preserve"> дата 24.04.2020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</si>
</sst>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s>
  <fonts count="126"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9"/>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b/>
      <sz val="9"/>
      <name val="Arial"/>
      <family val="2"/>
    </font>
    <font>
      <sz val="9"/>
      <color indexed="10"/>
      <name val="Arial"/>
      <family val="2"/>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b/>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sz val="9"/>
      <color rgb="FF0070C0"/>
      <name val="Arial"/>
      <family val="2"/>
    </font>
    <font>
      <sz val="9"/>
      <color indexed="8"/>
      <name val="Arial"/>
      <family val="2"/>
    </font>
    <font>
      <sz val="9"/>
      <color rgb="FFFFFF00"/>
      <name val="Arial"/>
      <family val="2"/>
    </font>
    <font>
      <sz val="10"/>
      <color rgb="FFFFFF00"/>
      <name val="Arial"/>
      <family val="2"/>
      <charset val="204"/>
    </font>
    <font>
      <u/>
      <sz val="10"/>
      <color theme="10"/>
      <name val="Arial"/>
    </font>
    <font>
      <i/>
      <sz val="9"/>
      <name val="Arial"/>
      <family val="2"/>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0"/>
      </bottom>
      <diagonal/>
    </border>
    <border>
      <left/>
      <right style="thin">
        <color indexed="64"/>
      </right>
      <top/>
      <bottom/>
      <diagonal/>
    </border>
    <border>
      <left style="thin">
        <color indexed="0"/>
      </left>
      <right style="thin">
        <color indexed="0"/>
      </right>
      <top style="thin">
        <color indexed="64"/>
      </top>
      <bottom style="thin">
        <color indexed="0"/>
      </bottom>
      <diagonal/>
    </border>
    <border>
      <left style="thin">
        <color indexed="0"/>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64"/>
      </left>
      <right/>
      <top style="thin">
        <color indexed="0"/>
      </top>
      <bottom/>
      <diagonal/>
    </border>
    <border>
      <left style="thin">
        <color indexed="0"/>
      </left>
      <right style="thin">
        <color indexed="64"/>
      </right>
      <top style="thin">
        <color indexed="64"/>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s>
  <cellStyleXfs count="1021">
    <xf numFmtId="0" fontId="0" fillId="0" borderId="0"/>
    <xf numFmtId="0" fontId="27" fillId="0" borderId="0"/>
    <xf numFmtId="0" fontId="26" fillId="0" borderId="0">
      <alignment horizontal="left" vertical="top"/>
    </xf>
    <xf numFmtId="0" fontId="46" fillId="0" borderId="0">
      <alignment horizontal="right" vertical="top"/>
    </xf>
    <xf numFmtId="0" fontId="26" fillId="0" borderId="0">
      <alignment horizontal="left" vertical="top"/>
    </xf>
    <xf numFmtId="0" fontId="46" fillId="0" borderId="0">
      <alignment horizontal="left" vertical="top"/>
    </xf>
    <xf numFmtId="0" fontId="26" fillId="0" borderId="0">
      <alignment horizontal="left" vertical="top"/>
    </xf>
    <xf numFmtId="0" fontId="46" fillId="0" borderId="0">
      <alignment horizontal="left" vertical="top"/>
    </xf>
    <xf numFmtId="0" fontId="33" fillId="0" borderId="0">
      <alignment horizontal="center" vertical="top"/>
    </xf>
    <xf numFmtId="0" fontId="46" fillId="0" borderId="0">
      <alignment horizontal="center" vertical="top"/>
    </xf>
    <xf numFmtId="0" fontId="32" fillId="0" borderId="0">
      <alignment horizontal="center" vertical="top"/>
    </xf>
    <xf numFmtId="0" fontId="47" fillId="0" borderId="0">
      <alignment horizontal="left" vertical="top"/>
    </xf>
    <xf numFmtId="0" fontId="32" fillId="0" borderId="0">
      <alignment horizontal="center" vertical="top"/>
    </xf>
    <xf numFmtId="0" fontId="48" fillId="0" borderId="0">
      <alignment horizontal="left" vertical="top"/>
    </xf>
    <xf numFmtId="0" fontId="26" fillId="0" borderId="0">
      <alignment horizontal="center" vertical="top"/>
    </xf>
    <xf numFmtId="0" fontId="49" fillId="0" borderId="0">
      <alignment horizontal="center" vertical="top"/>
    </xf>
    <xf numFmtId="0" fontId="46" fillId="0" borderId="0">
      <alignment horizontal="right" vertical="top"/>
    </xf>
    <xf numFmtId="0" fontId="49" fillId="0" borderId="0">
      <alignment horizontal="left" vertical="top"/>
    </xf>
    <xf numFmtId="0" fontId="50" fillId="0" borderId="0">
      <alignment horizontal="center" vertical="top"/>
    </xf>
    <xf numFmtId="0" fontId="25" fillId="0" borderId="0"/>
    <xf numFmtId="0" fontId="45" fillId="0" borderId="0"/>
    <xf numFmtId="0" fontId="45" fillId="0" borderId="0"/>
    <xf numFmtId="0" fontId="13" fillId="0" borderId="0"/>
    <xf numFmtId="0" fontId="13" fillId="0" borderId="0"/>
    <xf numFmtId="0" fontId="13" fillId="0" borderId="0"/>
    <xf numFmtId="0" fontId="29" fillId="0" borderId="0"/>
    <xf numFmtId="0" fontId="16" fillId="0" borderId="0"/>
    <xf numFmtId="0" fontId="29" fillId="0" borderId="0"/>
    <xf numFmtId="0" fontId="29" fillId="0" borderId="0"/>
    <xf numFmtId="9" fontId="8" fillId="0" borderId="0" applyFont="0" applyFill="0" applyBorder="0" applyAlignment="0" applyProtection="0"/>
    <xf numFmtId="0" fontId="15" fillId="0" borderId="0"/>
    <xf numFmtId="165" fontId="8" fillId="0" borderId="0" applyFont="0" applyFill="0" applyBorder="0" applyAlignment="0" applyProtection="0"/>
    <xf numFmtId="164" fontId="4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29" fillId="0" borderId="0"/>
    <xf numFmtId="0" fontId="7" fillId="0" borderId="0"/>
    <xf numFmtId="0" fontId="6" fillId="0" borderId="0"/>
    <xf numFmtId="0" fontId="6" fillId="0" borderId="0"/>
    <xf numFmtId="0" fontId="8" fillId="0" borderId="0"/>
    <xf numFmtId="0" fontId="5" fillId="0" borderId="0"/>
    <xf numFmtId="0" fontId="5" fillId="0" borderId="0"/>
    <xf numFmtId="43" fontId="8"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5" fillId="0" borderId="0"/>
    <xf numFmtId="0" fontId="8" fillId="0" borderId="0">
      <alignment vertical="top"/>
    </xf>
    <xf numFmtId="0" fontId="8" fillId="0" borderId="0">
      <alignment vertical="top"/>
    </xf>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73" fillId="4" borderId="0" applyNumberFormat="0" applyBorder="0" applyAlignment="0" applyProtection="0"/>
    <xf numFmtId="0" fontId="73" fillId="5" borderId="0" applyNumberFormat="0" applyBorder="0" applyAlignment="0" applyProtection="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73" fillId="12" borderId="0" applyNumberFormat="0" applyBorder="0" applyAlignment="0" applyProtection="0"/>
    <xf numFmtId="0" fontId="73" fillId="7" borderId="0" applyNumberFormat="0" applyBorder="0" applyAlignment="0" applyProtection="0"/>
    <xf numFmtId="0" fontId="73" fillId="10" borderId="0" applyNumberFormat="0" applyBorder="0" applyAlignment="0" applyProtection="0"/>
    <xf numFmtId="0" fontId="73" fillId="13" borderId="0" applyNumberFormat="0" applyBorder="0" applyAlignment="0" applyProtection="0"/>
    <xf numFmtId="0" fontId="57" fillId="14"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74" fillId="14"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6" applyNumberFormat="0" applyAlignment="0" applyProtection="0"/>
    <xf numFmtId="0" fontId="60" fillId="23" borderId="27" applyNumberFormat="0" applyAlignment="0" applyProtection="0"/>
    <xf numFmtId="167" fontId="13" fillId="0" borderId="0" applyFon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3" fillId="0" borderId="28" applyNumberFormat="0" applyFill="0" applyAlignment="0" applyProtection="0"/>
    <xf numFmtId="0" fontId="64" fillId="0" borderId="29" applyNumberFormat="0" applyFill="0" applyAlignment="0" applyProtection="0"/>
    <xf numFmtId="0" fontId="65" fillId="0" borderId="30" applyNumberFormat="0" applyFill="0" applyAlignment="0" applyProtection="0"/>
    <xf numFmtId="0" fontId="65"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5" fillId="0" borderId="0"/>
    <xf numFmtId="0" fontId="25" fillId="0" borderId="0"/>
    <xf numFmtId="0" fontId="66" fillId="9" borderId="26" applyNumberFormat="0" applyAlignment="0" applyProtection="0"/>
    <xf numFmtId="0" fontId="67" fillId="0" borderId="31" applyNumberFormat="0" applyFill="0" applyAlignment="0" applyProtection="0"/>
    <xf numFmtId="0" fontId="68" fillId="24" borderId="0" applyNumberFormat="0" applyBorder="0" applyAlignment="0" applyProtection="0"/>
    <xf numFmtId="0" fontId="56" fillId="25" borderId="32" applyNumberFormat="0" applyFont="0" applyAlignment="0" applyProtection="0"/>
    <xf numFmtId="0" fontId="69" fillId="22" borderId="33" applyNumberFormat="0" applyAlignment="0" applyProtection="0"/>
    <xf numFmtId="0" fontId="8" fillId="26" borderId="33" applyNumberFormat="0" applyProtection="0">
      <alignment horizontal="left" vertical="center" indent="1"/>
    </xf>
    <xf numFmtId="0" fontId="70" fillId="0" borderId="0" applyNumberFormat="0" applyFill="0" applyBorder="0" applyAlignment="0" applyProtection="0"/>
    <xf numFmtId="0" fontId="71" fillId="0" borderId="34" applyNumberFormat="0" applyFill="0" applyAlignment="0" applyProtection="0"/>
    <xf numFmtId="0" fontId="72" fillId="0" borderId="0" applyNumberFormat="0" applyFill="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21" borderId="0" applyNumberFormat="0" applyBorder="0" applyAlignment="0" applyProtection="0"/>
    <xf numFmtId="0" fontId="75" fillId="9" borderId="26" applyNumberFormat="0" applyAlignment="0" applyProtection="0"/>
    <xf numFmtId="0" fontId="76" fillId="22" borderId="33" applyNumberFormat="0" applyAlignment="0" applyProtection="0"/>
    <xf numFmtId="0" fontId="77" fillId="22" borderId="26" applyNumberFormat="0" applyAlignment="0" applyProtection="0"/>
    <xf numFmtId="0" fontId="79" fillId="0" borderId="28" applyNumberFormat="0" applyFill="0" applyAlignment="0" applyProtection="0"/>
    <xf numFmtId="0" fontId="80" fillId="0" borderId="29" applyNumberFormat="0" applyFill="0" applyAlignment="0" applyProtection="0"/>
    <xf numFmtId="0" fontId="81" fillId="0" borderId="30" applyNumberFormat="0" applyFill="0" applyAlignment="0" applyProtection="0"/>
    <xf numFmtId="0" fontId="81" fillId="0" borderId="0" applyNumberFormat="0" applyFill="0" applyBorder="0" applyAlignment="0" applyProtection="0"/>
    <xf numFmtId="0" fontId="82" fillId="0" borderId="34" applyNumberFormat="0" applyFill="0" applyAlignment="0" applyProtection="0"/>
    <xf numFmtId="0" fontId="13" fillId="0" borderId="0"/>
    <xf numFmtId="0" fontId="83" fillId="23" borderId="27" applyNumberFormat="0" applyAlignment="0" applyProtection="0"/>
    <xf numFmtId="0" fontId="84" fillId="0" borderId="0" applyNumberFormat="0" applyFill="0" applyBorder="0" applyAlignment="0" applyProtection="0"/>
    <xf numFmtId="0" fontId="85" fillId="24" borderId="0" applyNumberFormat="0" applyBorder="0" applyAlignment="0" applyProtection="0"/>
    <xf numFmtId="0" fontId="8" fillId="0" borderId="0"/>
    <xf numFmtId="0" fontId="8" fillId="0" borderId="0"/>
    <xf numFmtId="0" fontId="25" fillId="0" borderId="0"/>
    <xf numFmtId="0" fontId="14" fillId="0" borderId="0"/>
    <xf numFmtId="0" fontId="14" fillId="0" borderId="0"/>
    <xf numFmtId="0" fontId="86" fillId="5" borderId="0" applyNumberFormat="0" applyBorder="0" applyAlignment="0" applyProtection="0"/>
    <xf numFmtId="0" fontId="87" fillId="0" borderId="0" applyNumberFormat="0" applyFill="0" applyBorder="0" applyAlignment="0" applyProtection="0"/>
    <xf numFmtId="0" fontId="78" fillId="25" borderId="32" applyNumberFormat="0" applyFont="0" applyAlignment="0" applyProtection="0"/>
    <xf numFmtId="9" fontId="55" fillId="0" borderId="0" applyFont="0" applyFill="0" applyBorder="0" applyAlignment="0" applyProtection="0"/>
    <xf numFmtId="9" fontId="78" fillId="0" borderId="0" applyFont="0" applyFill="0" applyBorder="0" applyAlignment="0" applyProtection="0"/>
    <xf numFmtId="9" fontId="55" fillId="0" borderId="0" applyFont="0" applyFill="0" applyBorder="0" applyAlignment="0" applyProtection="0"/>
    <xf numFmtId="0" fontId="88" fillId="0" borderId="31" applyNumberFormat="0" applyFill="0" applyAlignment="0" applyProtection="0"/>
    <xf numFmtId="0" fontId="91" fillId="0" borderId="0"/>
    <xf numFmtId="0" fontId="89" fillId="0" borderId="0" applyNumberFormat="0" applyFill="0" applyBorder="0" applyAlignment="0" applyProtection="0"/>
    <xf numFmtId="164" fontId="7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90" fillId="6" borderId="0" applyNumberFormat="0" applyBorder="0" applyAlignment="0" applyProtection="0"/>
    <xf numFmtId="168" fontId="55" fillId="0" borderId="0" applyFont="0" applyFill="0" applyBorder="0" applyAlignment="0" applyProtection="0"/>
    <xf numFmtId="168" fontId="55" fillId="0" borderId="0" applyFont="0" applyFill="0" applyBorder="0" applyAlignment="0" applyProtection="0"/>
    <xf numFmtId="168" fontId="55" fillId="0" borderId="0" applyFont="0" applyFill="0" applyBorder="0" applyAlignment="0" applyProtection="0"/>
    <xf numFmtId="0" fontId="13" fillId="0" borderId="0"/>
    <xf numFmtId="164" fontId="13" fillId="0" borderId="0" applyFont="0" applyFill="0" applyBorder="0" applyAlignment="0" applyProtection="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92" fillId="0" borderId="0"/>
    <xf numFmtId="0" fontId="92" fillId="0" borderId="0"/>
    <xf numFmtId="0" fontId="8" fillId="0" borderId="0">
      <alignment vertical="top"/>
    </xf>
    <xf numFmtId="169" fontId="93" fillId="0" borderId="5" applyAlignment="0" applyProtection="0"/>
    <xf numFmtId="0" fontId="51" fillId="0" borderId="17">
      <alignment horizontal="center"/>
    </xf>
    <xf numFmtId="38" fontId="29" fillId="30" borderId="0" applyNumberFormat="0" applyBorder="0" applyAlignment="0" applyProtection="0"/>
    <xf numFmtId="10" fontId="29" fillId="31" borderId="1" applyNumberFormat="0" applyBorder="0" applyAlignment="0" applyProtection="0"/>
    <xf numFmtId="0" fontId="8" fillId="0" borderId="0"/>
    <xf numFmtId="10" fontId="8" fillId="0" borderId="0" applyFont="0" applyFill="0" applyBorder="0" applyAlignment="0" applyProtection="0"/>
    <xf numFmtId="4" fontId="94" fillId="29" borderId="33" applyNumberFormat="0" applyProtection="0">
      <alignment vertical="center"/>
    </xf>
    <xf numFmtId="4" fontId="95" fillId="29" borderId="33" applyNumberFormat="0" applyProtection="0">
      <alignment vertical="center"/>
    </xf>
    <xf numFmtId="4" fontId="94" fillId="29" borderId="33" applyNumberFormat="0" applyProtection="0">
      <alignment horizontal="left" vertical="center" indent="1"/>
    </xf>
    <xf numFmtId="4" fontId="94" fillId="29" borderId="33" applyNumberFormat="0" applyProtection="0">
      <alignment horizontal="left" vertical="center" indent="1"/>
    </xf>
    <xf numFmtId="0" fontId="8" fillId="26" borderId="33" applyNumberFormat="0" applyProtection="0">
      <alignment horizontal="left" vertical="center" indent="1"/>
    </xf>
    <xf numFmtId="4" fontId="94" fillId="32" borderId="33" applyNumberFormat="0" applyProtection="0">
      <alignment horizontal="right" vertical="center"/>
    </xf>
    <xf numFmtId="4" fontId="94" fillId="33" borderId="33" applyNumberFormat="0" applyProtection="0">
      <alignment horizontal="right" vertical="center"/>
    </xf>
    <xf numFmtId="4" fontId="94" fillId="28" borderId="33" applyNumberFormat="0" applyProtection="0">
      <alignment horizontal="right" vertical="center"/>
    </xf>
    <xf numFmtId="4" fontId="94" fillId="27" borderId="33" applyNumberFormat="0" applyProtection="0">
      <alignment horizontal="right" vertical="center"/>
    </xf>
    <xf numFmtId="4" fontId="94" fillId="34" borderId="33" applyNumberFormat="0" applyProtection="0">
      <alignment horizontal="right" vertical="center"/>
    </xf>
    <xf numFmtId="4" fontId="94" fillId="35" borderId="33" applyNumberFormat="0" applyProtection="0">
      <alignment horizontal="right" vertical="center"/>
    </xf>
    <xf numFmtId="4" fontId="94" fillId="36" borderId="33" applyNumberFormat="0" applyProtection="0">
      <alignment horizontal="right" vertical="center"/>
    </xf>
    <xf numFmtId="4" fontId="94" fillId="37" borderId="33" applyNumberFormat="0" applyProtection="0">
      <alignment horizontal="right" vertical="center"/>
    </xf>
    <xf numFmtId="4" fontId="94" fillId="38" borderId="33" applyNumberFormat="0" applyProtection="0">
      <alignment horizontal="right" vertical="center"/>
    </xf>
    <xf numFmtId="4" fontId="96" fillId="39" borderId="33" applyNumberFormat="0" applyProtection="0">
      <alignment horizontal="left" vertical="center" indent="1"/>
    </xf>
    <xf numFmtId="4" fontId="94" fillId="40" borderId="35" applyNumberFormat="0" applyProtection="0">
      <alignment horizontal="left" vertical="center" indent="1"/>
    </xf>
    <xf numFmtId="4" fontId="97" fillId="41" borderId="0" applyNumberFormat="0" applyProtection="0">
      <alignment horizontal="left" vertical="center" indent="1"/>
    </xf>
    <xf numFmtId="0" fontId="8" fillId="26" borderId="33"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8" fillId="42" borderId="33" applyNumberFormat="0" applyProtection="0">
      <alignment horizontal="left" vertical="center" indent="1"/>
    </xf>
    <xf numFmtId="0" fontId="8" fillId="42" borderId="33" applyNumberFormat="0" applyProtection="0">
      <alignment horizontal="left" vertical="center" indent="1"/>
    </xf>
    <xf numFmtId="0" fontId="8" fillId="43" borderId="33" applyNumberFormat="0" applyProtection="0">
      <alignment horizontal="left" vertical="center" indent="1"/>
    </xf>
    <xf numFmtId="0" fontId="8" fillId="43" borderId="33" applyNumberFormat="0" applyProtection="0">
      <alignment horizontal="left" vertical="center" indent="1"/>
    </xf>
    <xf numFmtId="0" fontId="8" fillId="30" borderId="33" applyNumberFormat="0" applyProtection="0">
      <alignment horizontal="left" vertical="center" indent="1"/>
    </xf>
    <xf numFmtId="0" fontId="8" fillId="30" borderId="33" applyNumberFormat="0" applyProtection="0">
      <alignment horizontal="left" vertical="center" indent="1"/>
    </xf>
    <xf numFmtId="0" fontId="8" fillId="26" borderId="33" applyNumberFormat="0" applyProtection="0">
      <alignment horizontal="left" vertical="center" indent="1"/>
    </xf>
    <xf numFmtId="0" fontId="8" fillId="26" borderId="33" applyNumberFormat="0" applyProtection="0">
      <alignment horizontal="left" vertical="center" indent="1"/>
    </xf>
    <xf numFmtId="4" fontId="94" fillId="31" borderId="33" applyNumberFormat="0" applyProtection="0">
      <alignment vertical="center"/>
    </xf>
    <xf numFmtId="4" fontId="95" fillId="31" borderId="33" applyNumberFormat="0" applyProtection="0">
      <alignment vertical="center"/>
    </xf>
    <xf numFmtId="4" fontId="94" fillId="31" borderId="33" applyNumberFormat="0" applyProtection="0">
      <alignment horizontal="left" vertical="center" indent="1"/>
    </xf>
    <xf numFmtId="4" fontId="94" fillId="31" borderId="33" applyNumberFormat="0" applyProtection="0">
      <alignment horizontal="left" vertical="center" indent="1"/>
    </xf>
    <xf numFmtId="4" fontId="94" fillId="40" borderId="33" applyNumberFormat="0" applyProtection="0">
      <alignment horizontal="right" vertical="center"/>
    </xf>
    <xf numFmtId="4" fontId="95" fillId="40" borderId="33" applyNumberFormat="0" applyProtection="0">
      <alignment horizontal="right" vertical="center"/>
    </xf>
    <xf numFmtId="0" fontId="8" fillId="26" borderId="33" applyNumberFormat="0" applyProtection="0">
      <alignment horizontal="left" vertical="center" indent="1"/>
    </xf>
    <xf numFmtId="0" fontId="98" fillId="0" borderId="0"/>
    <xf numFmtId="4" fontId="99" fillId="40" borderId="33" applyNumberFormat="0" applyProtection="0">
      <alignment horizontal="right" vertical="center"/>
    </xf>
    <xf numFmtId="170" fontId="55" fillId="0" borderId="0" applyFont="0" applyFill="0" applyBorder="0" applyAlignment="0" applyProtection="0"/>
    <xf numFmtId="171" fontId="55" fillId="0" borderId="0" applyFont="0" applyFill="0" applyBorder="0" applyAlignment="0" applyProtection="0"/>
    <xf numFmtId="9" fontId="55" fillId="0" borderId="0" applyFont="0" applyFill="0" applyBorder="0" applyAlignment="0" applyProtection="0"/>
    <xf numFmtId="0" fontId="78" fillId="0" borderId="0"/>
    <xf numFmtId="0" fontId="5" fillId="0" borderId="0"/>
    <xf numFmtId="164" fontId="13" fillId="0" borderId="0" applyFont="0" applyFill="0" applyBorder="0" applyAlignment="0" applyProtection="0"/>
    <xf numFmtId="0" fontId="101" fillId="0" borderId="0"/>
    <xf numFmtId="9" fontId="13" fillId="0" borderId="0" applyFont="0" applyFill="0" applyBorder="0" applyAlignment="0" applyProtection="0"/>
    <xf numFmtId="9" fontId="101" fillId="0" borderId="0" applyFont="0" applyFill="0" applyBorder="0" applyAlignment="0" applyProtection="0"/>
    <xf numFmtId="0" fontId="15" fillId="0" borderId="0"/>
    <xf numFmtId="164" fontId="101" fillId="0" borderId="0" applyFont="0" applyFill="0" applyBorder="0" applyAlignment="0" applyProtection="0"/>
    <xf numFmtId="0" fontId="8" fillId="26" borderId="33" applyNumberFormat="0" applyProtection="0">
      <alignment horizontal="left" vertical="center" indent="1"/>
    </xf>
    <xf numFmtId="0" fontId="102" fillId="26" borderId="33" applyNumberFormat="0" applyProtection="0">
      <alignment horizontal="center" vertical="center" wrapText="1"/>
    </xf>
    <xf numFmtId="0" fontId="100" fillId="26" borderId="36" applyNumberFormat="0" applyProtection="0">
      <alignment horizontal="center" vertical="center" wrapText="1"/>
    </xf>
    <xf numFmtId="164" fontId="14" fillId="0" borderId="0" applyFont="0" applyFill="0" applyBorder="0" applyAlignment="0" applyProtection="0"/>
    <xf numFmtId="0" fontId="13" fillId="0" borderId="0">
      <alignment vertical="top"/>
    </xf>
    <xf numFmtId="0" fontId="15" fillId="0" borderId="0"/>
    <xf numFmtId="0" fontId="56" fillId="11" borderId="0" applyNumberFormat="0" applyBorder="0" applyAlignment="0" applyProtection="0"/>
    <xf numFmtId="0" fontId="56" fillId="25" borderId="0" applyNumberFormat="0" applyBorder="0" applyAlignment="0" applyProtection="0"/>
    <xf numFmtId="0" fontId="56" fillId="4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23" borderId="0" applyNumberFormat="0" applyBorder="0" applyAlignment="0" applyProtection="0"/>
    <xf numFmtId="0" fontId="56" fillId="20"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9" borderId="0" applyNumberFormat="0" applyBorder="0" applyAlignment="0" applyProtection="0"/>
    <xf numFmtId="0" fontId="57" fillId="23"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9"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8" fillId="7" borderId="0" applyNumberFormat="0" applyBorder="0" applyAlignment="0" applyProtection="0"/>
    <xf numFmtId="0" fontId="104" fillId="44" borderId="26" applyNumberFormat="0" applyAlignment="0" applyProtection="0"/>
    <xf numFmtId="0" fontId="60" fillId="46" borderId="27" applyNumberFormat="0" applyAlignment="0" applyProtection="0"/>
    <xf numFmtId="0" fontId="62" fillId="47" borderId="0" applyNumberFormat="0" applyBorder="0" applyAlignment="0" applyProtection="0"/>
    <xf numFmtId="0" fontId="105" fillId="0" borderId="37" applyNumberFormat="0" applyFill="0" applyAlignment="0" applyProtection="0"/>
    <xf numFmtId="0" fontId="106" fillId="0" borderId="38" applyNumberFormat="0" applyFill="0" applyAlignment="0" applyProtection="0"/>
    <xf numFmtId="0" fontId="107" fillId="0" borderId="39" applyNumberFormat="0" applyFill="0" applyAlignment="0" applyProtection="0"/>
    <xf numFmtId="0" fontId="107" fillId="0" borderId="0" applyNumberFormat="0" applyFill="0" applyBorder="0" applyAlignment="0" applyProtection="0"/>
    <xf numFmtId="0" fontId="108" fillId="0" borderId="40" applyNumberFormat="0" applyFill="0" applyAlignment="0" applyProtection="0"/>
    <xf numFmtId="0" fontId="52" fillId="25" borderId="26" applyNumberFormat="0" applyFont="0" applyAlignment="0" applyProtection="0"/>
    <xf numFmtId="0" fontId="8" fillId="25" borderId="26" applyNumberFormat="0" applyFont="0" applyAlignment="0" applyProtection="0"/>
    <xf numFmtId="0" fontId="69" fillId="44" borderId="33" applyNumberFormat="0" applyAlignment="0" applyProtection="0"/>
    <xf numFmtId="4" fontId="96" fillId="24" borderId="41" applyNumberFormat="0" applyProtection="0">
      <alignment vertical="center"/>
    </xf>
    <xf numFmtId="4" fontId="109" fillId="29" borderId="41" applyNumberFormat="0" applyProtection="0">
      <alignment vertical="center"/>
    </xf>
    <xf numFmtId="4" fontId="96" fillId="29" borderId="41" applyNumberFormat="0" applyProtection="0">
      <alignment horizontal="left" vertical="center" indent="1"/>
    </xf>
    <xf numFmtId="0" fontId="96" fillId="29" borderId="41" applyNumberFormat="0" applyProtection="0">
      <alignment horizontal="left" vertical="top" indent="1"/>
    </xf>
    <xf numFmtId="0" fontId="8" fillId="26" borderId="33" applyNumberFormat="0" applyProtection="0">
      <alignment horizontal="left" vertical="center" indent="1"/>
    </xf>
    <xf numFmtId="4" fontId="96" fillId="48" borderId="0" applyNumberFormat="0" applyProtection="0">
      <alignment horizontal="left" vertical="center" indent="1"/>
    </xf>
    <xf numFmtId="4" fontId="94" fillId="5" borderId="41" applyNumberFormat="0" applyProtection="0">
      <alignment horizontal="right" vertical="center"/>
    </xf>
    <xf numFmtId="4" fontId="94" fillId="11" borderId="41" applyNumberFormat="0" applyProtection="0">
      <alignment horizontal="right" vertical="center"/>
    </xf>
    <xf numFmtId="4" fontId="94" fillId="19" borderId="41" applyNumberFormat="0" applyProtection="0">
      <alignment horizontal="right" vertical="center"/>
    </xf>
    <xf numFmtId="4" fontId="94" fillId="13" borderId="41" applyNumberFormat="0" applyProtection="0">
      <alignment horizontal="right" vertical="center"/>
    </xf>
    <xf numFmtId="4" fontId="94" fillId="17" borderId="41" applyNumberFormat="0" applyProtection="0">
      <alignment horizontal="right" vertical="center"/>
    </xf>
    <xf numFmtId="4" fontId="94" fillId="21" borderId="41" applyNumberFormat="0" applyProtection="0">
      <alignment horizontal="right" vertical="center"/>
    </xf>
    <xf numFmtId="4" fontId="94" fillId="20" borderId="41" applyNumberFormat="0" applyProtection="0">
      <alignment horizontal="right" vertical="center"/>
    </xf>
    <xf numFmtId="4" fontId="94" fillId="47" borderId="41" applyNumberFormat="0" applyProtection="0">
      <alignment horizontal="right" vertical="center"/>
    </xf>
    <xf numFmtId="4" fontId="94" fillId="12" borderId="41" applyNumberFormat="0" applyProtection="0">
      <alignment horizontal="right" vertical="center"/>
    </xf>
    <xf numFmtId="4" fontId="96" fillId="49" borderId="42" applyNumberFormat="0" applyProtection="0">
      <alignment horizontal="left" vertical="center" indent="1"/>
    </xf>
    <xf numFmtId="4" fontId="94" fillId="50" borderId="0" applyNumberFormat="0" applyProtection="0">
      <alignment horizontal="left" vertical="center" indent="1"/>
    </xf>
    <xf numFmtId="4" fontId="97" fillId="41" borderId="0" applyNumberFormat="0" applyProtection="0">
      <alignment horizontal="left" vertical="center" indent="1"/>
    </xf>
    <xf numFmtId="0" fontId="8" fillId="26" borderId="33" applyNumberFormat="0" applyProtection="0">
      <alignment horizontal="left" vertical="center" indent="1"/>
    </xf>
    <xf numFmtId="4" fontId="94" fillId="51" borderId="41" applyNumberFormat="0" applyProtection="0">
      <alignment horizontal="right" vertical="center"/>
    </xf>
    <xf numFmtId="4" fontId="34" fillId="40" borderId="33" applyNumberFormat="0" applyProtection="0">
      <alignment horizontal="left" vertical="center" indent="1"/>
    </xf>
    <xf numFmtId="4" fontId="34" fillId="50" borderId="0" applyNumberFormat="0" applyProtection="0">
      <alignment horizontal="left" vertical="center" indent="1"/>
    </xf>
    <xf numFmtId="4" fontId="34" fillId="42" borderId="33" applyNumberFormat="0" applyProtection="0">
      <alignment horizontal="left" vertical="center" indent="1"/>
    </xf>
    <xf numFmtId="4" fontId="34" fillId="48" borderId="0" applyNumberFormat="0" applyProtection="0">
      <alignment horizontal="left" vertical="center" indent="1"/>
    </xf>
    <xf numFmtId="0" fontId="8" fillId="42" borderId="33" applyNumberFormat="0" applyProtection="0">
      <alignment horizontal="left" vertical="center" indent="1"/>
    </xf>
    <xf numFmtId="0" fontId="8" fillId="41" borderId="41" applyNumberFormat="0" applyProtection="0">
      <alignment horizontal="left" vertical="center" indent="1"/>
    </xf>
    <xf numFmtId="0" fontId="8" fillId="42" borderId="33" applyNumberFormat="0" applyProtection="0">
      <alignment horizontal="left" vertical="center" indent="1"/>
    </xf>
    <xf numFmtId="0" fontId="8" fillId="41" borderId="41" applyNumberFormat="0" applyProtection="0">
      <alignment horizontal="left" vertical="top" indent="1"/>
    </xf>
    <xf numFmtId="0" fontId="8" fillId="43" borderId="33" applyNumberFormat="0" applyProtection="0">
      <alignment horizontal="left" vertical="center" indent="1"/>
    </xf>
    <xf numFmtId="0" fontId="8" fillId="48" borderId="41" applyNumberFormat="0" applyProtection="0">
      <alignment horizontal="left" vertical="center" indent="1"/>
    </xf>
    <xf numFmtId="0" fontId="8" fillId="43" borderId="33" applyNumberFormat="0" applyProtection="0">
      <alignment horizontal="left" vertical="center" indent="1"/>
    </xf>
    <xf numFmtId="0" fontId="8" fillId="48" borderId="41" applyNumberFormat="0" applyProtection="0">
      <alignment horizontal="left" vertical="top" indent="1"/>
    </xf>
    <xf numFmtId="0" fontId="8" fillId="30" borderId="33" applyNumberFormat="0" applyProtection="0">
      <alignment horizontal="left" vertical="center" indent="1"/>
    </xf>
    <xf numFmtId="0" fontId="8" fillId="52" borderId="41" applyNumberFormat="0" applyProtection="0">
      <alignment horizontal="left" vertical="center" indent="1"/>
    </xf>
    <xf numFmtId="0" fontId="8" fillId="30" borderId="33" applyNumberFormat="0" applyProtection="0">
      <alignment horizontal="left" vertical="center" indent="1"/>
    </xf>
    <xf numFmtId="0" fontId="8" fillId="52" borderId="41" applyNumberFormat="0" applyProtection="0">
      <alignment horizontal="left" vertical="top" indent="1"/>
    </xf>
    <xf numFmtId="0" fontId="8" fillId="26" borderId="33" applyNumberFormat="0" applyProtection="0">
      <alignment horizontal="left" vertical="center" indent="1"/>
    </xf>
    <xf numFmtId="0" fontId="8" fillId="53" borderId="41" applyNumberFormat="0" applyProtection="0">
      <alignment horizontal="left" vertical="center" indent="1"/>
    </xf>
    <xf numFmtId="0" fontId="8" fillId="26" borderId="33" applyNumberFormat="0" applyProtection="0">
      <alignment horizontal="left" vertical="center" indent="1"/>
    </xf>
    <xf numFmtId="0" fontId="8" fillId="53" borderId="41" applyNumberFormat="0" applyProtection="0">
      <alignment horizontal="left" vertical="top" indent="1"/>
    </xf>
    <xf numFmtId="0" fontId="13" fillId="0" borderId="0"/>
    <xf numFmtId="4" fontId="94" fillId="31" borderId="41" applyNumberFormat="0" applyProtection="0">
      <alignment vertical="center"/>
    </xf>
    <xf numFmtId="4" fontId="95" fillId="31" borderId="41" applyNumberFormat="0" applyProtection="0">
      <alignment vertical="center"/>
    </xf>
    <xf numFmtId="4" fontId="94" fillId="31" borderId="41" applyNumberFormat="0" applyProtection="0">
      <alignment horizontal="left" vertical="center" indent="1"/>
    </xf>
    <xf numFmtId="0" fontId="94" fillId="31" borderId="41" applyNumberFormat="0" applyProtection="0">
      <alignment horizontal="left" vertical="top" indent="1"/>
    </xf>
    <xf numFmtId="4" fontId="94" fillId="50" borderId="41" applyNumberFormat="0" applyProtection="0">
      <alignment horizontal="right" vertical="center"/>
    </xf>
    <xf numFmtId="4" fontId="95" fillId="50" borderId="41" applyNumberFormat="0" applyProtection="0">
      <alignment horizontal="right" vertical="center"/>
    </xf>
    <xf numFmtId="4" fontId="94" fillId="51" borderId="41" applyNumberFormat="0" applyProtection="0">
      <alignment horizontal="left" vertical="center" indent="1"/>
    </xf>
    <xf numFmtId="0" fontId="8" fillId="26" borderId="33" applyNumberFormat="0" applyProtection="0">
      <alignment horizontal="left" vertical="center" indent="1"/>
    </xf>
    <xf numFmtId="0" fontId="94" fillId="48" borderId="41" applyNumberFormat="0" applyProtection="0">
      <alignment horizontal="left" vertical="top" indent="1"/>
    </xf>
    <xf numFmtId="0" fontId="98" fillId="0" borderId="0"/>
    <xf numFmtId="4" fontId="110" fillId="54" borderId="0" applyNumberFormat="0" applyProtection="0">
      <alignment horizontal="left" vertical="center" indent="1"/>
    </xf>
    <xf numFmtId="4" fontId="99" fillId="50" borderId="41" applyNumberFormat="0" applyProtection="0">
      <alignment horizontal="right" vertical="center"/>
    </xf>
    <xf numFmtId="0" fontId="111" fillId="0" borderId="0" applyNumberFormat="0" applyFill="0" applyBorder="0" applyAlignment="0" applyProtection="0"/>
    <xf numFmtId="0" fontId="71" fillId="0" borderId="43" applyNumberFormat="0" applyFill="0" applyAlignment="0" applyProtection="0"/>
    <xf numFmtId="0" fontId="13" fillId="0" borderId="0">
      <alignment vertical="top"/>
    </xf>
    <xf numFmtId="0" fontId="13" fillId="0" borderId="0"/>
    <xf numFmtId="0" fontId="103" fillId="0" borderId="0" applyNumberFormat="0" applyProtection="0">
      <alignment horizontal="center" vertical="center" wrapText="1"/>
    </xf>
    <xf numFmtId="0" fontId="13" fillId="0" borderId="0"/>
    <xf numFmtId="0" fontId="13" fillId="0" borderId="0"/>
    <xf numFmtId="0" fontId="13" fillId="0" borderId="0">
      <alignment vertical="top"/>
    </xf>
    <xf numFmtId="9" fontId="13" fillId="0" borderId="0" applyFont="0" applyFill="0" applyBorder="0" applyAlignment="0" applyProtection="0"/>
    <xf numFmtId="164" fontId="13" fillId="0" borderId="0" applyFont="0" applyFill="0" applyBorder="0" applyAlignment="0" applyProtection="0"/>
    <xf numFmtId="0" fontId="54" fillId="0" borderId="0" applyNumberFormat="0" applyFill="0" applyBorder="0" applyAlignment="0" applyProtection="0"/>
    <xf numFmtId="0" fontId="8" fillId="0" borderId="0"/>
    <xf numFmtId="0" fontId="8" fillId="26" borderId="33" applyNumberFormat="0" applyProtection="0">
      <alignment horizontal="left" vertical="center" indent="1"/>
    </xf>
    <xf numFmtId="0" fontId="8" fillId="26" borderId="33" applyNumberFormat="0" applyProtection="0">
      <alignment horizontal="left" vertical="center" indent="1"/>
    </xf>
    <xf numFmtId="4" fontId="94" fillId="40" borderId="33" applyNumberFormat="0" applyProtection="0">
      <alignment horizontal="left" vertical="center" indent="1"/>
    </xf>
    <xf numFmtId="4" fontId="94" fillId="42" borderId="33" applyNumberFormat="0" applyProtection="0">
      <alignment horizontal="left" vertical="center" indent="1"/>
    </xf>
    <xf numFmtId="0" fontId="112"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6" fillId="55" borderId="0" applyNumberFormat="0" applyBorder="0" applyAlignment="0" applyProtection="0"/>
    <xf numFmtId="0" fontId="56" fillId="56" borderId="0" applyNumberFormat="0" applyBorder="0" applyAlignment="0" applyProtection="0"/>
    <xf numFmtId="0" fontId="57" fillId="57" borderId="0" applyNumberFormat="0" applyBorder="0" applyAlignment="0" applyProtection="0"/>
    <xf numFmtId="0" fontId="56" fillId="58" borderId="0" applyNumberFormat="0" applyBorder="0" applyAlignment="0" applyProtection="0"/>
    <xf numFmtId="0" fontId="56" fillId="59" borderId="0" applyNumberFormat="0" applyBorder="0" applyAlignment="0" applyProtection="0"/>
    <xf numFmtId="0" fontId="57" fillId="60" borderId="0" applyNumberFormat="0" applyBorder="0" applyAlignment="0" applyProtection="0"/>
    <xf numFmtId="0" fontId="56" fillId="61" borderId="0" applyNumberFormat="0" applyBorder="0" applyAlignment="0" applyProtection="0"/>
    <xf numFmtId="0" fontId="56" fillId="62" borderId="0" applyNumberFormat="0" applyBorder="0" applyAlignment="0" applyProtection="0"/>
    <xf numFmtId="0" fontId="57" fillId="63" borderId="0" applyNumberFormat="0" applyBorder="0" applyAlignment="0" applyProtection="0"/>
    <xf numFmtId="0" fontId="56" fillId="58" borderId="0" applyNumberFormat="0" applyBorder="0" applyAlignment="0" applyProtection="0"/>
    <xf numFmtId="0" fontId="56" fillId="64" borderId="0" applyNumberFormat="0" applyBorder="0" applyAlignment="0" applyProtection="0"/>
    <xf numFmtId="0" fontId="57" fillId="59" borderId="0" applyNumberFormat="0" applyBorder="0" applyAlignment="0" applyProtection="0"/>
    <xf numFmtId="0" fontId="56" fillId="65" borderId="0" applyNumberFormat="0" applyBorder="0" applyAlignment="0" applyProtection="0"/>
    <xf numFmtId="0" fontId="56" fillId="66" borderId="0" applyNumberFormat="0" applyBorder="0" applyAlignment="0" applyProtection="0"/>
    <xf numFmtId="0" fontId="57" fillId="57"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7" fillId="69" borderId="0" applyNumberFormat="0" applyBorder="0" applyAlignment="0" applyProtection="0"/>
    <xf numFmtId="0" fontId="71" fillId="70" borderId="0" applyNumberFormat="0" applyBorder="0" applyAlignment="0" applyProtection="0"/>
    <xf numFmtId="0" fontId="71" fillId="71" borderId="0" applyNumberFormat="0" applyBorder="0" applyAlignment="0" applyProtection="0"/>
    <xf numFmtId="0" fontId="71" fillId="72" borderId="0" applyNumberFormat="0" applyBorder="0" applyAlignment="0" applyProtection="0"/>
    <xf numFmtId="0" fontId="8" fillId="0" borderId="0"/>
    <xf numFmtId="4" fontId="97" fillId="41" borderId="0"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35" fillId="45" borderId="44" applyBorder="0"/>
    <xf numFmtId="0" fontId="98" fillId="0" borderId="0"/>
    <xf numFmtId="0" fontId="29" fillId="73" borderId="1"/>
    <xf numFmtId="0" fontId="111" fillId="0" borderId="0" applyNumberFormat="0" applyFill="0" applyBorder="0" applyAlignment="0" applyProtection="0"/>
    <xf numFmtId="0" fontId="57" fillId="74" borderId="0" applyNumberFormat="0" applyBorder="0" applyAlignment="0" applyProtection="0"/>
    <xf numFmtId="0" fontId="57" fillId="75" borderId="0" applyNumberFormat="0" applyBorder="0" applyAlignment="0" applyProtection="0"/>
    <xf numFmtId="0" fontId="57" fillId="76" borderId="0" applyNumberFormat="0" applyBorder="0" applyAlignment="0" applyProtection="0"/>
    <xf numFmtId="0" fontId="57" fillId="77" borderId="0" applyNumberFormat="0" applyBorder="0" applyAlignment="0" applyProtection="0"/>
    <xf numFmtId="0" fontId="57" fillId="57" borderId="0" applyNumberFormat="0" applyBorder="0" applyAlignment="0" applyProtection="0"/>
    <xf numFmtId="0" fontId="57" fillId="78" borderId="0" applyNumberFormat="0" applyBorder="0" applyAlignment="0" applyProtection="0"/>
    <xf numFmtId="0" fontId="113" fillId="68" borderId="45" applyNumberFormat="0" applyAlignment="0" applyProtection="0"/>
    <xf numFmtId="0" fontId="69" fillId="79" borderId="33" applyNumberFormat="0" applyAlignment="0" applyProtection="0"/>
    <xf numFmtId="0" fontId="114" fillId="79" borderId="45" applyNumberFormat="0" applyAlignment="0" applyProtection="0"/>
    <xf numFmtId="0" fontId="105" fillId="0" borderId="46" applyNumberFormat="0" applyFill="0" applyAlignment="0" applyProtection="0"/>
    <xf numFmtId="0" fontId="106" fillId="0" borderId="47" applyNumberFormat="0" applyFill="0" applyAlignment="0" applyProtection="0"/>
    <xf numFmtId="0" fontId="107" fillId="0" borderId="48" applyNumberFormat="0" applyFill="0" applyAlignment="0" applyProtection="0"/>
    <xf numFmtId="0" fontId="107" fillId="0" borderId="0" applyNumberFormat="0" applyFill="0" applyBorder="0" applyAlignment="0" applyProtection="0"/>
    <xf numFmtId="0" fontId="71" fillId="0" borderId="49" applyNumberFormat="0" applyFill="0" applyAlignment="0" applyProtection="0"/>
    <xf numFmtId="0" fontId="13" fillId="0" borderId="0"/>
    <xf numFmtId="0" fontId="60" fillId="77" borderId="27" applyNumberFormat="0" applyAlignment="0" applyProtection="0"/>
    <xf numFmtId="0" fontId="62" fillId="68" borderId="0" applyNumberFormat="0" applyBorder="0" applyAlignment="0" applyProtection="0"/>
    <xf numFmtId="0" fontId="8" fillId="0" borderId="0"/>
    <xf numFmtId="0" fontId="14" fillId="0" borderId="0"/>
    <xf numFmtId="0" fontId="13" fillId="0" borderId="0"/>
    <xf numFmtId="0" fontId="24" fillId="80" borderId="0"/>
    <xf numFmtId="0" fontId="8" fillId="0" borderId="0"/>
    <xf numFmtId="0" fontId="13" fillId="0" borderId="0"/>
    <xf numFmtId="0" fontId="115" fillId="67" borderId="0" applyNumberFormat="0" applyBorder="0" applyAlignment="0" applyProtection="0"/>
    <xf numFmtId="0" fontId="24" fillId="67" borderId="45" applyNumberFormat="0" applyFont="0" applyAlignment="0" applyProtection="0"/>
    <xf numFmtId="9" fontId="13" fillId="0" borderId="0" applyFont="0" applyFill="0" applyBorder="0" applyAlignment="0" applyProtection="0"/>
    <xf numFmtId="0" fontId="62" fillId="0" borderId="50" applyNumberFormat="0" applyFill="0" applyAlignment="0" applyProtection="0"/>
    <xf numFmtId="0" fontId="116" fillId="0" borderId="0" applyNumberFormat="0" applyFill="0" applyBorder="0" applyAlignment="0" applyProtection="0"/>
    <xf numFmtId="164" fontId="14" fillId="0" borderId="0" applyFont="0" applyFill="0" applyBorder="0" applyAlignment="0" applyProtection="0"/>
    <xf numFmtId="0" fontId="56" fillId="62" borderId="0" applyNumberFormat="0" applyBorder="0" applyAlignment="0" applyProtection="0"/>
    <xf numFmtId="0" fontId="8" fillId="0" borderId="0"/>
    <xf numFmtId="0" fontId="55" fillId="0" borderId="0"/>
    <xf numFmtId="43" fontId="55" fillId="0" borderId="0" applyFont="0" applyFill="0" applyBorder="0" applyAlignment="0" applyProtection="0"/>
    <xf numFmtId="41"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5" fillId="0" borderId="0"/>
    <xf numFmtId="0" fontId="5" fillId="0" borderId="0"/>
    <xf numFmtId="0" fontId="5" fillId="0" borderId="0"/>
    <xf numFmtId="0" fontId="5" fillId="0" borderId="0"/>
    <xf numFmtId="0" fontId="1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5" fillId="0" borderId="0" applyFont="0" applyFill="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3"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 fillId="0" borderId="0"/>
    <xf numFmtId="164" fontId="55" fillId="0" borderId="0" applyFont="0" applyFill="0" applyBorder="0" applyAlignment="0" applyProtection="0"/>
    <xf numFmtId="164" fontId="55" fillId="0" borderId="0" applyFont="0" applyFill="0" applyBorder="0" applyAlignment="0" applyProtection="0"/>
    <xf numFmtId="0" fontId="13"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4" fontId="119" fillId="41" borderId="0" applyNumberFormat="0" applyProtection="0">
      <alignment horizontal="left" vertical="center" indent="1"/>
    </xf>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7" fillId="14"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5"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6" applyNumberFormat="0" applyAlignment="0" applyProtection="0"/>
    <xf numFmtId="0" fontId="60" fillId="23" borderId="27" applyNumberFormat="0" applyAlignment="0" applyProtection="0"/>
    <xf numFmtId="0" fontId="62" fillId="6" borderId="0" applyNumberFormat="0" applyBorder="0" applyAlignment="0" applyProtection="0"/>
    <xf numFmtId="0" fontId="63" fillId="0" borderId="28" applyNumberFormat="0" applyFill="0" applyAlignment="0" applyProtection="0"/>
    <xf numFmtId="0" fontId="64" fillId="0" borderId="29" applyNumberFormat="0" applyFill="0" applyAlignment="0" applyProtection="0"/>
    <xf numFmtId="0" fontId="65" fillId="0" borderId="30" applyNumberFormat="0" applyFill="0" applyAlignment="0" applyProtection="0"/>
    <xf numFmtId="0" fontId="65" fillId="0" borderId="0" applyNumberFormat="0" applyFill="0" applyBorder="0" applyAlignment="0" applyProtection="0"/>
    <xf numFmtId="0" fontId="67" fillId="0" borderId="31" applyNumberFormat="0" applyFill="0" applyAlignment="0" applyProtection="0"/>
    <xf numFmtId="0" fontId="56" fillId="25" borderId="32" applyNumberFormat="0" applyFont="0" applyAlignment="0" applyProtection="0"/>
    <xf numFmtId="0" fontId="69" fillId="22" borderId="33" applyNumberFormat="0" applyAlignment="0" applyProtection="0"/>
    <xf numFmtId="0" fontId="70" fillId="0" borderId="0" applyNumberFormat="0" applyFill="0" applyBorder="0" applyAlignment="0" applyProtection="0"/>
    <xf numFmtId="0" fontId="71" fillId="0" borderId="34" applyNumberFormat="0" applyFill="0" applyAlignment="0" applyProtection="0"/>
    <xf numFmtId="0" fontId="8" fillId="0" borderId="0"/>
    <xf numFmtId="4" fontId="97" fillId="41" borderId="0" applyNumberFormat="0" applyProtection="0">
      <alignment horizontal="left" vertical="center" indent="1"/>
    </xf>
    <xf numFmtId="4" fontId="34" fillId="40" borderId="33" applyNumberFormat="0" applyProtection="0">
      <alignment horizontal="left" vertical="center" indent="1"/>
    </xf>
    <xf numFmtId="4" fontId="34" fillId="42" borderId="33" applyNumberFormat="0" applyProtection="0">
      <alignment horizontal="left" vertical="center" indent="1"/>
    </xf>
    <xf numFmtId="0" fontId="98" fillId="0" borderId="0"/>
    <xf numFmtId="43" fontId="52" fillId="0" borderId="0" applyFont="0" applyFill="0" applyBorder="0" applyAlignment="0" applyProtection="0"/>
    <xf numFmtId="0" fontId="29" fillId="0" borderId="0"/>
    <xf numFmtId="0" fontId="29" fillId="0" borderId="0"/>
    <xf numFmtId="0" fontId="29" fillId="0" borderId="0"/>
    <xf numFmtId="0" fontId="4" fillId="0" borderId="0"/>
    <xf numFmtId="0" fontId="124" fillId="0" borderId="0" applyNumberFormat="0" applyFill="0" applyBorder="0" applyAlignment="0" applyProtection="0"/>
    <xf numFmtId="0" fontId="3" fillId="0" borderId="0"/>
    <xf numFmtId="0" fontId="3" fillId="0" borderId="0"/>
    <xf numFmtId="0" fontId="2" fillId="0" borderId="0"/>
    <xf numFmtId="0" fontId="2" fillId="0" borderId="0"/>
    <xf numFmtId="0" fontId="1" fillId="0" borderId="0"/>
  </cellStyleXfs>
  <cellXfs count="266">
    <xf numFmtId="0" fontId="0" fillId="0" borderId="0" xfId="0"/>
    <xf numFmtId="0" fontId="9" fillId="0" borderId="0" xfId="0" applyFont="1"/>
    <xf numFmtId="0" fontId="10" fillId="0" borderId="0" xfId="0" applyFont="1"/>
    <xf numFmtId="0" fontId="9" fillId="0" borderId="0" xfId="0" applyFont="1" applyAlignment="1" applyProtection="1">
      <alignment horizontal="right"/>
      <protection locked="0"/>
    </xf>
    <xf numFmtId="0" fontId="9" fillId="0" borderId="0" xfId="0" applyFont="1" applyProtection="1">
      <protection locked="0"/>
    </xf>
    <xf numFmtId="0" fontId="10" fillId="0" borderId="1" xfId="0" applyFont="1" applyBorder="1" applyAlignment="1">
      <alignment horizontal="center" vertical="center" wrapText="1"/>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7" fillId="0" borderId="0" xfId="24" applyFont="1" applyAlignment="1">
      <alignment horizontal="justify" shrinkToFit="1"/>
    </xf>
    <xf numFmtId="0" fontId="18" fillId="0" borderId="0" xfId="24" applyFont="1" applyAlignment="1">
      <alignment horizontal="right" wrapText="1"/>
    </xf>
    <xf numFmtId="0" fontId="14" fillId="0" borderId="0" xfId="24" applyFont="1" applyProtection="1">
      <protection locked="0"/>
    </xf>
    <xf numFmtId="0" fontId="14" fillId="0" borderId="0" xfId="24" applyFont="1"/>
    <xf numFmtId="0" fontId="14" fillId="0" borderId="0" xfId="24" applyFont="1" applyAlignment="1">
      <alignment horizontal="right"/>
    </xf>
    <xf numFmtId="0" fontId="18" fillId="0" borderId="1" xfId="24" applyFont="1" applyBorder="1" applyAlignment="1" applyProtection="1">
      <alignment horizontal="center" vertical="center" wrapText="1"/>
      <protection locked="0"/>
    </xf>
    <xf numFmtId="0" fontId="14" fillId="0" borderId="1" xfId="24" applyFont="1" applyBorder="1" applyAlignment="1" applyProtection="1">
      <alignment horizontal="center"/>
      <protection locked="0"/>
    </xf>
    <xf numFmtId="0" fontId="18" fillId="0" borderId="1" xfId="24" applyFont="1" applyBorder="1" applyAlignment="1">
      <alignment horizontal="left"/>
    </xf>
    <xf numFmtId="166" fontId="14" fillId="0" borderId="1" xfId="33" applyNumberFormat="1" applyFont="1" applyBorder="1" applyProtection="1">
      <protection locked="0"/>
    </xf>
    <xf numFmtId="0" fontId="14" fillId="0" borderId="1" xfId="24" applyFont="1" applyBorder="1" applyAlignment="1">
      <alignment wrapText="1"/>
    </xf>
    <xf numFmtId="0" fontId="18" fillId="0" borderId="1" xfId="24" applyFont="1" applyBorder="1" applyAlignment="1">
      <alignment wrapText="1"/>
    </xf>
    <xf numFmtId="3" fontId="14" fillId="0" borderId="0" xfId="24" applyNumberFormat="1" applyFont="1" applyProtection="1">
      <protection locked="0"/>
    </xf>
    <xf numFmtId="0" fontId="18" fillId="0" borderId="1" xfId="24" applyFont="1" applyBorder="1" applyAlignment="1">
      <alignment horizontal="left" wrapText="1"/>
    </xf>
    <xf numFmtId="0" fontId="14" fillId="0" borderId="1" xfId="24" applyFont="1" applyBorder="1" applyAlignment="1">
      <alignment horizontal="justify" wrapText="1"/>
    </xf>
    <xf numFmtId="0" fontId="14" fillId="0" borderId="1" xfId="24" applyFont="1" applyBorder="1" applyAlignment="1" applyProtection="1">
      <alignment horizontal="center" vertical="center"/>
      <protection locked="0"/>
    </xf>
    <xf numFmtId="3" fontId="18" fillId="0" borderId="0" xfId="24" applyNumberFormat="1" applyFont="1" applyProtection="1">
      <protection locked="0"/>
    </xf>
    <xf numFmtId="49" fontId="14" fillId="0" borderId="0" xfId="26" applyNumberFormat="1" applyFont="1" applyProtection="1">
      <protection locked="0"/>
    </xf>
    <xf numFmtId="3" fontId="9" fillId="0" borderId="1" xfId="23" applyNumberFormat="1" applyFont="1" applyBorder="1" applyAlignment="1" applyProtection="1">
      <alignment vertical="top" wrapText="1"/>
      <protection locked="0"/>
    </xf>
    <xf numFmtId="3" fontId="10" fillId="0" borderId="1" xfId="23" applyNumberFormat="1" applyFont="1" applyBorder="1" applyAlignment="1">
      <alignment horizontal="right"/>
    </xf>
    <xf numFmtId="3" fontId="9" fillId="0" borderId="1" xfId="0" applyNumberFormat="1" applyFont="1" applyBorder="1" applyAlignment="1">
      <alignment horizontal="center" vertical="center"/>
    </xf>
    <xf numFmtId="3" fontId="9" fillId="0" borderId="0" xfId="0" applyNumberFormat="1" applyFont="1"/>
    <xf numFmtId="0" fontId="9" fillId="0" borderId="0" xfId="0" applyFont="1" applyAlignment="1" applyProtection="1">
      <alignment vertical="top"/>
      <protection locked="0"/>
    </xf>
    <xf numFmtId="3" fontId="9" fillId="0" borderId="0" xfId="0" applyNumberFormat="1" applyFont="1" applyAlignment="1" applyProtection="1">
      <alignment horizontal="center"/>
      <protection locked="0"/>
    </xf>
    <xf numFmtId="0" fontId="23" fillId="0" borderId="0" xfId="0" applyFont="1"/>
    <xf numFmtId="3" fontId="9" fillId="0" borderId="1" xfId="0" applyNumberFormat="1" applyFont="1" applyBorder="1" applyAlignment="1" applyProtection="1">
      <alignment vertical="top" wrapText="1"/>
      <protection locked="0"/>
    </xf>
    <xf numFmtId="3" fontId="9" fillId="0" borderId="1" xfId="0" applyNumberFormat="1" applyFont="1" applyBorder="1" applyAlignment="1" applyProtection="1">
      <alignment horizontal="center" vertical="top" wrapText="1"/>
      <protection locked="0"/>
    </xf>
    <xf numFmtId="3" fontId="9" fillId="0" borderId="0" xfId="0" applyNumberFormat="1" applyFont="1" applyProtection="1">
      <protection locked="0"/>
    </xf>
    <xf numFmtId="3" fontId="18" fillId="0" borderId="1" xfId="23" applyNumberFormat="1" applyFont="1" applyBorder="1" applyAlignment="1">
      <alignment horizontal="right"/>
    </xf>
    <xf numFmtId="0" fontId="0" fillId="0" borderId="0" xfId="0" applyAlignment="1">
      <alignment wrapText="1"/>
    </xf>
    <xf numFmtId="0" fontId="26"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6" fillId="0" borderId="4" xfId="6" applyBorder="1" applyAlignment="1">
      <alignment horizontal="right" vertical="top" wrapText="1"/>
    </xf>
    <xf numFmtId="3" fontId="26" fillId="0" borderId="4" xfId="6" applyNumberFormat="1" applyBorder="1" applyAlignment="1">
      <alignment horizontal="right" vertical="top" wrapText="1"/>
    </xf>
    <xf numFmtId="4" fontId="26" fillId="0" borderId="4" xfId="6" applyNumberFormat="1" applyBorder="1" applyAlignment="1">
      <alignment horizontal="right" vertical="top" wrapText="1"/>
    </xf>
    <xf numFmtId="0" fontId="22" fillId="0" borderId="0" xfId="0" applyFont="1" applyAlignment="1">
      <alignment vertical="top" wrapText="1"/>
    </xf>
    <xf numFmtId="0" fontId="21" fillId="0" borderId="0" xfId="0" applyFont="1"/>
    <xf numFmtId="3" fontId="0" fillId="0" borderId="0" xfId="0" applyNumberFormat="1" applyAlignment="1">
      <alignment wrapText="1"/>
    </xf>
    <xf numFmtId="0" fontId="14" fillId="0" borderId="0" xfId="24" applyFont="1" applyAlignment="1" applyProtection="1">
      <alignment wrapText="1"/>
      <protection locked="0"/>
    </xf>
    <xf numFmtId="0" fontId="16" fillId="0" borderId="0" xfId="0" applyFont="1" applyProtection="1">
      <protection locked="0"/>
    </xf>
    <xf numFmtId="3" fontId="16" fillId="0" borderId="0" xfId="0" applyNumberFormat="1" applyFont="1" applyProtection="1">
      <protection locked="0"/>
    </xf>
    <xf numFmtId="165" fontId="0" fillId="0" borderId="0" xfId="31" applyFont="1" applyAlignment="1">
      <alignment wrapText="1"/>
    </xf>
    <xf numFmtId="0" fontId="9"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0" fillId="0" borderId="8" xfId="0" applyFont="1" applyBorder="1" applyAlignment="1">
      <alignment horizontal="center" vertical="center" wrapText="1"/>
    </xf>
    <xf numFmtId="0" fontId="9" fillId="0" borderId="0" xfId="0" applyFont="1" applyAlignment="1" applyProtection="1">
      <alignment horizontal="left" vertical="top" wrapText="1"/>
      <protection locked="0"/>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4" fillId="0" borderId="1" xfId="0" applyFont="1" applyBorder="1" applyAlignment="1">
      <alignment horizontal="center" vertical="center" wrapText="1"/>
    </xf>
    <xf numFmtId="0" fontId="38" fillId="0" borderId="1" xfId="0" applyFont="1" applyBorder="1" applyAlignment="1">
      <alignment vertical="top"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3" fontId="12" fillId="0" borderId="9"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2" fillId="0" borderId="8" xfId="0" applyFont="1" applyBorder="1" applyAlignment="1">
      <alignment horizontal="center" vertical="center" wrapText="1"/>
    </xf>
    <xf numFmtId="3" fontId="20" fillId="0" borderId="8" xfId="0" applyNumberFormat="1" applyFont="1" applyBorder="1" applyAlignment="1">
      <alignment horizontal="center" vertical="center" wrapText="1"/>
    </xf>
    <xf numFmtId="0" fontId="10" fillId="0" borderId="0" xfId="0" applyFont="1" applyProtection="1">
      <protection locked="0"/>
    </xf>
    <xf numFmtId="0" fontId="20"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9" fillId="0" borderId="9" xfId="0" applyFont="1" applyBorder="1" applyAlignment="1" applyProtection="1">
      <alignment horizontal="center" wrapText="1"/>
      <protection locked="0"/>
    </xf>
    <xf numFmtId="0" fontId="9" fillId="0" borderId="9" xfId="0" applyFont="1" applyBorder="1" applyAlignment="1" applyProtection="1">
      <alignment vertical="top" wrapText="1"/>
      <protection locked="0"/>
    </xf>
    <xf numFmtId="3" fontId="9" fillId="0" borderId="9" xfId="0" applyNumberFormat="1" applyFont="1" applyBorder="1" applyAlignment="1" applyProtection="1">
      <alignment vertical="top" wrapText="1"/>
      <protection locked="0"/>
    </xf>
    <xf numFmtId="0" fontId="9" fillId="0" borderId="2" xfId="0" applyFont="1" applyBorder="1" applyAlignment="1">
      <alignment vertical="top" wrapText="1"/>
    </xf>
    <xf numFmtId="0" fontId="20" fillId="0" borderId="2" xfId="0" applyFont="1" applyBorder="1" applyAlignment="1">
      <alignment vertical="top" wrapText="1"/>
    </xf>
    <xf numFmtId="0" fontId="11" fillId="0" borderId="9" xfId="0" applyFont="1" applyBorder="1" applyAlignment="1" applyProtection="1">
      <alignment horizontal="center" wrapText="1"/>
      <protection locked="0"/>
    </xf>
    <xf numFmtId="0" fontId="10" fillId="0" borderId="9" xfId="0" applyFont="1" applyBorder="1" applyAlignment="1" applyProtection="1">
      <alignment horizontal="center" wrapText="1"/>
      <protection locked="0"/>
    </xf>
    <xf numFmtId="3" fontId="10" fillId="0" borderId="9" xfId="0" applyNumberFormat="1" applyFont="1" applyBorder="1" applyAlignment="1">
      <alignment horizontal="center" wrapText="1"/>
    </xf>
    <xf numFmtId="0" fontId="10" fillId="0" borderId="9" xfId="0" applyFont="1" applyBorder="1" applyAlignment="1">
      <alignment horizontal="center" wrapText="1"/>
    </xf>
    <xf numFmtId="3" fontId="9" fillId="0" borderId="9" xfId="0" applyNumberFormat="1" applyFont="1" applyBorder="1" applyAlignment="1">
      <alignment horizontal="center" wrapText="1"/>
    </xf>
    <xf numFmtId="0" fontId="18"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protection locked="0"/>
    </xf>
    <xf numFmtId="0" fontId="18" fillId="0" borderId="10" xfId="24" applyFont="1" applyBorder="1" applyAlignment="1" applyProtection="1">
      <alignment horizontal="center"/>
      <protection locked="0"/>
    </xf>
    <xf numFmtId="0" fontId="14"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vertical="center"/>
      <protection locked="0"/>
    </xf>
    <xf numFmtId="3" fontId="14" fillId="0" borderId="1" xfId="24" applyNumberFormat="1" applyFont="1" applyBorder="1" applyProtection="1">
      <protection locked="0"/>
    </xf>
    <xf numFmtId="0" fontId="14" fillId="0" borderId="1" xfId="24" applyFont="1" applyBorder="1" applyProtection="1">
      <protection locked="0"/>
    </xf>
    <xf numFmtId="3" fontId="28" fillId="0" borderId="9"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18"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6"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6" fillId="0" borderId="15" xfId="6" applyNumberFormat="1" applyBorder="1" applyAlignment="1">
      <alignment horizontal="right" vertical="top" wrapText="1"/>
    </xf>
    <xf numFmtId="0" fontId="26"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29" fillId="0" borderId="8" xfId="25" applyNumberFormat="1" applyBorder="1" applyAlignment="1">
      <alignment horizontal="right" vertical="top" wrapText="1"/>
    </xf>
    <xf numFmtId="0" fontId="26"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6" fillId="2" borderId="4" xfId="6" applyNumberFormat="1" applyFill="1" applyBorder="1" applyAlignment="1">
      <alignment horizontal="right" vertical="top" wrapText="1"/>
    </xf>
    <xf numFmtId="3" fontId="26" fillId="2" borderId="15" xfId="6" applyNumberFormat="1" applyFill="1" applyBorder="1" applyAlignment="1">
      <alignment horizontal="right" vertical="top" wrapText="1"/>
    </xf>
    <xf numFmtId="3" fontId="26" fillId="0" borderId="4"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9" fillId="0" borderId="1" xfId="0" applyNumberFormat="1" applyFont="1" applyFill="1" applyBorder="1" applyAlignment="1" applyProtection="1">
      <alignment vertical="top" wrapText="1"/>
      <protection locked="0"/>
    </xf>
    <xf numFmtId="3" fontId="20" fillId="0" borderId="2" xfId="0" applyNumberFormat="1" applyFont="1" applyFill="1" applyBorder="1" applyAlignment="1">
      <alignment horizontal="center" vertical="center" wrapText="1"/>
    </xf>
    <xf numFmtId="3" fontId="9" fillId="0" borderId="1" xfId="23" applyNumberFormat="1" applyFont="1" applyFill="1" applyBorder="1" applyAlignment="1" applyProtection="1">
      <alignment vertical="top" wrapText="1"/>
      <protection locked="0"/>
    </xf>
    <xf numFmtId="166" fontId="14" fillId="0" borderId="1" xfId="33" applyNumberFormat="1" applyFont="1" applyFill="1" applyBorder="1" applyProtection="1">
      <protection locked="0"/>
    </xf>
    <xf numFmtId="3" fontId="26" fillId="3" borderId="15" xfId="6" applyNumberFormat="1" applyFill="1" applyBorder="1" applyAlignment="1">
      <alignment horizontal="right" vertical="top" wrapText="1"/>
    </xf>
    <xf numFmtId="0" fontId="28" fillId="0" borderId="1" xfId="14" quotePrefix="1" applyFont="1" applyFill="1" applyBorder="1" applyAlignment="1">
      <alignment horizontal="center" vertical="top" wrapText="1"/>
    </xf>
    <xf numFmtId="49" fontId="18" fillId="0" borderId="1" xfId="24" applyNumberFormat="1" applyFont="1" applyFill="1" applyBorder="1" applyAlignment="1" applyProtection="1">
      <alignment horizontal="center" vertical="top" wrapText="1"/>
      <protection locked="0"/>
    </xf>
    <xf numFmtId="0" fontId="12" fillId="0" borderId="1" xfId="0" applyFont="1" applyBorder="1" applyAlignment="1">
      <alignment horizontal="center" vertical="top" wrapText="1"/>
    </xf>
    <xf numFmtId="0" fontId="14" fillId="0" borderId="0" xfId="24" applyFont="1" applyFill="1" applyAlignment="1" applyProtection="1">
      <alignment wrapText="1"/>
      <protection locked="0"/>
    </xf>
    <xf numFmtId="49" fontId="14" fillId="0" borderId="0" xfId="24" applyNumberFormat="1" applyFont="1" applyFill="1" applyProtection="1">
      <protection locked="0"/>
    </xf>
    <xf numFmtId="0" fontId="14" fillId="0" borderId="0" xfId="24" applyFont="1" applyFill="1" applyProtection="1">
      <protection locked="0"/>
    </xf>
    <xf numFmtId="0" fontId="0" fillId="0" borderId="0" xfId="0" applyFill="1"/>
    <xf numFmtId="0" fontId="17" fillId="0" borderId="0" xfId="24" applyFont="1" applyFill="1" applyAlignment="1">
      <alignment horizontal="justify" shrinkToFit="1"/>
    </xf>
    <xf numFmtId="0" fontId="18" fillId="0" borderId="0" xfId="24" applyFont="1" applyFill="1" applyAlignment="1">
      <alignment horizontal="right" wrapText="1"/>
    </xf>
    <xf numFmtId="0" fontId="14" fillId="0" borderId="0" xfId="24" applyFont="1" applyFill="1" applyAlignment="1">
      <alignment horizontal="center" wrapText="1"/>
    </xf>
    <xf numFmtId="49" fontId="14" fillId="0" borderId="0" xfId="24" applyNumberFormat="1" applyFont="1" applyFill="1" applyAlignment="1">
      <alignment horizontal="center"/>
    </xf>
    <xf numFmtId="3" fontId="14" fillId="0" borderId="0" xfId="24" applyNumberFormat="1" applyFont="1" applyFill="1" applyAlignment="1">
      <alignment horizontal="center"/>
    </xf>
    <xf numFmtId="0" fontId="14" fillId="0" borderId="0" xfId="24" applyFont="1" applyFill="1"/>
    <xf numFmtId="0" fontId="14" fillId="0" borderId="0" xfId="24" applyFont="1" applyFill="1" applyAlignment="1">
      <alignment wrapText="1"/>
    </xf>
    <xf numFmtId="49" fontId="14" fillId="0" borderId="0" xfId="24" applyNumberFormat="1" applyFont="1" applyFill="1"/>
    <xf numFmtId="3" fontId="14" fillId="0" borderId="0" xfId="24" applyNumberFormat="1" applyFont="1" applyFill="1"/>
    <xf numFmtId="0" fontId="14" fillId="0" borderId="0" xfId="24" applyFont="1" applyFill="1" applyAlignment="1">
      <alignment horizontal="right"/>
    </xf>
    <xf numFmtId="0" fontId="18" fillId="0" borderId="1" xfId="24" applyFont="1" applyFill="1" applyBorder="1" applyAlignment="1" applyProtection="1">
      <alignment horizontal="center" vertical="center" wrapText="1"/>
      <protection locked="0"/>
    </xf>
    <xf numFmtId="49" fontId="18" fillId="0" borderId="1" xfId="24" applyNumberFormat="1" applyFont="1" applyFill="1" applyBorder="1" applyAlignment="1" applyProtection="1">
      <alignment horizontal="center" vertical="center" wrapText="1"/>
      <protection locked="0"/>
    </xf>
    <xf numFmtId="0" fontId="14" fillId="0" borderId="1" xfId="24" applyFont="1" applyFill="1" applyBorder="1" applyAlignment="1" applyProtection="1">
      <alignment horizontal="center" wrapText="1"/>
      <protection locked="0"/>
    </xf>
    <xf numFmtId="49" fontId="14" fillId="0" borderId="1" xfId="24" applyNumberFormat="1" applyFont="1" applyFill="1" applyBorder="1" applyAlignment="1" applyProtection="1">
      <alignment horizontal="center"/>
      <protection locked="0"/>
    </xf>
    <xf numFmtId="0" fontId="14" fillId="0" borderId="1" xfId="24" applyFont="1" applyFill="1" applyBorder="1" applyAlignment="1" applyProtection="1">
      <alignment horizontal="center"/>
      <protection locked="0"/>
    </xf>
    <xf numFmtId="0" fontId="18" fillId="0" borderId="1" xfId="24" applyFont="1" applyFill="1" applyBorder="1" applyAlignment="1">
      <alignment vertical="top" wrapText="1"/>
    </xf>
    <xf numFmtId="3" fontId="18" fillId="0" borderId="1" xfId="24" applyNumberFormat="1" applyFont="1" applyFill="1" applyBorder="1" applyAlignment="1" applyProtection="1">
      <alignment horizontal="center" vertical="top" wrapText="1"/>
      <protection locked="0"/>
    </xf>
    <xf numFmtId="3" fontId="0" fillId="0" borderId="0" xfId="0" applyNumberFormat="1" applyFill="1"/>
    <xf numFmtId="0" fontId="14" fillId="0" borderId="1" xfId="24" applyFont="1" applyFill="1" applyBorder="1" applyAlignment="1">
      <alignment vertical="top" wrapText="1"/>
    </xf>
    <xf numFmtId="49" fontId="14" fillId="0" borderId="1" xfId="24" applyNumberFormat="1" applyFont="1" applyFill="1" applyBorder="1" applyAlignment="1" applyProtection="1">
      <alignment horizontal="center" vertical="top" wrapText="1"/>
      <protection locked="0"/>
    </xf>
    <xf numFmtId="3" fontId="14" fillId="0" borderId="1" xfId="24" applyNumberFormat="1" applyFont="1" applyFill="1" applyBorder="1" applyAlignment="1" applyProtection="1">
      <alignment horizontal="center" vertical="top" wrapText="1"/>
      <protection locked="0"/>
    </xf>
    <xf numFmtId="0" fontId="49" fillId="0" borderId="21" xfId="17" quotePrefix="1" applyFill="1" applyBorder="1" applyAlignment="1">
      <alignment horizontal="left" vertical="top" wrapText="1"/>
    </xf>
    <xf numFmtId="0" fontId="49" fillId="0" borderId="19" xfId="17" quotePrefix="1" applyFill="1" applyBorder="1" applyAlignment="1">
      <alignment horizontal="left" vertical="top" wrapText="1"/>
    </xf>
    <xf numFmtId="0" fontId="46" fillId="0" borderId="21" xfId="3" applyFill="1" applyBorder="1" applyAlignment="1">
      <alignment horizontal="right" vertical="top" wrapText="1"/>
    </xf>
    <xf numFmtId="0" fontId="46" fillId="0" borderId="19" xfId="3" applyFill="1" applyBorder="1" applyAlignment="1">
      <alignment horizontal="right" vertical="top" wrapText="1"/>
    </xf>
    <xf numFmtId="3" fontId="29" fillId="0" borderId="1" xfId="28" applyNumberFormat="1" applyFont="1" applyFill="1" applyBorder="1" applyAlignment="1">
      <alignment horizontal="right" wrapText="1"/>
    </xf>
    <xf numFmtId="4" fontId="0" fillId="0" borderId="0" xfId="0" applyNumberFormat="1" applyFill="1"/>
    <xf numFmtId="4" fontId="30" fillId="0" borderId="16" xfId="28" applyNumberFormat="1" applyFont="1" applyFill="1" applyBorder="1" applyAlignment="1">
      <alignment horizontal="right" vertical="top" wrapText="1"/>
    </xf>
    <xf numFmtId="0" fontId="12" fillId="0" borderId="1" xfId="14" quotePrefix="1" applyFont="1" applyFill="1" applyBorder="1" applyAlignment="1">
      <alignment horizontal="center" vertical="top" wrapText="1"/>
    </xf>
    <xf numFmtId="3" fontId="12" fillId="0" borderId="1" xfId="14" quotePrefix="1" applyNumberFormat="1" applyFont="1" applyFill="1" applyBorder="1" applyAlignment="1">
      <alignment horizontal="center" vertical="top" wrapText="1"/>
    </xf>
    <xf numFmtId="0" fontId="39" fillId="0" borderId="1" xfId="24" applyFont="1" applyFill="1" applyBorder="1" applyAlignment="1">
      <alignment vertical="top" wrapText="1"/>
    </xf>
    <xf numFmtId="49" fontId="39" fillId="0" borderId="1" xfId="24" applyNumberFormat="1" applyFont="1" applyFill="1" applyBorder="1" applyAlignment="1" applyProtection="1">
      <alignment horizontal="center" vertical="top" wrapText="1"/>
      <protection locked="0"/>
    </xf>
    <xf numFmtId="3" fontId="29" fillId="0" borderId="1" xfId="28" applyNumberFormat="1" applyFill="1" applyBorder="1" applyAlignment="1">
      <alignment horizontal="right" wrapText="1"/>
    </xf>
    <xf numFmtId="0" fontId="36" fillId="0" borderId="1" xfId="24" applyFont="1" applyFill="1" applyBorder="1" applyAlignment="1">
      <alignment vertical="top" wrapText="1"/>
    </xf>
    <xf numFmtId="49" fontId="36" fillId="0" borderId="1" xfId="24" applyNumberFormat="1" applyFont="1" applyFill="1" applyBorder="1" applyAlignment="1" applyProtection="1">
      <alignment horizontal="center" vertical="top" wrapText="1"/>
      <protection locked="0"/>
    </xf>
    <xf numFmtId="3" fontId="36" fillId="0" borderId="1" xfId="28" applyNumberFormat="1" applyFont="1" applyFill="1" applyBorder="1" applyAlignment="1">
      <alignment horizontal="right" wrapText="1"/>
    </xf>
    <xf numFmtId="0" fontId="29" fillId="0" borderId="1" xfId="28" applyFill="1" applyBorder="1" applyAlignment="1">
      <alignment horizontal="right" wrapText="1"/>
    </xf>
    <xf numFmtId="4" fontId="42" fillId="0" borderId="16" xfId="28" applyNumberFormat="1" applyFont="1" applyFill="1" applyBorder="1" applyAlignment="1">
      <alignment horizontal="right" vertical="top" wrapText="1"/>
    </xf>
    <xf numFmtId="4" fontId="30" fillId="0" borderId="16" xfId="35" applyNumberFormat="1" applyFont="1" applyFill="1" applyBorder="1" applyAlignment="1">
      <alignment horizontal="right" vertical="top" wrapText="1"/>
    </xf>
    <xf numFmtId="3" fontId="51" fillId="0" borderId="1" xfId="28" applyNumberFormat="1" applyFont="1" applyFill="1" applyBorder="1" applyAlignment="1">
      <alignment horizontal="right" wrapText="1"/>
    </xf>
    <xf numFmtId="4" fontId="30" fillId="0" borderId="16" xfId="1013" applyNumberFormat="1" applyFont="1" applyFill="1" applyBorder="1" applyAlignment="1">
      <alignment horizontal="right" vertical="top" wrapText="1"/>
    </xf>
    <xf numFmtId="0" fontId="8" fillId="0" borderId="0" xfId="0" applyFont="1" applyFill="1"/>
    <xf numFmtId="0" fontId="46" fillId="0" borderId="22" xfId="3" applyFill="1" applyBorder="1" applyAlignment="1">
      <alignment horizontal="right" vertical="top" wrapText="1"/>
    </xf>
    <xf numFmtId="0" fontId="46" fillId="0" borderId="11" xfId="3" applyFill="1" applyBorder="1" applyAlignment="1">
      <alignment horizontal="right" vertical="top" wrapText="1"/>
    </xf>
    <xf numFmtId="4" fontId="52" fillId="0" borderId="16" xfId="28" applyNumberFormat="1" applyFont="1" applyFill="1" applyBorder="1" applyAlignment="1">
      <alignment horizontal="right" vertical="top" wrapText="1"/>
    </xf>
    <xf numFmtId="0" fontId="36" fillId="0" borderId="1" xfId="28" applyFont="1" applyFill="1" applyBorder="1" applyAlignment="1">
      <alignment horizontal="right" wrapText="1"/>
    </xf>
    <xf numFmtId="0" fontId="46" fillId="0" borderId="23" xfId="3" applyFill="1" applyBorder="1" applyAlignment="1">
      <alignment horizontal="right" vertical="top" wrapText="1"/>
    </xf>
    <xf numFmtId="4" fontId="14" fillId="0" borderId="0" xfId="24" applyNumberFormat="1" applyFont="1" applyFill="1" applyProtection="1">
      <protection locked="0"/>
    </xf>
    <xf numFmtId="0" fontId="49" fillId="0" borderId="23" xfId="17" quotePrefix="1" applyFill="1" applyBorder="1" applyAlignment="1">
      <alignment horizontal="left" vertical="top" wrapText="1"/>
    </xf>
    <xf numFmtId="0" fontId="49" fillId="0" borderId="11" xfId="17" quotePrefix="1" applyFill="1" applyBorder="1" applyAlignment="1">
      <alignment horizontal="left" vertical="top" wrapText="1"/>
    </xf>
    <xf numFmtId="3" fontId="18" fillId="0" borderId="20" xfId="24" applyNumberFormat="1" applyFont="1" applyFill="1" applyBorder="1" applyAlignment="1" applyProtection="1">
      <alignment horizontal="center" vertical="top" wrapText="1"/>
      <protection locked="0"/>
    </xf>
    <xf numFmtId="3" fontId="18" fillId="0" borderId="18" xfId="24" applyNumberFormat="1" applyFont="1" applyFill="1" applyBorder="1" applyAlignment="1" applyProtection="1">
      <alignment horizontal="center" vertical="top" wrapText="1"/>
      <protection locked="0"/>
    </xf>
    <xf numFmtId="3" fontId="36" fillId="0" borderId="1" xfId="24" applyNumberFormat="1" applyFont="1" applyFill="1" applyBorder="1" applyAlignment="1" applyProtection="1">
      <alignment horizontal="center" vertical="top" wrapText="1"/>
      <protection locked="0"/>
    </xf>
    <xf numFmtId="0" fontId="49" fillId="0" borderId="7" xfId="17" quotePrefix="1" applyFill="1" applyBorder="1" applyAlignment="1">
      <alignment horizontal="left" vertical="top" wrapText="1"/>
    </xf>
    <xf numFmtId="0" fontId="46" fillId="0" borderId="7" xfId="3" applyFill="1" applyBorder="1" applyAlignment="1">
      <alignment horizontal="right" vertical="top" wrapText="1"/>
    </xf>
    <xf numFmtId="1" fontId="29" fillId="0" borderId="1" xfId="28" applyNumberFormat="1" applyFill="1" applyBorder="1" applyAlignment="1">
      <alignment horizontal="right" wrapText="1"/>
    </xf>
    <xf numFmtId="3" fontId="35" fillId="0" borderId="1" xfId="28" applyNumberFormat="1" applyFont="1" applyFill="1" applyBorder="1" applyAlignment="1">
      <alignment horizontal="right" wrapText="1"/>
    </xf>
    <xf numFmtId="1" fontId="35" fillId="0" borderId="1" xfId="28" applyNumberFormat="1" applyFont="1" applyFill="1" applyBorder="1" applyAlignment="1">
      <alignment horizontal="right" wrapText="1"/>
    </xf>
    <xf numFmtId="4" fontId="120" fillId="0" borderId="16" xfId="1013" applyNumberFormat="1" applyFont="1" applyFill="1" applyBorder="1" applyAlignment="1">
      <alignment horizontal="right" vertical="top" wrapText="1"/>
    </xf>
    <xf numFmtId="2" fontId="30" fillId="0" borderId="16" xfId="28" applyNumberFormat="1" applyFont="1" applyFill="1" applyBorder="1" applyAlignment="1">
      <alignment horizontal="right" vertical="top" wrapText="1"/>
    </xf>
    <xf numFmtId="3" fontId="28" fillId="0" borderId="1" xfId="14" quotePrefix="1" applyNumberFormat="1" applyFont="1" applyFill="1" applyBorder="1" applyAlignment="1">
      <alignment horizontal="center" vertical="top" wrapText="1"/>
    </xf>
    <xf numFmtId="3" fontId="14" fillId="0" borderId="1" xfId="24" applyNumberFormat="1" applyFont="1" applyFill="1" applyBorder="1" applyAlignment="1" applyProtection="1">
      <alignment horizontal="center"/>
      <protection locked="0"/>
    </xf>
    <xf numFmtId="0" fontId="37" fillId="0" borderId="1" xfId="14" quotePrefix="1" applyFont="1" applyFill="1" applyBorder="1" applyAlignment="1">
      <alignment horizontal="center" vertical="top" wrapText="1"/>
    </xf>
    <xf numFmtId="3" fontId="37" fillId="0" borderId="1" xfId="14" quotePrefix="1" applyNumberFormat="1" applyFont="1" applyFill="1" applyBorder="1" applyAlignment="1">
      <alignment horizontal="center" vertical="top" wrapText="1"/>
    </xf>
    <xf numFmtId="0" fontId="46" fillId="0" borderId="24" xfId="3" applyFill="1" applyBorder="1" applyAlignment="1">
      <alignment horizontal="right" vertical="top" wrapText="1"/>
    </xf>
    <xf numFmtId="49" fontId="18" fillId="0" borderId="1" xfId="24" applyNumberFormat="1" applyFont="1" applyFill="1" applyBorder="1" applyAlignment="1" applyProtection="1">
      <alignment horizontal="center"/>
      <protection locked="0"/>
    </xf>
    <xf numFmtId="4" fontId="14" fillId="0" borderId="1" xfId="24" applyNumberFormat="1" applyFont="1" applyFill="1" applyBorder="1" applyAlignment="1" applyProtection="1">
      <alignment horizontal="center"/>
      <protection locked="0"/>
    </xf>
    <xf numFmtId="0" fontId="46" fillId="0" borderId="25" xfId="3" applyFill="1" applyBorder="1" applyAlignment="1">
      <alignment horizontal="right" vertical="top" wrapText="1"/>
    </xf>
    <xf numFmtId="1" fontId="29" fillId="0" borderId="1" xfId="28" applyNumberFormat="1" applyFont="1" applyFill="1" applyBorder="1" applyAlignment="1">
      <alignment horizontal="right" wrapText="1"/>
    </xf>
    <xf numFmtId="0" fontId="29" fillId="0" borderId="1" xfId="28" applyNumberFormat="1" applyFont="1" applyFill="1" applyBorder="1" applyAlignment="1">
      <alignment horizontal="right" wrapText="1"/>
    </xf>
    <xf numFmtId="3" fontId="18" fillId="0" borderId="1" xfId="24" applyNumberFormat="1" applyFont="1" applyFill="1" applyBorder="1" applyAlignment="1" applyProtection="1">
      <alignment horizontal="center"/>
      <protection locked="0"/>
    </xf>
    <xf numFmtId="3" fontId="0" fillId="0" borderId="0" xfId="0" applyNumberFormat="1" applyFill="1" applyAlignment="1">
      <alignment horizontal="left"/>
    </xf>
    <xf numFmtId="1" fontId="14" fillId="0" borderId="0" xfId="29" applyNumberFormat="1" applyFont="1" applyFill="1" applyProtection="1">
      <protection locked="0"/>
    </xf>
    <xf numFmtId="4" fontId="30" fillId="0" borderId="0" xfId="28" applyNumberFormat="1" applyFont="1" applyFill="1" applyAlignment="1">
      <alignment horizontal="right" vertical="top" wrapText="1"/>
    </xf>
    <xf numFmtId="3" fontId="14" fillId="0" borderId="0" xfId="24" applyNumberFormat="1" applyFont="1" applyFill="1" applyProtection="1">
      <protection locked="0"/>
    </xf>
    <xf numFmtId="49" fontId="14" fillId="0" borderId="0" xfId="26" applyNumberFormat="1" applyFont="1" applyFill="1" applyProtection="1">
      <protection locked="0"/>
    </xf>
    <xf numFmtId="49" fontId="14" fillId="0" borderId="0" xfId="26" applyNumberFormat="1" applyFont="1" applyFill="1" applyAlignment="1" applyProtection="1">
      <alignment wrapText="1"/>
      <protection locked="0"/>
    </xf>
    <xf numFmtId="0" fontId="9" fillId="0" borderId="0" xfId="0" applyFont="1" applyFill="1" applyAlignment="1" applyProtection="1">
      <alignment vertical="top" wrapText="1"/>
      <protection locked="0"/>
    </xf>
    <xf numFmtId="0" fontId="123" fillId="0" borderId="0" xfId="0" applyFont="1" applyFill="1"/>
    <xf numFmtId="0" fontId="18" fillId="0" borderId="10" xfId="24" applyFont="1" applyFill="1" applyBorder="1" applyAlignment="1" applyProtection="1">
      <alignment horizontal="center" vertical="center" wrapText="1"/>
      <protection locked="0"/>
    </xf>
    <xf numFmtId="0" fontId="14" fillId="0" borderId="10" xfId="24" applyFont="1" applyFill="1" applyBorder="1" applyAlignment="1" applyProtection="1">
      <alignment horizontal="center"/>
      <protection locked="0"/>
    </xf>
    <xf numFmtId="0" fontId="18" fillId="0" borderId="1" xfId="24" applyFont="1" applyFill="1" applyBorder="1" applyAlignment="1">
      <alignment horizontal="left"/>
    </xf>
    <xf numFmtId="0" fontId="18" fillId="0" borderId="10" xfId="24" applyFont="1" applyFill="1" applyBorder="1" applyAlignment="1" applyProtection="1">
      <alignment horizontal="center"/>
      <protection locked="0"/>
    </xf>
    <xf numFmtId="0" fontId="14" fillId="0" borderId="1" xfId="24" applyFont="1" applyFill="1" applyBorder="1" applyAlignment="1">
      <alignment wrapText="1"/>
    </xf>
    <xf numFmtId="0" fontId="14" fillId="0" borderId="10" xfId="24" applyFont="1" applyFill="1" applyBorder="1" applyAlignment="1" applyProtection="1">
      <alignment horizontal="center" vertical="center" wrapText="1"/>
      <protection locked="0"/>
    </xf>
    <xf numFmtId="4" fontId="30" fillId="0" borderId="16" xfId="27" applyNumberFormat="1" applyFont="1" applyFill="1" applyBorder="1" applyAlignment="1">
      <alignment horizontal="right" vertical="top" wrapText="1"/>
    </xf>
    <xf numFmtId="4" fontId="122" fillId="0" borderId="16" xfId="27" applyNumberFormat="1" applyFont="1" applyFill="1" applyBorder="1" applyAlignment="1">
      <alignment horizontal="right" vertical="top" wrapText="1"/>
    </xf>
    <xf numFmtId="4" fontId="120" fillId="0" borderId="16" xfId="1011" applyNumberFormat="1" applyFont="1" applyFill="1" applyBorder="1" applyAlignment="1">
      <alignment horizontal="right" vertical="top" wrapText="1"/>
    </xf>
    <xf numFmtId="4" fontId="52" fillId="0" borderId="16" xfId="27" applyNumberFormat="1" applyFont="1" applyFill="1" applyBorder="1" applyAlignment="1">
      <alignment horizontal="right" vertical="top" wrapText="1"/>
    </xf>
    <xf numFmtId="4" fontId="41" fillId="0" borderId="16" xfId="27" applyNumberFormat="1" applyFont="1" applyFill="1" applyBorder="1" applyAlignment="1">
      <alignment horizontal="right" vertical="top" wrapText="1"/>
    </xf>
    <xf numFmtId="4" fontId="125" fillId="0" borderId="16" xfId="27" applyNumberFormat="1" applyFont="1" applyFill="1" applyBorder="1" applyAlignment="1">
      <alignment horizontal="right" vertical="top" wrapText="1"/>
    </xf>
    <xf numFmtId="2" fontId="30" fillId="0" borderId="16" xfId="27" applyNumberFormat="1" applyFont="1" applyFill="1" applyBorder="1" applyAlignment="1">
      <alignment horizontal="right" vertical="top" wrapText="1"/>
    </xf>
    <xf numFmtId="49" fontId="14" fillId="0" borderId="10" xfId="24" applyNumberFormat="1" applyFont="1" applyFill="1" applyBorder="1" applyAlignment="1" applyProtection="1">
      <alignment horizontal="center" vertical="center" wrapText="1"/>
      <protection locked="0"/>
    </xf>
    <xf numFmtId="0" fontId="41" fillId="0" borderId="16" xfId="27" applyFont="1" applyFill="1" applyBorder="1" applyAlignment="1">
      <alignment horizontal="right" vertical="top" wrapText="1"/>
    </xf>
    <xf numFmtId="4" fontId="53" fillId="0" borderId="16" xfId="27" applyNumberFormat="1" applyFont="1" applyFill="1" applyBorder="1" applyAlignment="1">
      <alignment horizontal="right" vertical="top" wrapText="1"/>
    </xf>
    <xf numFmtId="0" fontId="18" fillId="0" borderId="1" xfId="24" applyFont="1" applyFill="1" applyBorder="1" applyAlignment="1">
      <alignment wrapText="1"/>
    </xf>
    <xf numFmtId="3" fontId="18" fillId="0" borderId="1" xfId="23" applyNumberFormat="1" applyFont="1" applyFill="1" applyBorder="1" applyAlignment="1">
      <alignment horizontal="right"/>
    </xf>
    <xf numFmtId="40" fontId="121" fillId="0" borderId="16" xfId="27" applyNumberFormat="1" applyFont="1" applyFill="1" applyBorder="1" applyAlignment="1">
      <alignment horizontal="right" vertical="top" wrapText="1"/>
    </xf>
    <xf numFmtId="0" fontId="18" fillId="0" borderId="1" xfId="24" applyFont="1" applyFill="1" applyBorder="1" applyAlignment="1">
      <alignment horizontal="left" wrapText="1"/>
    </xf>
    <xf numFmtId="4" fontId="30" fillId="0" borderId="0" xfId="27" applyNumberFormat="1" applyFont="1" applyFill="1" applyAlignment="1">
      <alignment horizontal="right" vertical="top" wrapText="1"/>
    </xf>
    <xf numFmtId="2" fontId="14" fillId="0" borderId="10" xfId="24" applyNumberFormat="1" applyFont="1" applyFill="1" applyBorder="1" applyAlignment="1" applyProtection="1">
      <alignment horizontal="center" vertical="center" wrapText="1"/>
      <protection locked="0"/>
    </xf>
    <xf numFmtId="4" fontId="30" fillId="0" borderId="16" xfId="1012" applyNumberFormat="1" applyFont="1" applyFill="1" applyBorder="1" applyAlignment="1">
      <alignment horizontal="right" vertical="top" wrapText="1"/>
    </xf>
    <xf numFmtId="3" fontId="10" fillId="0" borderId="1" xfId="23" applyNumberFormat="1" applyFont="1" applyFill="1" applyBorder="1" applyAlignment="1">
      <alignment horizontal="right"/>
    </xf>
    <xf numFmtId="0" fontId="14" fillId="0" borderId="1" xfId="24" applyFont="1" applyFill="1" applyBorder="1" applyAlignment="1">
      <alignment horizontal="justify" wrapText="1"/>
    </xf>
    <xf numFmtId="4" fontId="122" fillId="0" borderId="16" xfId="1012" applyNumberFormat="1" applyFont="1" applyFill="1" applyBorder="1" applyAlignment="1">
      <alignment horizontal="right" vertical="top" wrapText="1"/>
    </xf>
    <xf numFmtId="3" fontId="14" fillId="0" borderId="1" xfId="24" applyNumberFormat="1" applyFont="1" applyFill="1" applyBorder="1" applyProtection="1">
      <protection locked="0"/>
    </xf>
    <xf numFmtId="4" fontId="42" fillId="0" borderId="16" xfId="27" applyNumberFormat="1" applyFont="1" applyFill="1" applyBorder="1" applyAlignment="1">
      <alignment horizontal="right" vertical="top" wrapText="1"/>
    </xf>
    <xf numFmtId="0" fontId="30" fillId="0" borderId="16" xfId="27" applyFont="1" applyFill="1" applyBorder="1" applyAlignment="1">
      <alignment horizontal="right" vertical="top" wrapText="1"/>
    </xf>
    <xf numFmtId="0" fontId="14" fillId="0" borderId="1" xfId="24" applyFont="1" applyFill="1" applyBorder="1" applyProtection="1">
      <protection locked="0"/>
    </xf>
    <xf numFmtId="0" fontId="14" fillId="0" borderId="10" xfId="24" applyFont="1" applyFill="1" applyBorder="1" applyAlignment="1" applyProtection="1">
      <alignment horizontal="center" vertical="center"/>
      <protection locked="0"/>
    </xf>
    <xf numFmtId="4" fontId="30" fillId="0" borderId="16" xfId="1011" applyNumberFormat="1" applyFont="1" applyFill="1" applyBorder="1" applyAlignment="1">
      <alignment horizontal="right" vertical="top" wrapText="1"/>
    </xf>
    <xf numFmtId="0" fontId="14" fillId="0" borderId="1" xfId="24" applyFont="1" applyFill="1" applyBorder="1" applyAlignment="1" applyProtection="1">
      <alignment horizontal="center" vertical="center"/>
      <protection locked="0"/>
    </xf>
    <xf numFmtId="3" fontId="18" fillId="0" borderId="0" xfId="24" applyNumberFormat="1" applyFont="1" applyFill="1" applyProtection="1">
      <protection locked="0"/>
    </xf>
    <xf numFmtId="0" fontId="9" fillId="0" borderId="0" xfId="0" applyFont="1" applyFill="1" applyAlignment="1" applyProtection="1">
      <alignment vertical="top"/>
      <protection locked="0"/>
    </xf>
    <xf numFmtId="0" fontId="124" fillId="0" borderId="0" xfId="1015" applyFill="1" applyProtection="1">
      <protection locked="0"/>
    </xf>
    <xf numFmtId="0" fontId="10" fillId="0" borderId="0" xfId="0" applyFont="1" applyAlignment="1" applyProtection="1">
      <alignment horizontal="center"/>
      <protection locked="0"/>
    </xf>
    <xf numFmtId="0" fontId="14" fillId="0" borderId="0" xfId="24" applyFont="1" applyAlignment="1" applyProtection="1">
      <alignment horizontal="center"/>
      <protection locked="0"/>
    </xf>
    <xf numFmtId="0" fontId="14" fillId="0" borderId="0" xfId="24" applyFont="1" applyAlignment="1" applyProtection="1">
      <alignment horizontal="left" wrapText="1"/>
      <protection locked="0"/>
    </xf>
    <xf numFmtId="0" fontId="12" fillId="0" borderId="1" xfId="0" applyFont="1" applyBorder="1" applyAlignment="1">
      <alignment horizontal="center" vertical="top" wrapText="1"/>
    </xf>
    <xf numFmtId="0" fontId="17" fillId="0" borderId="0" xfId="24" applyFont="1" applyAlignment="1" applyProtection="1">
      <alignment wrapText="1"/>
      <protection locked="0"/>
    </xf>
    <xf numFmtId="0" fontId="17" fillId="0" borderId="0" xfId="24" applyFont="1" applyAlignment="1">
      <alignment wrapText="1"/>
    </xf>
    <xf numFmtId="0" fontId="18" fillId="0" borderId="0" xfId="24" applyFont="1" applyAlignment="1" applyProtection="1">
      <alignment horizontal="center"/>
      <protection locked="0"/>
    </xf>
    <xf numFmtId="0" fontId="19" fillId="0" borderId="0" xfId="24" applyFont="1" applyAlignment="1" applyProtection="1">
      <alignment horizontal="center"/>
      <protection locked="0"/>
    </xf>
    <xf numFmtId="0" fontId="14" fillId="0" borderId="0" xfId="24" applyFont="1" applyFill="1" applyAlignment="1" applyProtection="1">
      <alignment horizontal="center"/>
      <protection locked="0"/>
    </xf>
    <xf numFmtId="0" fontId="17" fillId="0" borderId="0" xfId="24" applyFont="1" applyFill="1" applyAlignment="1" applyProtection="1">
      <alignment wrapText="1"/>
      <protection locked="0"/>
    </xf>
    <xf numFmtId="0" fontId="17" fillId="0" borderId="0" xfId="24" applyFont="1" applyFill="1" applyAlignment="1">
      <alignment wrapText="1"/>
    </xf>
    <xf numFmtId="0" fontId="18" fillId="0" borderId="0" xfId="24" applyFont="1" applyFill="1" applyAlignment="1" applyProtection="1">
      <alignment horizontal="center"/>
      <protection locked="0"/>
    </xf>
    <xf numFmtId="0" fontId="19" fillId="0" borderId="0" xfId="24" applyFont="1" applyFill="1" applyAlignment="1" applyProtection="1">
      <alignment horizontal="center"/>
      <protection locked="0"/>
    </xf>
    <xf numFmtId="4" fontId="30" fillId="0" borderId="16" xfId="1013" applyNumberFormat="1" applyFont="1" applyFill="1" applyBorder="1" applyAlignment="1">
      <alignment horizontal="right" vertical="top" wrapText="1"/>
    </xf>
    <xf numFmtId="0" fontId="14" fillId="0" borderId="0" xfId="24" applyFont="1" applyFill="1" applyAlignment="1" applyProtection="1">
      <alignment horizontal="left" wrapText="1"/>
      <protection locked="0"/>
    </xf>
    <xf numFmtId="0" fontId="14" fillId="0" borderId="0" xfId="24" applyFont="1" applyFill="1" applyAlignment="1">
      <alignment wrapText="1"/>
    </xf>
    <xf numFmtId="0" fontId="20" fillId="0" borderId="0" xfId="0" applyFont="1" applyAlignment="1" applyProtection="1">
      <alignment horizontal="center"/>
      <protection locked="0"/>
    </xf>
    <xf numFmtId="0" fontId="21" fillId="0" borderId="0" xfId="0" applyFont="1" applyAlignment="1">
      <alignment horizontal="center"/>
    </xf>
    <xf numFmtId="0" fontId="22" fillId="0" borderId="0" xfId="0" applyFont="1" applyAlignment="1">
      <alignment horizontal="center" vertical="top" wrapText="1"/>
    </xf>
  </cellXfs>
  <cellStyles count="1021">
    <cellStyle name="_Анализ 3 и 6_ 04 2010" xfId="161" xr:uid="{5D38A582-A25E-4660-9F61-A1D2A32DB70D}"/>
    <cellStyle name="_Анализ 3 и 6_ 04 2010_Лимит DVBP" xfId="328" xr:uid="{4168F7CA-332A-4A21-A28C-9C67F1986FE5}"/>
    <cellStyle name="_Анализ 3 и 6_ 04 2010_Лимит DVBP_Internal Limits_20120127" xfId="329" xr:uid="{00399600-67AE-4D4E-86D6-D40A7954B535}"/>
    <cellStyle name="_Анализ 3 и 6_ 04 2010_Лимит DVBP_Internal Limits_20120130" xfId="330" xr:uid="{7F8A3AB9-5542-44F5-B32F-F95289E30D6D}"/>
    <cellStyle name="_Анализ 3 и 6_ 07 2010" xfId="162" xr:uid="{F76768B5-ECC4-483D-B711-E02C7635C12D}"/>
    <cellStyle name="_Анализ 3 и 6_ 07 2010_Лимит DVBP" xfId="331" xr:uid="{17C9B29F-AA32-478E-B22F-A211F551FA3C}"/>
    <cellStyle name="_Анализ 3 и 6_ 07 2010_Лимит DVBP_Internal Limits_20120127" xfId="332" xr:uid="{1D9225BD-C909-4C8B-B5A0-9F4311DB07A1}"/>
    <cellStyle name="_Анализ 3 и 6_ 07 2010_Лимит DVBP_Internal Limits_20120130" xfId="333" xr:uid="{2641F3B1-708A-4BA6-861D-A5EB32D26EF3}"/>
    <cellStyle name="_Анализ 3 и 6_01 01 2010" xfId="163" xr:uid="{C1E7737D-5541-4957-B97E-02757607A3D1}"/>
    <cellStyle name="_Анализ 3 и 6_01 01 2010_Лимит DVBP" xfId="334" xr:uid="{337C810E-25D1-45F2-B77D-389E2F52BE19}"/>
    <cellStyle name="_Анализ 3 и 6_01 01 2010_Лимит DVBP_Internal Limits_20120127" xfId="335" xr:uid="{CD40D320-A7AE-4A83-BDAA-B1A8A79D81D3}"/>
    <cellStyle name="_Анализ 3 и 6_01 01 2010_Лимит DVBP_Internal Limits_20120130" xfId="336" xr:uid="{9CBE90CD-885B-4601-A5E2-D2931A1191DC}"/>
    <cellStyle name="_Валютный риск " xfId="164" xr:uid="{94DF72E8-ADC4-4BC3-9C35-6D561219C8DE}"/>
    <cellStyle name="_Валютный риск _Лимит DVBP" xfId="337" xr:uid="{910065CB-882B-44E8-9E63-D18120F878C3}"/>
    <cellStyle name="_Валютный риск _Лимит DVBP_Internal Limits_20120127" xfId="338" xr:uid="{BC814C3E-5775-4507-9F81-132EE07485B0}"/>
    <cellStyle name="_Валютный риск _Лимит DVBP_Internal Limits_20120130" xfId="339" xr:uid="{CED0F821-C2DB-45AE-8739-5DF7D961CA16}"/>
    <cellStyle name="_Лист1" xfId="48" xr:uid="{C7A03648-C291-4061-BA32-17FFF94F856D}"/>
    <cellStyle name="_Лист2" xfId="49" xr:uid="{C2E34B10-66D6-410C-9ED8-F13399783175}"/>
    <cellStyle name="_Прогноз денежных потоков по внебалансовым статьям_010709" xfId="165" xr:uid="{30286B8A-CD09-48D1-8583-F0B6F02811B5}"/>
    <cellStyle name="_Прогноз денежных потоков по внебалансовым статьям_010709_Лимит DVBP" xfId="340" xr:uid="{FCE1B100-1B64-4DA4-A01D-FC6367272CCA}"/>
    <cellStyle name="_Прогноз денежных потоков по внебалансовым статьям_010709_Лимит DVBP_Internal Limits_20120127" xfId="341" xr:uid="{E8B65C4E-D3BA-4EAF-9CFD-4810DD5975F9}"/>
    <cellStyle name="_Прогноз денежных потоков по внебалансовым статьям_010709_Лимит DVBP_Internal Limits_20120130" xfId="342" xr:uid="{6529D1A7-211A-4D1B-AA17-5429E3EB3C40}"/>
    <cellStyle name="_проект ПКВ на  2009г" xfId="166" xr:uid="{1958885B-ACB9-43A2-97BB-AE45B5155A90}"/>
    <cellStyle name="_проект ПКВ на  2009г(24.12.08)" xfId="167" xr:uid="{D897E6CA-8547-4166-9FBD-5B54EC9B176B}"/>
    <cellStyle name="_рабочие для стран и банков" xfId="228" xr:uid="{C646B822-855F-4920-B068-28B59148942B}"/>
    <cellStyle name="_Страновые лимиты" xfId="343" xr:uid="{63DD942B-8AF4-4BC1-A83D-314F4162B133}"/>
    <cellStyle name="_Страновые лимиты на 01.03.10" xfId="168" xr:uid="{C56057ED-6783-4F33-99CB-FCC6FB8E1C2E}"/>
    <cellStyle name="_Страновые лимиты на 01.03.10_Лимит DVBP" xfId="344" xr:uid="{0BF8DA1E-F373-4390-90D9-605E7AAA1C43}"/>
    <cellStyle name="_Страновые лимиты на 01.03.10_Лимит DVBP_Internal Limits_20120127" xfId="345" xr:uid="{B85DE776-F3C8-4D8D-AB5D-80F3F226E3C6}"/>
    <cellStyle name="_Страновые лимиты на 01.03.10_Лимит DVBP_Internal Limits_20120130" xfId="346" xr:uid="{2F3801CD-6B2C-43C4-B38C-0A3EE36530E9}"/>
    <cellStyle name="_Страновые лимиты_Лимит DVBP" xfId="347" xr:uid="{1EE332F3-A257-434A-B88F-04A4523E8D8E}"/>
    <cellStyle name="_Страновые лимиты_Лимит DVBP_Internal Limits_20120127" xfId="348" xr:uid="{C1F225C5-DBD0-44E4-B9EA-600D4E022435}"/>
    <cellStyle name="_Страновые лимиты_Лимит DVBP_Internal Limits_20120130" xfId="349" xr:uid="{AB1B17EF-B39B-4E9E-8850-2FF32CE4C560}"/>
    <cellStyle name="_Страновые лимиты_рабочий 20100909" xfId="350" xr:uid="{AFA48671-3F44-45DF-8CA2-4FA4ABB965EE}"/>
    <cellStyle name="_Страновые лимиты_рабочий 20100909_Лимит DVBP" xfId="351" xr:uid="{997E0038-6242-4977-8391-7AAFF75B7416}"/>
    <cellStyle name="_Страновые лимиты_рабочий 20100909_Лимит DVBP_Internal Limits_20120127" xfId="352" xr:uid="{462CC529-6B33-47F1-90DC-06998C1F6285}"/>
    <cellStyle name="_Страновые лимиты_рабочий 20100909_Лимит DVBP_Internal Limits_20120130" xfId="353" xr:uid="{0B5FFEA3-0353-4FC3-A71B-770681599749}"/>
    <cellStyle name="_Страновые лимиты_рабочий 20101022" xfId="354" xr:uid="{BC599343-F5C3-43D9-9D74-BA75D45E7109}"/>
    <cellStyle name="_Страновые лимиты_рабочий 20101022_Лимит DVBP" xfId="355" xr:uid="{3B2E3FF9-FC25-4789-8375-F21E0CB72489}"/>
    <cellStyle name="_Страновые лимиты_рабочий 20101022_Лимит DVBP_Internal Limits_20120127" xfId="356" xr:uid="{507D3D1C-7DFE-40A1-B7F2-48F51DE76685}"/>
    <cellStyle name="_Страновые лимиты_рабочий 20101022_Лимит DVBP_Internal Limits_20120130" xfId="357" xr:uid="{D14AC336-2A1D-4A08-9064-2A6FC0398126}"/>
    <cellStyle name="_Страновые лимиты_рабочий 20101027" xfId="358" xr:uid="{EF5738B0-DB24-4070-A603-5E10765B54B0}"/>
    <cellStyle name="_Страновые лимиты_рабочий 20101027_Лимит DVBP" xfId="359" xr:uid="{E6E47209-7B89-47A8-91B6-A08DF8383281}"/>
    <cellStyle name="_Страновые лимиты_рабочий 20101027_Лимит DVBP_Internal Limits_20120127" xfId="360" xr:uid="{E86BE603-F28B-402F-96A7-8D14E9AFAEF2}"/>
    <cellStyle name="_Страновые лимиты_рабочий 20101027_Лимит DVBP_Internal Limits_20120130" xfId="361" xr:uid="{019A03B0-AD5B-4026-9E01-E88809E36E95}"/>
    <cellStyle name="_Страновые лимиты_рабочий 20101028" xfId="362" xr:uid="{F871333C-1D43-482E-A4C1-9FB1826F07B7}"/>
    <cellStyle name="_Страновые лимиты_рабочий 20101028_Лимит DVBP" xfId="363" xr:uid="{AC80D6AB-F66F-42E0-947D-82135ED6B680}"/>
    <cellStyle name="_Страновые лимиты_рабочий 20101028_Лимит DVBP_Internal Limits_20120127" xfId="364" xr:uid="{C7ED43ED-29D4-4741-A679-3EB7C6735434}"/>
    <cellStyle name="_Страновые лимиты_рабочий 20101028_Лимит DVBP_Internal Limits_20120130" xfId="365" xr:uid="{EFA05BCB-59E9-47A9-A53B-A9CFAC31AA5E}"/>
    <cellStyle name="_Страновые лимиты_рабочий 20120126" xfId="366" xr:uid="{FE3430C6-9E39-48BC-92E1-1123F31E4DF4}"/>
    <cellStyle name="20% - Accent1" xfId="50" xr:uid="{B4810C1C-8003-4AA9-97A6-C5EE3226CCB0}"/>
    <cellStyle name="20% - Accent2" xfId="51" xr:uid="{E79CB42B-BB41-4CDF-9AC3-880FDD42EA7F}"/>
    <cellStyle name="20% - Accent2 2" xfId="229" xr:uid="{4B1F9345-9F2A-4A44-A921-EA373D68B29F}"/>
    <cellStyle name="20% - Accent2 3" xfId="975" xr:uid="{51E7171B-3E79-4137-A12F-77AB4C21389D}"/>
    <cellStyle name="20% - Accent3" xfId="52" xr:uid="{BF56F99A-0C30-4FDC-9209-9A613666020B}"/>
    <cellStyle name="20% - Accent3 2" xfId="230" xr:uid="{570414EB-77DD-4847-9418-61142402FE9E}"/>
    <cellStyle name="20% - Accent3 3" xfId="976" xr:uid="{8A8BC9B3-1DFB-4954-A552-E5632467B4F3}"/>
    <cellStyle name="20% - Accent4" xfId="53" xr:uid="{B3BF2082-9085-49EA-B69B-895D4943ACB2}"/>
    <cellStyle name="20% - Accent4 2" xfId="231" xr:uid="{FE2DF640-D814-4A14-AFB1-998D2C6038F9}"/>
    <cellStyle name="20% - Accent4 3" xfId="977" xr:uid="{FEBB7E3B-B030-4A02-8160-42ABA56BEB7C}"/>
    <cellStyle name="20% - Accent5" xfId="54" xr:uid="{0CC99A59-53E9-4ABF-9F9F-0307DF518B64}"/>
    <cellStyle name="20% - Accent5 2" xfId="232" xr:uid="{538C8375-ECC3-4C9B-8AAA-0E2C6C022620}"/>
    <cellStyle name="20% - Accent5 3" xfId="978" xr:uid="{5D28C87C-0CE7-4B65-AB57-F79EC5D21884}"/>
    <cellStyle name="20% - Accent6" xfId="55" xr:uid="{CC7505BA-83FB-4164-8860-BBA16A019FB4}"/>
    <cellStyle name="20% - Accent6 2" xfId="233" xr:uid="{BA3C7FD1-0FEC-4A27-B14C-76204EB5F3D8}"/>
    <cellStyle name="20% - Accent6 3" xfId="979" xr:uid="{1727345A-8A25-432B-847C-1D181E7E5F66}"/>
    <cellStyle name="20% - Акцент1 2" xfId="56" xr:uid="{A0E4594B-C608-4E28-8079-264B949428C7}"/>
    <cellStyle name="20% - Акцент2 2" xfId="57" xr:uid="{841CCDFE-CFCC-4442-A14E-3D3C9A397B91}"/>
    <cellStyle name="20% - Акцент3 2" xfId="58" xr:uid="{FE0F0C37-AC30-41B9-BA2A-2BC99E887E15}"/>
    <cellStyle name="20% - Акцент4 2" xfId="59" xr:uid="{70D8D0AB-50F5-4B98-888A-9CF84FF6159B}"/>
    <cellStyle name="20% - Акцент5 2" xfId="60" xr:uid="{2F1A7D7B-7A53-4EDE-AA98-1B27B027EB61}"/>
    <cellStyle name="20% - Акцент6 2" xfId="61" xr:uid="{45B16DCD-0D2B-4E46-88F4-E81AD43D95A6}"/>
    <cellStyle name="40% - Accent1" xfId="62" xr:uid="{B75B0C6A-6865-402D-BF01-4D3A4AB2647D}"/>
    <cellStyle name="40% - Accent1 2" xfId="234" xr:uid="{E907600B-8595-4F2E-80C0-D85938E9811C}"/>
    <cellStyle name="40% - Accent1 3" xfId="980" xr:uid="{E5DAB9DE-EE18-407D-9A0A-61DBC16E0B44}"/>
    <cellStyle name="40% - Accent2" xfId="63" xr:uid="{F8500A94-81BF-4573-99A4-1CCC4277F8A3}"/>
    <cellStyle name="40% - Accent3" xfId="64" xr:uid="{25A7C89E-CF0B-4AD0-A235-1108BB23C397}"/>
    <cellStyle name="40% - Accent3 2" xfId="235" xr:uid="{C759B5E4-64C0-4B7E-AD31-585A6F966876}"/>
    <cellStyle name="40% - Accent3 3" xfId="981" xr:uid="{D08853CA-97E8-4123-95F1-275B221B9566}"/>
    <cellStyle name="40% - Accent4" xfId="65" xr:uid="{91B80BA2-C00B-4D88-8FF4-D6C12CFAB607}"/>
    <cellStyle name="40% - Accent4 2" xfId="236" xr:uid="{37B02974-20F2-4CBD-A075-0E76307708C4}"/>
    <cellStyle name="40% - Accent4 3" xfId="982" xr:uid="{278E2269-5D3E-4C46-B8C2-EEB3EC7F64C7}"/>
    <cellStyle name="40% - Accent5" xfId="66" xr:uid="{C9CD4C1A-10FF-4978-9A90-88C4721E5B52}"/>
    <cellStyle name="40% - Accent5 2" xfId="237" xr:uid="{CF287356-C51B-4DBC-8E09-79A38C25BD5E}"/>
    <cellStyle name="40% - Accent5 3" xfId="983" xr:uid="{EEF7F37F-78AF-4613-B05C-96BB22FE723B}"/>
    <cellStyle name="40% - Accent6" xfId="67" xr:uid="{75AEE12F-45FD-4399-B9F7-955952BFA7F6}"/>
    <cellStyle name="40% - Accent6 2" xfId="238" xr:uid="{F058AA86-A4A7-49D6-AAD9-75ED815FDBF3}"/>
    <cellStyle name="40% - Accent6 3" xfId="984" xr:uid="{3AA73C39-B018-4F8A-B548-A247017BA567}"/>
    <cellStyle name="40% - Акцент1 2" xfId="68" xr:uid="{3B92D65A-9752-457F-A0B5-892172DDD700}"/>
    <cellStyle name="40% - Акцент2 2" xfId="69" xr:uid="{D8CB744E-D661-494E-8CB3-17382D2B44FA}"/>
    <cellStyle name="40% - Акцент3 2" xfId="70" xr:uid="{ADB63412-78DE-421D-9D97-AD01BC4338FE}"/>
    <cellStyle name="40% - Акцент4 2" xfId="71" xr:uid="{7D7BE532-2FB2-401B-8C7A-92CBCAD43112}"/>
    <cellStyle name="40% - Акцент5 2" xfId="72" xr:uid="{CDEC089E-5CA6-4CDA-AC53-A12E150A34A0}"/>
    <cellStyle name="40% - Акцент6 2" xfId="73" xr:uid="{BCA7C1FC-5190-4F8E-B926-C54F4A7ABEB6}"/>
    <cellStyle name="60% - Accent1" xfId="74" xr:uid="{3BF963E6-4575-43AF-836D-24D24C0E5CE6}"/>
    <cellStyle name="60% - Accent1 2" xfId="239" xr:uid="{855B45EF-2F9F-4244-AB26-79D71EA00B7C}"/>
    <cellStyle name="60% - Accent1 3" xfId="985" xr:uid="{BA68AAFC-DFF3-49C2-95DE-331E5A73ABBB}"/>
    <cellStyle name="60% - Accent2" xfId="75" xr:uid="{A9141D74-9FF1-4EAA-94B0-3AFB7B8282C2}"/>
    <cellStyle name="60% - Accent3" xfId="76" xr:uid="{D12849D0-4E16-4B99-920E-D4385D98839B}"/>
    <cellStyle name="60% - Accent3 2" xfId="240" xr:uid="{43C5D526-B491-4A59-BCBF-1564702D1DC0}"/>
    <cellStyle name="60% - Accent3 3" xfId="986" xr:uid="{5C89F91A-6835-49E5-949B-F56775D02540}"/>
    <cellStyle name="60% - Accent4" xfId="77" xr:uid="{A27D18F4-4641-4783-ADE7-5968403A1642}"/>
    <cellStyle name="60% - Accent4 2" xfId="241" xr:uid="{9B861D17-6704-4B94-906F-FE8DC02D1E46}"/>
    <cellStyle name="60% - Accent4 3" xfId="987" xr:uid="{6A29EB68-A618-462E-B61C-EC7B57981536}"/>
    <cellStyle name="60% - Accent5" xfId="78" xr:uid="{A052C591-5363-4914-AAA1-B9FB9AF94D72}"/>
    <cellStyle name="60% - Accent6" xfId="79" xr:uid="{928C6CC9-EABD-4CA3-AF10-B60B1887CD99}"/>
    <cellStyle name="60% - Accent6 2" xfId="242" xr:uid="{B65946B1-033B-496E-ABF0-5E117840A1B0}"/>
    <cellStyle name="60% - Accent6 3" xfId="988" xr:uid="{E87F13FB-450D-44A0-A10F-4E3C1D0E09C3}"/>
    <cellStyle name="60% - Акцент1 2" xfId="80" xr:uid="{BF849BA5-0E2E-4EA0-8F7A-B1699019EC46}"/>
    <cellStyle name="60% - Акцент2 2" xfId="81" xr:uid="{9E52E6A0-D219-4938-9188-122FB92C679B}"/>
    <cellStyle name="60% - Акцент3 2" xfId="82" xr:uid="{B3585536-C505-4EC0-A438-AD75354F3CE4}"/>
    <cellStyle name="60% - Акцент4 2" xfId="83" xr:uid="{BD82A5C6-681B-408D-8578-A7A84CB95319}"/>
    <cellStyle name="60% - Акцент5 2" xfId="84" xr:uid="{7346DF1F-0005-451E-8D76-AFA1836242AC}"/>
    <cellStyle name="60% - Акцент6 2" xfId="85" xr:uid="{4EB1CB24-C1EC-462A-8751-EA75CF15460B}"/>
    <cellStyle name="Accent1" xfId="86" xr:uid="{902511E8-30CD-4A98-8859-3CF08738E462}"/>
    <cellStyle name="Accent1 - 20%" xfId="367" xr:uid="{0F88B3D3-FBC3-4BBD-9407-CBC2FB99889D}"/>
    <cellStyle name="Accent1 - 40%" xfId="368" xr:uid="{6C4F466E-DDCE-40B6-930E-0CE1C4D7C4AC}"/>
    <cellStyle name="Accent1 - 60%" xfId="369" xr:uid="{71C138A2-C5EC-42A9-B4EB-CF5DD0973E43}"/>
    <cellStyle name="Accent1 10" xfId="597" xr:uid="{CDFAB615-329E-4F10-9FC0-7C12906548A5}"/>
    <cellStyle name="Accent1 11" xfId="781" xr:uid="{9AEA7326-4585-4D32-A4FD-BA9111D9AFA1}"/>
    <cellStyle name="Accent1 12" xfId="776" xr:uid="{507373CA-9126-4A1B-9728-5BE8D42F2CE5}"/>
    <cellStyle name="Accent1 13" xfId="779" xr:uid="{1496F6EC-24C7-440B-8770-A4D7BAF724E5}"/>
    <cellStyle name="Accent1 14" xfId="790" xr:uid="{D6071EA3-EF9D-4B5F-BCCE-D1F6D88D857C}"/>
    <cellStyle name="Accent1 15" xfId="965" xr:uid="{FAB3B4C0-AC1C-4BA6-9E12-D2BF27FEFF15}"/>
    <cellStyle name="Accent1 16" xfId="784" xr:uid="{8C7F5F97-C3D1-4C10-BE2B-CC300B9D952F}"/>
    <cellStyle name="Accent1 17" xfId="771" xr:uid="{25941CBC-48CD-4218-903B-75DAFA246071}"/>
    <cellStyle name="Accent1 18" xfId="989" xr:uid="{251F54A1-05A5-4E42-88D1-63C627E6DA8A}"/>
    <cellStyle name="Accent1 19" xfId="971" xr:uid="{3BCACF21-9340-4540-ABD8-179D56CDC290}"/>
    <cellStyle name="Accent1 2" xfId="243" xr:uid="{8C30EC62-9ED2-4E2C-B7D6-73010E60DEAD}"/>
    <cellStyle name="Accent1 3" xfId="515" xr:uid="{8791328D-BB53-4D7D-BCF4-4B24D0A3B32D}"/>
    <cellStyle name="Accent1 4" xfId="519" xr:uid="{51359BFE-5223-4345-9A79-A05865494105}"/>
    <cellStyle name="Accent1 5" xfId="518" xr:uid="{2B5FD1D0-450B-47F7-BF52-F8E94C6520BE}"/>
    <cellStyle name="Accent1 6" xfId="527" xr:uid="{A990330E-76C6-4E16-8B1F-5135E5603DD7}"/>
    <cellStyle name="Accent1 7" xfId="603" xr:uid="{D0584DF1-F833-4C5F-AA1F-40D2F52C52B1}"/>
    <cellStyle name="Accent1 8" xfId="600" xr:uid="{AAB37659-4697-42A9-88A9-79EF398FF686}"/>
    <cellStyle name="Accent1 9" xfId="596" xr:uid="{3A32797E-00FB-41FA-AC11-498DA00C979A}"/>
    <cellStyle name="Accent2" xfId="87" xr:uid="{9B461A39-6DCC-4B01-A440-CE24F7075AF0}"/>
    <cellStyle name="Accent2 - 20%" xfId="370" xr:uid="{38B3A979-110D-475F-88B5-00ABA6FA0F3E}"/>
    <cellStyle name="Accent2 - 40%" xfId="371" xr:uid="{D0F82745-2B1C-4900-B96A-65C2780FD40C}"/>
    <cellStyle name="Accent2 - 60%" xfId="372" xr:uid="{1B629F47-F08C-4DAA-93C0-91C067E12AE0}"/>
    <cellStyle name="Accent3" xfId="88" xr:uid="{511C2B1C-EBDB-4165-84A8-02D6344CF418}"/>
    <cellStyle name="Accent3 - 20%" xfId="373" xr:uid="{9733C210-2FE8-4EBE-9C69-EAC665C1D6E3}"/>
    <cellStyle name="Accent3 - 40%" xfId="374" xr:uid="{9000E35D-7AC6-43D4-B733-6244A8F83F3E}"/>
    <cellStyle name="Accent3 - 60%" xfId="375" xr:uid="{DD7B5A3F-F71E-491B-BBB7-A1745263FAA8}"/>
    <cellStyle name="Accent4" xfId="89" xr:uid="{B182F1BA-3A87-478C-9D80-68E025B4BC05}"/>
    <cellStyle name="Accent4 - 20%" xfId="376" xr:uid="{8CB42E22-50BE-4568-84FC-B4A338A78973}"/>
    <cellStyle name="Accent4 - 40%" xfId="377" xr:uid="{681355BE-73AA-4272-B561-CA036F3E76ED}"/>
    <cellStyle name="Accent4 - 60%" xfId="378" xr:uid="{12284E98-E265-4BD6-9BE8-2E4E64D2F0FD}"/>
    <cellStyle name="Accent4 10" xfId="602" xr:uid="{91E614EB-43B8-4B7D-A1F4-36A6F1129FB4}"/>
    <cellStyle name="Accent4 11" xfId="782" xr:uid="{67C881F4-6C4A-4CA4-8218-3B1143A24A66}"/>
    <cellStyle name="Accent4 12" xfId="775" xr:uid="{8A0CED72-85F9-45BC-AC72-AE4FAC854662}"/>
    <cellStyle name="Accent4 13" xfId="963" xr:uid="{6F8A9CB6-6C45-40C8-BF10-8959F199864D}"/>
    <cellStyle name="Accent4 14" xfId="773" xr:uid="{EF0DE481-27FC-45E2-A4CD-231DC332E5A7}"/>
    <cellStyle name="Accent4 15" xfId="960" xr:uid="{03788014-478B-4F29-998B-45E21C7A3DB3}"/>
    <cellStyle name="Accent4 16" xfId="777" xr:uid="{F104C66E-6589-4495-81B2-5F06BAA1BDA7}"/>
    <cellStyle name="Accent4 17" xfId="966" xr:uid="{76BFD8B1-F259-4076-A6B9-CD5B156EC81F}"/>
    <cellStyle name="Accent4 18" xfId="990" xr:uid="{89F3F56E-66ED-4A0C-9CC5-588CE4182136}"/>
    <cellStyle name="Accent4 19" xfId="972" xr:uid="{CF210714-D40A-4C91-9CE5-E270DD1141DF}"/>
    <cellStyle name="Accent4 2" xfId="244" xr:uid="{F08E1E5A-843A-4C94-AB99-5C40C35861F2}"/>
    <cellStyle name="Accent4 3" xfId="516" xr:uid="{9D9BA701-F251-4C39-A4CF-FEED49877D4D}"/>
    <cellStyle name="Accent4 4" xfId="524" xr:uid="{9F045809-8DF8-4105-812D-0DD029F8AF1E}"/>
    <cellStyle name="Accent4 5" xfId="521" xr:uid="{73D66541-C531-4753-AD9B-A2CB5C5BF0E2}"/>
    <cellStyle name="Accent4 6" xfId="528" xr:uid="{6580505E-AD01-4D85-98F6-2F1EBC41C650}"/>
    <cellStyle name="Accent4 7" xfId="604" xr:uid="{948AE245-DDC3-41F8-AB34-AA1EA73AE38C}"/>
    <cellStyle name="Accent4 8" xfId="606" xr:uid="{CD2EB85B-EBD9-4271-812F-65D78426F069}"/>
    <cellStyle name="Accent4 9" xfId="769" xr:uid="{C03BC9BA-28CE-45E8-9B1D-C4D93E33C3B8}"/>
    <cellStyle name="Accent5" xfId="90" xr:uid="{0CE804D2-0C74-4984-9401-430554B7344C}"/>
    <cellStyle name="Accent5 - 20%" xfId="379" xr:uid="{4FAEBEE8-DD37-46F0-A80A-7871ED7A9E37}"/>
    <cellStyle name="Accent5 - 40%" xfId="380" xr:uid="{670550E8-21EC-42FA-A089-07DFA8749EB8}"/>
    <cellStyle name="Accent5 - 60%" xfId="381" xr:uid="{6ED9CEBD-5038-4856-976A-DAF983B3C645}"/>
    <cellStyle name="Accent6" xfId="91" xr:uid="{EC0E90A9-7A3A-46E7-A5C7-D8E5D2DBC233}"/>
    <cellStyle name="Accent6 - 20%" xfId="382" xr:uid="{377C2B14-AA45-42F2-90CB-D38CADE48346}"/>
    <cellStyle name="Accent6 - 40%" xfId="383" xr:uid="{72F95F87-AB57-4BE0-AD01-E1FEDB190C34}"/>
    <cellStyle name="Accent6 - 60%" xfId="384" xr:uid="{ED4E6093-F99B-421D-ADD0-AABF6B0525F7}"/>
    <cellStyle name="Accent6 10" xfId="598" xr:uid="{727D12DA-D016-42F6-87FC-1D68682066E9}"/>
    <cellStyle name="Accent6 11" xfId="783" xr:uid="{02EBFAD9-844C-467E-90A0-694837475BC5}"/>
    <cellStyle name="Accent6 12" xfId="774" xr:uid="{4246F262-A55E-4047-AAA4-B49597C75078}"/>
    <cellStyle name="Accent6 13" xfId="962" xr:uid="{05C2A8D4-798C-46C4-A3B9-F6805B4AF7DA}"/>
    <cellStyle name="Accent6 14" xfId="785" xr:uid="{D47214AA-4820-418E-83C7-D9FD3FB8F610}"/>
    <cellStyle name="Accent6 15" xfId="959" xr:uid="{02BBC327-0BCB-4421-9983-28A0C4A47C22}"/>
    <cellStyle name="Accent6 16" xfId="780" xr:uid="{FF30ACC9-4F0C-4523-B8AD-F21E6837E318}"/>
    <cellStyle name="Accent6 17" xfId="788" xr:uid="{2A53C71D-C528-49E7-A65B-F5D2A767815F}"/>
    <cellStyle name="Accent6 18" xfId="991" xr:uid="{2BBB428F-721E-4DDC-9294-3248D8B5CB4A}"/>
    <cellStyle name="Accent6 19" xfId="973" xr:uid="{8F3029F5-3450-4729-8BCA-1BC9488E0436}"/>
    <cellStyle name="Accent6 2" xfId="245" xr:uid="{859BEDD9-E8B5-4D7A-B330-04DC2690771D}"/>
    <cellStyle name="Accent6 3" xfId="517" xr:uid="{EBFD9EC0-CC94-4F3F-9FAE-BD56903F7F69}"/>
    <cellStyle name="Accent6 4" xfId="523" xr:uid="{62331F25-1C22-47B4-9DCF-AA5A13F1165B}"/>
    <cellStyle name="Accent6 5" xfId="522" xr:uid="{B3EE0CAA-29EA-4E29-99E3-EB9C8C024285}"/>
    <cellStyle name="Accent6 6" xfId="529" xr:uid="{3248DF91-163C-4155-99BF-D2A7D056584F}"/>
    <cellStyle name="Accent6 7" xfId="605" xr:uid="{7769CE3C-4C62-4248-8F34-6934C8FEC007}"/>
    <cellStyle name="Accent6 8" xfId="599" xr:uid="{AECFA3E8-6467-4C2A-97A6-3E05E043743F}"/>
    <cellStyle name="Accent6 9" xfId="768" xr:uid="{4313F358-AD4D-42FC-9963-70C60F9C0E1D}"/>
    <cellStyle name="Bad" xfId="92" xr:uid="{319EDB4F-52EA-4AC4-96D1-1B307B7DDDED}"/>
    <cellStyle name="Bad 2" xfId="246" xr:uid="{FB48228D-73DF-464A-BB17-707B0A8D88A0}"/>
    <cellStyle name="Bad 3" xfId="992" xr:uid="{E4E84101-45CC-46EB-8871-1DE1DBCE9274}"/>
    <cellStyle name="Border" xfId="169" xr:uid="{CCC18521-ED00-4C28-BBE3-478FCB5542FE}"/>
    <cellStyle name="Calculation" xfId="93" xr:uid="{EF7C95D9-7458-4CF3-997F-7A4B4FE5BCFB}"/>
    <cellStyle name="Calculation 2" xfId="247" xr:uid="{768EE522-669E-4A65-8D2B-06C27124FB2D}"/>
    <cellStyle name="Calculation 3" xfId="993" xr:uid="{2656F0A8-8C6F-4F5A-8046-C645F27A3A3F}"/>
    <cellStyle name="Check Cell" xfId="94" xr:uid="{1610F35F-966C-47A3-96BD-E50F8EC9889B}"/>
    <cellStyle name="Check Cell 2" xfId="248" xr:uid="{2E507D63-9769-499B-80BB-D09D1F9D813E}"/>
    <cellStyle name="Check Cell 3" xfId="994" xr:uid="{5607C69D-A94E-4A28-B078-F80290AECCD7}"/>
    <cellStyle name="Column_Title" xfId="170" xr:uid="{54DF2397-627B-4572-B7E1-45439120F0CE}"/>
    <cellStyle name="Comma 2" xfId="1010" xr:uid="{E30CF8AD-67D0-4038-958C-E873B79ED5B8}"/>
    <cellStyle name="Emphasis 1" xfId="385" xr:uid="{4F3DB68A-9EB4-4D57-AF6B-415B9C20B73C}"/>
    <cellStyle name="Emphasis 2" xfId="386" xr:uid="{8E89523A-9A04-4602-8512-6E46967430FE}"/>
    <cellStyle name="Emphasis 3" xfId="387" xr:uid="{3BC792A9-1143-44BD-9DA4-4D714C70FF2B}"/>
    <cellStyle name="Euro" xfId="95" xr:uid="{AD3CC380-13D8-4A21-A023-B8B217D424DF}"/>
    <cellStyle name="Explanatory Text" xfId="96" xr:uid="{F9DCD983-D9F6-4A80-95D5-B8101879F38E}"/>
    <cellStyle name="Good" xfId="97" xr:uid="{DCFF6CD0-4EA9-4005-B155-48E676C896D7}"/>
    <cellStyle name="Good 2" xfId="249" xr:uid="{268A50CB-7D98-4CEB-9FD0-678F4ABBE574}"/>
    <cellStyle name="Good 3" xfId="995" xr:uid="{A6E44E95-E217-477A-B88D-5ED71CF23C4A}"/>
    <cellStyle name="Grey" xfId="171" xr:uid="{9CF3B282-2268-4249-9089-66BB72166FB5}"/>
    <cellStyle name="Heading 1" xfId="98" xr:uid="{9726508F-E2E4-45D7-9275-49D06E502121}"/>
    <cellStyle name="Heading 1 2" xfId="250" xr:uid="{66F0CE86-4B75-4AF5-83FB-2B2859620913}"/>
    <cellStyle name="Heading 1 3" xfId="996" xr:uid="{294FBAEA-6711-4AC1-BD13-4B76800FB438}"/>
    <cellStyle name="Heading 2" xfId="99" xr:uid="{3479192A-ED0E-44E2-BE74-75542C4D3E91}"/>
    <cellStyle name="Heading 2 2" xfId="251" xr:uid="{ED5F11D5-9385-4DEC-979E-81B0AA6D2127}"/>
    <cellStyle name="Heading 2 3" xfId="997" xr:uid="{1E991228-59CB-4762-92D0-BCCC6B09E8A9}"/>
    <cellStyle name="Heading 3" xfId="100" xr:uid="{485AEA2C-7B36-48B4-A558-E9C4747CAD80}"/>
    <cellStyle name="Heading 3 2" xfId="252" xr:uid="{DFB743B3-AEAE-44C6-B367-CF8CFF64D132}"/>
    <cellStyle name="Heading 3 3" xfId="998" xr:uid="{7461B302-4561-40B8-9E41-1F844A7E3B05}"/>
    <cellStyle name="Heading 4" xfId="101" xr:uid="{B1A7628E-18D1-4D68-8A58-61EAC181D9BC}"/>
    <cellStyle name="Heading 4 2" xfId="253" xr:uid="{9BDD35FC-43F7-47C9-9054-89E4A00BB695}"/>
    <cellStyle name="Heading 4 3" xfId="999" xr:uid="{1FD4CC58-AC78-4642-83AF-E61980166604}"/>
    <cellStyle name="I0I0Normal" xfId="102" xr:uid="{19CFDF41-3F91-4296-AFFC-276AE4FD2509}"/>
    <cellStyle name="I0Normal" xfId="103" xr:uid="{6970D544-1FAD-4108-A853-F07F7C46BF81}"/>
    <cellStyle name="I1I0Normal" xfId="104" xr:uid="{246AFC1B-03A6-4154-8093-B85F5F4FDC5B}"/>
    <cellStyle name="I1Normal" xfId="105" xr:uid="{B715C65E-53EF-4F95-9523-8321955C5320}"/>
    <cellStyle name="I2I0Normal" xfId="106" xr:uid="{A48BB2BB-CCFD-44FF-9FAA-23E03899D9DC}"/>
    <cellStyle name="I2Normal" xfId="107" xr:uid="{EF301FDF-AA56-44F8-9C1A-3A03427F2002}"/>
    <cellStyle name="I3Normal" xfId="108" xr:uid="{48413CCB-30A9-4A3C-96CF-014B98641930}"/>
    <cellStyle name="Input" xfId="109" xr:uid="{AEEF1DC7-7816-4737-8FC1-1F7C9BC26152}"/>
    <cellStyle name="Input [yellow]" xfId="172" xr:uid="{D449D3D3-F6B0-4AF6-8BBD-A3A0C2DDB4EA}"/>
    <cellStyle name="Linked Cell" xfId="110" xr:uid="{6C1F23F9-BF02-41F4-987A-84B42C9EC3C2}"/>
    <cellStyle name="Linked Cell 2" xfId="254" xr:uid="{E19CC123-949E-43E9-902F-364CB6EF3468}"/>
    <cellStyle name="Linked Cell 3" xfId="1000" xr:uid="{961BCDCB-F96A-470A-8D01-C2B3901E8CC4}"/>
    <cellStyle name="Neutral" xfId="111" xr:uid="{265EA735-C45B-41B0-805E-7F6693B94E1E}"/>
    <cellStyle name="Normal - Style1" xfId="173" xr:uid="{DF1179B3-799A-4766-9C7D-69561CA36317}"/>
    <cellStyle name="Normal - Style1 2" xfId="388" xr:uid="{3281A306-C424-486C-A1A6-F507281C3971}"/>
    <cellStyle name="Normal_Корпоративные облигации" xfId="1" xr:uid="{00000000-0005-0000-0000-000000000000}"/>
    <cellStyle name="Note" xfId="112" xr:uid="{1354C327-5AEA-4E93-8BBC-A6F2F220D1C2}"/>
    <cellStyle name="Note 2" xfId="256" xr:uid="{082730C4-4630-46A5-AACE-802459357E26}"/>
    <cellStyle name="Note 3" xfId="255" xr:uid="{45B4AD51-0C66-4650-8406-7088C921513D}"/>
    <cellStyle name="Note 4" xfId="1001" xr:uid="{D98EA8EA-C4B9-46F1-A1D9-CBDA9A5DC9DE}"/>
    <cellStyle name="Output" xfId="113" xr:uid="{091A2F8B-7D0C-4F97-80C7-67D8C41442A4}"/>
    <cellStyle name="Output 2" xfId="257" xr:uid="{12520359-8339-4F2A-BAEE-A0C6FBF0985B}"/>
    <cellStyle name="Output 3" xfId="1002" xr:uid="{540C2A5B-666A-4DBD-92BB-0D6376F1A54E}"/>
    <cellStyle name="Percent [2]" xfId="174"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7" xfId="16" xr:uid="{00000000-0005-0000-0000-00000F000000}"/>
    <cellStyle name="S7 2" xfId="17" xr:uid="{00000000-0005-0000-0000-000010000000}"/>
    <cellStyle name="S8" xfId="18" xr:uid="{00000000-0005-0000-0000-000011000000}"/>
    <cellStyle name="SAPBEXaggData" xfId="175" xr:uid="{0B295BE4-0E05-4E8A-9BA0-3B90BD162C81}"/>
    <cellStyle name="SAPBEXaggData 2" xfId="258" xr:uid="{6B87BD48-00A3-44FA-BEA6-A4A6C1CE7DBC}"/>
    <cellStyle name="SAPBEXaggDataEmph" xfId="176" xr:uid="{6D225B85-3AB1-4218-BD32-58E66C4B1F27}"/>
    <cellStyle name="SAPBEXaggDataEmph 2" xfId="259" xr:uid="{EBB14359-C17B-42A5-926B-A0E20C33D1EF}"/>
    <cellStyle name="SAPBEXaggItem" xfId="177" xr:uid="{DDE653DA-250D-4C87-8770-482E46A4E1B9}"/>
    <cellStyle name="SAPBEXaggItem 2" xfId="260" xr:uid="{FF1666B3-CAC1-4B03-95D6-1BF5EFAAC5E5}"/>
    <cellStyle name="SAPBEXaggItemX" xfId="178" xr:uid="{BC327A24-28E7-427E-AA30-495848772711}"/>
    <cellStyle name="SAPBEXaggItemX 2" xfId="261" xr:uid="{39F89C84-580B-407B-B523-D452EF690C2A}"/>
    <cellStyle name="SAPBEXchaText" xfId="179" xr:uid="{651FF50A-5C5D-4435-9CFA-2B707DF02EFF}"/>
    <cellStyle name="SAPBEXchaText 2" xfId="224" xr:uid="{87FFA179-5846-42F5-BB1E-B490524F8705}"/>
    <cellStyle name="SAPBEXchaText 2 2" xfId="324" xr:uid="{B695D3AF-7C8C-4664-B11B-A073A5B3F2F7}"/>
    <cellStyle name="SAPBEXchaText 3" xfId="262" xr:uid="{38C8C3E4-3CCD-4EEA-BD40-0DA4D0AA58DF}"/>
    <cellStyle name="SAPBEXchaText 4" xfId="263" xr:uid="{186DAFCA-EF79-4185-A2C0-D3E896720F7D}"/>
    <cellStyle name="SAPBEXexcBad7" xfId="180" xr:uid="{E9E79C93-937A-4DF8-A030-44FB0C973696}"/>
    <cellStyle name="SAPBEXexcBad7 2" xfId="264" xr:uid="{268594F4-A9DA-442C-8309-4CFBC5B7DB7C}"/>
    <cellStyle name="SAPBEXexcBad8" xfId="181" xr:uid="{A8E9E417-A45E-472C-AD6E-72D110CE39C1}"/>
    <cellStyle name="SAPBEXexcBad8 2" xfId="265" xr:uid="{3CD8FB7C-0AEE-4125-BAB9-6477D8C9B2C1}"/>
    <cellStyle name="SAPBEXexcBad9" xfId="182" xr:uid="{35015152-5529-41CB-A84C-BA3ECCD6F6C4}"/>
    <cellStyle name="SAPBEXexcBad9 2" xfId="266" xr:uid="{0E329C95-BDB6-430F-81FC-98AEC6C5C17D}"/>
    <cellStyle name="SAPBEXexcCritical4" xfId="183" xr:uid="{2057ACB6-DB00-46E0-89AD-0DF3F6CD7BA0}"/>
    <cellStyle name="SAPBEXexcCritical4 2" xfId="267" xr:uid="{52718171-5038-43D2-A43B-967E0AEB77B1}"/>
    <cellStyle name="SAPBEXexcCritical5" xfId="184" xr:uid="{6B5A96BD-2CEF-4D69-A1DC-C00ACE0FAB2F}"/>
    <cellStyle name="SAPBEXexcCritical5 2" xfId="268" xr:uid="{104E8DB0-7E93-4B12-865C-3E8907A702E0}"/>
    <cellStyle name="SAPBEXexcCritical6" xfId="185" xr:uid="{6A1BA7B0-1D66-4CC6-A796-4781192149CF}"/>
    <cellStyle name="SAPBEXexcCritical6 2" xfId="269" xr:uid="{909B9EE1-DE96-4DF3-9785-01AD75E55BC5}"/>
    <cellStyle name="SAPBEXexcGood1" xfId="186" xr:uid="{923F2923-9275-495C-AE74-09107C344428}"/>
    <cellStyle name="SAPBEXexcGood1 2" xfId="270" xr:uid="{D8C4B5BD-C9CD-41F7-938E-7C63B17FB370}"/>
    <cellStyle name="SAPBEXexcGood2" xfId="187" xr:uid="{75271248-CB23-4E33-859E-C50D9EEA90F6}"/>
    <cellStyle name="SAPBEXexcGood2 2" xfId="271" xr:uid="{76AD4AA3-AEE7-441F-A76B-6259BD9FDD75}"/>
    <cellStyle name="SAPBEXexcGood3" xfId="188" xr:uid="{94AC5BD0-F6B0-4C6F-AF0F-972E0FC08B36}"/>
    <cellStyle name="SAPBEXexcGood3 2" xfId="272" xr:uid="{B04B226D-1AEB-4ECA-AD2D-1EEC72BF3F74}"/>
    <cellStyle name="SAPBEXfilterDrill" xfId="189" xr:uid="{E986D8E2-E902-48B5-B63D-5FFAEC851C78}"/>
    <cellStyle name="SAPBEXfilterDrill 2" xfId="273" xr:uid="{ED10F227-B4BD-455C-B3F6-2107075E5B24}"/>
    <cellStyle name="SAPBEXfilterItem" xfId="190" xr:uid="{F5D109D0-A030-4AAB-BBA5-21740316E2FC}"/>
    <cellStyle name="SAPBEXfilterItem 2" xfId="274" xr:uid="{875D6B24-01FC-4093-AC37-64193B9FFBA3}"/>
    <cellStyle name="SAPBEXfilterText" xfId="191" xr:uid="{BF63C34D-2A0B-4724-98A7-3E12D2DD0B9B}"/>
    <cellStyle name="SAPBEXfilterText 2" xfId="275" xr:uid="{3A5A234D-4E93-49DC-88E9-EDA5D1BF9220}"/>
    <cellStyle name="SAPBEXfilterText 2 2" xfId="389" xr:uid="{56FEA678-400F-4193-99BE-2A1016F7BA46}"/>
    <cellStyle name="SAPBEXfilterText 3" xfId="1006" xr:uid="{4D66C972-BA44-478B-8B2A-4EA5F70C4E63}"/>
    <cellStyle name="SAPBEXfilterText 4" xfId="974" xr:uid="{908D6D5E-146F-4C5A-8FE4-9DE76FB2FBB3}"/>
    <cellStyle name="SAPBEXformats" xfId="192" xr:uid="{89DBF459-AAB5-4059-99A3-BAD8789320AA}"/>
    <cellStyle name="SAPBEXformats 2" xfId="276" xr:uid="{BDFAED76-4343-4F28-B318-4125848BA05A}"/>
    <cellStyle name="SAPBEXformats 3" xfId="277" xr:uid="{FEAE7672-543B-47C9-9C78-D41D942A5FCF}"/>
    <cellStyle name="SAPBEXheaderItem" xfId="193" xr:uid="{83A5CD71-FDB4-4414-80AD-7B683033E5DC}"/>
    <cellStyle name="SAPBEXheaderItem 2" xfId="278" xr:uid="{58BB40D2-9C29-410B-B43C-53DACF1CB390}"/>
    <cellStyle name="SAPBEXheaderItem 2 2" xfId="390" xr:uid="{CE1226CA-7930-419F-B79D-6E1B53AB1669}"/>
    <cellStyle name="SAPBEXheaderItem 3" xfId="279" xr:uid="{3BBF2BFD-A79F-44B8-9A22-ACC77DD928D1}"/>
    <cellStyle name="SAPBEXheaderItem 4" xfId="325" xr:uid="{63861B43-D1E7-41CE-ADBC-8DE158E7E194}"/>
    <cellStyle name="SAPBEXheaderItem 5" xfId="1007" xr:uid="{8B421645-A0A3-4BC2-BEE3-4C958BEDB5E3}"/>
    <cellStyle name="SAPBEXheaderText" xfId="194" xr:uid="{943ACB09-D9F5-4BB6-8B10-5DBD93CB2945}"/>
    <cellStyle name="SAPBEXheaderText 2" xfId="280" xr:uid="{A20C74AC-61C7-4F53-BD85-369AA34E9D92}"/>
    <cellStyle name="SAPBEXheaderText 2 2" xfId="391" xr:uid="{FFD1A6C5-B5F6-4B30-B11D-B2D5A651E163}"/>
    <cellStyle name="SAPBEXheaderText 3" xfId="281" xr:uid="{931F518C-905E-4602-8C65-50CA4BD0D7B7}"/>
    <cellStyle name="SAPBEXheaderText 4" xfId="326" xr:uid="{2144C1B2-8912-40C6-82D4-5FC702E771CA}"/>
    <cellStyle name="SAPBEXheaderText 5" xfId="1008" xr:uid="{CF500BE1-9848-4F2C-8075-198C7E41C858}"/>
    <cellStyle name="SAPBEXHLevel0" xfId="195" xr:uid="{590B78DD-3E59-48F0-844C-5B41BC120540}"/>
    <cellStyle name="SAPBEXHLevel0 2" xfId="282" xr:uid="{0431F5A0-ADE8-433B-84B1-F39843A6BE27}"/>
    <cellStyle name="SAPBEXHLevel0 3" xfId="283" xr:uid="{C3043FDE-44E6-4275-98D7-7B4AB03EE5AB}"/>
    <cellStyle name="SAPBEXHLevel0X" xfId="196" xr:uid="{B9D4CE3A-82A9-4AFD-AB91-1E8834AE9DCC}"/>
    <cellStyle name="SAPBEXHLevel0X 2" xfId="284" xr:uid="{3097B348-2284-49E2-96E7-6894D6401838}"/>
    <cellStyle name="SAPBEXHLevel0X 3" xfId="285" xr:uid="{DE9C6AFF-46B2-4426-9352-7CE592D68FC0}"/>
    <cellStyle name="SAPBEXHLevel1" xfId="197" xr:uid="{A4C9BDE2-831C-4436-8F1A-7B84DA674A57}"/>
    <cellStyle name="SAPBEXHLevel1 2" xfId="286" xr:uid="{12ECB4E8-04CF-4069-A2E8-4206DF2CD902}"/>
    <cellStyle name="SAPBEXHLevel1 3" xfId="287" xr:uid="{39499B3F-1EE5-4C7D-A610-2F0654E15B0E}"/>
    <cellStyle name="SAPBEXHLevel1X" xfId="198" xr:uid="{5DA2AF5F-CA4B-4C6E-888F-36AD94335159}"/>
    <cellStyle name="SAPBEXHLevel1X 2" xfId="288" xr:uid="{A5A3D346-67FA-4242-8E5F-3DA78FC1A80B}"/>
    <cellStyle name="SAPBEXHLevel1X 3" xfId="289" xr:uid="{70E21517-5504-42EA-BE6D-D2E7174C6A4F}"/>
    <cellStyle name="SAPBEXHLevel2" xfId="199" xr:uid="{20C80B3D-CA4C-45D3-BFF7-0D36AB5F1124}"/>
    <cellStyle name="SAPBEXHLevel2 2" xfId="290" xr:uid="{B4787CA9-4EFC-4156-BCE8-2ECFAEA63A34}"/>
    <cellStyle name="SAPBEXHLevel2 3" xfId="291" xr:uid="{5042DBB8-71CD-4661-965F-D3F23238D9EB}"/>
    <cellStyle name="SAPBEXHLevel2X" xfId="200" xr:uid="{CD8A39B5-B2E1-40E7-AA1D-25D07BED0E4A}"/>
    <cellStyle name="SAPBEXHLevel2X 2" xfId="292" xr:uid="{DB28E1A0-D982-49D5-9D63-B324A2C20043}"/>
    <cellStyle name="SAPBEXHLevel2X 3" xfId="293" xr:uid="{CCF0B9B0-D701-41FA-A665-56417945CD97}"/>
    <cellStyle name="SAPBEXHLevel3" xfId="201" xr:uid="{2DBA03F3-A162-4A52-AF29-4293A66944C2}"/>
    <cellStyle name="SAPBEXHLevel3 2" xfId="294" xr:uid="{E985CFF2-DA6B-4F43-ADF6-7C9C48E92B07}"/>
    <cellStyle name="SAPBEXHLevel3 3" xfId="295" xr:uid="{18210884-455D-4A5A-9A13-83C3ADDC0B26}"/>
    <cellStyle name="SAPBEXHLevel3X" xfId="202" xr:uid="{7F662CB8-CD12-429C-B199-52AC4912D26D}"/>
    <cellStyle name="SAPBEXHLevel3X 2" xfId="296" xr:uid="{658778BA-93FA-4D0F-A8A0-0CD49995396E}"/>
    <cellStyle name="SAPBEXHLevel3X 3" xfId="297" xr:uid="{85C35F10-4A08-47AD-823F-035B27235FAA}"/>
    <cellStyle name="SAPBEXinputData" xfId="298" xr:uid="{89FE747C-360D-4243-8C51-40CBDAD7B57A}"/>
    <cellStyle name="SAPBEXItemHeader" xfId="392" xr:uid="{D62BCB87-FB74-4960-97E2-477067C32D26}"/>
    <cellStyle name="SAPBEXresData" xfId="203" xr:uid="{4C382F7C-8AB3-4774-A262-12446902B238}"/>
    <cellStyle name="SAPBEXresData 2" xfId="299" xr:uid="{90A9A4C3-40C9-48A5-8BAF-2E44BB1019B0}"/>
    <cellStyle name="SAPBEXresDataEmph" xfId="204" xr:uid="{E43D5873-9F88-4DEB-8284-A824E0DB535E}"/>
    <cellStyle name="SAPBEXresDataEmph 2" xfId="300" xr:uid="{DDFFBBB9-DACE-42DF-B3AA-4001955F3FA3}"/>
    <cellStyle name="SAPBEXresItem" xfId="205" xr:uid="{AB71BB2B-D4C0-43AA-8AEE-9F912EE3C182}"/>
    <cellStyle name="SAPBEXresItem 2" xfId="301" xr:uid="{1E7CE903-90B2-4841-AE96-243DD88EFC5E}"/>
    <cellStyle name="SAPBEXresItemX" xfId="206" xr:uid="{3CDE1668-361A-4B10-B3D9-CCE428841AB7}"/>
    <cellStyle name="SAPBEXresItemX 2" xfId="302" xr:uid="{EB66E05F-D18A-46A1-B2DB-F8095D6CA419}"/>
    <cellStyle name="SAPBEXstdData" xfId="207" xr:uid="{7869BA44-B5BF-40FD-B284-9FEC43C9C02A}"/>
    <cellStyle name="SAPBEXstdData 2" xfId="303" xr:uid="{025246A8-4E10-4712-8289-C3CCCBAF7730}"/>
    <cellStyle name="SAPBEXstdDataEmph" xfId="208" xr:uid="{2951772F-BB9F-4D5A-BA66-71D7DF1BC866}"/>
    <cellStyle name="SAPBEXstdDataEmph 2" xfId="304" xr:uid="{FB71C017-BACC-46FF-AADD-94A1C3F58027}"/>
    <cellStyle name="SAPBEXstdItem" xfId="114" xr:uid="{3A5C4C35-8A4B-4FC9-8747-DA65D8275683}"/>
    <cellStyle name="SAPBEXstdItem 2" xfId="223" xr:uid="{A95F170C-D500-441A-B20A-B2F41A2D4109}"/>
    <cellStyle name="SAPBEXstdItem 3" xfId="305" xr:uid="{820B47CE-224C-430E-9A97-0469D7EE1CDF}"/>
    <cellStyle name="SAPBEXstdItemX" xfId="209" xr:uid="{E5E4EEA9-9432-4DDA-8E3D-61C94C0D5318}"/>
    <cellStyle name="SAPBEXstdItemX 2" xfId="225" xr:uid="{025183DC-9248-47B5-9A08-EC895AB8161D}"/>
    <cellStyle name="SAPBEXstdItemX 2 2" xfId="323" xr:uid="{9418A64D-51EF-461D-B976-8B45E329A0CC}"/>
    <cellStyle name="SAPBEXstdItemX 3" xfId="306" xr:uid="{59E1E933-1B6D-40B9-8251-91CD909626D9}"/>
    <cellStyle name="SAPBEXstdItemX 4" xfId="307" xr:uid="{6F416FB8-FCF8-4581-A41A-16971B940DCB}"/>
    <cellStyle name="SAPBEXtitle" xfId="210" xr:uid="{07310F86-C645-42BF-8024-194A9507FDF2}"/>
    <cellStyle name="SAPBEXtitle 2" xfId="308" xr:uid="{9D0E9A4D-AF2D-4F79-B830-453249555ED9}"/>
    <cellStyle name="SAPBEXtitle 2 2" xfId="393" xr:uid="{5E85FA25-204A-4A9C-8B71-3340F2265506}"/>
    <cellStyle name="SAPBEXtitle 3" xfId="309" xr:uid="{C1206A51-0A87-4B37-B611-793D191986D9}"/>
    <cellStyle name="SAPBEXtitle 4" xfId="327" xr:uid="{C96842AE-7259-44F7-A5C4-0C7198500622}"/>
    <cellStyle name="SAPBEXtitle 5" xfId="1009" xr:uid="{0C6436A2-43D3-4468-AAC0-2620BE9EF3D8}"/>
    <cellStyle name="SAPBEXunassignedItem" xfId="394" xr:uid="{3C1E4F0B-6FDB-4967-9516-7E3703F104AE}"/>
    <cellStyle name="SAPBEXundefined" xfId="211" xr:uid="{534B3D32-C727-48FD-9717-E957C69FF757}"/>
    <cellStyle name="SAPBEXundefined 2" xfId="310" xr:uid="{2F924FC6-7990-40A7-A289-52D0D339CEE5}"/>
    <cellStyle name="Sheet Title" xfId="395" xr:uid="{B941D873-DC16-4566-8C45-A6EF9D9431F5}"/>
    <cellStyle name="Title" xfId="115" xr:uid="{8A59CC6E-EE11-4C86-AE22-376D3CFE0B96}"/>
    <cellStyle name="Title 2" xfId="311" xr:uid="{557889C2-A18F-4E04-837F-4AAD9FA16136}"/>
    <cellStyle name="Title 3" xfId="1003" xr:uid="{992237F7-A97C-4BDF-9349-3750E09E60C6}"/>
    <cellStyle name="Total" xfId="116" xr:uid="{B0287585-4DED-4AF0-A142-7DB0DD9C7D00}"/>
    <cellStyle name="Total 2" xfId="312" xr:uid="{E24B00D0-16E8-4F0A-BC42-711F51C7A26E}"/>
    <cellStyle name="Total 3" xfId="1004" xr:uid="{3932BA23-393D-4A3E-B120-FBC3E52BE0F2}"/>
    <cellStyle name="Warning Text" xfId="117" xr:uid="{B522A51D-AF33-422C-A9CF-7DB3E14391E5}"/>
    <cellStyle name="Акцент1 2" xfId="396" xr:uid="{45A7F808-EAD3-4048-9B74-7E42BB5C6CED}"/>
    <cellStyle name="Акцент1 3" xfId="118" xr:uid="{0F7D2805-64DE-418C-BEED-3400EA51B4E1}"/>
    <cellStyle name="Акцент2 2" xfId="397" xr:uid="{AD1932BC-7B8B-467D-8F8C-5D9BE140F326}"/>
    <cellStyle name="Акцент2 3" xfId="119" xr:uid="{E4A68135-CD81-4E3C-B972-C5E2ABE6FC98}"/>
    <cellStyle name="Акцент3 2" xfId="398" xr:uid="{E2AD9C58-55C0-46BE-B96A-057B8C85F5F2}"/>
    <cellStyle name="Акцент3 3" xfId="120" xr:uid="{222AE6F2-B352-4F2E-AD4C-B689CDE5D195}"/>
    <cellStyle name="Акцент4 2" xfId="399" xr:uid="{CCDDCEC7-87D5-4EB6-B271-054FDEA166A8}"/>
    <cellStyle name="Акцент4 3" xfId="121" xr:uid="{D6D6ACF7-A935-4FC0-A607-37097C502634}"/>
    <cellStyle name="Акцент5 2" xfId="400" xr:uid="{5FF8FF7E-616C-4983-9A3D-8E8EA3202CF8}"/>
    <cellStyle name="Акцент5 3" xfId="122" xr:uid="{174CB9C4-72D3-4422-B970-B7A4C9EDB066}"/>
    <cellStyle name="Акцент6 2" xfId="401" xr:uid="{593F15BD-380E-4486-A4C0-4328EDA0BA7E}"/>
    <cellStyle name="Акцент6 3" xfId="123" xr:uid="{69B7F9E1-A5B2-4A79-821B-CED959980170}"/>
    <cellStyle name="Ввод  2" xfId="402" xr:uid="{21157016-F618-4912-8A84-F43505A87186}"/>
    <cellStyle name="Ввод  3" xfId="124" xr:uid="{85015D50-AB9B-4D3C-9662-A033EF455E72}"/>
    <cellStyle name="Вывод 2" xfId="403" xr:uid="{E08BA363-C188-45D7-B1BE-BC50E577AEF7}"/>
    <cellStyle name="Вывод 3" xfId="125" xr:uid="{5A483683-A68A-472F-8DBF-E0C2D596D3C8}"/>
    <cellStyle name="Вычисление 2" xfId="404" xr:uid="{2AF71698-30C4-4ECB-898D-63BC08664E95}"/>
    <cellStyle name="Вычисление 3" xfId="126" xr:uid="{C920122B-BE59-4032-B227-52B517F64280}"/>
    <cellStyle name="Гиперссылка" xfId="1015" builtinId="8"/>
    <cellStyle name="Гиперссылка 2" xfId="321" xr:uid="{FC81C044-45A7-43D6-9042-EE479C192055}"/>
    <cellStyle name="Заголовок 1 2" xfId="405" xr:uid="{5F30CB54-741E-4FAD-A2B6-97747FA0C60D}"/>
    <cellStyle name="Заголовок 1 3" xfId="127" xr:uid="{3EB45163-55E9-4F59-81A8-8EC4EF0DD8A1}"/>
    <cellStyle name="Заголовок 2 2" xfId="406" xr:uid="{975DE9CF-9058-44F1-9F8E-349625AFB7BB}"/>
    <cellStyle name="Заголовок 2 3" xfId="128" xr:uid="{087A2881-8495-44B2-87EA-43B984C1BD92}"/>
    <cellStyle name="Заголовок 3 2" xfId="407" xr:uid="{B764425E-C1F1-46DA-A723-42A0A037A523}"/>
    <cellStyle name="Заголовок 3 3" xfId="129" xr:uid="{FF79C7C4-6383-4D4D-A44A-15713C556701}"/>
    <cellStyle name="Заголовок 4 2" xfId="408" xr:uid="{7EB93E8D-55D0-47B8-B5D4-AF9DA88EA22D}"/>
    <cellStyle name="Заголовок 4 3" xfId="130" xr:uid="{2C75AF7C-13F7-4D22-9E78-26A83D34CB81}"/>
    <cellStyle name="Итог 2" xfId="409" xr:uid="{401A0599-5E26-4BE8-940B-0F7F477214FE}"/>
    <cellStyle name="Итог 3" xfId="131" xr:uid="{912CDA22-F270-41F5-9AF7-470B72B33946}"/>
    <cellStyle name="КАНДАГАЧ тел3-33-96" xfId="132" xr:uid="{888D5F88-C641-4BDB-863A-101D0F251917}"/>
    <cellStyle name="КАНДАГАЧ тел3-33-96 2" xfId="410" xr:uid="{11B89C7C-4B96-4190-B588-E88D77283F08}"/>
    <cellStyle name="Контрольная ячейка 2" xfId="411" xr:uid="{35433E13-E454-47CC-8DBA-FDD99EE7FC9C}"/>
    <cellStyle name="Контрольная ячейка 3" xfId="133" xr:uid="{3BA23BF2-AA05-43C5-9778-BBDC40E283C0}"/>
    <cellStyle name="Название 2" xfId="134" xr:uid="{A42EBE9D-07B2-4EEA-A369-F1149F31C1C7}"/>
    <cellStyle name="Нейтральный 2" xfId="412" xr:uid="{75D7C161-5217-4CDC-B7AA-D0F45BE64ACD}"/>
    <cellStyle name="Нейтральный 3" xfId="135" xr:uid="{6F4E14AA-FC64-4086-862F-BC390707D3B9}"/>
    <cellStyle name="Обычный" xfId="0" builtinId="0"/>
    <cellStyle name="Обычный 10" xfId="427" xr:uid="{293BC7A0-BD20-413E-825F-B84495090536}"/>
    <cellStyle name="Обычный 100" xfId="696" xr:uid="{B4E0EF37-C57E-4EEE-B4EB-F306850B6EC8}"/>
    <cellStyle name="Обычный 100 2" xfId="878" xr:uid="{4C9CD785-825E-41EB-9039-44BA5FF1D1F5}"/>
    <cellStyle name="Обычный 101" xfId="697" xr:uid="{7BAF629D-1CE4-4038-A8B4-2D1F1E1ECB02}"/>
    <cellStyle name="Обычный 101 2" xfId="879" xr:uid="{E55CCD6A-4871-4385-AD41-932F0841356E}"/>
    <cellStyle name="Обычный 102" xfId="698" xr:uid="{A9A8974C-5F51-40A1-BAA1-2F54D0D9D364}"/>
    <cellStyle name="Обычный 102 2" xfId="880" xr:uid="{BE23DE38-8EEF-4E62-909A-3FA235CD8610}"/>
    <cellStyle name="Обычный 103" xfId="699" xr:uid="{1F4A93C0-E77D-4F3C-B67E-9651650B8DAA}"/>
    <cellStyle name="Обычный 103 2" xfId="881" xr:uid="{220A0782-5EAE-4541-B48C-81ACDB34DC27}"/>
    <cellStyle name="Обычный 104" xfId="700" xr:uid="{062748A9-1FA2-483D-B8C0-F5C4C0EB8B49}"/>
    <cellStyle name="Обычный 104 2" xfId="882" xr:uid="{49F72963-6E3B-433F-9EB7-47923ECAB8B7}"/>
    <cellStyle name="Обычный 105" xfId="701" xr:uid="{87E6DE58-D10A-4F77-AD5E-7F3C5E0161DE}"/>
    <cellStyle name="Обычный 105 2" xfId="883" xr:uid="{E0BED177-43DE-4F46-8213-6FDCEE587B89}"/>
    <cellStyle name="Обычный 106" xfId="702" xr:uid="{9F0CC20D-7239-412C-AC3E-0A6405CF3460}"/>
    <cellStyle name="Обычный 106 2" xfId="884" xr:uid="{96A878CC-E43D-4EC9-A739-0A311BB944D8}"/>
    <cellStyle name="Обычный 107" xfId="703" xr:uid="{DA17201C-345E-492F-99F4-390A35F3EED2}"/>
    <cellStyle name="Обычный 107 2" xfId="885" xr:uid="{43EDCBD9-7232-45DF-92D7-8920987E9E00}"/>
    <cellStyle name="Обычный 108" xfId="704" xr:uid="{176FEE7E-D4C5-4162-8ED6-D7F8E66814CA}"/>
    <cellStyle name="Обычный 108 2" xfId="886" xr:uid="{994C7765-C612-4A21-8346-26D7387E2B6C}"/>
    <cellStyle name="Обычный 109" xfId="705" xr:uid="{C1F2CDEA-965A-49F2-A920-11A4B342C516}"/>
    <cellStyle name="Обычный 109 2" xfId="887" xr:uid="{E8A839C9-8592-4AF3-A664-7D543811F1FB}"/>
    <cellStyle name="Обычный 11" xfId="426" xr:uid="{C6471737-72BC-4D3D-8B14-845624AC8E58}"/>
    <cellStyle name="Обычный 110" xfId="706" xr:uid="{29DF8D3C-FB36-48CB-BD0D-9394AE1BF3A5}"/>
    <cellStyle name="Обычный 110 2" xfId="888" xr:uid="{558B1580-506C-4132-AD0E-B546FCF38A62}"/>
    <cellStyle name="Обычный 111" xfId="707" xr:uid="{148C9967-11C4-4CDD-BB49-DBC40D6490E9}"/>
    <cellStyle name="Обычный 111 2" xfId="889" xr:uid="{90BEDA8C-2DE4-437A-9C48-079B328EAD46}"/>
    <cellStyle name="Обычный 112" xfId="708" xr:uid="{7C735B9B-9906-46FC-BAF4-B3217B0D3DF2}"/>
    <cellStyle name="Обычный 112 2" xfId="890" xr:uid="{B524A7EE-D35D-4736-8F0F-41634F5C13A5}"/>
    <cellStyle name="Обычный 113" xfId="709" xr:uid="{026DB357-41FC-4E84-9178-B76BE21A23D0}"/>
    <cellStyle name="Обычный 113 2" xfId="891" xr:uid="{92E0740B-C06D-43FC-96A4-39CB473482B5}"/>
    <cellStyle name="Обычный 114" xfId="710" xr:uid="{6B4E64C9-E8AC-4CFF-ACFF-2B14983D375E}"/>
    <cellStyle name="Обычный 114 2" xfId="892" xr:uid="{23E98EB1-815B-4E4A-8450-A45475CD948C}"/>
    <cellStyle name="Обычный 115" xfId="711" xr:uid="{092C40C1-F212-4088-B2FB-49322BBCAB74}"/>
    <cellStyle name="Обычный 115 2" xfId="893" xr:uid="{DF40A583-E8D2-491A-86C2-56856C8C536C}"/>
    <cellStyle name="Обычный 116" xfId="712" xr:uid="{B1DA12F3-56FB-4E1A-83D8-2ABC91F9B25C}"/>
    <cellStyle name="Обычный 116 2" xfId="894" xr:uid="{A1D6EE4E-E3A7-4D99-AC16-7FE83E36FADB}"/>
    <cellStyle name="Обычный 117" xfId="713" xr:uid="{2D1A0EA2-2AD1-42EF-BB8B-5740D1D4C040}"/>
    <cellStyle name="Обычный 117 2" xfId="895" xr:uid="{52D6C4FA-46A0-44E7-A5CA-E30280327922}"/>
    <cellStyle name="Обычный 118" xfId="714" xr:uid="{7009E4FE-0FA8-4358-B59D-229501AA4FA4}"/>
    <cellStyle name="Обычный 118 2" xfId="896" xr:uid="{AADE1418-3F57-4E3B-AAD4-8CAE6D6C992C}"/>
    <cellStyle name="Обычный 119" xfId="715" xr:uid="{BEE0C7CF-2F8D-4977-BCA2-35E902B77EB1}"/>
    <cellStyle name="Обычный 119 2" xfId="897" xr:uid="{32718801-9880-4A00-9F33-C6340B0B3838}"/>
    <cellStyle name="Обычный 12" xfId="454" xr:uid="{8540EC08-0772-4742-AD52-F52A91564F22}"/>
    <cellStyle name="Обычный 12 2" xfId="530" xr:uid="{1F25DBAA-0C55-4D40-89C1-C5458DB4D923}"/>
    <cellStyle name="Обычный 12 3" xfId="609" xr:uid="{3137A535-1A29-4F09-8269-317C14013FC3}"/>
    <cellStyle name="Обычный 12 4" xfId="791" xr:uid="{AD79B5A0-3A1C-4C4F-98AD-8AB2D9293A30}"/>
    <cellStyle name="Обычный 120" xfId="716" xr:uid="{2BD72238-56B6-496C-9D0B-EC7CB5399739}"/>
    <cellStyle name="Обычный 120 2" xfId="898" xr:uid="{C7B01EE2-7896-46B6-B9C5-630198DDAC08}"/>
    <cellStyle name="Обычный 121" xfId="717" xr:uid="{F1FED072-58B6-4F8A-84AA-239B315786C4}"/>
    <cellStyle name="Обычный 121 2" xfId="899" xr:uid="{890E642A-E6BB-4E1B-B00C-1A5E517F752A}"/>
    <cellStyle name="Обычный 122" xfId="718" xr:uid="{F2599C8A-2FD7-4C65-9270-020ABEDFD75F}"/>
    <cellStyle name="Обычный 122 2" xfId="900" xr:uid="{5B7C7D5D-40EE-4742-93D2-2C2A466AD1F4}"/>
    <cellStyle name="Обычный 123" xfId="719" xr:uid="{D91AE475-A97D-428E-9C79-151F188AFA86}"/>
    <cellStyle name="Обычный 123 2" xfId="901" xr:uid="{205F00DB-539C-4521-BBA4-202BA3DABB97}"/>
    <cellStyle name="Обычный 124" xfId="720" xr:uid="{3C3BC243-CCF7-48A9-88A3-701244811303}"/>
    <cellStyle name="Обычный 124 2" xfId="902" xr:uid="{9C61B62D-1B24-4D70-9AE6-607D7D226645}"/>
    <cellStyle name="Обычный 125" xfId="721" xr:uid="{A07B766A-4192-4AF4-97A1-5CE009F82C5C}"/>
    <cellStyle name="Обычный 125 2" xfId="903" xr:uid="{74905785-E5A4-4DA3-89B8-077DD8475211}"/>
    <cellStyle name="Обычный 126" xfId="722" xr:uid="{43DFFDCD-6FDE-4BCD-9771-7B175C15F933}"/>
    <cellStyle name="Обычный 126 2" xfId="904" xr:uid="{32B2CFF3-C2F8-4790-BE51-8900C8CE5F1C}"/>
    <cellStyle name="Обычный 127" xfId="723" xr:uid="{BBFF9BF7-9DDB-483F-AC13-220E153452B7}"/>
    <cellStyle name="Обычный 127 2" xfId="905" xr:uid="{90B60C3E-26EE-4BE0-A154-29838189B63B}"/>
    <cellStyle name="Обычный 128" xfId="724" xr:uid="{A19A6F09-73FC-4405-9FB8-C4BF4FC872B4}"/>
    <cellStyle name="Обычный 128 2" xfId="906" xr:uid="{EFC93B95-93DB-4558-92D4-A0939E70C7B0}"/>
    <cellStyle name="Обычный 129" xfId="725" xr:uid="{BD583D2D-FFB8-43A4-8362-9B38B9036496}"/>
    <cellStyle name="Обычный 129 2" xfId="907" xr:uid="{E2B0A3D7-49F5-4014-B6DC-3CEFBAE20657}"/>
    <cellStyle name="Обычный 13" xfId="455" xr:uid="{ABFEB587-628D-4F2B-BD12-BB42E5E1B0B0}"/>
    <cellStyle name="Обычный 13 2" xfId="531" xr:uid="{64FBAA2A-3C7D-412F-89D7-BD74E8E911C1}"/>
    <cellStyle name="Обычный 13 3" xfId="610" xr:uid="{392F012F-1ED8-4781-8C53-8CE9DB385B4F}"/>
    <cellStyle name="Обычный 13 4" xfId="792" xr:uid="{61ECD54F-15E1-437E-933B-DF900A29785D}"/>
    <cellStyle name="Обычный 130" xfId="726" xr:uid="{1C663145-B6E6-4B3F-88A4-92DDEF73ACA7}"/>
    <cellStyle name="Обычный 130 2" xfId="908" xr:uid="{F04B6720-D0AE-432B-8F7A-0D87A4166BB4}"/>
    <cellStyle name="Обычный 131" xfId="727" xr:uid="{E083D102-FD25-4700-939D-1FA408C687AF}"/>
    <cellStyle name="Обычный 131 2" xfId="909" xr:uid="{732DED6B-3D2D-44FE-8598-7EB30238C4C6}"/>
    <cellStyle name="Обычный 132" xfId="728" xr:uid="{88028D04-9243-486C-B5AE-50D8B5AE6FF5}"/>
    <cellStyle name="Обычный 132 2" xfId="910" xr:uid="{7296AB79-0028-423A-958D-C08FD7B3550A}"/>
    <cellStyle name="Обычный 133" xfId="729" xr:uid="{FFA955B0-86F5-48B3-8B88-188C176A32F0}"/>
    <cellStyle name="Обычный 133 2" xfId="911" xr:uid="{279B5954-7619-4FF0-B217-2D55D7D91EFE}"/>
    <cellStyle name="Обычный 134" xfId="730" xr:uid="{9F4E05E8-628F-4A4F-987D-244B24A32BEE}"/>
    <cellStyle name="Обычный 134 2" xfId="912" xr:uid="{14F43227-578F-4561-B12F-958D57DAF948}"/>
    <cellStyle name="Обычный 135" xfId="731" xr:uid="{9C779345-B4F3-48D7-9B81-532D84ECB7D5}"/>
    <cellStyle name="Обычный 135 2" xfId="913" xr:uid="{FF825842-5D11-4C0F-ACD4-A0F370FC1A18}"/>
    <cellStyle name="Обычный 136" xfId="732" xr:uid="{25A0106C-21F4-4995-9760-67D63631F5A2}"/>
    <cellStyle name="Обычный 136 2" xfId="914" xr:uid="{8FB84DC0-58A7-48C7-AD90-82251A08B123}"/>
    <cellStyle name="Обычный 137" xfId="733" xr:uid="{E588230E-62A8-4946-9982-03E01C185934}"/>
    <cellStyle name="Обычный 137 2" xfId="915" xr:uid="{738C5D30-9F0D-44C6-B809-161DB3828298}"/>
    <cellStyle name="Обычный 138" xfId="734" xr:uid="{6DC6C4CB-45C6-4A78-93E0-45BEC57FEAA7}"/>
    <cellStyle name="Обычный 138 2" xfId="916" xr:uid="{272401F3-A507-4898-8B94-2FB914B1BBF2}"/>
    <cellStyle name="Обычный 139" xfId="735" xr:uid="{961A4EDA-DA79-44C6-B071-4CF2F019A44A}"/>
    <cellStyle name="Обычный 139 2" xfId="917" xr:uid="{3D3EA1DB-D63E-4015-8A29-9ACEDEE61777}"/>
    <cellStyle name="Обычный 14" xfId="456" xr:uid="{17B4BD92-157A-4B96-8122-E19F71A64AC6}"/>
    <cellStyle name="Обычный 14 2" xfId="532" xr:uid="{64BCEC7C-A448-41FE-A30D-3B80DA099667}"/>
    <cellStyle name="Обычный 14 3" xfId="611" xr:uid="{DDAFFB6B-8BF9-4A37-9B08-79EF96FFB050}"/>
    <cellStyle name="Обычный 14 4" xfId="793" xr:uid="{702B9794-212E-4277-9AFF-C340A5F48EC2}"/>
    <cellStyle name="Обычный 140" xfId="736" xr:uid="{BC187CBA-14CD-4EE9-AAB7-EADAFCE27008}"/>
    <cellStyle name="Обычный 140 2" xfId="918" xr:uid="{BF778A0B-428E-46BB-80AE-BF0B2B92417C}"/>
    <cellStyle name="Обычный 141" xfId="737" xr:uid="{A12CBF7C-4503-45C3-B9D9-8DD8CD4DFFF7}"/>
    <cellStyle name="Обычный 141 2" xfId="919" xr:uid="{AB61FBFF-FD7D-4C6B-9F2C-617BE75F84F9}"/>
    <cellStyle name="Обычный 142" xfId="738" xr:uid="{F852EAB1-24ED-4452-B9FE-79835227B024}"/>
    <cellStyle name="Обычный 142 2" xfId="920" xr:uid="{F32A0C63-996E-4032-94BF-13FFBA10ECAE}"/>
    <cellStyle name="Обычный 143" xfId="739" xr:uid="{5F8F85EE-7745-4577-BFB3-3ABAD923197A}"/>
    <cellStyle name="Обычный 143 2" xfId="921" xr:uid="{9AE9F2BD-7AD3-4284-A1AC-4901D2A6DD74}"/>
    <cellStyle name="Обычный 144" xfId="740" xr:uid="{1D6D2E55-84DC-4815-BADF-7F862F263582}"/>
    <cellStyle name="Обычный 144 2" xfId="922" xr:uid="{DC19AC26-57A6-4E27-8990-B7E71D4EF7FA}"/>
    <cellStyle name="Обычный 145" xfId="741" xr:uid="{C87D209E-716D-4990-8BFD-9DB60DFD73DA}"/>
    <cellStyle name="Обычный 145 2" xfId="923" xr:uid="{52EA1D16-80CC-4DF9-A276-6A4185A1BA90}"/>
    <cellStyle name="Обычный 146" xfId="742" xr:uid="{D6E0FFC5-4EA6-44CA-B07C-61EBE781498B}"/>
    <cellStyle name="Обычный 146 2" xfId="924" xr:uid="{6F15EDE7-57F7-416D-8CE0-1C4C6A9A468C}"/>
    <cellStyle name="Обычный 147" xfId="743" xr:uid="{2D4DF5B3-EA4E-46E1-B8DE-DF115D17E68E}"/>
    <cellStyle name="Обычный 147 2" xfId="925" xr:uid="{D57C67FB-BB82-4AFD-8F35-8F84536234DA}"/>
    <cellStyle name="Обычный 148" xfId="744" xr:uid="{4A05790D-BCD1-4370-B860-1248C615DA70}"/>
    <cellStyle name="Обычный 148 2" xfId="926" xr:uid="{A706DA7C-33AE-4917-9FC7-F79C9C13951D}"/>
    <cellStyle name="Обычный 149" xfId="745" xr:uid="{7CA1FD52-DF16-4B7A-B867-1FF3D504D3FC}"/>
    <cellStyle name="Обычный 149 2" xfId="927" xr:uid="{3E4344B4-3095-47C5-BD8D-6E03E75E2EE3}"/>
    <cellStyle name="Обычный 15" xfId="457" xr:uid="{2309554C-8D8C-48D3-9295-B4346104F1EF}"/>
    <cellStyle name="Обычный 15 2" xfId="533" xr:uid="{F239EC39-1D88-4897-845B-3D3784CB07AE}"/>
    <cellStyle name="Обычный 15 3" xfId="612" xr:uid="{7AF49EEB-5C01-4964-9B3D-26F72F1A39A3}"/>
    <cellStyle name="Обычный 15 4" xfId="794" xr:uid="{CA6E39E5-5A23-4068-863E-E0207B9F6D0C}"/>
    <cellStyle name="Обычный 150" xfId="746" xr:uid="{30F33191-DA95-43F3-9452-B7B35A81075F}"/>
    <cellStyle name="Обычный 150 2" xfId="928" xr:uid="{E3EC19B1-3DEF-4D2D-BFF5-FC1D444064E5}"/>
    <cellStyle name="Обычный 151" xfId="747" xr:uid="{221E1A64-5094-4E71-8D54-1A8E56E29CFC}"/>
    <cellStyle name="Обычный 151 2" xfId="929" xr:uid="{CB7DEE45-BBB0-4DDC-8A28-0901732F2087}"/>
    <cellStyle name="Обычный 152" xfId="748" xr:uid="{6D404C7B-0AB2-4BD7-B1BE-97908F4C12E0}"/>
    <cellStyle name="Обычный 152 2" xfId="930" xr:uid="{A133FBB9-1344-4917-8543-47D7E511FD6F}"/>
    <cellStyle name="Обычный 153" xfId="749" xr:uid="{98370CED-3546-4817-9A3B-5FA995998F41}"/>
    <cellStyle name="Обычный 153 2" xfId="931" xr:uid="{0FC5A837-259D-47D2-ACF3-2CF015011236}"/>
    <cellStyle name="Обычный 154" xfId="750" xr:uid="{CF4BE2B0-3ADF-4027-B320-9DB0CA8561E8}"/>
    <cellStyle name="Обычный 154 2" xfId="932" xr:uid="{AC7E14F3-96E1-4593-8A77-D194DEB397B9}"/>
    <cellStyle name="Обычный 155" xfId="751" xr:uid="{926AA5C3-35F5-43C2-B36E-321B97E2EC6B}"/>
    <cellStyle name="Обычный 155 2" xfId="933" xr:uid="{ECF372F1-068F-4F51-9DF0-11580E967F0E}"/>
    <cellStyle name="Обычный 156" xfId="752" xr:uid="{1A73AE85-B097-4E28-AAD8-C2041F3156AA}"/>
    <cellStyle name="Обычный 156 2" xfId="934" xr:uid="{99AC1F21-116F-4219-B376-83D940D44063}"/>
    <cellStyle name="Обычный 157" xfId="753" xr:uid="{E06095C1-3565-4D0A-B377-A40C085BE95D}"/>
    <cellStyle name="Обычный 157 2" xfId="935" xr:uid="{1527C62B-8522-4BE5-AECA-97D97928C4CB}"/>
    <cellStyle name="Обычный 158" xfId="754" xr:uid="{7CFCC6A6-67E2-447A-A44A-B6209CBEA297}"/>
    <cellStyle name="Обычный 158 2" xfId="936" xr:uid="{8E6A6CE2-A6BF-4040-8B3A-D209767855D1}"/>
    <cellStyle name="Обычный 159" xfId="755" xr:uid="{05CFDC8C-8C90-4AE8-BE7E-DCF547D572A0}"/>
    <cellStyle name="Обычный 159 2" xfId="937" xr:uid="{939A29B4-2F7C-47BB-844F-8352261A7839}"/>
    <cellStyle name="Обычный 16" xfId="458" xr:uid="{96B84943-FADB-48D6-843E-7363D0C5A9AA}"/>
    <cellStyle name="Обычный 160" xfId="756" xr:uid="{82368861-9F81-432C-B70B-BE1D8BFEADA7}"/>
    <cellStyle name="Обычный 160 2" xfId="938" xr:uid="{3BF91FD3-422C-4FB5-B9BC-AF548FCC4D4A}"/>
    <cellStyle name="Обычный 161" xfId="757" xr:uid="{2FEFC023-6D6D-4B98-AA16-E76E514F07E4}"/>
    <cellStyle name="Обычный 161 2" xfId="939" xr:uid="{C369948B-F38A-4972-81ED-1D0AFB4CF914}"/>
    <cellStyle name="Обычный 162" xfId="758" xr:uid="{6FA03CEB-0AC7-44A3-95A8-E1491ECA9B88}"/>
    <cellStyle name="Обычный 162 2" xfId="940" xr:uid="{F9EE41A8-E03D-4149-838C-728CFFFC9C08}"/>
    <cellStyle name="Обычный 163" xfId="759" xr:uid="{BEB29D4A-0DA7-4C22-AD7C-DD28D92B9D32}"/>
    <cellStyle name="Обычный 163 2" xfId="941" xr:uid="{7A09159D-75D9-4E8D-AECF-BF6DA0AD06B9}"/>
    <cellStyle name="Обычный 164" xfId="760" xr:uid="{C445AF11-3150-4665-AEF5-AB94939586DA}"/>
    <cellStyle name="Обычный 165" xfId="761" xr:uid="{DF774D5A-3139-4377-B333-118D6A7930C3}"/>
    <cellStyle name="Обычный 165 2" xfId="942" xr:uid="{38C3F007-20FB-46CE-9E77-0700619A3F72}"/>
    <cellStyle name="Обычный 166" xfId="762" xr:uid="{38C9512A-C9BE-4ECF-8484-5413846A0C10}"/>
    <cellStyle name="Обычный 166 2" xfId="943" xr:uid="{BF2E37D0-473B-4F24-B7E4-605C8FBE07E8}"/>
    <cellStyle name="Обычный 167" xfId="763" xr:uid="{A78B64A6-2806-43E6-8FAD-F4BE9B216761}"/>
    <cellStyle name="Обычный 167 2" xfId="944" xr:uid="{1F937577-ECD2-4BE0-93F1-E8DF288F3203}"/>
    <cellStyle name="Обычный 168" xfId="764" xr:uid="{1E52ED25-504E-4DDA-A593-8A4348466873}"/>
    <cellStyle name="Обычный 168 2" xfId="945" xr:uid="{B911012C-0B7F-4DAE-9F06-AF5A0A7A160F}"/>
    <cellStyle name="Обычный 169" xfId="765" xr:uid="{075656D8-902C-49CB-91C9-1AEB6B9181CD}"/>
    <cellStyle name="Обычный 169 2" xfId="946" xr:uid="{BDE0E4D3-3DAB-4FCD-92EC-A8C6104EB791}"/>
    <cellStyle name="Обычный 17" xfId="459" xr:uid="{0596E6EF-FF7E-4D5C-95E3-0079F1383426}"/>
    <cellStyle name="Обычный 17 2" xfId="534" xr:uid="{E0A11003-37E6-40DD-AD34-612F56B574AF}"/>
    <cellStyle name="Обычный 17 3" xfId="613" xr:uid="{47DD8C21-7050-4008-A36F-D7D477EE35AF}"/>
    <cellStyle name="Обычный 17 4" xfId="795" xr:uid="{BF5C9EDF-A0B6-43E5-8290-0B7402590087}"/>
    <cellStyle name="Обычный 170" xfId="766" xr:uid="{92BA04F3-FD89-404A-B06D-2D82632A89C5}"/>
    <cellStyle name="Обычный 170 2" xfId="947" xr:uid="{A18871DA-EC90-443C-A406-C24EB1A760F1}"/>
    <cellStyle name="Обычный 171" xfId="767" xr:uid="{31E948F5-6A49-429F-9B4E-DFE8A58FEBD1}"/>
    <cellStyle name="Обычный 171 2" xfId="948" xr:uid="{811C3A74-7F0D-44EC-9482-B11530C12C1C}"/>
    <cellStyle name="Обычный 172" xfId="949" xr:uid="{84DEC4B2-90DD-470A-A703-33B989094940}"/>
    <cellStyle name="Обычный 173" xfId="950" xr:uid="{C2CCA0B4-35A7-4686-9EA6-AD3256B09981}"/>
    <cellStyle name="Обычный 174" xfId="951" xr:uid="{E4028B91-6EFB-4EE3-8FD9-A7F441E84D8E}"/>
    <cellStyle name="Обычный 175" xfId="952" xr:uid="{AFB7152A-9976-4DF8-870A-E7293DB60CBB}"/>
    <cellStyle name="Обычный 176" xfId="953" xr:uid="{CB98C97F-E9DA-4703-94E5-6001BD12DFF0}"/>
    <cellStyle name="Обычный 177" xfId="954" xr:uid="{57BF35F6-EA2B-4E3F-9BDD-30861E561441}"/>
    <cellStyle name="Обычный 178" xfId="955" xr:uid="{3788A21F-5E64-407C-A920-30540517A30A}"/>
    <cellStyle name="Обычный 179" xfId="956" xr:uid="{275A0606-2764-407D-A8A3-2BA3B23377E9}"/>
    <cellStyle name="Обычный 18" xfId="460" xr:uid="{3CCFCDF8-CE93-4505-9D2A-4848735E4876}"/>
    <cellStyle name="Обычный 18 2" xfId="535" xr:uid="{D9A03BDE-C277-45D0-A882-302692F82AC2}"/>
    <cellStyle name="Обычный 18 3" xfId="614" xr:uid="{96FFF9C4-50B9-4293-8FAD-75B7746DAED6}"/>
    <cellStyle name="Обычный 18 4" xfId="796" xr:uid="{CAE904A6-284C-4BDF-ACD5-9D55C2DEF7CE}"/>
    <cellStyle name="Обычный 180" xfId="957" xr:uid="{C91D5724-076D-48F6-81E0-599A00B6035C}"/>
    <cellStyle name="Обычный 181" xfId="958" xr:uid="{B556AD8A-7FBD-4035-B305-B84748A47637}"/>
    <cellStyle name="Обычный 182" xfId="967" xr:uid="{17A5D4C4-052B-45A5-AE00-C116B7221DEF}"/>
    <cellStyle name="Обычный 183" xfId="47" xr:uid="{5F351AFC-87EA-495B-9403-615065BB4EAB}"/>
    <cellStyle name="Обычный 184" xfId="39" xr:uid="{B6E30D49-6B5E-4681-AC10-3E00E31FD5FE}"/>
    <cellStyle name="Обычный 185" xfId="1016" xr:uid="{DA602969-EEE9-40A0-8AE6-8F9453A55388}"/>
    <cellStyle name="Обычный 186" xfId="1014" xr:uid="{7CCDA75C-D227-44DE-899D-6E914284744B}"/>
    <cellStyle name="Обычный 187" xfId="1018" xr:uid="{FBFDDED5-1B6B-44E8-A971-8314FEDED7B2}"/>
    <cellStyle name="Обычный 188" xfId="1020" xr:uid="{13C3C2A5-6FB3-40DF-9083-C2E0A38BFAA1}"/>
    <cellStyle name="Обычный 19" xfId="461" xr:uid="{079FF78C-69A9-4877-8118-DA7288C9DD7B}"/>
    <cellStyle name="Обычный 19 2" xfId="536" xr:uid="{308DD796-9B47-4888-9B5C-C15079E5CFD2}"/>
    <cellStyle name="Обычный 19 3" xfId="615" xr:uid="{A6B2009E-2651-490D-B88A-29DC153290AE}"/>
    <cellStyle name="Обычный 19 4" xfId="797" xr:uid="{79D95089-934C-4834-8D2A-30007D7B67FF}"/>
    <cellStyle name="Обычный 2" xfId="19" xr:uid="{00000000-0005-0000-0000-000013000000}"/>
    <cellStyle name="Обычный 2 2" xfId="20" xr:uid="{00000000-0005-0000-0000-000014000000}"/>
    <cellStyle name="Обычный 2 2 2" xfId="137" xr:uid="{F59E298C-FF43-4A8C-86FC-8B3368715906}"/>
    <cellStyle name="Обычный 2 2 3" xfId="40" xr:uid="{F967C681-B24E-43CE-B756-5F76095BBC8C}"/>
    <cellStyle name="Обычный 2 3" xfId="38" xr:uid="{50F2EAFE-1E6F-42CA-B18F-0D52D07F3BB8}"/>
    <cellStyle name="Обычный 2 3 2" xfId="413" xr:uid="{AE18E5FE-0696-4DCA-9D49-D823ADCA43C6}"/>
    <cellStyle name="Обычный 2 3 3" xfId="46" xr:uid="{42BAC5C4-2E8A-485B-8D1D-5969C9495BF7}"/>
    <cellStyle name="Обычный 2 4" xfId="218" xr:uid="{F8E983C9-6D77-4F99-BA20-2562C3A5BC91}"/>
    <cellStyle name="Обычный 2 5" xfId="1005" xr:uid="{105777CD-7B6D-4DC0-AEEA-2119D02BDA91}"/>
    <cellStyle name="Обычный 2 6" xfId="970" xr:uid="{07E1FB7C-A71B-4A01-86C7-F8F4C3478095}"/>
    <cellStyle name="Обычный 2 7" xfId="136" xr:uid="{895F1CF6-BDBD-4BC5-80F4-9E08A0A443A6}"/>
    <cellStyle name="Обычный 2 8" xfId="1017" xr:uid="{20F9AC9C-2EFA-4B53-9279-08B0B3D3D162}"/>
    <cellStyle name="Обычный 2 9" xfId="1019" xr:uid="{55534D51-4F67-4CEE-B0EC-1E2F30BFFFD7}"/>
    <cellStyle name="Обычный 20" xfId="462" xr:uid="{526B181F-7499-4785-AAC1-EDFC80B359E3}"/>
    <cellStyle name="Обычный 20 2" xfId="537" xr:uid="{0FCFDE11-50C0-4811-BC00-A8BCA1E3C32A}"/>
    <cellStyle name="Обычный 20 3" xfId="616" xr:uid="{E21323D1-865C-4B74-9364-66CBA79340EC}"/>
    <cellStyle name="Обычный 20 4" xfId="798" xr:uid="{C58EEE71-7C9B-4AE5-B213-0485444E29D3}"/>
    <cellStyle name="Обычный 21" xfId="463" xr:uid="{D68604DE-E445-470C-B777-C7B5D2F6B49D}"/>
    <cellStyle name="Обычный 21 2" xfId="538" xr:uid="{261D0ECC-74F6-413E-B2A7-260B2563B7F4}"/>
    <cellStyle name="Обычный 21 3" xfId="617" xr:uid="{64E45BD4-A826-42A0-9010-BF0CB08AF59E}"/>
    <cellStyle name="Обычный 21 4" xfId="799" xr:uid="{93C5E5A8-29BB-470D-A534-B5DFEB4A19C5}"/>
    <cellStyle name="Обычный 22" xfId="464" xr:uid="{98BA0C91-DA6F-427F-8620-404F2467C1D4}"/>
    <cellStyle name="Обычный 22 2" xfId="539" xr:uid="{C9BF77A7-D1E6-433E-AFE9-FD13297993A5}"/>
    <cellStyle name="Обычный 22 3" xfId="618" xr:uid="{A0C8A1B3-7F05-49BE-9C59-120A6A740957}"/>
    <cellStyle name="Обычный 22 4" xfId="800" xr:uid="{14A71F33-670A-4BE7-8791-6A9D0C1FF5EF}"/>
    <cellStyle name="Обычный 23" xfId="465" xr:uid="{470840FB-D1DC-46A2-AD36-9D55EBFA1C14}"/>
    <cellStyle name="Обычный 23 2" xfId="540" xr:uid="{004624FD-5D06-422D-90FC-B688F50BE723}"/>
    <cellStyle name="Обычный 23 3" xfId="619" xr:uid="{E44931FC-A441-4BB4-A68D-8CE609D0AF09}"/>
    <cellStyle name="Обычный 23 4" xfId="801" xr:uid="{4760E430-6992-4D6A-BB31-057B2293CDCE}"/>
    <cellStyle name="Обычный 24" xfId="466" xr:uid="{1C0E720A-2153-47AC-8335-E903BC606A48}"/>
    <cellStyle name="Обычный 24 2" xfId="541" xr:uid="{CE721D44-3F21-46A2-A2CD-9F3F9611D315}"/>
    <cellStyle name="Обычный 24 3" xfId="620" xr:uid="{B79F809D-3118-4DF1-9A51-3A8D420797FC}"/>
    <cellStyle name="Обычный 24 4" xfId="802" xr:uid="{06A557F2-FAC8-48E5-AB88-2A0761F3268A}"/>
    <cellStyle name="Обычный 25" xfId="467" xr:uid="{5CD752A0-EB7E-4F5D-9D52-37125596E25A}"/>
    <cellStyle name="Обычный 25 2" xfId="542" xr:uid="{C619748D-D858-47E9-AD89-D78DAC1D5821}"/>
    <cellStyle name="Обычный 25 3" xfId="621" xr:uid="{63F0BF54-6BA2-43B8-92A3-83202AE5B4AF}"/>
    <cellStyle name="Обычный 25 4" xfId="803" xr:uid="{D7BEE34F-26F8-4486-89B4-E387F21E8406}"/>
    <cellStyle name="Обычный 26" xfId="468" xr:uid="{90F78DF6-5FEE-4281-A840-0403DB90D254}"/>
    <cellStyle name="Обычный 26 2" xfId="543" xr:uid="{33E3A257-C633-4F92-AD68-18985FDE341E}"/>
    <cellStyle name="Обычный 26 3" xfId="622" xr:uid="{A97227BE-F3A7-474F-BE01-C0CD7DA22180}"/>
    <cellStyle name="Обычный 26 4" xfId="804" xr:uid="{99965F9F-000B-41E1-BC4E-47C9B18C8C33}"/>
    <cellStyle name="Обычный 27" xfId="469" xr:uid="{0A7AA301-8CFF-4238-970E-D1FF0A42535B}"/>
    <cellStyle name="Обычный 27 2" xfId="544" xr:uid="{63DB5086-F342-43ED-BDAC-65409962EBA9}"/>
    <cellStyle name="Обычный 27 3" xfId="623" xr:uid="{E1C28ACD-E4AF-4E5E-84ED-9A88BD67AE20}"/>
    <cellStyle name="Обычный 27 4" xfId="805" xr:uid="{C8292016-D536-4D79-9F0C-574D0736A796}"/>
    <cellStyle name="Обычный 28" xfId="470" xr:uid="{46CC7F09-528A-46E7-B089-0AEF0628C2E6}"/>
    <cellStyle name="Обычный 28 2" xfId="545" xr:uid="{0FEB3930-D9C4-4902-A9E1-0252679BE223}"/>
    <cellStyle name="Обычный 28 3" xfId="624" xr:uid="{6F8DAC05-C90E-49C4-9E80-AB915F80347C}"/>
    <cellStyle name="Обычный 28 4" xfId="806" xr:uid="{46146C70-42A3-4F37-9319-9CC1C0BAF11D}"/>
    <cellStyle name="Обычный 29" xfId="471" xr:uid="{0117FE6F-6A37-4928-A302-F4AC38B8AB69}"/>
    <cellStyle name="Обычный 29 2" xfId="546" xr:uid="{0D8177C7-03CB-4430-9768-AFC492908CAF}"/>
    <cellStyle name="Обычный 29 3" xfId="625" xr:uid="{B378C7B1-C0C7-4D24-8ADC-C6A36A70E620}"/>
    <cellStyle name="Обычный 29 4" xfId="807" xr:uid="{6A845E66-541F-4F95-AE9D-D2C8049C6D07}"/>
    <cellStyle name="Обычный 3" xfId="21" xr:uid="{00000000-0005-0000-0000-000015000000}"/>
    <cellStyle name="Обычный 3 2" xfId="414" xr:uid="{0E04597A-7205-4FBE-91E3-F15699BBAE4D}"/>
    <cellStyle name="Обычный 3 3" xfId="313" xr:uid="{D67C565B-536A-4971-9884-A12A6D596FCD}"/>
    <cellStyle name="Обычный 3 4" xfId="138" xr:uid="{87E031E6-E239-4432-A51E-365BD15FE0A4}"/>
    <cellStyle name="Обычный 3 5" xfId="41" xr:uid="{6EFD1B75-7EA8-4868-8036-014FE87BC51B}"/>
    <cellStyle name="Обычный 30" xfId="472" xr:uid="{1CA1C134-4C59-4BCD-9944-1797E3D8A446}"/>
    <cellStyle name="Обычный 30 2" xfId="547" xr:uid="{DEBDE942-0B38-43A2-9043-5386A808757D}"/>
    <cellStyle name="Обычный 30 3" xfId="626" xr:uid="{2D952820-A50B-4D50-A433-516F2C573C99}"/>
    <cellStyle name="Обычный 30 4" xfId="808" xr:uid="{873C2F75-345F-44A9-88C8-3DAF02A54726}"/>
    <cellStyle name="Обычный 31" xfId="473" xr:uid="{6A4BB6F0-42AA-4D28-A54F-912C4F6D3E53}"/>
    <cellStyle name="Обычный 31 2" xfId="548" xr:uid="{8749F3A3-165E-4B4F-88E0-4C747177CA32}"/>
    <cellStyle name="Обычный 31 3" xfId="627" xr:uid="{6E945148-8E5B-4B99-B408-ABAB265612B0}"/>
    <cellStyle name="Обычный 31 4" xfId="809" xr:uid="{B05C5AC1-9A43-4A5A-8034-A8EB7B9F1868}"/>
    <cellStyle name="Обычный 32" xfId="474" xr:uid="{55AC501D-CFD5-4BE4-9278-4FE8FDF6B2FD}"/>
    <cellStyle name="Обычный 32 2" xfId="549" xr:uid="{8E6BCA36-E48F-4E92-8760-6F928353E985}"/>
    <cellStyle name="Обычный 32 3" xfId="628" xr:uid="{E1BEF0A1-910E-4F00-9DB1-A2F612D3F922}"/>
    <cellStyle name="Обычный 32 4" xfId="810" xr:uid="{96C35976-79BB-4C63-B7B9-A5DB62621A1F}"/>
    <cellStyle name="Обычный 33" xfId="475" xr:uid="{E761CD74-47E2-4698-93AF-2C004D3C1403}"/>
    <cellStyle name="Обычный 33 2" xfId="550" xr:uid="{A12C18A6-C348-4E1B-87E6-07431062ADC0}"/>
    <cellStyle name="Обычный 33 3" xfId="629" xr:uid="{EFD42059-C45B-4226-980D-6ECF17B90620}"/>
    <cellStyle name="Обычный 33 4" xfId="811" xr:uid="{0ECB4EFE-73C7-43CA-8160-77ECE0F6BD41}"/>
    <cellStyle name="Обычный 34" xfId="476" xr:uid="{49016382-4524-4FF7-AF9A-CFA7BADD8E4F}"/>
    <cellStyle name="Обычный 34 2" xfId="551" xr:uid="{D3DCB96B-A0B8-4D28-99D0-897496151403}"/>
    <cellStyle name="Обычный 34 3" xfId="630" xr:uid="{1152DB04-2E8B-4D95-BF6D-09F9235F407D}"/>
    <cellStyle name="Обычный 34 4" xfId="812" xr:uid="{EE2C5B93-604B-4FAE-AA32-3F310AD3134F}"/>
    <cellStyle name="Обычный 35" xfId="477" xr:uid="{884234F8-3AB0-4D36-8F92-6CE17F2965BA}"/>
    <cellStyle name="Обычный 35 2" xfId="552" xr:uid="{9E53F5AB-B96B-45FE-BBEA-1A8D49A3BE58}"/>
    <cellStyle name="Обычный 35 3" xfId="631" xr:uid="{A752094B-2E1F-48F4-80B0-BAA68F432080}"/>
    <cellStyle name="Обычный 35 4" xfId="813" xr:uid="{39E62B64-2252-414E-825A-1CB32AE087D5}"/>
    <cellStyle name="Обычный 36" xfId="478" xr:uid="{4CC79722-1E06-4082-9F53-F239B3794C69}"/>
    <cellStyle name="Обычный 36 2" xfId="553" xr:uid="{0CF194E1-60DA-45BF-8CC3-7FF3323A02F3}"/>
    <cellStyle name="Обычный 36 3" xfId="632" xr:uid="{FBFE1860-ADBE-487A-902F-B803F861B6A6}"/>
    <cellStyle name="Обычный 36 4" xfId="814" xr:uid="{7165035B-ADD9-43A1-B6E2-9B7C62D9BD71}"/>
    <cellStyle name="Обычный 37" xfId="479" xr:uid="{85ACC4DD-AC17-417E-859C-22A29768306F}"/>
    <cellStyle name="Обычный 37 2" xfId="554" xr:uid="{63955353-B36E-43B8-A3C1-F977A28046EF}"/>
    <cellStyle name="Обычный 37 3" xfId="633" xr:uid="{D560193C-C1EA-45DC-A5C8-FD567B057F28}"/>
    <cellStyle name="Обычный 37 4" xfId="815" xr:uid="{97F7C342-F698-48DE-A767-43DE67EB733D}"/>
    <cellStyle name="Обычный 38" xfId="480" xr:uid="{D87AD9C8-71C1-4348-A3FA-EA10B34B6846}"/>
    <cellStyle name="Обычный 38 2" xfId="555" xr:uid="{DDABD6CE-1940-4EE4-876A-2411426F8452}"/>
    <cellStyle name="Обычный 38 3" xfId="634" xr:uid="{3BB6FE2B-470C-4F9A-B73C-BE58FD58A559}"/>
    <cellStyle name="Обычный 38 4" xfId="816" xr:uid="{F3329639-7EC5-46E2-B5EA-6EA3EF0AE7CD}"/>
    <cellStyle name="Обычный 39" xfId="481" xr:uid="{F47FDA8D-DF0C-4464-933F-F696DDB630ED}"/>
    <cellStyle name="Обычный 39 2" xfId="556" xr:uid="{6BFEF4DD-FF9D-4847-B6D1-557D3FC662A6}"/>
    <cellStyle name="Обычный 39 3" xfId="635" xr:uid="{89F10484-16A9-4C9E-A90F-510A3D7AB07B}"/>
    <cellStyle name="Обычный 39 4" xfId="817" xr:uid="{C675FA0B-C3D9-4BFA-9EC6-A1E84AD41CDA}"/>
    <cellStyle name="Обычный 4" xfId="22" xr:uid="{00000000-0005-0000-0000-000016000000}"/>
    <cellStyle name="Обычный 4 2" xfId="140" xr:uid="{83389ED6-15AC-4579-BC58-CF172CB396EA}"/>
    <cellStyle name="Обычный 4 2 2" xfId="415" xr:uid="{E98069EF-727D-48D2-BF58-11BFD3BA0433}"/>
    <cellStyle name="Обычный 4 3" xfId="416" xr:uid="{2D9478D2-7538-4093-955B-E2544C5BCBB6}"/>
    <cellStyle name="Обычный 4 4" xfId="314" xr:uid="{49FAEEEA-A3A0-40AB-92C1-357550B140D2}"/>
    <cellStyle name="Обычный 4 5" xfId="139" xr:uid="{D92B1846-5EE0-4E9E-9856-F706EDEC9983}"/>
    <cellStyle name="Обычный 40" xfId="482" xr:uid="{1A75319F-87AC-4CD2-8CF9-8BB33E419777}"/>
    <cellStyle name="Обычный 40 2" xfId="557" xr:uid="{1CADF953-CD84-4D07-A77F-6CFD75E0D82A}"/>
    <cellStyle name="Обычный 40 3" xfId="636" xr:uid="{10EDDCE9-B830-4DC6-BA50-BB8BFABF2278}"/>
    <cellStyle name="Обычный 40 4" xfId="818" xr:uid="{B1F0CD68-D7C3-4E77-B72F-D6C57EE14F00}"/>
    <cellStyle name="Обычный 41" xfId="483" xr:uid="{89770470-3C71-40E0-A9A7-C32703B0A531}"/>
    <cellStyle name="Обычный 41 2" xfId="558" xr:uid="{A5C4D734-4D87-4349-9BB5-95AF17A0F655}"/>
    <cellStyle name="Обычный 41 3" xfId="637" xr:uid="{A2291FAE-4905-4E58-B175-C2ECA5CF1A83}"/>
    <cellStyle name="Обычный 41 4" xfId="819" xr:uid="{4756408E-E6B5-4B90-9523-69C24E1B87D8}"/>
    <cellStyle name="Обычный 42" xfId="484" xr:uid="{D728884A-C172-4073-9F44-DAEA45B40AED}"/>
    <cellStyle name="Обычный 42 2" xfId="559" xr:uid="{5D5CFFAA-E274-424C-908C-DE6586F6351E}"/>
    <cellStyle name="Обычный 42 3" xfId="638" xr:uid="{FCAA6F4D-A012-4C22-B10E-8D1A31187EA6}"/>
    <cellStyle name="Обычный 42 4" xfId="820" xr:uid="{B09C76F4-2920-45F2-B3B5-2063C5159CFD}"/>
    <cellStyle name="Обычный 43" xfId="485" xr:uid="{84631BD3-E66C-433F-B07A-D5183C5C2995}"/>
    <cellStyle name="Обычный 43 2" xfId="560" xr:uid="{8BDFD002-D0D7-42E2-9B77-1EE776AD6651}"/>
    <cellStyle name="Обычный 43 3" xfId="639" xr:uid="{C3920549-B8ED-41AE-B08E-B26D2055B641}"/>
    <cellStyle name="Обычный 43 4" xfId="821" xr:uid="{8A5C9519-1E6D-419E-96A9-89B5D696B78D}"/>
    <cellStyle name="Обычный 44" xfId="486" xr:uid="{6D181738-1D75-4B0C-B3AB-C08F31A9D449}"/>
    <cellStyle name="Обычный 44 2" xfId="561" xr:uid="{DF5D5DD2-B9EE-470B-B6DC-119AB9059003}"/>
    <cellStyle name="Обычный 44 3" xfId="640" xr:uid="{9B9ABBDE-6DAE-43F5-B5B3-FBF6C3FE0FF1}"/>
    <cellStyle name="Обычный 44 4" xfId="822" xr:uid="{46F885CB-1A50-4473-B3FB-6DD041C8A928}"/>
    <cellStyle name="Обычный 45" xfId="487" xr:uid="{AA70F892-925C-4C79-84DA-240B53403BEC}"/>
    <cellStyle name="Обычный 45 2" xfId="562" xr:uid="{765474DB-46A0-483A-89D0-CAA1A912655A}"/>
    <cellStyle name="Обычный 45 3" xfId="641" xr:uid="{3B912937-A0BF-44AA-8C3F-2CC8DBD74E92}"/>
    <cellStyle name="Обычный 45 4" xfId="823" xr:uid="{17CAE083-1CDB-4A43-A907-AF1A5A2E10F9}"/>
    <cellStyle name="Обычный 46" xfId="488" xr:uid="{1036BC9C-D72E-42C9-99A1-643F8BC31F93}"/>
    <cellStyle name="Обычный 46 2" xfId="563" xr:uid="{CE6DBBD3-BAEB-47C1-A55B-E1DE79FB568C}"/>
    <cellStyle name="Обычный 46 3" xfId="642" xr:uid="{91300972-2D52-452E-B6FF-644ADC94FE45}"/>
    <cellStyle name="Обычный 46 4" xfId="824" xr:uid="{980F3FD9-5015-4979-9632-EF72A4FED163}"/>
    <cellStyle name="Обычный 47" xfId="489" xr:uid="{9E6D606B-10FD-40E9-902D-7E2212453EFC}"/>
    <cellStyle name="Обычный 47 2" xfId="564" xr:uid="{CDC3AF15-F64F-46AB-B764-9C3B2FB36308}"/>
    <cellStyle name="Обычный 47 3" xfId="643" xr:uid="{5B82B76D-1202-452F-8362-BAE4C6BE8C38}"/>
    <cellStyle name="Обычный 47 4" xfId="825" xr:uid="{300C45FD-DE6B-40D9-8F10-1F2F9F36671E}"/>
    <cellStyle name="Обычный 48" xfId="490" xr:uid="{C200258D-D30A-4084-85EB-61A5413E49CE}"/>
    <cellStyle name="Обычный 48 2" xfId="565" xr:uid="{1F82A017-DF8D-446D-BF2F-7463DA64094A}"/>
    <cellStyle name="Обычный 48 3" xfId="644" xr:uid="{A8889DC8-54B6-4582-83AB-D11191028E2D}"/>
    <cellStyle name="Обычный 48 4" xfId="826" xr:uid="{552A1822-4AA1-4C46-9EF8-A2FC05ED1DEC}"/>
    <cellStyle name="Обычный 49" xfId="491" xr:uid="{912CCE55-5C96-429F-89B5-084D82251912}"/>
    <cellStyle name="Обычный 49 2" xfId="566" xr:uid="{15933922-9D63-471B-9A53-24FC7CB6F755}"/>
    <cellStyle name="Обычный 49 3" xfId="645" xr:uid="{0ACD1E30-E839-4347-974F-A0D5EC7F736D}"/>
    <cellStyle name="Обычный 49 4" xfId="827" xr:uid="{4A25589E-E300-411F-ABDB-248B69E2E55B}"/>
    <cellStyle name="Обычный 5" xfId="36" xr:uid="{BAD39E95-1D10-40F1-9C57-7ADFBB3C7FA8}"/>
    <cellStyle name="Обычный 5 2" xfId="322" xr:uid="{66DC3F8D-59A9-46D4-9C46-BEB93DADAB2A}"/>
    <cellStyle name="Обычный 5 3" xfId="417" xr:uid="{78ED9C7E-8801-4375-93CF-8D55A3C78445}"/>
    <cellStyle name="Обычный 5 4" xfId="315" xr:uid="{5A0B67F2-4DA1-4125-A571-3BEB441B2CE7}"/>
    <cellStyle name="Обычный 5 5" xfId="159" xr:uid="{D82E5DB9-7F5F-429E-B50F-CD7D5807130E}"/>
    <cellStyle name="Обычный 5 6" xfId="44" xr:uid="{D2F099AC-52AB-48E2-8365-9251AF1F607F}"/>
    <cellStyle name="Обычный 50" xfId="492" xr:uid="{87B8E313-2736-4642-8C5D-29C9EE465ABB}"/>
    <cellStyle name="Обычный 50 2" xfId="567" xr:uid="{CE5E7FAD-763F-4D71-8E31-444BA4A86660}"/>
    <cellStyle name="Обычный 50 3" xfId="646" xr:uid="{10FF57EB-DE73-4C94-B74D-40B7CCE4A5CC}"/>
    <cellStyle name="Обычный 50 4" xfId="828" xr:uid="{FA31DBDA-25BD-4048-9EFD-DDBBB1249C6B}"/>
    <cellStyle name="Обычный 51" xfId="493" xr:uid="{1D2E63D2-7CD9-48D4-8F56-F019C852CEFD}"/>
    <cellStyle name="Обычный 51 2" xfId="568" xr:uid="{E6D16667-2F46-4FE1-9D74-4DAF3C63B620}"/>
    <cellStyle name="Обычный 51 3" xfId="647" xr:uid="{94BE66FB-02C8-4D65-86D7-4E2579192DF6}"/>
    <cellStyle name="Обычный 51 4" xfId="829" xr:uid="{6E5B406E-39FB-4B8F-8090-51AECC10E7B8}"/>
    <cellStyle name="Обычный 52" xfId="494" xr:uid="{0BDEA7E2-548D-4903-AB27-BDBB34B3DAF6}"/>
    <cellStyle name="Обычный 52 2" xfId="569" xr:uid="{D4D47D61-F10C-49FC-A223-3841EC98C4E8}"/>
    <cellStyle name="Обычный 52 3" xfId="648" xr:uid="{0E264A69-436D-45B3-B37B-3482C353C076}"/>
    <cellStyle name="Обычный 52 4" xfId="830" xr:uid="{5D167A54-30D0-48DA-9C82-ABACAB3F80CE}"/>
    <cellStyle name="Обычный 53" xfId="495" xr:uid="{9E7521D6-F06C-4884-A99F-209496955473}"/>
    <cellStyle name="Обычный 53 2" xfId="570" xr:uid="{B2740F96-F382-4092-A4BC-6B609D056476}"/>
    <cellStyle name="Обычный 53 3" xfId="649" xr:uid="{3D6C410B-B0F9-4E01-9AFD-FAA58C071C75}"/>
    <cellStyle name="Обычный 53 4" xfId="831" xr:uid="{838375B1-BB0C-45A4-A389-D7C6CE0E3809}"/>
    <cellStyle name="Обычный 54" xfId="496" xr:uid="{C22810E3-40B6-4C16-A7E8-CECA72598245}"/>
    <cellStyle name="Обычный 54 2" xfId="571" xr:uid="{8D040C7B-CDA8-4439-AE22-8DE8B78464DE}"/>
    <cellStyle name="Обычный 54 3" xfId="650" xr:uid="{E384E3C6-AF18-44A6-8237-349C5719349A}"/>
    <cellStyle name="Обычный 54 4" xfId="832" xr:uid="{13A511E9-ADBB-4516-A997-9A0135BE18B2}"/>
    <cellStyle name="Обычный 55" xfId="497" xr:uid="{31692BEF-A264-439E-A9D2-7D425AFCD310}"/>
    <cellStyle name="Обычный 55 2" xfId="572" xr:uid="{4C1AF2E2-EDE1-4999-B6AC-E39D33338F68}"/>
    <cellStyle name="Обычный 55 3" xfId="651" xr:uid="{6F5D0B9F-0A14-46A2-AA45-2B4D743D056F}"/>
    <cellStyle name="Обычный 55 4" xfId="833" xr:uid="{89BEE0EB-9880-43FF-9458-3218108F086B}"/>
    <cellStyle name="Обычный 56" xfId="498" xr:uid="{700F5608-B315-4C31-A7C1-48A1B4D3D9C1}"/>
    <cellStyle name="Обычный 56 2" xfId="573" xr:uid="{2B7179B4-8D9C-4E93-8923-8C3A96CECC19}"/>
    <cellStyle name="Обычный 56 3" xfId="652" xr:uid="{60734017-A2A0-4844-928D-68D154A73E88}"/>
    <cellStyle name="Обычный 56 4" xfId="834" xr:uid="{622F0C06-25E6-4FD0-A938-66631D5BE2CE}"/>
    <cellStyle name="Обычный 57" xfId="499" xr:uid="{EB34696A-BBC9-4E90-86A7-630E44D2AB60}"/>
    <cellStyle name="Обычный 57 2" xfId="574" xr:uid="{AE8FBB17-B742-4831-A45B-D41D78D00BE5}"/>
    <cellStyle name="Обычный 57 3" xfId="653" xr:uid="{1B94DD97-3EE4-4B60-BF1B-112B4F1209A5}"/>
    <cellStyle name="Обычный 57 4" xfId="835" xr:uid="{F00003D9-7674-49CC-8DBA-52CE3C31651E}"/>
    <cellStyle name="Обычный 58" xfId="500" xr:uid="{C8009A2C-743B-491A-AA41-CE941EA16F6D}"/>
    <cellStyle name="Обычный 58 2" xfId="575" xr:uid="{392976A5-70E2-4546-88D2-811B40FA9E37}"/>
    <cellStyle name="Обычный 58 3" xfId="654" xr:uid="{D7017753-46CF-4AFE-8A3D-C42B9DE22413}"/>
    <cellStyle name="Обычный 58 4" xfId="836" xr:uid="{8A02A6F2-65AD-4953-B3A5-3B0BFAC46133}"/>
    <cellStyle name="Обычный 59" xfId="501" xr:uid="{E4E8A528-18F5-4D2E-B9C3-31572C1FD2F1}"/>
    <cellStyle name="Обычный 59 2" xfId="576" xr:uid="{311B911E-9367-4C0C-B251-FAB8D4EA310A}"/>
    <cellStyle name="Обычный 59 3" xfId="655" xr:uid="{D4A69131-0EED-44C7-BA36-0598751FFABD}"/>
    <cellStyle name="Обычный 59 4" xfId="837" xr:uid="{18F8E03C-544B-40F7-BA9D-06CF30A6CD96}"/>
    <cellStyle name="Обычный 6" xfId="37" xr:uid="{970E40A5-7486-4C2E-A7E3-D3C65FE81CC7}"/>
    <cellStyle name="Обычный 6 2" xfId="418" xr:uid="{38A5D1FA-580F-4CF6-940B-B83954566E96}"/>
    <cellStyle name="Обычный 6 3" xfId="316" xr:uid="{F5D25E43-FCE5-472B-B697-87C255AC4F10}"/>
    <cellStyle name="Обычный 6 4" xfId="215" xr:uid="{7B681356-4D7E-4568-8F4D-E9999D4D503A}"/>
    <cellStyle name="Обычный 6 5" xfId="45" xr:uid="{EE1B07BA-7481-49BB-957F-2ECB4831B70C}"/>
    <cellStyle name="Обычный 60" xfId="502" xr:uid="{3A2ABF79-E87D-469F-BF7C-F39A1704BB52}"/>
    <cellStyle name="Обычный 60 2" xfId="577" xr:uid="{1478C2A5-2B0D-498A-B489-3A63317DD216}"/>
    <cellStyle name="Обычный 60 3" xfId="656" xr:uid="{D61429C3-A557-499B-BDE3-540656C1FFAF}"/>
    <cellStyle name="Обычный 60 4" xfId="838" xr:uid="{5A1A9C42-8F2A-457B-A66C-7BA23EFE2643}"/>
    <cellStyle name="Обычный 61" xfId="503" xr:uid="{B1D484E6-B30F-42E7-997F-F6E5F5FDB738}"/>
    <cellStyle name="Обычный 61 2" xfId="578" xr:uid="{667A0042-0A85-450E-8DDC-36A499D4DF53}"/>
    <cellStyle name="Обычный 61 3" xfId="657" xr:uid="{EDAF1634-595B-4B59-8B9D-6C6842E68755}"/>
    <cellStyle name="Обычный 61 4" xfId="839" xr:uid="{50CE7B0C-283E-4CC7-98C7-9D733E6AE9E1}"/>
    <cellStyle name="Обычный 62" xfId="504" xr:uid="{D9D56D68-C670-41E2-8C49-235DDE5FF01D}"/>
    <cellStyle name="Обычный 62 2" xfId="579" xr:uid="{4C67876B-B0DE-4A5E-9114-C8F00457796C}"/>
    <cellStyle name="Обычный 62 3" xfId="658" xr:uid="{0A818038-64E6-4A7B-83E9-39A6E16DAD4A}"/>
    <cellStyle name="Обычный 62 4" xfId="840" xr:uid="{0D5D6921-D3D2-4810-B443-C88152C7ED0B}"/>
    <cellStyle name="Обычный 63" xfId="505" xr:uid="{F78072DC-4FA4-463B-B8BC-9E06FD3ECA9E}"/>
    <cellStyle name="Обычный 63 2" xfId="580" xr:uid="{6EF31151-C91B-4002-9605-C98F3F1117AF}"/>
    <cellStyle name="Обычный 63 3" xfId="659" xr:uid="{EF6399EF-4A02-47EB-822A-68355286EBC5}"/>
    <cellStyle name="Обычный 63 4" xfId="841" xr:uid="{218B2C34-6857-4AF8-9669-464711A0F1C2}"/>
    <cellStyle name="Обычный 64" xfId="506" xr:uid="{AB050343-C225-4507-B25E-90AA214E8181}"/>
    <cellStyle name="Обычный 64 2" xfId="581" xr:uid="{0759D36A-0495-4727-A5D6-A11DEAB026FE}"/>
    <cellStyle name="Обычный 64 3" xfId="660" xr:uid="{03D7706F-B488-4999-AD13-9958BD0F4425}"/>
    <cellStyle name="Обычный 64 4" xfId="842" xr:uid="{AE4B9097-786D-4B0F-83AB-365E3F68F7CD}"/>
    <cellStyle name="Обычный 65" xfId="507" xr:uid="{EE6088B1-E9EC-4AF8-AF43-9CC77F4B4D68}"/>
    <cellStyle name="Обычный 65 2" xfId="582" xr:uid="{5BDE0479-DF57-49FC-A800-7CABC5C29434}"/>
    <cellStyle name="Обычный 65 3" xfId="661" xr:uid="{A64D85AD-0B69-4A15-82AE-84C5C5B3FA9E}"/>
    <cellStyle name="Обычный 65 4" xfId="843" xr:uid="{183A91AB-77B7-497B-A6DD-42F1AAA42B6C}"/>
    <cellStyle name="Обычный 66" xfId="508" xr:uid="{8EAA9F8A-3B12-496F-9E18-509B354020E7}"/>
    <cellStyle name="Обычный 66 2" xfId="583" xr:uid="{28335CD9-6379-4554-A7CA-510202018EB1}"/>
    <cellStyle name="Обычный 66 3" xfId="662" xr:uid="{2CFD94FD-102D-4081-B469-4EEE96365328}"/>
    <cellStyle name="Обычный 66 4" xfId="844" xr:uid="{E576C8A7-258F-49AB-A616-5542F6EBB936}"/>
    <cellStyle name="Обычный 67" xfId="509" xr:uid="{5C58CA8F-FC6C-4855-B960-511EDBAF11C8}"/>
    <cellStyle name="Обычный 67 2" xfId="584" xr:uid="{BA613249-7086-4491-BE39-6D768CE7991D}"/>
    <cellStyle name="Обычный 67 3" xfId="663" xr:uid="{154145FA-F93C-4C8C-B123-B6C6031D6674}"/>
    <cellStyle name="Обычный 67 4" xfId="845" xr:uid="{772EAF75-1875-44EC-863D-45EC0959CCAC}"/>
    <cellStyle name="Обычный 68" xfId="510" xr:uid="{71AC79EC-2665-452C-BCD2-56F802FBE58F}"/>
    <cellStyle name="Обычный 68 2" xfId="585" xr:uid="{5D483606-72D5-4D06-8ED8-094F5C60A5B1}"/>
    <cellStyle name="Обычный 68 3" xfId="664" xr:uid="{2D485A93-D32E-406B-964C-5AC740730564}"/>
    <cellStyle name="Обычный 68 4" xfId="846" xr:uid="{7559B260-5C0F-4C29-B9B5-BDE43C3774A0}"/>
    <cellStyle name="Обычный 69" xfId="511" xr:uid="{D6D670E4-6612-4350-9F1E-F32CC6333E38}"/>
    <cellStyle name="Обычный 69 2" xfId="586" xr:uid="{41FD1EB7-1A0D-40AD-ABFD-F0C56925A22B}"/>
    <cellStyle name="Обычный 69 3" xfId="665" xr:uid="{29494902-95E5-4ADB-81A4-B495A27361B6}"/>
    <cellStyle name="Обычный 69 4" xfId="847" xr:uid="{2F3B0EED-DC27-4176-BAB5-D8AF93E93B45}"/>
    <cellStyle name="Обычный 7" xfId="216" xr:uid="{ECC9DDA5-3496-4DC3-A578-403D33B20E57}"/>
    <cellStyle name="Обычный 7 2" xfId="317" xr:uid="{099A7DAD-53D1-4679-9184-0253840989EE}"/>
    <cellStyle name="Обычный 70" xfId="512" xr:uid="{B64ADD2C-E4C8-4EE0-9C88-27CDB239C37E}"/>
    <cellStyle name="Обычный 70 2" xfId="587" xr:uid="{12B7293D-6FE5-4B93-8883-7C367794F8B9}"/>
    <cellStyle name="Обычный 70 3" xfId="666" xr:uid="{BB43DCA5-92CE-4B8C-9182-7BA3C1F7FBF6}"/>
    <cellStyle name="Обычный 70 4" xfId="848" xr:uid="{50AD8782-949D-47C2-AD20-B52FA44BA368}"/>
    <cellStyle name="Обычный 71" xfId="513" xr:uid="{87CE54D0-8200-4F3D-B1E6-64C514DAFBF9}"/>
    <cellStyle name="Обычный 71 2" xfId="588" xr:uid="{6BBEA1A2-F01C-4349-9AA1-6F514827B60C}"/>
    <cellStyle name="Обычный 71 3" xfId="667" xr:uid="{A9FF2D8E-85DD-4DE4-951F-1F53FD148632}"/>
    <cellStyle name="Обычный 71 4" xfId="849" xr:uid="{C00B47FF-A5A1-42D3-9996-0598354CAAF1}"/>
    <cellStyle name="Обычный 72" xfId="514" xr:uid="{3D8F4539-ABE6-4D0C-A418-307C0BA7BA32}"/>
    <cellStyle name="Обычный 72 2" xfId="589" xr:uid="{DBF76FF9-C543-461E-AD19-5603F8EA9F57}"/>
    <cellStyle name="Обычный 72 3" xfId="668" xr:uid="{80537B5A-69B1-4109-A47F-BC58AF2C2766}"/>
    <cellStyle name="Обычный 72 4" xfId="850" xr:uid="{C9DACD0A-AAA1-4FFF-BA94-B071AD8343E9}"/>
    <cellStyle name="Обычный 73" xfId="590" xr:uid="{93B5CA67-03FD-48E5-9DDA-90E0C51EF52E}"/>
    <cellStyle name="Обычный 73 2" xfId="669" xr:uid="{A80C1FEC-62A3-4DF6-BDCA-BF85AEBDF5DE}"/>
    <cellStyle name="Обычный 73 3" xfId="851" xr:uid="{1FA0274E-F623-4E62-AAB4-5B732F492451}"/>
    <cellStyle name="Обычный 74" xfId="591" xr:uid="{F7C05A61-F30B-4ADC-99F1-CF39D4DC7135}"/>
    <cellStyle name="Обычный 74 2" xfId="670" xr:uid="{D54CD242-D062-4D42-BD78-AE885C5FA15A}"/>
    <cellStyle name="Обычный 74 3" xfId="852" xr:uid="{18EEF407-BF54-4F95-A422-FC6C72A206A2}"/>
    <cellStyle name="Обычный 75" xfId="592" xr:uid="{88D5F6E3-A46B-420C-9DC1-FDCB9638E523}"/>
    <cellStyle name="Обычный 75 2" xfId="671" xr:uid="{37E4F4A5-BEEB-490E-B40A-73D77C9F5E69}"/>
    <cellStyle name="Обычный 75 3" xfId="853" xr:uid="{EB05C7A9-AE1B-4901-A876-007B254CD7EF}"/>
    <cellStyle name="Обычный 76" xfId="593" xr:uid="{126BF580-F38D-49FF-BDDF-A409E18FEB9D}"/>
    <cellStyle name="Обычный 76 2" xfId="672" xr:uid="{66CBF5BF-F9D4-4B33-B66C-D72A051B0963}"/>
    <cellStyle name="Обычный 76 3" xfId="854" xr:uid="{F5352A83-0114-4A7E-9A86-29DC0D870D07}"/>
    <cellStyle name="Обычный 77" xfId="594" xr:uid="{7E207100-C00B-40E7-9BFB-30E1465B8F92}"/>
    <cellStyle name="Обычный 77 2" xfId="673" xr:uid="{A225B925-B8F9-4FEC-B227-594EC9E43800}"/>
    <cellStyle name="Обычный 77 3" xfId="855" xr:uid="{29B41507-ED4B-4948-9F7E-313111C03993}"/>
    <cellStyle name="Обычный 78" xfId="674" xr:uid="{8721EB4A-AE3A-4454-96D2-E00039765CDF}"/>
    <cellStyle name="Обычный 78 2" xfId="856" xr:uid="{2311435F-B06F-42DA-A220-A5A2A8CDF4AA}"/>
    <cellStyle name="Обычный 79" xfId="675" xr:uid="{FF5FFBB2-AB9F-499F-A361-063B54D2C787}"/>
    <cellStyle name="Обычный 79 2" xfId="857" xr:uid="{12D8CC38-1C96-491A-8732-5CE44576A778}"/>
    <cellStyle name="Обычный 8" xfId="318" xr:uid="{C1D7916B-02E3-4620-8920-4D84FDA34C80}"/>
    <cellStyle name="Обычный 80" xfId="676" xr:uid="{C79C6337-CBD4-40F8-908C-C192F1911F04}"/>
    <cellStyle name="Обычный 80 2" xfId="858" xr:uid="{A6403688-26C3-47B4-8B3F-055B47793820}"/>
    <cellStyle name="Обычный 81" xfId="677" xr:uid="{8D4F7AF1-EE69-4EAD-BFA4-AA44A7A53C4B}"/>
    <cellStyle name="Обычный 81 2" xfId="859" xr:uid="{C990BA3F-B69E-4362-B3AC-F13C1D9FAFDB}"/>
    <cellStyle name="Обычный 82" xfId="678" xr:uid="{B91682E5-C4F3-4AE2-8983-162AFBA5D642}"/>
    <cellStyle name="Обычный 82 2" xfId="860" xr:uid="{57847804-1596-4AA9-8D33-3282EBA296DC}"/>
    <cellStyle name="Обычный 83" xfId="679" xr:uid="{D5232CC4-F0AC-4776-BF06-A642ED30C3C3}"/>
    <cellStyle name="Обычный 83 2" xfId="861" xr:uid="{C45DA68E-A9EC-49BA-BC0B-37D6EDEC0B43}"/>
    <cellStyle name="Обычный 84" xfId="680" xr:uid="{636FF3C7-898A-4EE5-A2F1-86EFBCCFC00E}"/>
    <cellStyle name="Обычный 84 2" xfId="862" xr:uid="{24A27E65-73E2-47A2-B17B-90A5F87852D7}"/>
    <cellStyle name="Обычный 85" xfId="681" xr:uid="{5CDE5B20-B2F1-435A-8DF7-642E6724E57E}"/>
    <cellStyle name="Обычный 85 2" xfId="863" xr:uid="{12D3C128-20F5-4FBF-8F24-946250137074}"/>
    <cellStyle name="Обычный 86" xfId="682" xr:uid="{222610C5-644F-4145-BC1B-3FC19A53019B}"/>
    <cellStyle name="Обычный 86 2" xfId="864" xr:uid="{831E6B9A-B55A-42EE-B0C3-683B71153603}"/>
    <cellStyle name="Обычный 87" xfId="683" xr:uid="{3D1C0B07-5B3E-450C-ADB2-85385B78A4EE}"/>
    <cellStyle name="Обычный 87 2" xfId="865" xr:uid="{EBB729A2-1356-450E-A645-D01BD075BD2A}"/>
    <cellStyle name="Обычный 88" xfId="684" xr:uid="{78F74F59-2284-4689-A91C-E55D4F3E8DFF}"/>
    <cellStyle name="Обычный 88 2" xfId="866" xr:uid="{82E10B26-24D2-4030-968A-F6D3E49A70E9}"/>
    <cellStyle name="Обычный 89" xfId="685" xr:uid="{A5F7F2DD-1E5F-4D47-9E86-F509EB374AD8}"/>
    <cellStyle name="Обычный 89 2" xfId="867" xr:uid="{7888531C-AC2E-4888-A5EA-84678F7EE4A4}"/>
    <cellStyle name="Обычный 9" xfId="227" xr:uid="{BCB31088-A59F-4D1F-8E9A-E46EBCE3AAC2}"/>
    <cellStyle name="Обычный 90" xfId="686" xr:uid="{46139B50-AE99-4F4A-A740-51701B40E413}"/>
    <cellStyle name="Обычный 90 2" xfId="868" xr:uid="{3C2B624B-CBD9-4992-A028-CE04E995999B}"/>
    <cellStyle name="Обычный 91" xfId="687" xr:uid="{15FA419B-B761-409B-BD7B-0F50DC06564F}"/>
    <cellStyle name="Обычный 91 2" xfId="869" xr:uid="{4DC733AF-F0E9-4677-B3BC-1E813F918551}"/>
    <cellStyle name="Обычный 92" xfId="688" xr:uid="{A3E28824-36BE-4174-8E84-3A091992D1C7}"/>
    <cellStyle name="Обычный 92 2" xfId="870" xr:uid="{E3A44D6C-19F0-47AC-A529-656917FBCAC4}"/>
    <cellStyle name="Обычный 93" xfId="689" xr:uid="{19E91DB9-4705-4DD5-B602-5CD4583AED63}"/>
    <cellStyle name="Обычный 93 2" xfId="871" xr:uid="{F166EE65-AEFA-4A93-80D1-31BD237F1777}"/>
    <cellStyle name="Обычный 94" xfId="690" xr:uid="{56564BA9-8671-40B8-AF65-86E1C64794D8}"/>
    <cellStyle name="Обычный 94 2" xfId="872" xr:uid="{6FD643F3-95B7-4B7A-BEE3-419BC2307A05}"/>
    <cellStyle name="Обычный 95" xfId="691" xr:uid="{88EBA8B9-6F4A-44D8-AF2A-05C57EAB8A2A}"/>
    <cellStyle name="Обычный 95 2" xfId="873" xr:uid="{F4AC2928-735E-40FA-A875-0F146882EBD6}"/>
    <cellStyle name="Обычный 96" xfId="692" xr:uid="{24A06939-DF36-4CA2-B3B6-75D20A2B9E51}"/>
    <cellStyle name="Обычный 96 2" xfId="874" xr:uid="{89801BF1-D76F-4F2F-830F-E88D87208630}"/>
    <cellStyle name="Обычный 97" xfId="693" xr:uid="{A468B711-ADCF-4C37-90F4-3983F3F808BE}"/>
    <cellStyle name="Обычный 97 2" xfId="875" xr:uid="{C31583BD-E166-4F99-9E73-057EBB9DFDD2}"/>
    <cellStyle name="Обычный 98" xfId="694" xr:uid="{53E3A2B5-FFFB-4B56-9305-0A99C18A8172}"/>
    <cellStyle name="Обычный 98 2" xfId="876" xr:uid="{7F144922-455E-4FD7-AE02-8DD9AAE5658D}"/>
    <cellStyle name="Обычный 99" xfId="695" xr:uid="{FE2931F4-F055-4EDD-8CFA-D84F07679358}"/>
    <cellStyle name="Обычный 99 2" xfId="877" xr:uid="{038A35AD-1CC1-4E3E-892F-9C518A467F90}"/>
    <cellStyle name="Обычный_5610" xfId="35" xr:uid="{0450D4F8-4698-4C35-AD47-9045472096CE}"/>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1" xfId="27" xr:uid="{00000000-0005-0000-0000-00001C000000}"/>
    <cellStyle name="Обычный_Ф1 (2)" xfId="1011" xr:uid="{92C259CF-52D1-4B6A-B93D-BE99B7876BD8}"/>
    <cellStyle name="Обычный_Ф1 -январь" xfId="1012" xr:uid="{044565D3-8CD3-489E-B848-DD29B0DA5C2C}"/>
    <cellStyle name="Обычный_Ф2" xfId="28" xr:uid="{00000000-0005-0000-0000-00001D000000}"/>
    <cellStyle name="Обычный_Ф2 январь" xfId="1013" xr:uid="{4A776475-698D-472C-98E6-3D471F1E8EAA}"/>
    <cellStyle name="Плохой 2" xfId="419" xr:uid="{276E15B0-43AC-4E10-A955-3AA5D7FE0A0F}"/>
    <cellStyle name="Плохой 3" xfId="141" xr:uid="{1BA3648E-085D-4A53-8924-D37477A304A3}"/>
    <cellStyle name="Пояснение 2" xfId="142" xr:uid="{A35F331F-2FD6-4C58-AB70-385E8EA38F9E}"/>
    <cellStyle name="Примечание 2" xfId="420" xr:uid="{22F3B957-6A18-437C-A5B4-AF92251EEE7F}"/>
    <cellStyle name="Примечание 3" xfId="143" xr:uid="{4C9D24E1-2A1E-4B3C-A73F-4F5AA9530B61}"/>
    <cellStyle name="Процентный" xfId="29" builtinId="5"/>
    <cellStyle name="Процентный 2" xfId="145" xr:uid="{01A95283-83B9-41BA-AC30-ACDFC61232D4}"/>
    <cellStyle name="Процентный 2 2" xfId="421" xr:uid="{16A00237-4F83-47AA-B090-C039EE063511}"/>
    <cellStyle name="Процентный 2 3" xfId="220" xr:uid="{58D1C6C3-CBDA-4711-9430-B6ED1EBDAAF1}"/>
    <cellStyle name="Процентный 3" xfId="146" xr:uid="{A478BE5F-CC21-42C0-934D-176CC7FB4700}"/>
    <cellStyle name="Процентный 3 2" xfId="214" xr:uid="{1A4A0EDA-3F1F-42AB-85EB-2502CFB61744}"/>
    <cellStyle name="Процентный 3 3" xfId="319" xr:uid="{AA173531-FB1A-482F-9421-75872018E3FB}"/>
    <cellStyle name="Процентный 4" xfId="219" xr:uid="{3994495F-FC00-4B3E-94B8-7CD26235E39C}"/>
    <cellStyle name="Процентный 5" xfId="144" xr:uid="{65FED25B-8D6A-4CD7-8F63-097EA42AF052}"/>
    <cellStyle name="Связанная ячейка 2" xfId="422" xr:uid="{4284EC80-40A9-40A2-B42D-026EEF243837}"/>
    <cellStyle name="Связанная ячейка 3" xfId="147" xr:uid="{633F1D11-B121-4CFA-8D01-9D5E853D745E}"/>
    <cellStyle name="Стиль 1" xfId="30" xr:uid="{00000000-0005-0000-0000-000020000000}"/>
    <cellStyle name="Стиль 1 2" xfId="221" xr:uid="{5BCE5128-D9B4-478E-84F1-B530892FF814}"/>
    <cellStyle name="Стиль 1 3" xfId="148" xr:uid="{4428626F-AF5B-4A53-B4B7-79CD94026389}"/>
    <cellStyle name="Текст предупреждения 2" xfId="423" xr:uid="{B7AC87B4-0D01-4C78-ADC4-3A795C592965}"/>
    <cellStyle name="Текст предупреждения 3" xfId="149" xr:uid="{F03B403D-0984-4FC9-AA29-DA5290764721}"/>
    <cellStyle name="Тысячи [0]_010SN05" xfId="212" xr:uid="{A5DC6D71-F0F4-4A2C-B70C-C523CF73FE7F}"/>
    <cellStyle name="Тысячи_010SN05" xfId="213" xr:uid="{B3B09BBB-ABD4-440A-9CF8-BB0D7554FD4C}"/>
    <cellStyle name="Финансовый" xfId="31" builtinId="3"/>
    <cellStyle name="Финансовый [0] 2" xfId="429" xr:uid="{A4528C27-60AB-4E16-A724-70D00603DBE7}"/>
    <cellStyle name="Финансовый 10" xfId="434" xr:uid="{B843CB81-8EF9-4D76-B67A-D1A502DEBA4D}"/>
    <cellStyle name="Финансовый 11" xfId="435" xr:uid="{4945D1FB-470F-42B8-B141-46281D1E7F72}"/>
    <cellStyle name="Финансовый 12" xfId="436" xr:uid="{2C673004-8D7D-4A52-927A-9FC68281F546}"/>
    <cellStyle name="Финансовый 13" xfId="437" xr:uid="{015374F7-DBDA-4D7F-8BEF-409CBB1DF0B2}"/>
    <cellStyle name="Финансовый 14" xfId="438" xr:uid="{A12BE2A4-65BA-4AB3-85B6-17A9B666FF87}"/>
    <cellStyle name="Финансовый 15" xfId="439" xr:uid="{149D7E3C-07D5-4251-8BB7-8D3479659A28}"/>
    <cellStyle name="Финансовый 16" xfId="440" xr:uid="{C2450550-9AF8-4A1D-BDF8-84894C0EDE92}"/>
    <cellStyle name="Финансовый 17" xfId="441" xr:uid="{85B53EF6-30B7-4D44-9042-CB69A86D1D9B}"/>
    <cellStyle name="Финансовый 18" xfId="442" xr:uid="{E9AC67E4-92B8-4307-ABDF-C446B159006E}"/>
    <cellStyle name="Финансовый 19" xfId="443" xr:uid="{E01F40BE-A24A-4A33-AEFD-58110AF5AE47}"/>
    <cellStyle name="Финансовый 2" xfId="32" xr:uid="{00000000-0005-0000-0000-000022000000}"/>
    <cellStyle name="Финансовый 2 2" xfId="34" xr:uid="{00000000-0005-0000-0000-000023000000}"/>
    <cellStyle name="Финансовый 2 3" xfId="222" xr:uid="{09ADA6E8-A84E-4328-A15F-16D849DA1D3F}"/>
    <cellStyle name="Финансовый 2 4" xfId="150" xr:uid="{DE0AC8E9-402C-47F3-AB70-47B5FA58B12C}"/>
    <cellStyle name="Финансовый 2 5" xfId="43" xr:uid="{667A8ADE-1389-4B16-81AC-8471787C7DAA}"/>
    <cellStyle name="Финансовый 20" xfId="444" xr:uid="{24967793-2D82-4FE8-8534-C8394D0627FF}"/>
    <cellStyle name="Финансовый 21" xfId="445" xr:uid="{C2C13606-CE8A-4457-9782-8149A8867C7F}"/>
    <cellStyle name="Финансовый 22" xfId="446" xr:uid="{D7BB8F46-2536-4917-884D-F7CF0D951520}"/>
    <cellStyle name="Финансовый 23" xfId="447" xr:uid="{AA0E8764-96A1-4548-9495-A528084F664B}"/>
    <cellStyle name="Финансовый 24" xfId="448" xr:uid="{0582F12C-E8A0-4D91-8678-046C5962966A}"/>
    <cellStyle name="Финансовый 25" xfId="449" xr:uid="{6A01F58B-3CBB-4617-A225-9628ECB580EF}"/>
    <cellStyle name="Финансовый 26" xfId="450" xr:uid="{EF99565D-CCAA-402E-9B26-A258F85F667B}"/>
    <cellStyle name="Финансовый 27" xfId="451" xr:uid="{D89D3A80-F09E-4C03-AF5D-E1A77A733238}"/>
    <cellStyle name="Финансовый 28" xfId="452" xr:uid="{E6BDF32E-A3D1-4C2D-AC7B-C9CC76C4BC99}"/>
    <cellStyle name="Финансовый 29" xfId="453" xr:uid="{8DED7552-BB35-48B3-9AA9-AB6E3BD03B7E}"/>
    <cellStyle name="Финансовый 3" xfId="151" xr:uid="{E3F27A68-0BA2-4414-9BC0-3EAD0D48D9D2}"/>
    <cellStyle name="Финансовый 3 2" xfId="152" xr:uid="{3BAA5068-1B07-46D7-AA41-19604B12B763}"/>
    <cellStyle name="Финансовый 3 2 2" xfId="424" xr:uid="{D611290E-06CC-4DF0-81C1-A24D6830FB59}"/>
    <cellStyle name="Финансовый 3 3" xfId="226" xr:uid="{0D827000-127E-4AE5-8232-3608CD84D2C2}"/>
    <cellStyle name="Финансовый 30" xfId="217" xr:uid="{B25272CB-AC8F-4E95-9983-286C6C3483A4}"/>
    <cellStyle name="Финансовый 31" xfId="525" xr:uid="{AF37165A-80DC-41EE-AFB3-9C86D83717DE}"/>
    <cellStyle name="Финансовый 32" xfId="520" xr:uid="{CF1478B7-D3FD-42EC-B592-ED7E5671DD0B}"/>
    <cellStyle name="Финансовый 33" xfId="526" xr:uid="{7BB0842A-41D6-4938-A32F-C845786A6FC0}"/>
    <cellStyle name="Финансовый 34" xfId="601" xr:uid="{EEB6D2D2-E7B3-412F-8645-5B6D40414AF1}"/>
    <cellStyle name="Финансовый 35" xfId="608" xr:uid="{BB78D64F-005C-440C-B585-8779A7EEB8CE}"/>
    <cellStyle name="Финансовый 36" xfId="770" xr:uid="{2E332CFE-90E9-4657-9918-15274BCB9A57}"/>
    <cellStyle name="Финансовый 37" xfId="607" xr:uid="{89DABC6A-FF6B-418A-872B-CDF0655BEFC3}"/>
    <cellStyle name="Финансовый 38" xfId="778" xr:uid="{5D41C8C2-66A8-4D20-81C7-A0CBE12A7E2F}"/>
    <cellStyle name="Финансовый 39" xfId="789" xr:uid="{CF5BECC9-EE74-45AE-85FC-81F4786CF10F}"/>
    <cellStyle name="Финансовый 4" xfId="153" xr:uid="{6B6C212F-2102-482D-BFE5-748DA66427BB}"/>
    <cellStyle name="Финансовый 4 2" xfId="154" xr:uid="{448FE732-BD16-407C-B816-E7B48D3D177D}"/>
    <cellStyle name="Финансовый 4 3" xfId="320" xr:uid="{CA81ED22-E116-45BD-B6B9-71DA0CA37C22}"/>
    <cellStyle name="Финансовый 40" xfId="964" xr:uid="{60C4D85D-0022-4F60-BF96-F0F97F950717}"/>
    <cellStyle name="Финансовый 41" xfId="786" xr:uid="{A5C40DAC-A680-424B-ADCA-CC52FB8409DD}"/>
    <cellStyle name="Финансовый 42" xfId="961" xr:uid="{F061621B-F5F5-4847-81C0-4648AC06FDF3}"/>
    <cellStyle name="Финансовый 43" xfId="772" xr:uid="{DF9D7419-1EB7-4E85-8A72-0F4203240C3F}"/>
    <cellStyle name="Финансовый 44" xfId="787" xr:uid="{4D000092-1223-4A6A-87C5-5BD32CFA7489}"/>
    <cellStyle name="Финансовый 45" xfId="595" xr:uid="{5B63098D-59AD-490E-BF0A-6B60E160D8E3}"/>
    <cellStyle name="Финансовый 46" xfId="968" xr:uid="{750F4BF0-13D1-4F27-8EE0-18019EA00EEE}"/>
    <cellStyle name="Финансовый 47" xfId="969" xr:uid="{37E05BF8-610E-402B-80C7-23BCF7AF1C1D}"/>
    <cellStyle name="Финансовый 48" xfId="42" xr:uid="{55504AE8-0234-408E-A83A-EA87DAD0872A}"/>
    <cellStyle name="Финансовый 5" xfId="156" xr:uid="{93FF2F67-DECE-4580-A99D-405C78B8F7C8}"/>
    <cellStyle name="Финансовый 5 2" xfId="428" xr:uid="{F07AD8F6-E21B-4117-89E7-9155C183B413}"/>
    <cellStyle name="Финансовый 6" xfId="157" xr:uid="{93B570D8-ED83-460B-BBD2-463848ADA1FC}"/>
    <cellStyle name="Финансовый 6 2" xfId="430" xr:uid="{D4BBEE53-0059-49C3-9F02-DCF5DED45F2D}"/>
    <cellStyle name="Финансовый 7" xfId="158" xr:uid="{9EC03FC3-740B-4EAB-A4D5-099DAF0211C2}"/>
    <cellStyle name="Финансовый 7 2" xfId="431" xr:uid="{8719101D-1E1B-478B-ADF0-E26566A8E614}"/>
    <cellStyle name="Финансовый 8" xfId="160" xr:uid="{55DFB18B-DA05-4C22-AC42-37A4E6042171}"/>
    <cellStyle name="Финансовый 8 2" xfId="432" xr:uid="{AB79F55C-D41C-4DD0-A745-F3F319C81B2A}"/>
    <cellStyle name="Финансовый 9" xfId="433" xr:uid="{601BB91D-7F0E-4A79-BF34-3C0973F86226}"/>
    <cellStyle name="Финансовый_I0000709" xfId="33" xr:uid="{00000000-0005-0000-0000-000024000000}"/>
    <cellStyle name="Хороший 2" xfId="425" xr:uid="{B266BF71-D515-48CB-88BA-44E743295BA8}"/>
    <cellStyle name="Хороший 3" xfId="155"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mailto:b.seidakhmetova@halykfinance.kz"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09375" defaultRowHeight="13.2" x14ac:dyDescent="0.25"/>
  <cols>
    <col min="1" max="1" width="76.5546875" style="4" customWidth="1"/>
    <col min="2" max="2" width="7.109375" style="4" customWidth="1"/>
    <col min="3" max="3" width="19.109375" style="4" customWidth="1"/>
    <col min="4" max="4" width="21.109375" style="4" customWidth="1"/>
    <col min="5" max="5" width="14" style="1" bestFit="1" customWidth="1"/>
    <col min="6" max="6" width="15.88671875" style="1" bestFit="1" customWidth="1"/>
    <col min="7" max="16384" width="9.109375" style="1"/>
  </cols>
  <sheetData>
    <row r="1" spans="1:5" x14ac:dyDescent="0.25">
      <c r="A1" s="53"/>
      <c r="C1" s="56"/>
      <c r="D1" s="56" t="s">
        <v>423</v>
      </c>
    </row>
    <row r="2" spans="1:5" x14ac:dyDescent="0.25">
      <c r="D2" s="6" t="s">
        <v>424</v>
      </c>
    </row>
    <row r="3" spans="1:5" x14ac:dyDescent="0.25">
      <c r="A3" s="247" t="s">
        <v>442</v>
      </c>
      <c r="B3" s="247"/>
      <c r="C3" s="247"/>
      <c r="D3" s="247"/>
    </row>
    <row r="4" spans="1:5" x14ac:dyDescent="0.25">
      <c r="A4" s="247" t="s">
        <v>288</v>
      </c>
      <c r="B4" s="247"/>
      <c r="C4" s="247"/>
      <c r="D4" s="247"/>
    </row>
    <row r="5" spans="1:5" x14ac:dyDescent="0.25">
      <c r="A5" s="247" t="s">
        <v>274</v>
      </c>
      <c r="B5" s="247"/>
      <c r="C5" s="247"/>
      <c r="D5" s="247"/>
    </row>
    <row r="6" spans="1:5" x14ac:dyDescent="0.25">
      <c r="A6" s="248" t="s">
        <v>554</v>
      </c>
      <c r="B6" s="248"/>
      <c r="C6" s="248"/>
      <c r="D6" s="248"/>
    </row>
    <row r="7" spans="1:5" x14ac:dyDescent="0.25">
      <c r="A7" s="68"/>
      <c r="B7" s="68"/>
    </row>
    <row r="8" spans="1:5" x14ac:dyDescent="0.25">
      <c r="A8" s="68"/>
      <c r="B8" s="68"/>
      <c r="C8" s="68"/>
      <c r="D8" s="3" t="s">
        <v>264</v>
      </c>
    </row>
    <row r="9" spans="1:5" ht="30.75" customHeight="1" x14ac:dyDescent="0.25">
      <c r="A9" s="65" t="s">
        <v>425</v>
      </c>
      <c r="B9" s="55" t="s">
        <v>291</v>
      </c>
      <c r="C9" s="69" t="s">
        <v>426</v>
      </c>
      <c r="D9" s="69" t="s">
        <v>427</v>
      </c>
    </row>
    <row r="10" spans="1:5" x14ac:dyDescent="0.25">
      <c r="A10" s="70">
        <v>1</v>
      </c>
      <c r="B10" s="71">
        <v>2</v>
      </c>
      <c r="C10" s="72">
        <v>3</v>
      </c>
      <c r="D10" s="72">
        <v>4</v>
      </c>
    </row>
    <row r="11" spans="1:5" x14ac:dyDescent="0.25">
      <c r="A11" s="73" t="s">
        <v>443</v>
      </c>
      <c r="B11" s="74"/>
      <c r="C11" s="75"/>
      <c r="D11" s="75"/>
    </row>
    <row r="12" spans="1:5" ht="13.8" x14ac:dyDescent="0.25">
      <c r="A12" s="95" t="s">
        <v>480</v>
      </c>
      <c r="B12" s="74"/>
      <c r="C12" s="93">
        <f>SUM(C14:C21)</f>
        <v>4797902</v>
      </c>
      <c r="D12" s="93">
        <f>SUM(D14:D21)</f>
        <v>3905186</v>
      </c>
      <c r="E12" s="28"/>
    </row>
    <row r="13" spans="1:5" x14ac:dyDescent="0.25">
      <c r="A13" s="73" t="s">
        <v>475</v>
      </c>
      <c r="B13" s="74"/>
      <c r="C13" s="76"/>
      <c r="D13" s="76"/>
    </row>
    <row r="14" spans="1:5" x14ac:dyDescent="0.25">
      <c r="A14" s="73" t="s">
        <v>476</v>
      </c>
      <c r="B14" s="74"/>
      <c r="C14" s="76">
        <v>1260540</v>
      </c>
      <c r="D14" s="76">
        <v>1000178</v>
      </c>
      <c r="E14" s="28"/>
    </row>
    <row r="15" spans="1:5" x14ac:dyDescent="0.25">
      <c r="A15" s="73" t="s">
        <v>477</v>
      </c>
      <c r="B15" s="74"/>
      <c r="C15" s="76">
        <v>478867</v>
      </c>
      <c r="D15" s="76">
        <v>826746</v>
      </c>
      <c r="E15" s="28"/>
    </row>
    <row r="16" spans="1:5" x14ac:dyDescent="0.25">
      <c r="A16" s="73" t="s">
        <v>478</v>
      </c>
      <c r="B16" s="74"/>
      <c r="C16" s="76">
        <v>194799</v>
      </c>
      <c r="D16" s="76">
        <v>4379</v>
      </c>
      <c r="E16" s="28"/>
    </row>
    <row r="17" spans="1:6" x14ac:dyDescent="0.25">
      <c r="A17" s="73" t="s">
        <v>471</v>
      </c>
      <c r="B17" s="74"/>
      <c r="C17" s="76">
        <v>652026</v>
      </c>
      <c r="D17" s="76">
        <v>815679</v>
      </c>
      <c r="E17" s="28"/>
    </row>
    <row r="18" spans="1:6" x14ac:dyDescent="0.25">
      <c r="A18" s="73" t="s">
        <v>472</v>
      </c>
      <c r="B18" s="74"/>
      <c r="C18" s="76">
        <v>867378</v>
      </c>
      <c r="D18" s="76">
        <v>385260</v>
      </c>
      <c r="F18" s="28"/>
    </row>
    <row r="19" spans="1:6" x14ac:dyDescent="0.25">
      <c r="A19" s="73" t="s">
        <v>473</v>
      </c>
      <c r="B19" s="74"/>
      <c r="C19" s="76">
        <v>994327</v>
      </c>
      <c r="D19" s="76">
        <v>642547</v>
      </c>
      <c r="E19" s="28"/>
    </row>
    <row r="20" spans="1:6" x14ac:dyDescent="0.25">
      <c r="A20" s="73" t="s">
        <v>479</v>
      </c>
      <c r="B20" s="74"/>
      <c r="C20" s="76">
        <v>341525</v>
      </c>
      <c r="D20" s="76">
        <v>206367</v>
      </c>
    </row>
    <row r="21" spans="1:6" x14ac:dyDescent="0.25">
      <c r="A21" s="73" t="s">
        <v>474</v>
      </c>
      <c r="B21" s="74"/>
      <c r="C21" s="76">
        <v>8440</v>
      </c>
      <c r="D21" s="76">
        <v>24030</v>
      </c>
    </row>
    <row r="22" spans="1:6" ht="13.8" x14ac:dyDescent="0.25">
      <c r="A22" s="95" t="s">
        <v>481</v>
      </c>
      <c r="B22" s="74"/>
      <c r="C22" s="93">
        <f>SUM(C24:C29)</f>
        <v>-1184055</v>
      </c>
      <c r="D22" s="93">
        <f>SUM(D24:D29)</f>
        <v>-946453</v>
      </c>
    </row>
    <row r="23" spans="1:6" x14ac:dyDescent="0.25">
      <c r="A23" s="73" t="s">
        <v>475</v>
      </c>
      <c r="B23" s="74"/>
      <c r="C23" s="76"/>
      <c r="D23" s="76"/>
    </row>
    <row r="24" spans="1:6" x14ac:dyDescent="0.25">
      <c r="A24" s="73" t="s">
        <v>482</v>
      </c>
      <c r="B24" s="74"/>
      <c r="C24" s="76">
        <v>-614997</v>
      </c>
      <c r="D24" s="76">
        <v>-758531</v>
      </c>
      <c r="E24" s="28"/>
    </row>
    <row r="25" spans="1:6" x14ac:dyDescent="0.25">
      <c r="A25" s="73" t="s">
        <v>483</v>
      </c>
      <c r="B25" s="74"/>
      <c r="C25" s="76">
        <v>-310959</v>
      </c>
      <c r="D25" s="76">
        <v>-64874</v>
      </c>
      <c r="E25" s="28"/>
    </row>
    <row r="26" spans="1:6" x14ac:dyDescent="0.25">
      <c r="A26" s="73" t="s">
        <v>487</v>
      </c>
      <c r="B26" s="74"/>
      <c r="C26" s="76">
        <v>-11395</v>
      </c>
      <c r="D26" s="76">
        <v>-4551</v>
      </c>
      <c r="E26" s="28"/>
      <c r="F26" s="28"/>
    </row>
    <row r="27" spans="1:6" x14ac:dyDescent="0.25">
      <c r="A27" s="73" t="s">
        <v>484</v>
      </c>
      <c r="B27" s="74"/>
      <c r="C27" s="76">
        <v>-107302</v>
      </c>
      <c r="D27" s="76">
        <v>-61213</v>
      </c>
    </row>
    <row r="28" spans="1:6" x14ac:dyDescent="0.25">
      <c r="A28" s="73" t="s">
        <v>486</v>
      </c>
      <c r="B28" s="74"/>
      <c r="C28" s="76">
        <v>-138121</v>
      </c>
      <c r="D28" s="76">
        <v>-53642</v>
      </c>
    </row>
    <row r="29" spans="1:6" ht="26.4" x14ac:dyDescent="0.25">
      <c r="A29" s="73" t="s">
        <v>485</v>
      </c>
      <c r="B29" s="74"/>
      <c r="C29" s="76">
        <v>-1281</v>
      </c>
      <c r="D29" s="76">
        <v>-3642</v>
      </c>
    </row>
    <row r="30" spans="1:6" ht="13.8" x14ac:dyDescent="0.3">
      <c r="A30" s="95" t="s">
        <v>428</v>
      </c>
      <c r="B30" s="79"/>
      <c r="C30" s="94">
        <f>SUM(C31:C39)</f>
        <v>-9090607</v>
      </c>
      <c r="D30" s="94">
        <f>SUM(D31:D39)</f>
        <v>-2308449</v>
      </c>
    </row>
    <row r="31" spans="1:6" x14ac:dyDescent="0.25">
      <c r="A31" s="73" t="s">
        <v>444</v>
      </c>
      <c r="B31" s="74"/>
      <c r="C31" s="76">
        <v>4002927</v>
      </c>
      <c r="D31" s="76">
        <v>1588799</v>
      </c>
    </row>
    <row r="32" spans="1:6" x14ac:dyDescent="0.25">
      <c r="A32" s="73" t="s">
        <v>445</v>
      </c>
      <c r="B32" s="74"/>
      <c r="C32" s="32"/>
      <c r="D32" s="32"/>
    </row>
    <row r="33" spans="1:6" x14ac:dyDescent="0.25">
      <c r="A33" s="73" t="s">
        <v>446</v>
      </c>
      <c r="B33" s="74"/>
      <c r="C33" s="76">
        <v>-52515769</v>
      </c>
      <c r="D33" s="76">
        <v>-31350665</v>
      </c>
      <c r="F33" s="28"/>
    </row>
    <row r="34" spans="1:6" x14ac:dyDescent="0.25">
      <c r="A34" s="73" t="s">
        <v>447</v>
      </c>
      <c r="B34" s="74"/>
      <c r="C34" s="76">
        <v>38204334</v>
      </c>
      <c r="D34" s="76">
        <v>25268295</v>
      </c>
    </row>
    <row r="35" spans="1:6" x14ac:dyDescent="0.25">
      <c r="A35" s="73" t="s">
        <v>448</v>
      </c>
      <c r="B35" s="74"/>
      <c r="C35" s="76">
        <v>-4983415</v>
      </c>
      <c r="D35" s="76">
        <v>-3646952</v>
      </c>
      <c r="F35" s="28"/>
    </row>
    <row r="36" spans="1:6" x14ac:dyDescent="0.25">
      <c r="A36" s="73" t="s">
        <v>449</v>
      </c>
      <c r="B36" s="74"/>
      <c r="C36" s="76">
        <v>6047997</v>
      </c>
      <c r="D36" s="76">
        <v>5716590</v>
      </c>
    </row>
    <row r="37" spans="1:6" x14ac:dyDescent="0.25">
      <c r="A37" s="73" t="s">
        <v>450</v>
      </c>
      <c r="B37" s="74"/>
      <c r="C37" s="76"/>
      <c r="D37" s="76"/>
    </row>
    <row r="38" spans="1:6" x14ac:dyDescent="0.25">
      <c r="A38" s="73" t="s">
        <v>451</v>
      </c>
      <c r="B38" s="74"/>
      <c r="C38" s="32"/>
      <c r="D38" s="32"/>
    </row>
    <row r="39" spans="1:6" x14ac:dyDescent="0.25">
      <c r="A39" s="73" t="s">
        <v>452</v>
      </c>
      <c r="B39" s="74"/>
      <c r="C39" s="32">
        <v>153319</v>
      </c>
      <c r="D39" s="32">
        <v>115484</v>
      </c>
    </row>
    <row r="40" spans="1:6" ht="13.8" x14ac:dyDescent="0.3">
      <c r="A40" s="95" t="s">
        <v>429</v>
      </c>
      <c r="B40" s="96"/>
      <c r="C40" s="97">
        <f>SUM(C41:C43)</f>
        <v>10880035</v>
      </c>
      <c r="D40" s="97">
        <f>SUM(D41:D43)</f>
        <v>442002</v>
      </c>
    </row>
    <row r="41" spans="1:6" x14ac:dyDescent="0.25">
      <c r="A41" s="73" t="s">
        <v>453</v>
      </c>
      <c r="B41" s="74"/>
      <c r="C41" s="76"/>
      <c r="D41" s="76"/>
    </row>
    <row r="42" spans="1:6" x14ac:dyDescent="0.25">
      <c r="A42" s="73" t="s">
        <v>454</v>
      </c>
      <c r="B42" s="74"/>
      <c r="C42" s="76">
        <v>10880035</v>
      </c>
      <c r="D42" s="76">
        <v>442002</v>
      </c>
    </row>
    <row r="43" spans="1:6" x14ac:dyDescent="0.25">
      <c r="A43" s="73" t="s">
        <v>455</v>
      </c>
      <c r="B43" s="74"/>
      <c r="C43" s="76"/>
      <c r="D43" s="76"/>
    </row>
    <row r="44" spans="1:6" ht="13.8" x14ac:dyDescent="0.25">
      <c r="A44" s="95" t="s">
        <v>456</v>
      </c>
      <c r="B44" s="74"/>
      <c r="C44" s="97">
        <v>-1136875</v>
      </c>
      <c r="D44" s="97">
        <v>-1057962</v>
      </c>
    </row>
    <row r="45" spans="1:6" ht="13.8" x14ac:dyDescent="0.3">
      <c r="A45" s="95" t="s">
        <v>430</v>
      </c>
      <c r="B45" s="96"/>
      <c r="C45" s="94">
        <f>C12+C22+C30+C40+C44</f>
        <v>4266400</v>
      </c>
      <c r="D45" s="94">
        <f>D12+D22+D30+D40+D44</f>
        <v>34324</v>
      </c>
      <c r="E45" s="28"/>
    </row>
    <row r="46" spans="1:6" x14ac:dyDescent="0.25">
      <c r="A46" s="77"/>
      <c r="B46" s="74"/>
      <c r="C46" s="76"/>
      <c r="D46" s="76"/>
    </row>
    <row r="47" spans="1:6" x14ac:dyDescent="0.25">
      <c r="A47" s="73" t="s">
        <v>457</v>
      </c>
      <c r="B47" s="74"/>
      <c r="C47" s="76">
        <v>0</v>
      </c>
      <c r="D47" s="76">
        <v>0</v>
      </c>
    </row>
    <row r="48" spans="1:6" x14ac:dyDescent="0.25">
      <c r="A48" s="77"/>
      <c r="B48" s="74"/>
      <c r="C48" s="76"/>
      <c r="D48" s="76"/>
    </row>
    <row r="49" spans="1:5" ht="26.4" x14ac:dyDescent="0.25">
      <c r="A49" s="78" t="s">
        <v>458</v>
      </c>
      <c r="B49" s="80"/>
      <c r="C49" s="81">
        <f>C45+C47</f>
        <v>4266400</v>
      </c>
      <c r="D49" s="81">
        <f>D45+D47</f>
        <v>34324</v>
      </c>
      <c r="E49" s="28"/>
    </row>
    <row r="50" spans="1:5" x14ac:dyDescent="0.25">
      <c r="A50" s="77"/>
      <c r="B50" s="74"/>
      <c r="C50" s="76"/>
      <c r="D50" s="76"/>
    </row>
    <row r="51" spans="1:5" x14ac:dyDescent="0.25">
      <c r="A51" s="73" t="s">
        <v>459</v>
      </c>
      <c r="B51" s="74"/>
      <c r="C51" s="76"/>
      <c r="D51" s="76"/>
    </row>
    <row r="52" spans="1:5" x14ac:dyDescent="0.25">
      <c r="A52" s="73" t="s">
        <v>460</v>
      </c>
      <c r="B52" s="74"/>
      <c r="C52" s="32"/>
      <c r="D52" s="32"/>
    </row>
    <row r="53" spans="1:5" x14ac:dyDescent="0.25">
      <c r="A53" s="73" t="s">
        <v>461</v>
      </c>
      <c r="B53" s="74"/>
      <c r="C53" s="32">
        <v>-187345</v>
      </c>
      <c r="D53" s="32">
        <v>301430</v>
      </c>
    </row>
    <row r="54" spans="1:5" x14ac:dyDescent="0.25">
      <c r="A54" s="73" t="s">
        <v>431</v>
      </c>
      <c r="B54" s="74"/>
      <c r="C54" s="76"/>
      <c r="D54" s="76"/>
    </row>
    <row r="55" spans="1:5" x14ac:dyDescent="0.25">
      <c r="A55" s="73" t="s">
        <v>462</v>
      </c>
      <c r="B55" s="74"/>
      <c r="C55" s="76"/>
      <c r="D55" s="76"/>
    </row>
    <row r="56" spans="1:5" x14ac:dyDescent="0.25">
      <c r="A56" s="78" t="s">
        <v>463</v>
      </c>
      <c r="B56" s="82"/>
      <c r="C56" s="81">
        <f>SUM(C52:C55)</f>
        <v>-187345</v>
      </c>
      <c r="D56" s="81">
        <f>SUM(D52:D55)</f>
        <v>301430</v>
      </c>
    </row>
    <row r="57" spans="1:5" x14ac:dyDescent="0.25">
      <c r="A57" s="77"/>
      <c r="B57" s="74"/>
      <c r="C57" s="76"/>
      <c r="D57" s="76"/>
    </row>
    <row r="58" spans="1:5" x14ac:dyDescent="0.25">
      <c r="A58" s="73" t="s">
        <v>464</v>
      </c>
      <c r="B58" s="74"/>
      <c r="C58" s="76"/>
      <c r="D58" s="76"/>
    </row>
    <row r="59" spans="1:5" x14ac:dyDescent="0.25">
      <c r="A59" s="73" t="s">
        <v>465</v>
      </c>
      <c r="B59" s="74"/>
      <c r="C59" s="76">
        <v>-1314363</v>
      </c>
      <c r="D59" s="76">
        <v>26511</v>
      </c>
    </row>
    <row r="60" spans="1:5" x14ac:dyDescent="0.25">
      <c r="A60" s="73" t="s">
        <v>433</v>
      </c>
      <c r="B60" s="74"/>
      <c r="C60" s="76"/>
      <c r="D60" s="76"/>
    </row>
    <row r="61" spans="1:5" x14ac:dyDescent="0.25">
      <c r="A61" s="73" t="s">
        <v>466</v>
      </c>
      <c r="B61" s="74"/>
      <c r="C61" s="76"/>
      <c r="D61" s="76"/>
    </row>
    <row r="62" spans="1:5" x14ac:dyDescent="0.25">
      <c r="A62" s="73" t="s">
        <v>467</v>
      </c>
      <c r="B62" s="74"/>
      <c r="C62" s="76"/>
      <c r="D62" s="76"/>
    </row>
    <row r="63" spans="1:5" x14ac:dyDescent="0.25">
      <c r="A63" s="73" t="s">
        <v>468</v>
      </c>
      <c r="B63" s="74"/>
      <c r="C63" s="76">
        <v>-3000001</v>
      </c>
      <c r="D63" s="76">
        <v>-2000001</v>
      </c>
    </row>
    <row r="64" spans="1:5" x14ac:dyDescent="0.25">
      <c r="A64" s="73" t="s">
        <v>432</v>
      </c>
      <c r="B64" s="74"/>
      <c r="C64" s="76"/>
      <c r="D64" s="76"/>
    </row>
    <row r="65" spans="1:6" x14ac:dyDescent="0.25">
      <c r="A65" s="78" t="s">
        <v>469</v>
      </c>
      <c r="B65" s="80"/>
      <c r="C65" s="81">
        <f>C59+C60+C61+C62+C63+C64</f>
        <v>-4314364</v>
      </c>
      <c r="D65" s="81">
        <f>D59+D60+D61+D62+D63+D64</f>
        <v>-1973490</v>
      </c>
    </row>
    <row r="66" spans="1:6" x14ac:dyDescent="0.25">
      <c r="A66" s="77"/>
      <c r="B66" s="74"/>
      <c r="C66" s="76"/>
      <c r="D66" s="76"/>
      <c r="F66" s="28"/>
    </row>
    <row r="67" spans="1:6" x14ac:dyDescent="0.25">
      <c r="A67" s="73" t="s">
        <v>434</v>
      </c>
      <c r="B67" s="74"/>
      <c r="C67" s="83">
        <f>C49+C56+C65</f>
        <v>-235309</v>
      </c>
      <c r="D67" s="83">
        <f>D49+D56+D65</f>
        <v>-1637736</v>
      </c>
    </row>
    <row r="68" spans="1:6" x14ac:dyDescent="0.25">
      <c r="A68" s="77"/>
      <c r="B68" s="74"/>
      <c r="C68" s="76"/>
      <c r="D68" s="76"/>
    </row>
    <row r="69" spans="1:6" x14ac:dyDescent="0.25">
      <c r="A69" s="73" t="s">
        <v>435</v>
      </c>
      <c r="B69" s="74"/>
      <c r="C69" s="76">
        <v>839899</v>
      </c>
      <c r="D69" s="76">
        <f>347635+2130000</f>
        <v>2477635</v>
      </c>
      <c r="E69" s="28">
        <f>C70-C69-C67</f>
        <v>0</v>
      </c>
      <c r="F69" s="28">
        <f>D70-D69-D67</f>
        <v>0</v>
      </c>
    </row>
    <row r="70" spans="1:6" x14ac:dyDescent="0.25">
      <c r="A70" s="73" t="s">
        <v>436</v>
      </c>
      <c r="B70" s="74"/>
      <c r="C70" s="76">
        <v>604590</v>
      </c>
      <c r="D70" s="76">
        <v>839899</v>
      </c>
      <c r="F70" s="28"/>
    </row>
    <row r="71" spans="1:6" x14ac:dyDescent="0.25">
      <c r="A71" s="73"/>
      <c r="B71" s="74"/>
      <c r="C71" s="76"/>
      <c r="D71" s="76"/>
    </row>
    <row r="72" spans="1:6" x14ac:dyDescent="0.25">
      <c r="A72" s="73" t="s">
        <v>470</v>
      </c>
      <c r="B72" s="74"/>
      <c r="C72" s="76">
        <v>-50718</v>
      </c>
      <c r="D72" s="76">
        <v>-76300</v>
      </c>
    </row>
    <row r="73" spans="1:6" x14ac:dyDescent="0.25">
      <c r="C73" s="34"/>
    </row>
    <row r="74" spans="1:6" s="10" customFormat="1" ht="20.25" customHeight="1" x14ac:dyDescent="0.25">
      <c r="A74" s="24" t="s">
        <v>545</v>
      </c>
      <c r="B74" s="10" t="s">
        <v>558</v>
      </c>
      <c r="C74" s="19"/>
      <c r="D74" s="19"/>
      <c r="F74" s="19"/>
    </row>
    <row r="75" spans="1:6" s="10" customFormat="1" ht="25.5" customHeight="1" x14ac:dyDescent="0.25">
      <c r="A75" s="49" t="s">
        <v>440</v>
      </c>
      <c r="B75" s="10" t="s">
        <v>558</v>
      </c>
      <c r="C75" s="19"/>
      <c r="F75" s="19"/>
    </row>
    <row r="76" spans="1:6" s="10" customFormat="1" ht="20.25" customHeight="1" x14ac:dyDescent="0.25">
      <c r="A76" s="24" t="s">
        <v>557</v>
      </c>
      <c r="B76" s="10" t="s">
        <v>558</v>
      </c>
    </row>
    <row r="77" spans="1:6" s="10" customFormat="1" x14ac:dyDescent="0.25">
      <c r="A77" s="24"/>
    </row>
    <row r="78" spans="1:6" s="10" customFormat="1" x14ac:dyDescent="0.25">
      <c r="A78" s="29" t="s">
        <v>437</v>
      </c>
      <c r="C78" s="19"/>
    </row>
    <row r="79" spans="1:6" s="10" customFormat="1" x14ac:dyDescent="0.25">
      <c r="A79" s="24" t="s">
        <v>262</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09375" defaultRowHeight="13.2" x14ac:dyDescent="0.25"/>
  <cols>
    <col min="1" max="1" width="50.44140625" style="4" customWidth="1"/>
    <col min="2" max="2" width="12.33203125" style="4" customWidth="1"/>
    <col min="3" max="3" width="18.44140625" style="4" customWidth="1"/>
    <col min="4" max="4" width="12.6640625" style="4" customWidth="1"/>
    <col min="5" max="5" width="13.44140625" style="4" customWidth="1"/>
    <col min="6" max="6" width="11.33203125" style="4" customWidth="1"/>
    <col min="7" max="7" width="12.6640625" style="4" customWidth="1"/>
    <col min="8" max="8" width="13.88671875" style="4" customWidth="1"/>
    <col min="9" max="16384" width="9.109375" style="1"/>
  </cols>
  <sheetData>
    <row r="1" spans="1:8" ht="23.25" customHeight="1" x14ac:dyDescent="0.25">
      <c r="A1" s="53"/>
      <c r="E1" s="56"/>
      <c r="F1" s="56"/>
      <c r="G1" s="56"/>
      <c r="H1" s="53" t="s">
        <v>391</v>
      </c>
    </row>
    <row r="2" spans="1:8" x14ac:dyDescent="0.25">
      <c r="H2" s="4" t="s">
        <v>392</v>
      </c>
    </row>
    <row r="3" spans="1:8" x14ac:dyDescent="0.25">
      <c r="A3" s="247" t="s">
        <v>393</v>
      </c>
      <c r="B3" s="247"/>
      <c r="C3" s="247"/>
      <c r="D3" s="247"/>
      <c r="E3" s="247"/>
      <c r="F3" s="247"/>
      <c r="G3" s="247"/>
      <c r="H3" s="247"/>
    </row>
    <row r="4" spans="1:8" x14ac:dyDescent="0.25">
      <c r="A4" s="247" t="s">
        <v>288</v>
      </c>
      <c r="B4" s="247"/>
      <c r="C4" s="247"/>
      <c r="D4" s="247"/>
      <c r="E4" s="247"/>
      <c r="F4" s="247"/>
      <c r="G4" s="247"/>
      <c r="H4" s="247"/>
    </row>
    <row r="5" spans="1:8" x14ac:dyDescent="0.25">
      <c r="A5" s="247" t="s">
        <v>274</v>
      </c>
      <c r="B5" s="247"/>
      <c r="C5" s="247"/>
      <c r="D5" s="247"/>
      <c r="E5" s="247"/>
      <c r="F5" s="247"/>
      <c r="G5" s="247"/>
      <c r="H5" s="247"/>
    </row>
    <row r="6" spans="1:8" x14ac:dyDescent="0.25">
      <c r="A6" s="248" t="s">
        <v>554</v>
      </c>
      <c r="B6" s="248"/>
      <c r="C6" s="248"/>
      <c r="D6" s="248"/>
      <c r="E6" s="248"/>
      <c r="F6" s="248"/>
      <c r="G6" s="248"/>
      <c r="H6" s="248"/>
    </row>
    <row r="7" spans="1:8" x14ac:dyDescent="0.25">
      <c r="G7" s="7" t="s">
        <v>394</v>
      </c>
    </row>
    <row r="8" spans="1:8" s="2" customFormat="1" ht="26.4" x14ac:dyDescent="0.25">
      <c r="A8" s="5"/>
      <c r="B8" s="250" t="s">
        <v>395</v>
      </c>
      <c r="C8" s="250"/>
      <c r="D8" s="250"/>
      <c r="E8" s="250"/>
      <c r="F8" s="250"/>
      <c r="G8" s="57" t="s">
        <v>396</v>
      </c>
      <c r="H8" s="57" t="s">
        <v>397</v>
      </c>
    </row>
    <row r="9" spans="1:8" ht="39.6" x14ac:dyDescent="0.25">
      <c r="A9" s="5"/>
      <c r="B9" s="57" t="s">
        <v>380</v>
      </c>
      <c r="C9" s="57" t="s">
        <v>305</v>
      </c>
      <c r="D9" s="57" t="s">
        <v>383</v>
      </c>
      <c r="E9" s="57" t="s">
        <v>398</v>
      </c>
      <c r="F9" s="57" t="s">
        <v>290</v>
      </c>
      <c r="G9" s="58"/>
      <c r="H9" s="58"/>
    </row>
    <row r="10" spans="1:8" x14ac:dyDescent="0.25">
      <c r="A10" s="59">
        <v>1</v>
      </c>
      <c r="B10" s="59">
        <v>2</v>
      </c>
      <c r="C10" s="59">
        <v>3</v>
      </c>
      <c r="D10" s="59">
        <v>4</v>
      </c>
      <c r="E10" s="59">
        <v>5</v>
      </c>
      <c r="F10" s="59">
        <v>6</v>
      </c>
      <c r="G10" s="59">
        <v>7</v>
      </c>
      <c r="H10" s="59">
        <v>8</v>
      </c>
    </row>
    <row r="11" spans="1:8" x14ac:dyDescent="0.25">
      <c r="A11" s="60" t="s">
        <v>399</v>
      </c>
      <c r="B11" s="91">
        <v>11240188</v>
      </c>
      <c r="C11" s="92">
        <v>576714</v>
      </c>
      <c r="D11" s="92">
        <v>37605</v>
      </c>
      <c r="E11" s="92">
        <v>6608779</v>
      </c>
      <c r="F11" s="62">
        <f>SUM(B11:E11)</f>
        <v>18463286</v>
      </c>
      <c r="G11" s="61"/>
      <c r="H11" s="62">
        <f>F11+G11</f>
        <v>18463286</v>
      </c>
    </row>
    <row r="12" spans="1:8" x14ac:dyDescent="0.25">
      <c r="A12" s="60" t="s">
        <v>400</v>
      </c>
      <c r="B12" s="63"/>
      <c r="C12" s="64"/>
      <c r="D12" s="64"/>
      <c r="E12" s="64">
        <v>335251</v>
      </c>
      <c r="F12" s="62">
        <f t="shared" ref="F12:F29" si="0">SUM(B12:E12)</f>
        <v>335251</v>
      </c>
      <c r="G12" s="65"/>
      <c r="H12" s="62">
        <f t="shared" ref="H12:H48" si="1">F12+G12</f>
        <v>335251</v>
      </c>
    </row>
    <row r="13" spans="1:8" x14ac:dyDescent="0.25">
      <c r="A13" s="60" t="s">
        <v>401</v>
      </c>
      <c r="B13" s="63"/>
      <c r="C13" s="64"/>
      <c r="D13" s="64"/>
      <c r="E13" s="64"/>
      <c r="F13" s="62">
        <f t="shared" si="0"/>
        <v>0</v>
      </c>
      <c r="G13" s="66"/>
      <c r="H13" s="62">
        <f t="shared" si="1"/>
        <v>0</v>
      </c>
    </row>
    <row r="14" spans="1:8" x14ac:dyDescent="0.25">
      <c r="A14" s="60" t="s">
        <v>402</v>
      </c>
      <c r="B14" s="63"/>
      <c r="C14" s="64"/>
      <c r="D14" s="64">
        <v>-37605</v>
      </c>
      <c r="E14" s="64"/>
      <c r="F14" s="62">
        <f t="shared" si="0"/>
        <v>-37605</v>
      </c>
      <c r="G14" s="65"/>
      <c r="H14" s="62">
        <f t="shared" si="1"/>
        <v>-37605</v>
      </c>
    </row>
    <row r="15" spans="1:8" ht="26.4" x14ac:dyDescent="0.25">
      <c r="A15" s="60" t="s">
        <v>403</v>
      </c>
      <c r="B15" s="63"/>
      <c r="C15" s="64">
        <v>-1416525</v>
      </c>
      <c r="D15" s="64"/>
      <c r="E15" s="64"/>
      <c r="F15" s="62">
        <f t="shared" si="0"/>
        <v>-1416525</v>
      </c>
      <c r="G15" s="65"/>
      <c r="H15" s="62">
        <f t="shared" si="1"/>
        <v>-1416525</v>
      </c>
    </row>
    <row r="16" spans="1:8" x14ac:dyDescent="0.25">
      <c r="A16" s="60" t="s">
        <v>404</v>
      </c>
      <c r="B16" s="63"/>
      <c r="C16" s="64"/>
      <c r="D16" s="64"/>
      <c r="E16" s="64"/>
      <c r="F16" s="62">
        <f t="shared" si="0"/>
        <v>0</v>
      </c>
      <c r="G16" s="65"/>
      <c r="H16" s="62">
        <f t="shared" si="1"/>
        <v>0</v>
      </c>
    </row>
    <row r="17" spans="1:8" x14ac:dyDescent="0.25">
      <c r="A17" s="60" t="s">
        <v>405</v>
      </c>
      <c r="B17" s="63"/>
      <c r="C17" s="64"/>
      <c r="D17" s="64">
        <v>715359</v>
      </c>
      <c r="E17" s="64"/>
      <c r="F17" s="62">
        <f t="shared" si="0"/>
        <v>715359</v>
      </c>
      <c r="G17" s="65"/>
      <c r="H17" s="62">
        <f t="shared" si="1"/>
        <v>715359</v>
      </c>
    </row>
    <row r="18" spans="1:8" ht="26.4" x14ac:dyDescent="0.25">
      <c r="A18" s="60" t="s">
        <v>406</v>
      </c>
      <c r="B18" s="63"/>
      <c r="C18" s="64"/>
      <c r="D18" s="64"/>
      <c r="E18" s="64"/>
      <c r="F18" s="62">
        <f t="shared" si="0"/>
        <v>0</v>
      </c>
      <c r="G18" s="65"/>
      <c r="H18" s="62">
        <f t="shared" si="1"/>
        <v>0</v>
      </c>
    </row>
    <row r="19" spans="1:8" x14ac:dyDescent="0.25">
      <c r="A19" s="60" t="s">
        <v>407</v>
      </c>
      <c r="B19" s="63"/>
      <c r="C19" s="64"/>
      <c r="D19" s="64"/>
      <c r="E19" s="64">
        <v>4020462</v>
      </c>
      <c r="F19" s="62">
        <f t="shared" si="0"/>
        <v>4020462</v>
      </c>
      <c r="G19" s="65"/>
      <c r="H19" s="62">
        <f t="shared" si="1"/>
        <v>4020462</v>
      </c>
    </row>
    <row r="20" spans="1:8" x14ac:dyDescent="0.25">
      <c r="A20" s="60" t="s">
        <v>408</v>
      </c>
      <c r="B20" s="63"/>
      <c r="C20" s="64"/>
      <c r="D20" s="64"/>
      <c r="E20" s="64"/>
      <c r="F20" s="62">
        <f t="shared" si="0"/>
        <v>0</v>
      </c>
      <c r="G20" s="65"/>
      <c r="H20" s="62">
        <f t="shared" si="1"/>
        <v>0</v>
      </c>
    </row>
    <row r="21" spans="1:8" x14ac:dyDescent="0.25">
      <c r="A21" s="60" t="s">
        <v>409</v>
      </c>
      <c r="B21" s="63"/>
      <c r="C21" s="64"/>
      <c r="D21" s="64"/>
      <c r="E21" s="64">
        <v>-1999991</v>
      </c>
      <c r="F21" s="62">
        <f t="shared" si="0"/>
        <v>-1999991</v>
      </c>
      <c r="G21" s="65"/>
      <c r="H21" s="62">
        <f t="shared" si="1"/>
        <v>-1999991</v>
      </c>
    </row>
    <row r="22" spans="1:8" x14ac:dyDescent="0.25">
      <c r="A22" s="60" t="s">
        <v>410</v>
      </c>
      <c r="B22" s="63"/>
      <c r="C22" s="64"/>
      <c r="D22" s="64"/>
      <c r="E22" s="64"/>
      <c r="F22" s="62">
        <f t="shared" si="0"/>
        <v>0</v>
      </c>
      <c r="G22" s="65"/>
      <c r="H22" s="62">
        <f t="shared" si="1"/>
        <v>0</v>
      </c>
    </row>
    <row r="23" spans="1:8" x14ac:dyDescent="0.25">
      <c r="A23" s="60" t="s">
        <v>411</v>
      </c>
      <c r="B23" s="63"/>
      <c r="C23" s="64"/>
      <c r="D23" s="64"/>
      <c r="E23" s="64"/>
      <c r="F23" s="62">
        <f t="shared" si="0"/>
        <v>0</v>
      </c>
      <c r="G23" s="65"/>
      <c r="H23" s="62">
        <f t="shared" si="1"/>
        <v>0</v>
      </c>
    </row>
    <row r="24" spans="1:8" x14ac:dyDescent="0.25">
      <c r="A24" s="60" t="s">
        <v>412</v>
      </c>
      <c r="B24" s="63"/>
      <c r="C24" s="64"/>
      <c r="D24" s="64"/>
      <c r="E24" s="64"/>
      <c r="F24" s="62">
        <f t="shared" si="0"/>
        <v>0</v>
      </c>
      <c r="G24" s="66"/>
      <c r="H24" s="62">
        <f t="shared" si="1"/>
        <v>0</v>
      </c>
    </row>
    <row r="25" spans="1:8" x14ac:dyDescent="0.25">
      <c r="A25" s="60" t="s">
        <v>302</v>
      </c>
      <c r="B25" s="63"/>
      <c r="C25" s="64"/>
      <c r="D25" s="64"/>
      <c r="E25" s="64"/>
      <c r="F25" s="62">
        <f t="shared" si="0"/>
        <v>0</v>
      </c>
      <c r="G25" s="65"/>
      <c r="H25" s="62">
        <f t="shared" si="1"/>
        <v>0</v>
      </c>
    </row>
    <row r="26" spans="1:8" x14ac:dyDescent="0.25">
      <c r="A26" s="60" t="s">
        <v>413</v>
      </c>
      <c r="B26" s="63"/>
      <c r="C26" s="64"/>
      <c r="D26" s="64"/>
      <c r="E26" s="64"/>
      <c r="F26" s="62">
        <f t="shared" si="0"/>
        <v>0</v>
      </c>
      <c r="G26" s="65"/>
      <c r="H26" s="62">
        <f t="shared" si="1"/>
        <v>0</v>
      </c>
    </row>
    <row r="27" spans="1:8" x14ac:dyDescent="0.25">
      <c r="A27" s="60" t="s">
        <v>414</v>
      </c>
      <c r="B27" s="63"/>
      <c r="C27" s="64"/>
      <c r="D27" s="64"/>
      <c r="E27" s="64"/>
      <c r="F27" s="62">
        <f t="shared" si="0"/>
        <v>0</v>
      </c>
      <c r="G27" s="65"/>
      <c r="H27" s="62">
        <f t="shared" si="1"/>
        <v>0</v>
      </c>
    </row>
    <row r="28" spans="1:8" x14ac:dyDescent="0.25">
      <c r="A28" s="60" t="s">
        <v>415</v>
      </c>
      <c r="B28" s="63"/>
      <c r="C28" s="64"/>
      <c r="D28" s="64"/>
      <c r="E28" s="64"/>
      <c r="F28" s="62">
        <f t="shared" si="0"/>
        <v>0</v>
      </c>
      <c r="G28" s="65"/>
      <c r="H28" s="62">
        <f t="shared" si="1"/>
        <v>0</v>
      </c>
    </row>
    <row r="29" spans="1:8" x14ac:dyDescent="0.25">
      <c r="A29" s="60" t="s">
        <v>416</v>
      </c>
      <c r="B29" s="91">
        <f>SUM(B11:B28)</f>
        <v>11240188</v>
      </c>
      <c r="C29" s="91">
        <f>SUM(C11:C28)</f>
        <v>-839811</v>
      </c>
      <c r="D29" s="91">
        <f>SUM(D11:D28)</f>
        <v>715359</v>
      </c>
      <c r="E29" s="91">
        <f>SUM(E11:E28)</f>
        <v>8964501</v>
      </c>
      <c r="F29" s="62">
        <f t="shared" si="0"/>
        <v>20080237</v>
      </c>
      <c r="G29" s="65"/>
      <c r="H29" s="62">
        <f t="shared" si="1"/>
        <v>20080237</v>
      </c>
    </row>
    <row r="30" spans="1:8" x14ac:dyDescent="0.25">
      <c r="A30" s="60" t="s">
        <v>400</v>
      </c>
      <c r="B30" s="63"/>
      <c r="C30" s="64"/>
      <c r="D30" s="64"/>
      <c r="E30" s="64"/>
      <c r="F30" s="62">
        <f t="shared" ref="F30:F48" si="2">SUM(B30:E30)</f>
        <v>0</v>
      </c>
      <c r="G30" s="65"/>
      <c r="H30" s="62">
        <f t="shared" si="1"/>
        <v>0</v>
      </c>
    </row>
    <row r="31" spans="1:8" x14ac:dyDescent="0.25">
      <c r="A31" s="60" t="s">
        <v>417</v>
      </c>
      <c r="B31" s="63"/>
      <c r="C31" s="64"/>
      <c r="D31" s="64"/>
      <c r="E31" s="64"/>
      <c r="F31" s="62">
        <f t="shared" si="2"/>
        <v>0</v>
      </c>
      <c r="G31" s="65"/>
      <c r="H31" s="62">
        <f t="shared" si="1"/>
        <v>0</v>
      </c>
    </row>
    <row r="32" spans="1:8" x14ac:dyDescent="0.25">
      <c r="A32" s="60" t="s">
        <v>402</v>
      </c>
      <c r="B32" s="63"/>
      <c r="C32" s="64"/>
      <c r="D32" s="64">
        <f>Ф1!C107-Ф1!D107</f>
        <v>0</v>
      </c>
      <c r="E32" s="64"/>
      <c r="F32" s="62">
        <f t="shared" si="2"/>
        <v>0</v>
      </c>
      <c r="G32" s="65"/>
      <c r="H32" s="62">
        <f t="shared" si="1"/>
        <v>0</v>
      </c>
    </row>
    <row r="33" spans="1:8" ht="26.4" x14ac:dyDescent="0.25">
      <c r="A33" s="60" t="s">
        <v>403</v>
      </c>
      <c r="B33" s="63"/>
      <c r="C33" s="64">
        <f>Ф1!C105-Ф1!D105</f>
        <v>-89831</v>
      </c>
      <c r="D33" s="64"/>
      <c r="E33" s="64"/>
      <c r="F33" s="62">
        <f t="shared" si="2"/>
        <v>-89831</v>
      </c>
      <c r="G33" s="65"/>
      <c r="H33" s="62">
        <f t="shared" si="1"/>
        <v>-89831</v>
      </c>
    </row>
    <row r="34" spans="1:8" x14ac:dyDescent="0.25">
      <c r="A34" s="60" t="s">
        <v>404</v>
      </c>
      <c r="B34" s="63"/>
      <c r="C34" s="64"/>
      <c r="D34" s="64"/>
      <c r="E34" s="64"/>
      <c r="F34" s="62">
        <f t="shared" si="2"/>
        <v>0</v>
      </c>
      <c r="G34" s="65"/>
      <c r="H34" s="62">
        <f t="shared" si="1"/>
        <v>0</v>
      </c>
    </row>
    <row r="35" spans="1:8" x14ac:dyDescent="0.25">
      <c r="A35" s="60" t="s">
        <v>405</v>
      </c>
      <c r="B35" s="63"/>
      <c r="C35" s="64"/>
      <c r="D35" s="64">
        <f>Ф1!C108-Ф1!D108</f>
        <v>14685</v>
      </c>
      <c r="E35" s="64"/>
      <c r="F35" s="62">
        <f t="shared" si="2"/>
        <v>14685</v>
      </c>
      <c r="G35" s="65"/>
      <c r="H35" s="62">
        <f t="shared" si="1"/>
        <v>14685</v>
      </c>
    </row>
    <row r="36" spans="1:8" ht="26.4" x14ac:dyDescent="0.25">
      <c r="A36" s="60" t="s">
        <v>406</v>
      </c>
      <c r="B36" s="63"/>
      <c r="C36" s="64"/>
      <c r="D36" s="64"/>
      <c r="E36" s="64"/>
      <c r="F36" s="62">
        <f t="shared" si="2"/>
        <v>0</v>
      </c>
      <c r="G36" s="65"/>
      <c r="H36" s="62">
        <f t="shared" si="1"/>
        <v>0</v>
      </c>
    </row>
    <row r="37" spans="1:8" x14ac:dyDescent="0.25">
      <c r="A37" s="60" t="s">
        <v>407</v>
      </c>
      <c r="B37" s="63"/>
      <c r="C37" s="64"/>
      <c r="D37" s="64"/>
      <c r="E37" s="64">
        <f>Ф1!C112</f>
        <v>-447936</v>
      </c>
      <c r="F37" s="62">
        <f t="shared" si="2"/>
        <v>-447936</v>
      </c>
      <c r="G37" s="65"/>
      <c r="H37" s="62">
        <f t="shared" si="1"/>
        <v>-447936</v>
      </c>
    </row>
    <row r="38" spans="1:8" x14ac:dyDescent="0.25">
      <c r="A38" s="60" t="s">
        <v>408</v>
      </c>
      <c r="B38" s="63"/>
      <c r="C38" s="64"/>
      <c r="D38" s="64"/>
      <c r="E38" s="64"/>
      <c r="F38" s="62">
        <f t="shared" si="2"/>
        <v>0</v>
      </c>
      <c r="G38" s="65"/>
      <c r="H38" s="62">
        <f t="shared" si="1"/>
        <v>0</v>
      </c>
    </row>
    <row r="39" spans="1:8" x14ac:dyDescent="0.25">
      <c r="A39" s="60" t="s">
        <v>409</v>
      </c>
      <c r="B39" s="63"/>
      <c r="C39" s="64"/>
      <c r="D39" s="64"/>
      <c r="E39" s="64">
        <f>-3000001+9</f>
        <v>-2999992</v>
      </c>
      <c r="F39" s="62">
        <f t="shared" si="2"/>
        <v>-2999992</v>
      </c>
      <c r="G39" s="65"/>
      <c r="H39" s="62">
        <f t="shared" si="1"/>
        <v>-2999992</v>
      </c>
    </row>
    <row r="40" spans="1:8" x14ac:dyDescent="0.25">
      <c r="A40" s="60" t="s">
        <v>410</v>
      </c>
      <c r="B40" s="63"/>
      <c r="C40" s="64"/>
      <c r="D40" s="64"/>
      <c r="E40" s="64"/>
      <c r="F40" s="62">
        <f t="shared" si="2"/>
        <v>0</v>
      </c>
      <c r="G40" s="65"/>
      <c r="H40" s="62">
        <f t="shared" si="1"/>
        <v>0</v>
      </c>
    </row>
    <row r="41" spans="1:8" x14ac:dyDescent="0.25">
      <c r="A41" s="60" t="s">
        <v>411</v>
      </c>
      <c r="B41" s="63"/>
      <c r="C41" s="64"/>
      <c r="D41" s="64"/>
      <c r="E41" s="64"/>
      <c r="F41" s="62">
        <f t="shared" si="2"/>
        <v>0</v>
      </c>
      <c r="G41" s="65"/>
      <c r="H41" s="62">
        <f t="shared" si="1"/>
        <v>0</v>
      </c>
    </row>
    <row r="42" spans="1:8" x14ac:dyDescent="0.25">
      <c r="A42" s="60" t="s">
        <v>412</v>
      </c>
      <c r="B42" s="63"/>
      <c r="C42" s="64"/>
      <c r="D42" s="64"/>
      <c r="E42" s="64"/>
      <c r="F42" s="62">
        <f t="shared" si="2"/>
        <v>0</v>
      </c>
      <c r="G42" s="65"/>
      <c r="H42" s="62">
        <f t="shared" si="1"/>
        <v>0</v>
      </c>
    </row>
    <row r="43" spans="1:8" x14ac:dyDescent="0.25">
      <c r="A43" s="60" t="s">
        <v>302</v>
      </c>
      <c r="B43" s="63"/>
      <c r="C43" s="64"/>
      <c r="D43" s="64"/>
      <c r="E43" s="64"/>
      <c r="F43" s="62">
        <f t="shared" si="2"/>
        <v>0</v>
      </c>
      <c r="G43" s="65"/>
      <c r="H43" s="62">
        <f t="shared" si="1"/>
        <v>0</v>
      </c>
    </row>
    <row r="44" spans="1:8" x14ac:dyDescent="0.25">
      <c r="A44" s="60" t="s">
        <v>418</v>
      </c>
      <c r="B44" s="63"/>
      <c r="C44" s="64"/>
      <c r="D44" s="64"/>
      <c r="E44" s="64"/>
      <c r="F44" s="62">
        <f t="shared" si="2"/>
        <v>0</v>
      </c>
      <c r="G44" s="65"/>
      <c r="H44" s="62">
        <f t="shared" si="1"/>
        <v>0</v>
      </c>
    </row>
    <row r="45" spans="1:8" x14ac:dyDescent="0.25">
      <c r="A45" s="60" t="s">
        <v>419</v>
      </c>
      <c r="B45" s="63"/>
      <c r="C45" s="64"/>
      <c r="D45" s="64"/>
      <c r="E45" s="64"/>
      <c r="F45" s="62">
        <f t="shared" si="2"/>
        <v>0</v>
      </c>
      <c r="G45" s="65"/>
      <c r="H45" s="62">
        <f t="shared" si="1"/>
        <v>0</v>
      </c>
    </row>
    <row r="46" spans="1:8" x14ac:dyDescent="0.25">
      <c r="A46" s="60" t="s">
        <v>420</v>
      </c>
      <c r="B46" s="63"/>
      <c r="C46" s="64"/>
      <c r="D46" s="64"/>
      <c r="E46" s="64"/>
      <c r="F46" s="62">
        <f t="shared" si="2"/>
        <v>0</v>
      </c>
      <c r="G46" s="65"/>
      <c r="H46" s="62">
        <f t="shared" si="1"/>
        <v>0</v>
      </c>
    </row>
    <row r="47" spans="1:8" x14ac:dyDescent="0.25">
      <c r="A47" s="60" t="s">
        <v>421</v>
      </c>
      <c r="B47" s="63"/>
      <c r="C47" s="64"/>
      <c r="D47" s="64"/>
      <c r="E47" s="64"/>
      <c r="F47" s="62">
        <f t="shared" si="2"/>
        <v>0</v>
      </c>
      <c r="G47" s="65"/>
      <c r="H47" s="62">
        <f t="shared" si="1"/>
        <v>0</v>
      </c>
    </row>
    <row r="48" spans="1:8" x14ac:dyDescent="0.25">
      <c r="A48" s="60" t="s">
        <v>422</v>
      </c>
      <c r="B48" s="67">
        <f>SUM(B29:B47)</f>
        <v>11240188</v>
      </c>
      <c r="C48" s="67">
        <f>SUM(C29:C47)</f>
        <v>-929642</v>
      </c>
      <c r="D48" s="67">
        <f>SUM(D29:D47)</f>
        <v>730044</v>
      </c>
      <c r="E48" s="67">
        <f>SUM(E29:E47)</f>
        <v>5516573</v>
      </c>
      <c r="F48" s="62">
        <f t="shared" si="2"/>
        <v>16557163</v>
      </c>
      <c r="G48" s="67">
        <f>SUM(G29:G40)</f>
        <v>0</v>
      </c>
      <c r="H48" s="121">
        <f t="shared" si="1"/>
        <v>16557163</v>
      </c>
    </row>
    <row r="50" spans="1:6" s="10" customFormat="1" ht="20.25" customHeight="1" x14ac:dyDescent="0.25">
      <c r="A50" s="24" t="s">
        <v>545</v>
      </c>
      <c r="C50" s="10" t="s">
        <v>558</v>
      </c>
      <c r="D50" s="19"/>
      <c r="F50" s="19"/>
    </row>
    <row r="51" spans="1:6" s="10" customFormat="1" ht="25.5" customHeight="1" x14ac:dyDescent="0.25">
      <c r="A51" s="249" t="s">
        <v>556</v>
      </c>
      <c r="B51" s="249"/>
      <c r="C51" s="10" t="s">
        <v>558</v>
      </c>
      <c r="F51" s="19"/>
    </row>
    <row r="52" spans="1:6" s="10" customFormat="1" ht="20.25" customHeight="1" x14ac:dyDescent="0.25">
      <c r="A52" s="24" t="s">
        <v>557</v>
      </c>
      <c r="C52" s="10" t="s">
        <v>558</v>
      </c>
    </row>
    <row r="53" spans="1:6" s="10" customFormat="1" x14ac:dyDescent="0.25">
      <c r="A53" s="24"/>
    </row>
    <row r="54" spans="1:6" s="10" customFormat="1" x14ac:dyDescent="0.25">
      <c r="A54" s="29" t="s">
        <v>437</v>
      </c>
      <c r="C54" s="19"/>
    </row>
    <row r="55" spans="1:6" s="10" customFormat="1" x14ac:dyDescent="0.25">
      <c r="A55" s="24" t="s">
        <v>262</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09375" defaultRowHeight="13.2" x14ac:dyDescent="0.25"/>
  <cols>
    <col min="1" max="1" width="55.44140625" style="10" customWidth="1"/>
    <col min="2" max="2" width="6.88671875" style="10" customWidth="1"/>
    <col min="3" max="3" width="15.88671875" style="10" customWidth="1"/>
    <col min="4" max="4" width="17.6640625" style="10" customWidth="1"/>
    <col min="5" max="5" width="19" customWidth="1"/>
    <col min="6" max="16384" width="9.109375" style="10"/>
  </cols>
  <sheetData>
    <row r="1" spans="1:5" ht="48.75" customHeight="1" x14ac:dyDescent="0.25">
      <c r="C1" s="251" t="s">
        <v>355</v>
      </c>
      <c r="D1" s="252"/>
    </row>
    <row r="2" spans="1:5" ht="21" customHeight="1" x14ac:dyDescent="0.25">
      <c r="C2" s="8"/>
      <c r="D2" s="9" t="s">
        <v>356</v>
      </c>
    </row>
    <row r="3" spans="1:5" x14ac:dyDescent="0.25">
      <c r="A3" s="253" t="s">
        <v>295</v>
      </c>
      <c r="B3" s="253"/>
      <c r="C3" s="253"/>
      <c r="D3" s="253"/>
    </row>
    <row r="4" spans="1:5" x14ac:dyDescent="0.25">
      <c r="A4" s="248"/>
      <c r="B4" s="248"/>
      <c r="C4" s="248"/>
      <c r="D4" s="248"/>
    </row>
    <row r="5" spans="1:5" x14ac:dyDescent="0.25">
      <c r="A5" s="254" t="s">
        <v>288</v>
      </c>
      <c r="B5" s="254"/>
      <c r="C5" s="254"/>
      <c r="D5" s="254"/>
    </row>
    <row r="6" spans="1:5" x14ac:dyDescent="0.25">
      <c r="A6" s="248" t="s">
        <v>542</v>
      </c>
      <c r="B6" s="248"/>
      <c r="C6" s="248"/>
      <c r="D6" s="248"/>
    </row>
    <row r="7" spans="1:5" s="11" customFormat="1" x14ac:dyDescent="0.25">
      <c r="D7" s="12" t="s">
        <v>357</v>
      </c>
      <c r="E7"/>
    </row>
    <row r="8" spans="1:5" ht="39.6" x14ac:dyDescent="0.25">
      <c r="A8" s="13" t="s">
        <v>296</v>
      </c>
      <c r="B8" s="84" t="s">
        <v>358</v>
      </c>
      <c r="C8" s="13" t="s">
        <v>297</v>
      </c>
      <c r="D8" s="13" t="s">
        <v>298</v>
      </c>
    </row>
    <row r="9" spans="1:5" x14ac:dyDescent="0.25">
      <c r="A9" s="14">
        <v>1</v>
      </c>
      <c r="B9" s="85">
        <v>2</v>
      </c>
      <c r="C9" s="14">
        <v>3</v>
      </c>
      <c r="D9" s="14">
        <v>4</v>
      </c>
    </row>
    <row r="10" spans="1:5" x14ac:dyDescent="0.25">
      <c r="A10" s="15" t="s">
        <v>299</v>
      </c>
      <c r="B10" s="86"/>
      <c r="C10" s="25"/>
      <c r="D10" s="16"/>
    </row>
    <row r="11" spans="1:5" x14ac:dyDescent="0.25">
      <c r="A11" s="17" t="s">
        <v>359</v>
      </c>
      <c r="B11" s="87" t="s">
        <v>257</v>
      </c>
      <c r="C11" s="25">
        <f>SUM(C13:C14)</f>
        <v>577280</v>
      </c>
      <c r="D11" s="25">
        <f>SUM(D13:D14)</f>
        <v>188575</v>
      </c>
    </row>
    <row r="12" spans="1:5" x14ac:dyDescent="0.25">
      <c r="A12" s="17" t="s">
        <v>302</v>
      </c>
      <c r="B12" s="87" t="s">
        <v>390</v>
      </c>
      <c r="C12" s="16"/>
      <c r="D12" s="16"/>
    </row>
    <row r="13" spans="1:5" x14ac:dyDescent="0.25">
      <c r="A13" s="17" t="s">
        <v>30</v>
      </c>
      <c r="B13" s="87" t="s">
        <v>247</v>
      </c>
      <c r="C13" s="16"/>
      <c r="D13" s="16"/>
    </row>
    <row r="14" spans="1:5" ht="26.4" x14ac:dyDescent="0.25">
      <c r="A14" s="17" t="s">
        <v>31</v>
      </c>
      <c r="B14" s="87" t="s">
        <v>248</v>
      </c>
      <c r="C14" s="32">
        <v>577280</v>
      </c>
      <c r="D14" s="32">
        <v>188575</v>
      </c>
      <c r="E14" s="111" t="e">
        <f>#REF!+#REF!-C14</f>
        <v>#REF!</v>
      </c>
    </row>
    <row r="15" spans="1:5" x14ac:dyDescent="0.25">
      <c r="A15" s="17" t="s">
        <v>360</v>
      </c>
      <c r="B15" s="87">
        <v>2</v>
      </c>
      <c r="C15" s="32">
        <v>0</v>
      </c>
      <c r="D15" s="32">
        <v>0</v>
      </c>
    </row>
    <row r="16" spans="1:5" x14ac:dyDescent="0.25">
      <c r="A16" s="17" t="s">
        <v>366</v>
      </c>
      <c r="B16" s="87" t="s">
        <v>3</v>
      </c>
      <c r="C16" s="32">
        <v>19431</v>
      </c>
      <c r="D16" s="32">
        <v>780104</v>
      </c>
      <c r="E16" s="111" t="e">
        <f>#REF!-C16</f>
        <v>#REF!</v>
      </c>
    </row>
    <row r="17" spans="1:5" x14ac:dyDescent="0.25">
      <c r="A17" s="17" t="s">
        <v>302</v>
      </c>
      <c r="B17" s="87" t="s">
        <v>390</v>
      </c>
      <c r="C17" s="32"/>
      <c r="D17" s="32"/>
    </row>
    <row r="18" spans="1:5" x14ac:dyDescent="0.25">
      <c r="A18" s="17" t="s">
        <v>32</v>
      </c>
      <c r="B18" s="87" t="s">
        <v>252</v>
      </c>
      <c r="C18" s="32">
        <v>57</v>
      </c>
      <c r="D18" s="32">
        <v>790</v>
      </c>
      <c r="E18" s="111" t="e">
        <f>#REF!-C18</f>
        <v>#REF!</v>
      </c>
    </row>
    <row r="19" spans="1:5" x14ac:dyDescent="0.25">
      <c r="A19" s="17" t="s">
        <v>365</v>
      </c>
      <c r="B19" s="87" t="s">
        <v>361</v>
      </c>
      <c r="C19" s="32">
        <v>0</v>
      </c>
      <c r="D19" s="32"/>
    </row>
    <row r="20" spans="1:5" x14ac:dyDescent="0.25">
      <c r="A20" s="17" t="s">
        <v>302</v>
      </c>
      <c r="B20" s="87" t="s">
        <v>390</v>
      </c>
      <c r="C20" s="32"/>
      <c r="D20" s="32"/>
    </row>
    <row r="21" spans="1:5" x14ac:dyDescent="0.25">
      <c r="A21" s="17" t="s">
        <v>32</v>
      </c>
      <c r="B21" s="87" t="s">
        <v>347</v>
      </c>
      <c r="C21" s="32">
        <v>0</v>
      </c>
      <c r="D21" s="32"/>
    </row>
    <row r="22" spans="1:5" ht="26.4" x14ac:dyDescent="0.25">
      <c r="A22" s="17" t="s">
        <v>309</v>
      </c>
      <c r="B22" s="87" t="s">
        <v>318</v>
      </c>
      <c r="C22" s="32">
        <v>15583881</v>
      </c>
      <c r="D22" s="32">
        <v>3298663</v>
      </c>
      <c r="E22" s="111"/>
    </row>
    <row r="23" spans="1:5" x14ac:dyDescent="0.25">
      <c r="A23" s="17" t="s">
        <v>302</v>
      </c>
      <c r="B23" s="87"/>
      <c r="C23" s="32"/>
      <c r="D23" s="32"/>
    </row>
    <row r="24" spans="1:5" x14ac:dyDescent="0.25">
      <c r="A24" s="17" t="s">
        <v>32</v>
      </c>
      <c r="B24" s="87" t="s">
        <v>348</v>
      </c>
      <c r="C24" s="32">
        <v>100968</v>
      </c>
      <c r="D24" s="32">
        <v>25338</v>
      </c>
      <c r="E24" s="111"/>
    </row>
    <row r="25" spans="1:5" ht="26.4" x14ac:dyDescent="0.25">
      <c r="A25" s="17" t="s">
        <v>499</v>
      </c>
      <c r="B25" s="87" t="s">
        <v>319</v>
      </c>
      <c r="C25" s="32">
        <v>4906101</v>
      </c>
      <c r="D25" s="32">
        <v>7120029</v>
      </c>
      <c r="E25" s="111"/>
    </row>
    <row r="26" spans="1:5" x14ac:dyDescent="0.25">
      <c r="A26" s="17" t="s">
        <v>302</v>
      </c>
      <c r="B26" s="87" t="s">
        <v>390</v>
      </c>
      <c r="C26" s="32"/>
      <c r="D26" s="32"/>
    </row>
    <row r="27" spans="1:5" x14ac:dyDescent="0.25">
      <c r="A27" s="17" t="s">
        <v>33</v>
      </c>
      <c r="B27" s="87" t="s">
        <v>34</v>
      </c>
      <c r="C27" s="32">
        <v>70457</v>
      </c>
      <c r="D27" s="32">
        <v>71414</v>
      </c>
      <c r="E27" s="111"/>
    </row>
    <row r="28" spans="1:5" ht="26.4" x14ac:dyDescent="0.25">
      <c r="A28" s="17" t="s">
        <v>500</v>
      </c>
      <c r="B28" s="87" t="s">
        <v>320</v>
      </c>
      <c r="C28" s="32"/>
      <c r="D28" s="32"/>
    </row>
    <row r="29" spans="1:5" x14ac:dyDescent="0.25">
      <c r="A29" s="17" t="s">
        <v>302</v>
      </c>
      <c r="B29" s="87" t="s">
        <v>390</v>
      </c>
      <c r="C29" s="32"/>
      <c r="D29" s="32"/>
    </row>
    <row r="30" spans="1:5" x14ac:dyDescent="0.25">
      <c r="A30" s="17" t="s">
        <v>33</v>
      </c>
      <c r="B30" s="87" t="s">
        <v>35</v>
      </c>
      <c r="C30" s="32"/>
      <c r="D30" s="32"/>
    </row>
    <row r="31" spans="1:5" x14ac:dyDescent="0.25">
      <c r="A31" s="17" t="s">
        <v>367</v>
      </c>
      <c r="B31" s="87" t="s">
        <v>364</v>
      </c>
      <c r="C31" s="32">
        <v>0</v>
      </c>
      <c r="D31" s="32"/>
      <c r="E31" s="111"/>
    </row>
    <row r="32" spans="1:5" ht="26.4" x14ac:dyDescent="0.25">
      <c r="A32" s="17" t="s">
        <v>368</v>
      </c>
      <c r="B32" s="87" t="s">
        <v>321</v>
      </c>
      <c r="C32" s="32"/>
      <c r="D32" s="32"/>
    </row>
    <row r="33" spans="1:5" x14ac:dyDescent="0.25">
      <c r="A33" s="17" t="s">
        <v>301</v>
      </c>
      <c r="B33" s="87" t="s">
        <v>322</v>
      </c>
      <c r="C33" s="32"/>
      <c r="D33" s="32"/>
      <c r="E33" s="111"/>
    </row>
    <row r="34" spans="1:5" ht="26.4" x14ac:dyDescent="0.25">
      <c r="A34" s="17" t="s">
        <v>369</v>
      </c>
      <c r="B34" s="87" t="s">
        <v>323</v>
      </c>
      <c r="C34" s="32"/>
      <c r="D34" s="32"/>
      <c r="E34" s="111"/>
    </row>
    <row r="35" spans="1:5" ht="26.4" x14ac:dyDescent="0.25">
      <c r="A35" s="17" t="s">
        <v>371</v>
      </c>
      <c r="B35" s="87" t="s">
        <v>325</v>
      </c>
      <c r="C35" s="32"/>
      <c r="D35" s="32"/>
      <c r="E35" s="111"/>
    </row>
    <row r="36" spans="1:5" ht="26.4" x14ac:dyDescent="0.25">
      <c r="A36" s="17" t="s">
        <v>370</v>
      </c>
      <c r="B36" s="87" t="s">
        <v>326</v>
      </c>
      <c r="C36" s="32"/>
      <c r="D36" s="32"/>
      <c r="E36" s="111"/>
    </row>
    <row r="37" spans="1:5" x14ac:dyDescent="0.25">
      <c r="A37" s="17" t="s">
        <v>362</v>
      </c>
      <c r="B37" s="87" t="s">
        <v>327</v>
      </c>
      <c r="C37" s="32"/>
      <c r="D37" s="32"/>
      <c r="E37" s="111"/>
    </row>
    <row r="38" spans="1:5" x14ac:dyDescent="0.25">
      <c r="A38" s="17" t="s">
        <v>36</v>
      </c>
      <c r="B38" s="87" t="s">
        <v>332</v>
      </c>
      <c r="C38" s="32">
        <f>SUM(C40:C50)</f>
        <v>0</v>
      </c>
      <c r="D38" s="32">
        <f>SUM(D40:D50)</f>
        <v>0</v>
      </c>
      <c r="E38" s="111"/>
    </row>
    <row r="39" spans="1:5" x14ac:dyDescent="0.25">
      <c r="A39" s="17" t="s">
        <v>302</v>
      </c>
      <c r="B39" s="87" t="s">
        <v>390</v>
      </c>
      <c r="C39" s="32"/>
      <c r="D39" s="32"/>
      <c r="E39" s="111"/>
    </row>
    <row r="40" spans="1:5" x14ac:dyDescent="0.25">
      <c r="A40" s="17" t="s">
        <v>37</v>
      </c>
      <c r="B40" s="87" t="s">
        <v>38</v>
      </c>
      <c r="C40" s="32">
        <v>0</v>
      </c>
      <c r="D40" s="32"/>
      <c r="E40" s="111"/>
    </row>
    <row r="41" spans="1:5" x14ac:dyDescent="0.25">
      <c r="A41" s="17" t="s">
        <v>39</v>
      </c>
      <c r="B41" s="87" t="s">
        <v>40</v>
      </c>
      <c r="C41" s="32"/>
      <c r="D41" s="32">
        <v>0</v>
      </c>
    </row>
    <row r="42" spans="1:5" x14ac:dyDescent="0.25">
      <c r="A42" s="17" t="s">
        <v>41</v>
      </c>
      <c r="B42" s="87" t="s">
        <v>42</v>
      </c>
      <c r="C42" s="32"/>
      <c r="D42" s="32"/>
    </row>
    <row r="43" spans="1:5" x14ac:dyDescent="0.25">
      <c r="A43" s="17" t="s">
        <v>43</v>
      </c>
      <c r="B43" s="87" t="s">
        <v>44</v>
      </c>
      <c r="C43" s="32"/>
      <c r="D43" s="32"/>
      <c r="E43" s="111"/>
    </row>
    <row r="44" spans="1:5" x14ac:dyDescent="0.25">
      <c r="A44" s="17" t="s">
        <v>45</v>
      </c>
      <c r="B44" s="87" t="s">
        <v>46</v>
      </c>
      <c r="C44" s="32"/>
      <c r="D44" s="32"/>
    </row>
    <row r="45" spans="1:5" x14ac:dyDescent="0.25">
      <c r="A45" s="17" t="s">
        <v>47</v>
      </c>
      <c r="B45" s="87" t="s">
        <v>48</v>
      </c>
      <c r="C45" s="32"/>
      <c r="D45" s="32"/>
      <c r="E45" s="111"/>
    </row>
    <row r="46" spans="1:5" x14ac:dyDescent="0.25">
      <c r="A46" s="17" t="s">
        <v>49</v>
      </c>
      <c r="B46" s="87" t="s">
        <v>50</v>
      </c>
      <c r="C46" s="32"/>
      <c r="D46" s="32"/>
      <c r="E46" s="111"/>
    </row>
    <row r="47" spans="1:5" x14ac:dyDescent="0.25">
      <c r="A47" s="17" t="s">
        <v>51</v>
      </c>
      <c r="B47" s="87" t="s">
        <v>52</v>
      </c>
      <c r="C47" s="32"/>
      <c r="D47" s="32"/>
      <c r="E47" s="111"/>
    </row>
    <row r="48" spans="1:5" x14ac:dyDescent="0.25">
      <c r="A48" s="17" t="s">
        <v>53</v>
      </c>
      <c r="B48" s="87" t="s">
        <v>54</v>
      </c>
      <c r="C48" s="32"/>
      <c r="D48" s="32"/>
    </row>
    <row r="49" spans="1:5" x14ac:dyDescent="0.25">
      <c r="A49" s="17" t="s">
        <v>55</v>
      </c>
      <c r="B49" s="87" t="s">
        <v>56</v>
      </c>
      <c r="C49" s="32"/>
      <c r="D49" s="32"/>
    </row>
    <row r="50" spans="1:5" x14ac:dyDescent="0.25">
      <c r="A50" s="17" t="s">
        <v>57</v>
      </c>
      <c r="B50" s="87" t="s">
        <v>58</v>
      </c>
      <c r="C50" s="32"/>
      <c r="D50" s="32"/>
    </row>
    <row r="51" spans="1:5" x14ac:dyDescent="0.25">
      <c r="A51" s="17" t="s">
        <v>59</v>
      </c>
      <c r="B51" s="87" t="s">
        <v>333</v>
      </c>
      <c r="C51" s="32">
        <f>SUM(C53:C56)</f>
        <v>0</v>
      </c>
      <c r="D51" s="32">
        <f>SUM(D53:D56)</f>
        <v>0</v>
      </c>
      <c r="E51" s="111"/>
    </row>
    <row r="52" spans="1:5" x14ac:dyDescent="0.25">
      <c r="A52" s="17" t="s">
        <v>302</v>
      </c>
      <c r="B52" s="87" t="s">
        <v>390</v>
      </c>
      <c r="C52" s="32"/>
      <c r="D52" s="32"/>
    </row>
    <row r="53" spans="1:5" x14ac:dyDescent="0.25">
      <c r="A53" s="17" t="s">
        <v>60</v>
      </c>
      <c r="B53" s="87" t="s">
        <v>61</v>
      </c>
      <c r="C53" s="32"/>
      <c r="D53" s="32"/>
    </row>
    <row r="54" spans="1:5" x14ac:dyDescent="0.25">
      <c r="A54" s="17" t="s">
        <v>62</v>
      </c>
      <c r="B54" s="87" t="s">
        <v>63</v>
      </c>
      <c r="C54" s="32"/>
      <c r="D54" s="32"/>
    </row>
    <row r="55" spans="1:5" x14ac:dyDescent="0.25">
      <c r="A55" s="17" t="s">
        <v>64</v>
      </c>
      <c r="B55" s="87" t="s">
        <v>65</v>
      </c>
      <c r="C55" s="32"/>
      <c r="D55" s="32"/>
    </row>
    <row r="56" spans="1:5" x14ac:dyDescent="0.25">
      <c r="A56" s="17" t="s">
        <v>66</v>
      </c>
      <c r="B56" s="87" t="s">
        <v>67</v>
      </c>
      <c r="C56" s="32"/>
      <c r="D56" s="32"/>
    </row>
    <row r="57" spans="1:5" x14ac:dyDescent="0.25">
      <c r="A57" s="17" t="s">
        <v>310</v>
      </c>
      <c r="B57" s="87" t="s">
        <v>334</v>
      </c>
      <c r="C57" s="32"/>
      <c r="D57" s="32"/>
      <c r="E57" s="111"/>
    </row>
    <row r="58" spans="1:5" x14ac:dyDescent="0.25">
      <c r="A58" s="17" t="s">
        <v>311</v>
      </c>
      <c r="B58" s="87" t="s">
        <v>335</v>
      </c>
      <c r="C58" s="32"/>
      <c r="D58" s="32"/>
      <c r="E58" s="111"/>
    </row>
    <row r="59" spans="1:5" x14ac:dyDescent="0.25">
      <c r="A59" s="17" t="s">
        <v>68</v>
      </c>
      <c r="B59" s="87" t="s">
        <v>256</v>
      </c>
      <c r="C59" s="32"/>
      <c r="D59" s="32"/>
      <c r="E59" s="111"/>
    </row>
    <row r="60" spans="1:5" x14ac:dyDescent="0.25">
      <c r="A60" s="17" t="s">
        <v>300</v>
      </c>
      <c r="B60" s="87" t="s">
        <v>336</v>
      </c>
      <c r="C60" s="32"/>
      <c r="D60" s="32"/>
    </row>
    <row r="61" spans="1:5" x14ac:dyDescent="0.25">
      <c r="A61" s="18" t="s">
        <v>372</v>
      </c>
      <c r="B61" s="87">
        <v>21</v>
      </c>
      <c r="C61" s="35">
        <f>C11+C15+C16+C19+C22+C25+C28+C31+C32+C33+C34+C35+C36+C37+C38+C51+C57+C58+C59+C60</f>
        <v>21086693</v>
      </c>
      <c r="D61" s="35">
        <f>D11+D15+D16+D19+D22+D25+D28+D31+D32+D33+D34+D35+D36+D37+D38+D51+D57+D58+D59+D60</f>
        <v>11387371</v>
      </c>
    </row>
    <row r="62" spans="1:5" x14ac:dyDescent="0.25">
      <c r="A62" s="17"/>
      <c r="B62" s="87"/>
      <c r="C62" s="16"/>
      <c r="D62" s="16"/>
    </row>
    <row r="63" spans="1:5" x14ac:dyDescent="0.25">
      <c r="A63" s="20" t="s">
        <v>306</v>
      </c>
      <c r="B63" s="87"/>
      <c r="C63" s="16"/>
      <c r="D63" s="16"/>
    </row>
    <row r="64" spans="1:5" x14ac:dyDescent="0.25">
      <c r="A64" s="17" t="s">
        <v>373</v>
      </c>
      <c r="B64" s="87" t="s">
        <v>339</v>
      </c>
      <c r="C64" s="32"/>
      <c r="D64" s="16">
        <v>0</v>
      </c>
      <c r="E64" s="110"/>
    </row>
    <row r="65" spans="1:5" x14ac:dyDescent="0.25">
      <c r="A65" s="17" t="s">
        <v>307</v>
      </c>
      <c r="B65" s="87" t="s">
        <v>340</v>
      </c>
      <c r="C65" s="32"/>
      <c r="D65" s="16"/>
    </row>
    <row r="66" spans="1:5" x14ac:dyDescent="0.25">
      <c r="A66" s="17" t="s">
        <v>312</v>
      </c>
      <c r="B66" s="87" t="s">
        <v>341</v>
      </c>
      <c r="C66" s="32">
        <f>13629722+134621</f>
        <v>13764343</v>
      </c>
      <c r="D66" s="32">
        <v>11056528</v>
      </c>
      <c r="E66" s="111"/>
    </row>
    <row r="67" spans="1:5" x14ac:dyDescent="0.25">
      <c r="A67" s="17" t="s">
        <v>375</v>
      </c>
      <c r="B67" s="87" t="s">
        <v>342</v>
      </c>
      <c r="C67" s="32"/>
      <c r="D67" s="16"/>
    </row>
    <row r="68" spans="1:5" x14ac:dyDescent="0.25">
      <c r="A68" s="17" t="s">
        <v>313</v>
      </c>
      <c r="B68" s="87" t="s">
        <v>69</v>
      </c>
      <c r="C68" s="32"/>
      <c r="D68" s="16"/>
    </row>
    <row r="69" spans="1:5" x14ac:dyDescent="0.25">
      <c r="A69" s="17" t="s">
        <v>70</v>
      </c>
      <c r="B69" s="87" t="s">
        <v>71</v>
      </c>
      <c r="C69" s="32"/>
      <c r="D69" s="32"/>
      <c r="E69" s="111"/>
    </row>
    <row r="70" spans="1:5" x14ac:dyDescent="0.25">
      <c r="A70" s="17" t="s">
        <v>374</v>
      </c>
      <c r="B70" s="87" t="s">
        <v>72</v>
      </c>
      <c r="C70" s="32"/>
      <c r="D70" s="32"/>
      <c r="E70" s="111"/>
    </row>
    <row r="71" spans="1:5" x14ac:dyDescent="0.25">
      <c r="A71" s="17" t="s">
        <v>73</v>
      </c>
      <c r="B71" s="87" t="s">
        <v>74</v>
      </c>
      <c r="C71" s="32">
        <f>SUM(C73:C84)</f>
        <v>0</v>
      </c>
      <c r="D71" s="32">
        <f>SUM(D73:D84)</f>
        <v>0</v>
      </c>
      <c r="E71" s="111"/>
    </row>
    <row r="72" spans="1:5" x14ac:dyDescent="0.25">
      <c r="A72" s="17" t="s">
        <v>302</v>
      </c>
      <c r="B72" s="87" t="s">
        <v>390</v>
      </c>
      <c r="C72" s="32"/>
      <c r="D72" s="16"/>
    </row>
    <row r="73" spans="1:5" x14ac:dyDescent="0.25">
      <c r="A73" s="17" t="s">
        <v>75</v>
      </c>
      <c r="B73" s="87" t="s">
        <v>314</v>
      </c>
      <c r="C73" s="32"/>
      <c r="D73" s="16"/>
    </row>
    <row r="74" spans="1:5" x14ac:dyDescent="0.25">
      <c r="A74" s="17" t="s">
        <v>76</v>
      </c>
      <c r="B74" s="87" t="s">
        <v>77</v>
      </c>
      <c r="C74" s="32"/>
      <c r="D74" s="16"/>
    </row>
    <row r="75" spans="1:5" x14ac:dyDescent="0.25">
      <c r="A75" s="17" t="s">
        <v>78</v>
      </c>
      <c r="B75" s="87" t="s">
        <v>79</v>
      </c>
      <c r="C75" s="32"/>
      <c r="D75" s="16"/>
    </row>
    <row r="76" spans="1:5" x14ac:dyDescent="0.25">
      <c r="A76" s="17" t="s">
        <v>80</v>
      </c>
      <c r="B76" s="87" t="s">
        <v>81</v>
      </c>
      <c r="C76" s="32"/>
      <c r="D76" s="16"/>
    </row>
    <row r="77" spans="1:5" x14ac:dyDescent="0.25">
      <c r="A77" s="17" t="s">
        <v>82</v>
      </c>
      <c r="B77" s="87" t="s">
        <v>83</v>
      </c>
      <c r="C77" s="32"/>
      <c r="D77" s="16"/>
    </row>
    <row r="78" spans="1:5" x14ac:dyDescent="0.25">
      <c r="A78" s="17" t="s">
        <v>84</v>
      </c>
      <c r="B78" s="87" t="s">
        <v>85</v>
      </c>
      <c r="C78" s="32"/>
      <c r="D78" s="16"/>
    </row>
    <row r="79" spans="1:5" x14ac:dyDescent="0.25">
      <c r="A79" s="17" t="s">
        <v>86</v>
      </c>
      <c r="B79" s="87" t="s">
        <v>87</v>
      </c>
      <c r="C79" s="32"/>
      <c r="D79" s="32"/>
      <c r="E79" s="111"/>
    </row>
    <row r="80" spans="1:5" x14ac:dyDescent="0.25">
      <c r="A80" s="17" t="s">
        <v>88</v>
      </c>
      <c r="B80" s="87" t="s">
        <v>89</v>
      </c>
      <c r="C80" s="32"/>
      <c r="D80" s="32"/>
      <c r="E80" s="111"/>
    </row>
    <row r="81" spans="1:5" x14ac:dyDescent="0.25">
      <c r="A81" s="17" t="s">
        <v>90</v>
      </c>
      <c r="B81" s="87" t="s">
        <v>91</v>
      </c>
      <c r="C81" s="32"/>
      <c r="D81" s="32"/>
    </row>
    <row r="82" spans="1:5" x14ac:dyDescent="0.25">
      <c r="A82" s="17" t="s">
        <v>92</v>
      </c>
      <c r="B82" s="87" t="s">
        <v>93</v>
      </c>
      <c r="C82" s="32"/>
      <c r="D82" s="32"/>
      <c r="E82" s="111"/>
    </row>
    <row r="83" spans="1:5" x14ac:dyDescent="0.25">
      <c r="A83" s="17" t="s">
        <v>94</v>
      </c>
      <c r="B83" s="87" t="s">
        <v>95</v>
      </c>
      <c r="C83" s="32"/>
      <c r="D83" s="32"/>
      <c r="E83" s="111"/>
    </row>
    <row r="84" spans="1:5" ht="26.4" x14ac:dyDescent="0.25">
      <c r="A84" s="17" t="s">
        <v>96</v>
      </c>
      <c r="B84" s="87" t="s">
        <v>97</v>
      </c>
      <c r="C84" s="32"/>
      <c r="D84" s="16"/>
      <c r="E84" s="111"/>
    </row>
    <row r="85" spans="1:5" x14ac:dyDescent="0.25">
      <c r="A85" s="17" t="s">
        <v>59</v>
      </c>
      <c r="B85" s="87" t="s">
        <v>98</v>
      </c>
      <c r="C85" s="32">
        <f>SUM(C87:C90)</f>
        <v>0</v>
      </c>
      <c r="D85" s="32">
        <f>SUM(D87:D90)</f>
        <v>0</v>
      </c>
    </row>
    <row r="86" spans="1:5" x14ac:dyDescent="0.25">
      <c r="A86" s="17" t="s">
        <v>302</v>
      </c>
      <c r="B86" s="87" t="s">
        <v>390</v>
      </c>
      <c r="C86" s="32"/>
      <c r="D86" s="16"/>
    </row>
    <row r="87" spans="1:5" x14ac:dyDescent="0.25">
      <c r="A87" s="17" t="s">
        <v>99</v>
      </c>
      <c r="B87" s="87" t="s">
        <v>100</v>
      </c>
      <c r="C87" s="32"/>
      <c r="D87" s="16"/>
    </row>
    <row r="88" spans="1:5" x14ac:dyDescent="0.25">
      <c r="A88" s="17" t="s">
        <v>101</v>
      </c>
      <c r="B88" s="87" t="s">
        <v>102</v>
      </c>
      <c r="C88" s="32"/>
      <c r="D88" s="16"/>
      <c r="E88" s="111"/>
    </row>
    <row r="89" spans="1:5" x14ac:dyDescent="0.25">
      <c r="A89" s="17" t="s">
        <v>103</v>
      </c>
      <c r="B89" s="87" t="s">
        <v>104</v>
      </c>
      <c r="C89" s="32"/>
      <c r="D89" s="16"/>
    </row>
    <row r="90" spans="1:5" x14ac:dyDescent="0.25">
      <c r="A90" s="17" t="s">
        <v>105</v>
      </c>
      <c r="B90" s="87" t="s">
        <v>106</v>
      </c>
      <c r="C90" s="32"/>
      <c r="D90" s="16"/>
    </row>
    <row r="91" spans="1:5" x14ac:dyDescent="0.25">
      <c r="A91" s="17" t="s">
        <v>315</v>
      </c>
      <c r="B91" s="87" t="s">
        <v>107</v>
      </c>
      <c r="C91" s="32"/>
      <c r="D91" s="32">
        <v>0</v>
      </c>
      <c r="E91" s="111"/>
    </row>
    <row r="92" spans="1:5" x14ac:dyDescent="0.25">
      <c r="A92" s="17" t="s">
        <v>316</v>
      </c>
      <c r="B92" s="87" t="s">
        <v>376</v>
      </c>
      <c r="C92" s="16"/>
      <c r="D92" s="16"/>
    </row>
    <row r="93" spans="1:5" x14ac:dyDescent="0.25">
      <c r="A93" s="17" t="s">
        <v>108</v>
      </c>
      <c r="B93" s="87" t="s">
        <v>377</v>
      </c>
      <c r="C93" s="16"/>
      <c r="D93" s="16"/>
    </row>
    <row r="94" spans="1:5" x14ac:dyDescent="0.25">
      <c r="A94" s="17" t="s">
        <v>109</v>
      </c>
      <c r="B94" s="87" t="s">
        <v>378</v>
      </c>
      <c r="C94" s="16"/>
      <c r="D94" s="16"/>
    </row>
    <row r="95" spans="1:5" x14ac:dyDescent="0.25">
      <c r="A95" s="17" t="s">
        <v>343</v>
      </c>
      <c r="B95" s="87" t="s">
        <v>110</v>
      </c>
      <c r="C95" s="16"/>
      <c r="D95" s="16"/>
    </row>
    <row r="96" spans="1:5" x14ac:dyDescent="0.25">
      <c r="A96" s="18" t="s">
        <v>344</v>
      </c>
      <c r="B96" s="87" t="s">
        <v>111</v>
      </c>
      <c r="C96" s="26">
        <f>SUM(C64:C95)-SUM(C73:C84)-SUM(C87:C90)</f>
        <v>13764343</v>
      </c>
      <c r="D96" s="26">
        <f>SUM(D64:D95)-SUM(D73:D84)-SUM(D87:D90)</f>
        <v>11056528</v>
      </c>
    </row>
    <row r="97" spans="1:5" x14ac:dyDescent="0.25">
      <c r="A97" s="18"/>
      <c r="B97" s="87"/>
      <c r="C97" s="16"/>
      <c r="D97" s="16"/>
    </row>
    <row r="98" spans="1:5" x14ac:dyDescent="0.25">
      <c r="A98" s="18" t="s">
        <v>379</v>
      </c>
      <c r="B98" s="87"/>
      <c r="C98" s="16"/>
      <c r="D98" s="16"/>
    </row>
    <row r="99" spans="1:5" x14ac:dyDescent="0.25">
      <c r="A99" s="17" t="s">
        <v>380</v>
      </c>
      <c r="B99" s="87">
        <v>37</v>
      </c>
      <c r="C99" s="32">
        <f>SUM(C101:C102)</f>
        <v>0</v>
      </c>
      <c r="D99" s="32">
        <f>SUM(D101:D102)</f>
        <v>0</v>
      </c>
    </row>
    <row r="100" spans="1:5" x14ac:dyDescent="0.25">
      <c r="A100" s="17" t="s">
        <v>302</v>
      </c>
      <c r="B100" s="87"/>
      <c r="C100" s="32"/>
      <c r="D100" s="32"/>
    </row>
    <row r="101" spans="1:5" x14ac:dyDescent="0.25">
      <c r="A101" s="21" t="s">
        <v>381</v>
      </c>
      <c r="B101" s="87" t="s">
        <v>112</v>
      </c>
      <c r="C101" s="32"/>
      <c r="D101" s="32"/>
    </row>
    <row r="102" spans="1:5" x14ac:dyDescent="0.25">
      <c r="A102" s="17" t="s">
        <v>382</v>
      </c>
      <c r="B102" s="87" t="s">
        <v>113</v>
      </c>
      <c r="C102" s="32"/>
      <c r="D102" s="32"/>
    </row>
    <row r="103" spans="1:5" x14ac:dyDescent="0.25">
      <c r="A103" s="17" t="s">
        <v>303</v>
      </c>
      <c r="B103" s="87">
        <v>38</v>
      </c>
      <c r="C103" s="32"/>
      <c r="D103" s="32"/>
    </row>
    <row r="104" spans="1:5" x14ac:dyDescent="0.25">
      <c r="A104" s="17" t="s">
        <v>304</v>
      </c>
      <c r="B104" s="87">
        <v>39</v>
      </c>
      <c r="C104" s="32"/>
      <c r="D104" s="32"/>
    </row>
    <row r="105" spans="1:5" x14ac:dyDescent="0.25">
      <c r="A105" s="17" t="s">
        <v>305</v>
      </c>
      <c r="B105" s="87">
        <v>40</v>
      </c>
      <c r="C105" s="32">
        <f>SUM(C107:C109)</f>
        <v>0</v>
      </c>
      <c r="D105" s="89">
        <f>SUM(D107:D109)</f>
        <v>0</v>
      </c>
    </row>
    <row r="106" spans="1:5" x14ac:dyDescent="0.25">
      <c r="A106" s="17" t="s">
        <v>302</v>
      </c>
      <c r="B106" s="54" t="s">
        <v>390</v>
      </c>
      <c r="C106" s="32"/>
      <c r="D106" s="32"/>
    </row>
    <row r="107" spans="1:5" ht="26.4" x14ac:dyDescent="0.25">
      <c r="A107" s="17" t="s">
        <v>501</v>
      </c>
      <c r="B107" s="87" t="s">
        <v>114</v>
      </c>
      <c r="C107" s="32"/>
      <c r="D107" s="32"/>
      <c r="E107" s="111"/>
    </row>
    <row r="108" spans="1:5" x14ac:dyDescent="0.25">
      <c r="A108" s="17" t="s">
        <v>115</v>
      </c>
      <c r="B108" s="87" t="s">
        <v>116</v>
      </c>
      <c r="C108" s="32">
        <v>0</v>
      </c>
      <c r="D108" s="32"/>
      <c r="E108" s="111"/>
    </row>
    <row r="109" spans="1:5" ht="26.4" x14ac:dyDescent="0.25">
      <c r="A109" s="17" t="s">
        <v>502</v>
      </c>
      <c r="B109" s="87" t="s">
        <v>503</v>
      </c>
      <c r="C109" s="32">
        <v>0</v>
      </c>
      <c r="D109" s="32">
        <v>0</v>
      </c>
      <c r="E109" s="111"/>
    </row>
    <row r="110" spans="1:5" x14ac:dyDescent="0.25">
      <c r="A110" s="17" t="s">
        <v>383</v>
      </c>
      <c r="B110" s="87">
        <v>41</v>
      </c>
      <c r="C110" s="32"/>
      <c r="D110" s="90"/>
      <c r="E110" s="111"/>
    </row>
    <row r="111" spans="1:5" x14ac:dyDescent="0.25">
      <c r="A111" s="17" t="s">
        <v>384</v>
      </c>
      <c r="B111" s="88">
        <v>42</v>
      </c>
      <c r="C111" s="32">
        <f>C113+C114</f>
        <v>0</v>
      </c>
      <c r="D111" s="32">
        <f>D113+D114</f>
        <v>0</v>
      </c>
    </row>
    <row r="112" spans="1:5" x14ac:dyDescent="0.25">
      <c r="A112" s="17" t="s">
        <v>302</v>
      </c>
      <c r="B112" s="88"/>
      <c r="C112" s="32"/>
      <c r="D112" s="32"/>
    </row>
    <row r="113" spans="1:5" ht="12.75" customHeight="1" x14ac:dyDescent="0.25">
      <c r="A113" s="10" t="s">
        <v>385</v>
      </c>
      <c r="B113" s="88" t="s">
        <v>117</v>
      </c>
      <c r="C113" s="32"/>
      <c r="D113" s="32"/>
      <c r="E113" s="111"/>
    </row>
    <row r="114" spans="1:5" x14ac:dyDescent="0.25">
      <c r="A114" s="17" t="s">
        <v>386</v>
      </c>
      <c r="B114" s="88" t="s">
        <v>118</v>
      </c>
      <c r="C114" s="32"/>
      <c r="D114" s="32"/>
      <c r="E114" s="111"/>
    </row>
    <row r="115" spans="1:5" x14ac:dyDescent="0.25">
      <c r="A115" s="18" t="s">
        <v>387</v>
      </c>
      <c r="B115" s="88">
        <v>43</v>
      </c>
      <c r="C115" s="26">
        <f>C99+C103-C104+C105+C111+C110</f>
        <v>0</v>
      </c>
      <c r="D115" s="26">
        <f>D99+D103-D104+D105+D111</f>
        <v>0</v>
      </c>
    </row>
    <row r="116" spans="1:5" x14ac:dyDescent="0.25">
      <c r="A116" s="18"/>
      <c r="B116" s="88"/>
      <c r="C116" s="26"/>
      <c r="D116" s="26"/>
    </row>
    <row r="117" spans="1:5" x14ac:dyDescent="0.25">
      <c r="A117" s="18" t="s">
        <v>504</v>
      </c>
      <c r="B117" s="22" t="s">
        <v>438</v>
      </c>
      <c r="C117" s="26">
        <f>C115+C96</f>
        <v>13764343</v>
      </c>
      <c r="D117" s="26">
        <f>D115+D96</f>
        <v>11056528</v>
      </c>
    </row>
    <row r="118" spans="1:5" x14ac:dyDescent="0.25">
      <c r="C118" s="23"/>
      <c r="D118" s="23"/>
    </row>
    <row r="119" spans="1:5" x14ac:dyDescent="0.25">
      <c r="A119" s="24"/>
      <c r="C119" s="19"/>
      <c r="D119" s="19"/>
    </row>
    <row r="120" spans="1:5" ht="20.25" customHeight="1" x14ac:dyDescent="0.25">
      <c r="A120" s="24" t="s">
        <v>538</v>
      </c>
      <c r="C120" s="10" t="s">
        <v>543</v>
      </c>
      <c r="D120" s="19"/>
    </row>
    <row r="121" spans="1:5" ht="25.5" customHeight="1" x14ac:dyDescent="0.25">
      <c r="A121" s="10" t="s">
        <v>540</v>
      </c>
      <c r="C121" s="10" t="s">
        <v>543</v>
      </c>
    </row>
    <row r="122" spans="1:5" ht="20.25" customHeight="1" x14ac:dyDescent="0.25">
      <c r="A122" s="24" t="s">
        <v>541</v>
      </c>
      <c r="C122" s="10" t="s">
        <v>543</v>
      </c>
    </row>
    <row r="123" spans="1:5" x14ac:dyDescent="0.25">
      <c r="A123" s="24"/>
    </row>
    <row r="124" spans="1:5" x14ac:dyDescent="0.25">
      <c r="A124" s="29" t="s">
        <v>437</v>
      </c>
      <c r="C124" s="19"/>
    </row>
    <row r="125" spans="1:5" x14ac:dyDescent="0.25">
      <c r="A125" s="24" t="s">
        <v>262</v>
      </c>
    </row>
    <row r="126" spans="1:5" x14ac:dyDescent="0.25">
      <c r="A126" s="24"/>
    </row>
    <row r="127" spans="1:5" x14ac:dyDescent="0.25">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tabColor rgb="FF92D050"/>
  </sheetPr>
  <dimension ref="A1:P124"/>
  <sheetViews>
    <sheetView tabSelected="1" view="pageBreakPreview" zoomScaleNormal="100" zoomScaleSheetLayoutView="100" workbookViewId="0">
      <selection activeCell="A130" sqref="A130"/>
    </sheetView>
  </sheetViews>
  <sheetFormatPr defaultColWidth="9.109375" defaultRowHeight="13.2" x14ac:dyDescent="0.25"/>
  <cols>
    <col min="1" max="1" width="55.44140625" style="130" customWidth="1"/>
    <col min="2" max="2" width="6.88671875" style="130" customWidth="1"/>
    <col min="3" max="3" width="15.88671875" style="130" customWidth="1"/>
    <col min="4" max="4" width="17.6640625" style="130" customWidth="1"/>
    <col min="5" max="5" width="19" style="131" hidden="1" customWidth="1"/>
    <col min="6" max="7" width="15.88671875" style="131" hidden="1" customWidth="1"/>
    <col min="8" max="8" width="23.88671875" style="131" hidden="1" customWidth="1"/>
    <col min="9" max="9" width="15.88671875" style="131" hidden="1" customWidth="1"/>
    <col min="10" max="10" width="16" style="131" hidden="1" customWidth="1"/>
    <col min="11" max="12" width="12.88671875" style="131" hidden="1" customWidth="1"/>
    <col min="13" max="13" width="14.44140625" style="130" hidden="1" customWidth="1"/>
    <col min="14" max="14" width="11.88671875" style="130" hidden="1" customWidth="1"/>
    <col min="15" max="15" width="11.33203125" style="130" hidden="1" customWidth="1"/>
    <col min="16" max="16" width="14.88671875" style="130" hidden="1" customWidth="1"/>
    <col min="17" max="25" width="0" style="130" hidden="1" customWidth="1"/>
    <col min="26" max="16384" width="9.109375" style="130"/>
  </cols>
  <sheetData>
    <row r="1" spans="1:12" ht="48.75" customHeight="1" x14ac:dyDescent="0.25">
      <c r="C1" s="256" t="s">
        <v>355</v>
      </c>
      <c r="D1" s="257"/>
    </row>
    <row r="2" spans="1:12" ht="21" customHeight="1" x14ac:dyDescent="0.25">
      <c r="C2" s="132"/>
      <c r="D2" s="133" t="s">
        <v>356</v>
      </c>
    </row>
    <row r="3" spans="1:12" x14ac:dyDescent="0.25">
      <c r="A3" s="258" t="s">
        <v>295</v>
      </c>
      <c r="B3" s="258"/>
      <c r="C3" s="258"/>
      <c r="D3" s="258"/>
    </row>
    <row r="4" spans="1:12" x14ac:dyDescent="0.25">
      <c r="A4" s="255"/>
      <c r="B4" s="255"/>
      <c r="C4" s="255"/>
      <c r="D4" s="255"/>
      <c r="H4" s="210"/>
    </row>
    <row r="5" spans="1:12" x14ac:dyDescent="0.25">
      <c r="A5" s="259" t="s">
        <v>288</v>
      </c>
      <c r="B5" s="259"/>
      <c r="C5" s="259"/>
      <c r="D5" s="259"/>
    </row>
    <row r="6" spans="1:12" x14ac:dyDescent="0.25">
      <c r="A6" s="255" t="s">
        <v>563</v>
      </c>
      <c r="B6" s="255"/>
      <c r="C6" s="255"/>
      <c r="D6" s="255"/>
    </row>
    <row r="7" spans="1:12" s="137" customFormat="1" x14ac:dyDescent="0.25">
      <c r="D7" s="141" t="s">
        <v>357</v>
      </c>
      <c r="E7" s="131"/>
      <c r="F7" s="131"/>
      <c r="G7" s="131"/>
      <c r="H7" s="131"/>
      <c r="I7" s="131"/>
      <c r="J7" s="131"/>
      <c r="K7" s="131"/>
      <c r="L7" s="131"/>
    </row>
    <row r="8" spans="1:12" ht="39.6" x14ac:dyDescent="0.25">
      <c r="A8" s="142" t="s">
        <v>296</v>
      </c>
      <c r="B8" s="211" t="s">
        <v>358</v>
      </c>
      <c r="C8" s="142" t="s">
        <v>297</v>
      </c>
      <c r="D8" s="142" t="s">
        <v>298</v>
      </c>
    </row>
    <row r="9" spans="1:12" x14ac:dyDescent="0.25">
      <c r="A9" s="146">
        <v>1</v>
      </c>
      <c r="B9" s="212">
        <v>2</v>
      </c>
      <c r="C9" s="146">
        <v>3</v>
      </c>
      <c r="D9" s="146">
        <v>4</v>
      </c>
    </row>
    <row r="10" spans="1:12" x14ac:dyDescent="0.25">
      <c r="A10" s="213" t="s">
        <v>299</v>
      </c>
      <c r="B10" s="214"/>
      <c r="C10" s="122"/>
      <c r="D10" s="123"/>
    </row>
    <row r="11" spans="1:12" x14ac:dyDescent="0.25">
      <c r="A11" s="215" t="s">
        <v>359</v>
      </c>
      <c r="B11" s="216" t="s">
        <v>257</v>
      </c>
      <c r="C11" s="122">
        <v>845628</v>
      </c>
      <c r="D11" s="122">
        <v>604583</v>
      </c>
    </row>
    <row r="12" spans="1:12" x14ac:dyDescent="0.25">
      <c r="A12" s="215" t="s">
        <v>302</v>
      </c>
      <c r="B12" s="216" t="s">
        <v>390</v>
      </c>
      <c r="C12" s="123"/>
      <c r="D12" s="123"/>
    </row>
    <row r="13" spans="1:12" x14ac:dyDescent="0.25">
      <c r="A13" s="215" t="s">
        <v>30</v>
      </c>
      <c r="B13" s="216" t="s">
        <v>247</v>
      </c>
      <c r="C13" s="123"/>
      <c r="D13" s="123"/>
    </row>
    <row r="14" spans="1:12" ht="26.4" x14ac:dyDescent="0.25">
      <c r="A14" s="215" t="s">
        <v>31</v>
      </c>
      <c r="B14" s="216" t="s">
        <v>248</v>
      </c>
      <c r="C14" s="120">
        <v>845628</v>
      </c>
      <c r="D14" s="120">
        <v>604583</v>
      </c>
      <c r="E14" s="158">
        <v>0.31890999991446733</v>
      </c>
      <c r="F14" s="217">
        <v>845636621.46000004</v>
      </c>
      <c r="G14" s="217">
        <v>8940.3700000000008</v>
      </c>
    </row>
    <row r="15" spans="1:12" x14ac:dyDescent="0.25">
      <c r="A15" s="215" t="s">
        <v>360</v>
      </c>
      <c r="B15" s="216">
        <v>2</v>
      </c>
      <c r="C15" s="120">
        <v>0</v>
      </c>
      <c r="D15" s="120">
        <v>0</v>
      </c>
    </row>
    <row r="16" spans="1:12" x14ac:dyDescent="0.25">
      <c r="A16" s="215" t="s">
        <v>366</v>
      </c>
      <c r="B16" s="216" t="s">
        <v>3</v>
      </c>
      <c r="C16" s="120">
        <v>281506</v>
      </c>
      <c r="D16" s="120">
        <v>369887</v>
      </c>
      <c r="E16" s="158">
        <v>-0.17349000001559034</v>
      </c>
      <c r="F16" s="218">
        <v>100000000</v>
      </c>
      <c r="G16" s="217">
        <v>1262123.95</v>
      </c>
      <c r="H16" s="217">
        <v>176656808.34999999</v>
      </c>
    </row>
    <row r="17" spans="1:9" x14ac:dyDescent="0.25">
      <c r="A17" s="215" t="s">
        <v>302</v>
      </c>
      <c r="B17" s="216" t="s">
        <v>390</v>
      </c>
      <c r="C17" s="120"/>
      <c r="D17" s="120" t="s">
        <v>390</v>
      </c>
    </row>
    <row r="18" spans="1:9" x14ac:dyDescent="0.25">
      <c r="A18" s="215" t="s">
        <v>32</v>
      </c>
      <c r="B18" s="216" t="s">
        <v>252</v>
      </c>
      <c r="C18" s="120">
        <v>6111</v>
      </c>
      <c r="D18" s="120">
        <v>21518</v>
      </c>
      <c r="E18" s="158">
        <v>-0.48909000000003289</v>
      </c>
      <c r="F18" s="217">
        <v>6111489.0899999999</v>
      </c>
      <c r="I18" s="131">
        <v>1270.23</v>
      </c>
    </row>
    <row r="19" spans="1:9" x14ac:dyDescent="0.25">
      <c r="A19" s="215" t="s">
        <v>365</v>
      </c>
      <c r="B19" s="216" t="s">
        <v>361</v>
      </c>
      <c r="C19" s="120"/>
      <c r="D19" s="120">
        <v>0</v>
      </c>
      <c r="E19" s="158">
        <v>0</v>
      </c>
      <c r="F19" s="219">
        <v>0</v>
      </c>
      <c r="G19" s="219">
        <v>0</v>
      </c>
      <c r="H19" s="219">
        <v>0</v>
      </c>
    </row>
    <row r="20" spans="1:9" x14ac:dyDescent="0.25">
      <c r="A20" s="215" t="s">
        <v>302</v>
      </c>
      <c r="B20" s="216" t="s">
        <v>390</v>
      </c>
      <c r="C20" s="120"/>
      <c r="D20" s="120" t="s">
        <v>390</v>
      </c>
      <c r="G20" s="217"/>
    </row>
    <row r="21" spans="1:9" x14ac:dyDescent="0.25">
      <c r="A21" s="215" t="s">
        <v>32</v>
      </c>
      <c r="B21" s="216" t="s">
        <v>347</v>
      </c>
      <c r="C21" s="120">
        <v>0</v>
      </c>
      <c r="D21" s="120">
        <v>0</v>
      </c>
      <c r="E21" s="158">
        <v>0</v>
      </c>
      <c r="F21" s="219">
        <v>0</v>
      </c>
    </row>
    <row r="22" spans="1:9" ht="26.4" x14ac:dyDescent="0.25">
      <c r="A22" s="215" t="s">
        <v>309</v>
      </c>
      <c r="B22" s="216" t="s">
        <v>318</v>
      </c>
      <c r="C22" s="120">
        <v>37159083</v>
      </c>
      <c r="D22" s="120">
        <v>37636168</v>
      </c>
      <c r="E22" s="158">
        <v>0.54750999808311462</v>
      </c>
      <c r="F22" s="217">
        <v>36576406867.040001</v>
      </c>
    </row>
    <row r="23" spans="1:9" x14ac:dyDescent="0.25">
      <c r="A23" s="215" t="s">
        <v>302</v>
      </c>
      <c r="B23" s="216"/>
      <c r="C23" s="120"/>
      <c r="D23" s="120" t="s">
        <v>390</v>
      </c>
    </row>
    <row r="24" spans="1:9" x14ac:dyDescent="0.25">
      <c r="A24" s="215" t="s">
        <v>32</v>
      </c>
      <c r="B24" s="216" t="s">
        <v>348</v>
      </c>
      <c r="C24" s="120">
        <v>582675.59</v>
      </c>
      <c r="D24" s="120">
        <v>513599</v>
      </c>
      <c r="E24" s="158">
        <v>4.5499999541789293E-3</v>
      </c>
      <c r="F24" s="217">
        <v>514780003.23000002</v>
      </c>
      <c r="G24" s="217">
        <v>67895582.219999999</v>
      </c>
    </row>
    <row r="25" spans="1:9" ht="26.4" x14ac:dyDescent="0.25">
      <c r="A25" s="215" t="s">
        <v>499</v>
      </c>
      <c r="B25" s="216" t="s">
        <v>319</v>
      </c>
      <c r="C25" s="120">
        <v>6563602</v>
      </c>
      <c r="D25" s="120">
        <v>6725890</v>
      </c>
      <c r="E25" s="158">
        <v>-0.1313000014051795</v>
      </c>
      <c r="F25" s="217">
        <v>2947704272.8800001</v>
      </c>
      <c r="G25" s="217">
        <v>3475509290.3200002</v>
      </c>
    </row>
    <row r="26" spans="1:9" x14ac:dyDescent="0.25">
      <c r="A26" s="215" t="s">
        <v>302</v>
      </c>
      <c r="B26" s="216" t="s">
        <v>390</v>
      </c>
      <c r="C26" s="120"/>
      <c r="D26" s="120" t="s">
        <v>390</v>
      </c>
    </row>
    <row r="27" spans="1:9" x14ac:dyDescent="0.25">
      <c r="A27" s="215" t="s">
        <v>33</v>
      </c>
      <c r="B27" s="216" t="s">
        <v>34</v>
      </c>
      <c r="C27" s="120">
        <v>140389</v>
      </c>
      <c r="D27" s="120">
        <v>83427</v>
      </c>
      <c r="E27" s="158">
        <v>0.43189999999594875</v>
      </c>
      <c r="F27" s="217">
        <v>140388568.09999999</v>
      </c>
      <c r="G27" s="220"/>
    </row>
    <row r="28" spans="1:9" ht="26.4" x14ac:dyDescent="0.25">
      <c r="A28" s="215" t="s">
        <v>500</v>
      </c>
      <c r="B28" s="216" t="s">
        <v>320</v>
      </c>
      <c r="C28" s="120"/>
      <c r="D28" s="120">
        <v>0</v>
      </c>
      <c r="E28" s="158"/>
    </row>
    <row r="29" spans="1:9" x14ac:dyDescent="0.25">
      <c r="A29" s="215" t="s">
        <v>302</v>
      </c>
      <c r="B29" s="216" t="s">
        <v>390</v>
      </c>
      <c r="C29" s="120"/>
      <c r="D29" s="120" t="s">
        <v>390</v>
      </c>
      <c r="E29" s="158"/>
    </row>
    <row r="30" spans="1:9" x14ac:dyDescent="0.25">
      <c r="A30" s="215" t="s">
        <v>33</v>
      </c>
      <c r="B30" s="216" t="s">
        <v>35</v>
      </c>
      <c r="C30" s="120"/>
      <c r="D30" s="120">
        <v>0</v>
      </c>
      <c r="E30" s="158"/>
    </row>
    <row r="31" spans="1:9" x14ac:dyDescent="0.25">
      <c r="A31" s="215" t="s">
        <v>367</v>
      </c>
      <c r="B31" s="216" t="s">
        <v>364</v>
      </c>
      <c r="C31" s="120">
        <v>18526</v>
      </c>
      <c r="D31" s="120">
        <v>18526</v>
      </c>
      <c r="E31" s="158">
        <v>-0.243399999999383</v>
      </c>
      <c r="F31" s="217">
        <v>18526243.399999999</v>
      </c>
      <c r="I31" s="131">
        <v>2310</v>
      </c>
    </row>
    <row r="32" spans="1:9" ht="26.4" x14ac:dyDescent="0.25">
      <c r="A32" s="215" t="s">
        <v>368</v>
      </c>
      <c r="B32" s="216" t="s">
        <v>321</v>
      </c>
      <c r="C32" s="120"/>
      <c r="D32" s="120">
        <v>0</v>
      </c>
    </row>
    <row r="33" spans="1:16" x14ac:dyDescent="0.25">
      <c r="A33" s="215" t="s">
        <v>301</v>
      </c>
      <c r="B33" s="216" t="s">
        <v>322</v>
      </c>
      <c r="C33" s="120">
        <v>2098</v>
      </c>
      <c r="D33" s="120">
        <v>1879</v>
      </c>
      <c r="E33" s="158">
        <v>0.22360000000026048</v>
      </c>
      <c r="F33" s="217">
        <v>2097776.4</v>
      </c>
      <c r="I33" s="131">
        <v>1330</v>
      </c>
    </row>
    <row r="34" spans="1:16" ht="26.4" x14ac:dyDescent="0.25">
      <c r="A34" s="215" t="s">
        <v>369</v>
      </c>
      <c r="B34" s="216" t="s">
        <v>323</v>
      </c>
      <c r="C34" s="120"/>
      <c r="D34" s="120">
        <v>0</v>
      </c>
      <c r="E34" s="158">
        <v>0</v>
      </c>
      <c r="F34" s="217"/>
    </row>
    <row r="35" spans="1:16" ht="26.4" x14ac:dyDescent="0.25">
      <c r="A35" s="215" t="s">
        <v>371</v>
      </c>
      <c r="B35" s="216" t="s">
        <v>325</v>
      </c>
      <c r="C35" s="120">
        <v>77183</v>
      </c>
      <c r="D35" s="120">
        <v>76492</v>
      </c>
      <c r="E35" s="158">
        <v>0.19249000001582317</v>
      </c>
      <c r="F35" s="221">
        <v>77182807.50999999</v>
      </c>
    </row>
    <row r="36" spans="1:16" ht="26.4" x14ac:dyDescent="0.25">
      <c r="A36" s="215" t="s">
        <v>370</v>
      </c>
      <c r="B36" s="216" t="s">
        <v>326</v>
      </c>
      <c r="C36" s="120">
        <v>157836</v>
      </c>
      <c r="D36" s="120">
        <v>147962</v>
      </c>
      <c r="E36" s="158">
        <v>-5.22400000190828E-2</v>
      </c>
      <c r="F36" s="221">
        <v>157836052.24000001</v>
      </c>
    </row>
    <row r="37" spans="1:16" ht="26.4" x14ac:dyDescent="0.25">
      <c r="A37" s="215" t="s">
        <v>564</v>
      </c>
      <c r="B37" s="216">
        <v>14</v>
      </c>
      <c r="C37" s="120"/>
      <c r="D37" s="120"/>
      <c r="E37" s="158"/>
      <c r="F37" s="221"/>
    </row>
    <row r="38" spans="1:16" x14ac:dyDescent="0.25">
      <c r="A38" s="215" t="s">
        <v>362</v>
      </c>
      <c r="B38" s="216">
        <v>15</v>
      </c>
      <c r="C38" s="120">
        <v>101301</v>
      </c>
      <c r="D38" s="120">
        <v>112955</v>
      </c>
      <c r="E38" s="158">
        <v>-0.10254999999597203</v>
      </c>
      <c r="F38" s="222">
        <v>95484313.510000005</v>
      </c>
      <c r="G38" s="222">
        <v>191671.74</v>
      </c>
      <c r="H38" s="217">
        <v>38351266.670000002</v>
      </c>
      <c r="I38" s="217">
        <v>50000</v>
      </c>
      <c r="J38" s="217">
        <v>351873.8</v>
      </c>
      <c r="K38" s="217">
        <v>2189652.46</v>
      </c>
      <c r="L38" s="217">
        <v>-38264166.670000002</v>
      </c>
      <c r="M38" s="217">
        <v>-2216478.9500000002</v>
      </c>
      <c r="N38" s="223">
        <v>-5.01</v>
      </c>
      <c r="O38" s="218">
        <v>5000000</v>
      </c>
      <c r="P38" s="217">
        <v>162975</v>
      </c>
    </row>
    <row r="39" spans="1:16" x14ac:dyDescent="0.25">
      <c r="A39" s="215" t="s">
        <v>36</v>
      </c>
      <c r="B39" s="216">
        <v>16</v>
      </c>
      <c r="C39" s="120">
        <v>137261</v>
      </c>
      <c r="D39" s="120">
        <v>927864</v>
      </c>
      <c r="E39" s="158">
        <v>0.2421899999899324</v>
      </c>
      <c r="F39" s="217">
        <v>101095691.03</v>
      </c>
      <c r="G39" s="217">
        <v>42335333.310000002</v>
      </c>
      <c r="H39" s="217">
        <v>-6170266.5300000003</v>
      </c>
    </row>
    <row r="40" spans="1:16" x14ac:dyDescent="0.25">
      <c r="A40" s="215" t="s">
        <v>302</v>
      </c>
      <c r="B40" s="216" t="s">
        <v>390</v>
      </c>
      <c r="C40" s="120"/>
      <c r="D40" s="120"/>
      <c r="E40" s="158"/>
    </row>
    <row r="41" spans="1:16" x14ac:dyDescent="0.25">
      <c r="A41" s="215" t="s">
        <v>37</v>
      </c>
      <c r="B41" s="224" t="s">
        <v>61</v>
      </c>
      <c r="C41" s="120">
        <v>44774</v>
      </c>
      <c r="D41" s="120">
        <v>2449</v>
      </c>
      <c r="E41" s="158">
        <v>0.35728000000381144</v>
      </c>
      <c r="F41" s="217">
        <v>45667047.060000002</v>
      </c>
      <c r="G41" s="217">
        <v>893404.34</v>
      </c>
    </row>
    <row r="42" spans="1:16" x14ac:dyDescent="0.25">
      <c r="A42" s="215" t="s">
        <v>39</v>
      </c>
      <c r="B42" s="224" t="s">
        <v>565</v>
      </c>
      <c r="C42" s="120"/>
      <c r="D42" s="120">
        <v>0</v>
      </c>
      <c r="I42" s="158">
        <v>102924040.97000001</v>
      </c>
    </row>
    <row r="43" spans="1:16" x14ac:dyDescent="0.25">
      <c r="A43" s="215" t="s">
        <v>41</v>
      </c>
      <c r="B43" s="224" t="s">
        <v>566</v>
      </c>
      <c r="C43" s="120">
        <v>44774</v>
      </c>
      <c r="D43" s="120">
        <v>2449</v>
      </c>
      <c r="E43" s="158">
        <v>0.35728000000381144</v>
      </c>
      <c r="F43" s="217">
        <v>45667047.060000002</v>
      </c>
      <c r="G43" s="217">
        <v>893404.34</v>
      </c>
    </row>
    <row r="44" spans="1:16" x14ac:dyDescent="0.25">
      <c r="A44" s="215" t="s">
        <v>43</v>
      </c>
      <c r="B44" s="224">
        <v>16.2</v>
      </c>
      <c r="C44" s="120">
        <v>0</v>
      </c>
      <c r="D44" s="120">
        <v>235</v>
      </c>
      <c r="E44" s="158">
        <v>0</v>
      </c>
      <c r="F44" s="218">
        <v>0</v>
      </c>
      <c r="G44" s="218">
        <v>0</v>
      </c>
    </row>
    <row r="45" spans="1:16" x14ac:dyDescent="0.25">
      <c r="A45" s="215" t="s">
        <v>45</v>
      </c>
      <c r="B45" s="224" t="s">
        <v>567</v>
      </c>
      <c r="C45" s="120"/>
      <c r="D45" s="120">
        <v>0</v>
      </c>
      <c r="E45" s="158">
        <v>0</v>
      </c>
      <c r="F45" s="225"/>
      <c r="G45" s="217"/>
    </row>
    <row r="46" spans="1:16" x14ac:dyDescent="0.25">
      <c r="A46" s="215" t="s">
        <v>47</v>
      </c>
      <c r="B46" s="224" t="s">
        <v>568</v>
      </c>
      <c r="C46" s="120">
        <v>43865</v>
      </c>
      <c r="D46" s="120">
        <v>19309</v>
      </c>
      <c r="E46" s="158">
        <v>0.44088000000192551</v>
      </c>
      <c r="F46" s="217">
        <v>48171273.969999999</v>
      </c>
      <c r="G46" s="217">
        <v>4306714.8499999996</v>
      </c>
      <c r="H46" s="226"/>
    </row>
    <row r="47" spans="1:16" x14ac:dyDescent="0.25">
      <c r="A47" s="215" t="s">
        <v>49</v>
      </c>
      <c r="B47" s="224" t="s">
        <v>569</v>
      </c>
      <c r="C47" s="120">
        <v>41507</v>
      </c>
      <c r="D47" s="120">
        <v>887315</v>
      </c>
      <c r="E47" s="158">
        <v>-0.15682000000379048</v>
      </c>
      <c r="F47" s="217">
        <v>42335333.310000002</v>
      </c>
      <c r="G47" s="217">
        <v>828176.49</v>
      </c>
      <c r="H47" s="158"/>
    </row>
    <row r="48" spans="1:16" x14ac:dyDescent="0.25">
      <c r="A48" s="215" t="s">
        <v>51</v>
      </c>
      <c r="B48" s="224" t="s">
        <v>570</v>
      </c>
      <c r="C48" s="120">
        <v>7115</v>
      </c>
      <c r="D48" s="120">
        <v>18556</v>
      </c>
      <c r="E48" s="158">
        <v>-0.39915000000019063</v>
      </c>
      <c r="F48" s="217">
        <v>7257370</v>
      </c>
      <c r="G48" s="217">
        <v>141970.85</v>
      </c>
      <c r="H48" s="158"/>
    </row>
    <row r="49" spans="1:7" x14ac:dyDescent="0.25">
      <c r="A49" s="215" t="s">
        <v>53</v>
      </c>
      <c r="B49" s="224" t="s">
        <v>571</v>
      </c>
      <c r="C49" s="120"/>
      <c r="D49" s="120">
        <v>0</v>
      </c>
    </row>
    <row r="50" spans="1:7" x14ac:dyDescent="0.25">
      <c r="A50" s="215" t="s">
        <v>55</v>
      </c>
      <c r="B50" s="224" t="s">
        <v>572</v>
      </c>
      <c r="C50" s="120"/>
      <c r="D50" s="120">
        <v>0</v>
      </c>
    </row>
    <row r="51" spans="1:7" x14ac:dyDescent="0.25">
      <c r="A51" s="215" t="s">
        <v>57</v>
      </c>
      <c r="B51" s="224" t="s">
        <v>573</v>
      </c>
      <c r="C51" s="120"/>
      <c r="D51" s="120">
        <v>0</v>
      </c>
    </row>
    <row r="52" spans="1:7" x14ac:dyDescent="0.25">
      <c r="A52" s="215" t="s">
        <v>59</v>
      </c>
      <c r="B52" s="216">
        <v>17</v>
      </c>
      <c r="C52" s="120">
        <v>0</v>
      </c>
      <c r="D52" s="120">
        <v>0</v>
      </c>
      <c r="E52" s="158">
        <v>0</v>
      </c>
      <c r="F52" s="217"/>
    </row>
    <row r="53" spans="1:7" x14ac:dyDescent="0.25">
      <c r="A53" s="215" t="s">
        <v>302</v>
      </c>
      <c r="B53" s="216" t="s">
        <v>390</v>
      </c>
      <c r="C53" s="120"/>
      <c r="D53" s="120" t="s">
        <v>390</v>
      </c>
    </row>
    <row r="54" spans="1:7" x14ac:dyDescent="0.25">
      <c r="A54" s="215" t="s">
        <v>60</v>
      </c>
      <c r="B54" s="216">
        <v>17.100000000000001</v>
      </c>
      <c r="C54" s="120"/>
      <c r="D54" s="120">
        <v>0</v>
      </c>
    </row>
    <row r="55" spans="1:7" x14ac:dyDescent="0.25">
      <c r="A55" s="215" t="s">
        <v>62</v>
      </c>
      <c r="B55" s="216">
        <v>17.2</v>
      </c>
      <c r="C55" s="120">
        <v>0</v>
      </c>
      <c r="D55" s="120">
        <v>0</v>
      </c>
    </row>
    <row r="56" spans="1:7" x14ac:dyDescent="0.25">
      <c r="A56" s="215" t="s">
        <v>64</v>
      </c>
      <c r="B56" s="216">
        <v>17.3</v>
      </c>
      <c r="C56" s="120"/>
      <c r="D56" s="120">
        <v>0</v>
      </c>
    </row>
    <row r="57" spans="1:7" x14ac:dyDescent="0.25">
      <c r="A57" s="215" t="s">
        <v>66</v>
      </c>
      <c r="B57" s="216">
        <v>17.399999999999999</v>
      </c>
      <c r="C57" s="120"/>
      <c r="D57" s="120">
        <v>0</v>
      </c>
    </row>
    <row r="58" spans="1:7" x14ac:dyDescent="0.25">
      <c r="A58" s="215" t="s">
        <v>310</v>
      </c>
      <c r="B58" s="216">
        <v>18</v>
      </c>
      <c r="C58" s="120">
        <v>504441</v>
      </c>
      <c r="D58" s="120">
        <v>521000</v>
      </c>
      <c r="E58" s="158">
        <v>-0.47029999998630956</v>
      </c>
      <c r="F58" s="221">
        <v>504441470.30000001</v>
      </c>
      <c r="G58" s="131">
        <v>1400</v>
      </c>
    </row>
    <row r="59" spans="1:7" x14ac:dyDescent="0.25">
      <c r="A59" s="215" t="s">
        <v>311</v>
      </c>
      <c r="B59" s="216">
        <v>19</v>
      </c>
      <c r="C59" s="120">
        <v>93274</v>
      </c>
      <c r="D59" s="120">
        <v>100375</v>
      </c>
      <c r="E59" s="158">
        <v>-0.14033999999810476</v>
      </c>
      <c r="F59" s="217">
        <v>93274140.340000004</v>
      </c>
      <c r="G59" s="131">
        <v>2810</v>
      </c>
    </row>
    <row r="60" spans="1:7" x14ac:dyDescent="0.25">
      <c r="A60" s="215" t="s">
        <v>68</v>
      </c>
      <c r="B60" s="216">
        <v>20</v>
      </c>
      <c r="C60" s="120">
        <v>21187</v>
      </c>
      <c r="D60" s="120">
        <v>37782</v>
      </c>
      <c r="E60" s="158">
        <v>-0.22257999999783351</v>
      </c>
      <c r="F60" s="221">
        <v>21187222.579999998</v>
      </c>
      <c r="G60" s="131">
        <v>1600</v>
      </c>
    </row>
    <row r="61" spans="1:7" x14ac:dyDescent="0.25">
      <c r="A61" s="215" t="s">
        <v>300</v>
      </c>
      <c r="B61" s="216">
        <v>21</v>
      </c>
      <c r="C61" s="120"/>
      <c r="D61" s="120"/>
    </row>
    <row r="62" spans="1:7" x14ac:dyDescent="0.25">
      <c r="A62" s="227" t="s">
        <v>372</v>
      </c>
      <c r="B62" s="216">
        <v>22</v>
      </c>
      <c r="C62" s="228">
        <v>45962926</v>
      </c>
      <c r="D62" s="228">
        <v>47281363</v>
      </c>
      <c r="E62" s="229">
        <v>45962926.011500001</v>
      </c>
    </row>
    <row r="63" spans="1:7" x14ac:dyDescent="0.25">
      <c r="A63" s="230" t="s">
        <v>306</v>
      </c>
      <c r="B63" s="216"/>
      <c r="C63" s="123"/>
      <c r="D63" s="123"/>
    </row>
    <row r="64" spans="1:7" x14ac:dyDescent="0.25">
      <c r="A64" s="215" t="s">
        <v>373</v>
      </c>
      <c r="B64" s="216">
        <v>23</v>
      </c>
      <c r="C64" s="120">
        <v>1363967</v>
      </c>
      <c r="D64" s="120">
        <v>11349533</v>
      </c>
      <c r="E64" s="158">
        <v>-0.14234000002034009</v>
      </c>
      <c r="F64" s="217">
        <v>1357009531.3</v>
      </c>
      <c r="G64" s="217">
        <v>6957611.04</v>
      </c>
    </row>
    <row r="65" spans="1:10" x14ac:dyDescent="0.25">
      <c r="A65" s="215" t="s">
        <v>307</v>
      </c>
      <c r="B65" s="216">
        <v>24</v>
      </c>
      <c r="C65" s="120"/>
      <c r="D65" s="123">
        <v>0</v>
      </c>
    </row>
    <row r="66" spans="1:10" x14ac:dyDescent="0.25">
      <c r="A66" s="215" t="s">
        <v>312</v>
      </c>
      <c r="B66" s="216">
        <v>25</v>
      </c>
      <c r="C66" s="120">
        <v>22492269</v>
      </c>
      <c r="D66" s="120">
        <v>13311008</v>
      </c>
      <c r="E66" s="158">
        <v>-0.33314000070095062</v>
      </c>
      <c r="F66" s="217">
        <v>22010000000</v>
      </c>
      <c r="G66" s="217">
        <v>482269333.13999999</v>
      </c>
      <c r="H66" s="217"/>
      <c r="I66" s="231"/>
    </row>
    <row r="67" spans="1:10" x14ac:dyDescent="0.25">
      <c r="A67" s="215" t="s">
        <v>375</v>
      </c>
      <c r="B67" s="216">
        <v>26</v>
      </c>
      <c r="C67" s="120"/>
      <c r="D67" s="123">
        <v>0</v>
      </c>
    </row>
    <row r="68" spans="1:10" x14ac:dyDescent="0.25">
      <c r="A68" s="215" t="s">
        <v>313</v>
      </c>
      <c r="B68" s="216">
        <v>27</v>
      </c>
      <c r="C68" s="120"/>
      <c r="D68" s="123">
        <v>0</v>
      </c>
    </row>
    <row r="69" spans="1:10" x14ac:dyDescent="0.25">
      <c r="A69" s="215" t="s">
        <v>70</v>
      </c>
      <c r="B69" s="216">
        <v>28</v>
      </c>
      <c r="C69" s="120">
        <v>0</v>
      </c>
      <c r="D69" s="120">
        <v>10</v>
      </c>
      <c r="E69" s="158">
        <v>0</v>
      </c>
      <c r="F69" s="217">
        <v>0</v>
      </c>
    </row>
    <row r="70" spans="1:10" x14ac:dyDescent="0.25">
      <c r="A70" s="215" t="s">
        <v>374</v>
      </c>
      <c r="B70" s="216">
        <v>29</v>
      </c>
      <c r="C70" s="120">
        <v>474980</v>
      </c>
      <c r="D70" s="120">
        <v>513500</v>
      </c>
      <c r="E70" s="158">
        <v>-4254.5037099999608</v>
      </c>
      <c r="F70" s="217">
        <v>10463802.029999999</v>
      </c>
      <c r="G70" s="217">
        <v>0</v>
      </c>
      <c r="H70" s="217">
        <v>2400000</v>
      </c>
      <c r="I70" s="221">
        <v>466370701.68000001</v>
      </c>
      <c r="J70" s="221"/>
    </row>
    <row r="71" spans="1:10" x14ac:dyDescent="0.25">
      <c r="A71" s="215" t="s">
        <v>73</v>
      </c>
      <c r="B71" s="216">
        <v>30</v>
      </c>
      <c r="C71" s="120">
        <v>81807</v>
      </c>
      <c r="D71" s="120">
        <v>37775</v>
      </c>
      <c r="E71" s="158">
        <v>-0.3058900000032736</v>
      </c>
      <c r="F71" s="217">
        <v>0</v>
      </c>
      <c r="G71" s="217">
        <v>36577207.590000004</v>
      </c>
      <c r="H71" s="217">
        <v>45230098.299999997</v>
      </c>
    </row>
    <row r="72" spans="1:10" x14ac:dyDescent="0.25">
      <c r="A72" s="215" t="s">
        <v>302</v>
      </c>
      <c r="B72" s="216" t="s">
        <v>390</v>
      </c>
      <c r="C72" s="120"/>
      <c r="D72" s="123"/>
      <c r="E72" s="158"/>
    </row>
    <row r="73" spans="1:10" x14ac:dyDescent="0.25">
      <c r="A73" s="215" t="s">
        <v>75</v>
      </c>
      <c r="B73" s="216">
        <v>30.1</v>
      </c>
      <c r="C73" s="120"/>
      <c r="D73" s="123">
        <v>0</v>
      </c>
      <c r="E73" s="158">
        <v>0</v>
      </c>
      <c r="F73" s="217"/>
    </row>
    <row r="74" spans="1:10" x14ac:dyDescent="0.25">
      <c r="A74" s="215" t="s">
        <v>76</v>
      </c>
      <c r="B74" s="216">
        <v>30.2</v>
      </c>
      <c r="C74" s="120"/>
      <c r="D74" s="123">
        <v>0</v>
      </c>
    </row>
    <row r="75" spans="1:10" x14ac:dyDescent="0.25">
      <c r="A75" s="215" t="s">
        <v>78</v>
      </c>
      <c r="B75" s="216">
        <v>30.3</v>
      </c>
      <c r="C75" s="120"/>
      <c r="D75" s="123">
        <v>0</v>
      </c>
    </row>
    <row r="76" spans="1:10" x14ac:dyDescent="0.25">
      <c r="A76" s="215" t="s">
        <v>80</v>
      </c>
      <c r="B76" s="216">
        <v>30.4</v>
      </c>
      <c r="C76" s="120"/>
      <c r="D76" s="123">
        <v>0</v>
      </c>
    </row>
    <row r="77" spans="1:10" x14ac:dyDescent="0.25">
      <c r="A77" s="215" t="s">
        <v>82</v>
      </c>
      <c r="B77" s="216">
        <v>30.5</v>
      </c>
      <c r="C77" s="120"/>
      <c r="D77" s="123">
        <v>0</v>
      </c>
    </row>
    <row r="78" spans="1:10" x14ac:dyDescent="0.25">
      <c r="A78" s="215" t="s">
        <v>84</v>
      </c>
      <c r="B78" s="216">
        <v>30.6</v>
      </c>
      <c r="C78" s="120"/>
      <c r="D78" s="123">
        <v>0</v>
      </c>
    </row>
    <row r="79" spans="1:10" x14ac:dyDescent="0.25">
      <c r="A79" s="215" t="s">
        <v>86</v>
      </c>
      <c r="B79" s="216">
        <v>30.7</v>
      </c>
      <c r="C79" s="120">
        <v>36577</v>
      </c>
      <c r="D79" s="120">
        <v>3063</v>
      </c>
      <c r="E79" s="158">
        <v>-0.20759000000543892</v>
      </c>
      <c r="F79" s="217">
        <v>36577207.590000004</v>
      </c>
    </row>
    <row r="80" spans="1:10" x14ac:dyDescent="0.25">
      <c r="A80" s="215" t="s">
        <v>88</v>
      </c>
      <c r="B80" s="216">
        <v>30.8</v>
      </c>
      <c r="C80" s="120">
        <v>37389</v>
      </c>
      <c r="D80" s="120">
        <v>30738</v>
      </c>
      <c r="E80" s="158">
        <v>-7.5119999994058162E-2</v>
      </c>
      <c r="F80" s="221">
        <v>37389075.119999997</v>
      </c>
      <c r="G80" s="217"/>
      <c r="H80" s="221">
        <v>0</v>
      </c>
      <c r="I80" s="217"/>
    </row>
    <row r="81" spans="1:7" x14ac:dyDescent="0.25">
      <c r="A81" s="215" t="s">
        <v>90</v>
      </c>
      <c r="B81" s="216">
        <v>30.9</v>
      </c>
      <c r="C81" s="120"/>
      <c r="D81" s="120">
        <v>0</v>
      </c>
    </row>
    <row r="82" spans="1:7" x14ac:dyDescent="0.25">
      <c r="A82" s="215" t="s">
        <v>92</v>
      </c>
      <c r="B82" s="232">
        <v>30.1</v>
      </c>
      <c r="C82" s="120">
        <v>7841</v>
      </c>
      <c r="D82" s="120">
        <v>3974</v>
      </c>
      <c r="E82" s="158">
        <v>-2.3180000000138534E-2</v>
      </c>
      <c r="F82" s="233">
        <v>7841023.1799999997</v>
      </c>
      <c r="G82" s="221">
        <v>0</v>
      </c>
    </row>
    <row r="83" spans="1:7" ht="26.4" x14ac:dyDescent="0.25">
      <c r="A83" s="215" t="s">
        <v>96</v>
      </c>
      <c r="B83" s="232">
        <v>30.11</v>
      </c>
      <c r="C83" s="120"/>
      <c r="D83" s="123"/>
      <c r="E83" s="158">
        <v>0</v>
      </c>
      <c r="F83" s="217">
        <v>0</v>
      </c>
    </row>
    <row r="84" spans="1:7" x14ac:dyDescent="0.25">
      <c r="A84" s="215" t="s">
        <v>59</v>
      </c>
      <c r="B84" s="216">
        <v>31</v>
      </c>
      <c r="C84" s="120">
        <v>0</v>
      </c>
      <c r="D84" s="120">
        <v>0</v>
      </c>
    </row>
    <row r="85" spans="1:7" x14ac:dyDescent="0.25">
      <c r="A85" s="215" t="s">
        <v>302</v>
      </c>
      <c r="B85" s="216" t="s">
        <v>390</v>
      </c>
      <c r="C85" s="120"/>
      <c r="D85" s="123"/>
    </row>
    <row r="86" spans="1:7" x14ac:dyDescent="0.25">
      <c r="A86" s="215" t="s">
        <v>99</v>
      </c>
      <c r="B86" s="216">
        <v>31.1</v>
      </c>
      <c r="C86" s="120"/>
      <c r="D86" s="123"/>
    </row>
    <row r="87" spans="1:7" x14ac:dyDescent="0.25">
      <c r="A87" s="215" t="s">
        <v>101</v>
      </c>
      <c r="B87" s="216">
        <v>31.2</v>
      </c>
      <c r="C87" s="120"/>
      <c r="D87" s="120"/>
      <c r="E87" s="158">
        <v>0</v>
      </c>
      <c r="F87" s="217"/>
    </row>
    <row r="88" spans="1:7" x14ac:dyDescent="0.25">
      <c r="A88" s="215" t="s">
        <v>103</v>
      </c>
      <c r="B88" s="216">
        <v>31.3</v>
      </c>
      <c r="C88" s="120"/>
      <c r="D88" s="123"/>
    </row>
    <row r="89" spans="1:7" x14ac:dyDescent="0.25">
      <c r="A89" s="215" t="s">
        <v>105</v>
      </c>
      <c r="B89" s="216">
        <v>31.4</v>
      </c>
      <c r="C89" s="120"/>
      <c r="D89" s="123"/>
    </row>
    <row r="90" spans="1:7" x14ac:dyDescent="0.25">
      <c r="A90" s="215" t="s">
        <v>315</v>
      </c>
      <c r="B90" s="216">
        <v>32</v>
      </c>
      <c r="C90" s="120">
        <v>16</v>
      </c>
      <c r="D90" s="120">
        <v>820</v>
      </c>
      <c r="E90" s="158">
        <v>-7.1419999999999817E-2</v>
      </c>
      <c r="F90" s="221">
        <v>16071.42</v>
      </c>
      <c r="G90" s="217"/>
    </row>
    <row r="91" spans="1:7" x14ac:dyDescent="0.25">
      <c r="A91" s="215" t="s">
        <v>316</v>
      </c>
      <c r="B91" s="216">
        <v>33</v>
      </c>
      <c r="C91" s="120"/>
      <c r="D91" s="123"/>
    </row>
    <row r="92" spans="1:7" x14ac:dyDescent="0.25">
      <c r="A92" s="215" t="s">
        <v>108</v>
      </c>
      <c r="B92" s="216">
        <v>34</v>
      </c>
      <c r="C92" s="120"/>
      <c r="D92" s="123"/>
    </row>
    <row r="93" spans="1:7" x14ac:dyDescent="0.25">
      <c r="A93" s="215" t="s">
        <v>109</v>
      </c>
      <c r="B93" s="216">
        <v>35</v>
      </c>
      <c r="C93" s="123"/>
      <c r="D93" s="123"/>
    </row>
    <row r="94" spans="1:7" x14ac:dyDescent="0.25">
      <c r="A94" s="215" t="s">
        <v>574</v>
      </c>
      <c r="B94" s="216">
        <v>36</v>
      </c>
      <c r="C94" s="123">
        <v>4255</v>
      </c>
      <c r="D94" s="123"/>
    </row>
    <row r="95" spans="1:7" x14ac:dyDescent="0.25">
      <c r="A95" s="215" t="s">
        <v>343</v>
      </c>
      <c r="B95" s="216">
        <v>37</v>
      </c>
      <c r="C95" s="123"/>
      <c r="D95" s="123"/>
    </row>
    <row r="96" spans="1:7" x14ac:dyDescent="0.25">
      <c r="A96" s="227" t="s">
        <v>344</v>
      </c>
      <c r="B96" s="216">
        <v>38</v>
      </c>
      <c r="C96" s="234">
        <v>24417294</v>
      </c>
      <c r="D96" s="234">
        <v>25212646</v>
      </c>
    </row>
    <row r="97" spans="1:8" x14ac:dyDescent="0.25">
      <c r="A97" s="227" t="s">
        <v>379</v>
      </c>
      <c r="B97" s="216"/>
      <c r="C97" s="123"/>
      <c r="D97" s="123"/>
    </row>
    <row r="98" spans="1:8" x14ac:dyDescent="0.25">
      <c r="A98" s="215" t="s">
        <v>380</v>
      </c>
      <c r="B98" s="216">
        <v>39</v>
      </c>
      <c r="C98" s="120">
        <v>11240188</v>
      </c>
      <c r="D98" s="120">
        <v>11240188</v>
      </c>
    </row>
    <row r="99" spans="1:8" x14ac:dyDescent="0.25">
      <c r="A99" s="215" t="s">
        <v>302</v>
      </c>
      <c r="B99" s="216"/>
      <c r="C99" s="120"/>
      <c r="D99" s="120"/>
    </row>
    <row r="100" spans="1:8" x14ac:dyDescent="0.25">
      <c r="A100" s="235" t="s">
        <v>381</v>
      </c>
      <c r="B100" s="216">
        <v>39.1</v>
      </c>
      <c r="C100" s="120">
        <v>11240188</v>
      </c>
      <c r="D100" s="120">
        <v>4099259</v>
      </c>
      <c r="F100" s="218">
        <v>11240187778.450001</v>
      </c>
    </row>
    <row r="101" spans="1:8" x14ac:dyDescent="0.25">
      <c r="A101" s="215" t="s">
        <v>382</v>
      </c>
      <c r="B101" s="216">
        <v>39.200000000000003</v>
      </c>
      <c r="C101" s="120"/>
      <c r="D101" s="120">
        <v>7140929</v>
      </c>
    </row>
    <row r="102" spans="1:8" x14ac:dyDescent="0.25">
      <c r="A102" s="215" t="s">
        <v>303</v>
      </c>
      <c r="B102" s="216">
        <v>40</v>
      </c>
      <c r="C102" s="120">
        <v>-3</v>
      </c>
      <c r="D102" s="120">
        <v>0</v>
      </c>
      <c r="F102" s="236">
        <v>-3001.31</v>
      </c>
    </row>
    <row r="103" spans="1:8" x14ac:dyDescent="0.25">
      <c r="A103" s="215" t="s">
        <v>304</v>
      </c>
      <c r="B103" s="216">
        <v>41</v>
      </c>
      <c r="C103" s="120"/>
      <c r="D103" s="120"/>
    </row>
    <row r="104" spans="1:8" x14ac:dyDescent="0.25">
      <c r="A104" s="215" t="s">
        <v>305</v>
      </c>
      <c r="B104" s="216">
        <v>42</v>
      </c>
      <c r="C104" s="120"/>
      <c r="D104" s="237"/>
    </row>
    <row r="105" spans="1:8" ht="26.4" x14ac:dyDescent="0.25">
      <c r="A105" s="215" t="s">
        <v>501</v>
      </c>
      <c r="B105" s="216">
        <v>43</v>
      </c>
      <c r="C105" s="120">
        <v>-610185</v>
      </c>
      <c r="D105" s="120">
        <v>-520354</v>
      </c>
      <c r="E105" s="158">
        <v>0.3909599999897182</v>
      </c>
      <c r="F105" s="238">
        <v>-610185390.96000004</v>
      </c>
    </row>
    <row r="106" spans="1:8" ht="26.4" x14ac:dyDescent="0.25">
      <c r="A106" s="215" t="s">
        <v>502</v>
      </c>
      <c r="B106" s="216">
        <v>44</v>
      </c>
      <c r="C106" s="120">
        <v>0</v>
      </c>
      <c r="D106" s="120">
        <v>0</v>
      </c>
      <c r="E106" s="158">
        <v>0</v>
      </c>
      <c r="F106" s="217"/>
    </row>
    <row r="107" spans="1:8" x14ac:dyDescent="0.25">
      <c r="A107" s="215" t="s">
        <v>115</v>
      </c>
      <c r="B107" s="216">
        <v>45</v>
      </c>
      <c r="C107" s="120">
        <v>0</v>
      </c>
      <c r="D107" s="120">
        <v>0</v>
      </c>
      <c r="E107" s="158">
        <v>0</v>
      </c>
      <c r="F107" s="239"/>
    </row>
    <row r="108" spans="1:8" x14ac:dyDescent="0.25">
      <c r="A108" s="215" t="s">
        <v>383</v>
      </c>
      <c r="B108" s="216">
        <v>46</v>
      </c>
      <c r="C108" s="120">
        <v>674969</v>
      </c>
      <c r="D108" s="240">
        <v>660284</v>
      </c>
      <c r="E108" s="158">
        <v>-0.13015999994240701</v>
      </c>
      <c r="F108" s="217">
        <v>674969130.15999997</v>
      </c>
    </row>
    <row r="109" spans="1:8" x14ac:dyDescent="0.25">
      <c r="A109" s="215" t="s">
        <v>384</v>
      </c>
      <c r="B109" s="241">
        <v>47</v>
      </c>
      <c r="C109" s="120">
        <v>10240663</v>
      </c>
      <c r="D109" s="120">
        <v>10688599</v>
      </c>
      <c r="F109" s="221">
        <v>10240663138.66</v>
      </c>
    </row>
    <row r="110" spans="1:8" x14ac:dyDescent="0.25">
      <c r="A110" s="215" t="s">
        <v>302</v>
      </c>
      <c r="B110" s="241"/>
      <c r="C110" s="120"/>
      <c r="D110" s="120"/>
      <c r="H110" s="242">
        <v>10738875391.360001</v>
      </c>
    </row>
    <row r="111" spans="1:8" ht="12.75" customHeight="1" x14ac:dyDescent="0.25">
      <c r="A111" s="130" t="s">
        <v>385</v>
      </c>
      <c r="B111" s="241">
        <v>47.1</v>
      </c>
      <c r="C111" s="120">
        <v>10688599</v>
      </c>
      <c r="D111" s="120">
        <v>5964509</v>
      </c>
      <c r="E111" s="158">
        <v>-0.10370000079274178</v>
      </c>
      <c r="F111" s="217">
        <v>10688599103.700001</v>
      </c>
      <c r="H111" s="242"/>
    </row>
    <row r="112" spans="1:8" x14ac:dyDescent="0.25">
      <c r="A112" s="215" t="s">
        <v>386</v>
      </c>
      <c r="B112" s="241">
        <v>47.2</v>
      </c>
      <c r="C112" s="120">
        <v>-447936</v>
      </c>
      <c r="D112" s="120">
        <v>4724090</v>
      </c>
      <c r="E112" s="158">
        <v>-3.4959999960847199E-2</v>
      </c>
      <c r="F112" s="238">
        <v>-447935965.04000002</v>
      </c>
    </row>
    <row r="113" spans="1:8" x14ac:dyDescent="0.25">
      <c r="A113" s="227" t="s">
        <v>387</v>
      </c>
      <c r="B113" s="241">
        <v>48</v>
      </c>
      <c r="C113" s="234">
        <v>21545632</v>
      </c>
      <c r="D113" s="234">
        <v>22068717</v>
      </c>
    </row>
    <row r="114" spans="1:8" ht="23.25" customHeight="1" x14ac:dyDescent="0.25">
      <c r="A114" s="227" t="s">
        <v>504</v>
      </c>
      <c r="B114" s="243">
        <v>49</v>
      </c>
      <c r="C114" s="234">
        <v>45962926</v>
      </c>
      <c r="D114" s="234">
        <v>47281363</v>
      </c>
      <c r="E114" s="149">
        <v>0</v>
      </c>
      <c r="F114" s="229">
        <v>45962926.011500001</v>
      </c>
      <c r="H114" s="229">
        <v>51256836396.480003</v>
      </c>
    </row>
    <row r="115" spans="1:8" x14ac:dyDescent="0.25">
      <c r="C115" s="244"/>
      <c r="D115" s="244"/>
    </row>
    <row r="116" spans="1:8" x14ac:dyDescent="0.25">
      <c r="A116" s="207"/>
      <c r="C116" s="206"/>
      <c r="D116" s="206"/>
      <c r="F116" s="158">
        <v>-1.1500000953674316E-2</v>
      </c>
    </row>
    <row r="117" spans="1:8" ht="20.25" customHeight="1" x14ac:dyDescent="0.25">
      <c r="A117" s="207" t="s">
        <v>555</v>
      </c>
      <c r="C117" s="130" t="s">
        <v>562</v>
      </c>
      <c r="D117" s="206"/>
    </row>
    <row r="118" spans="1:8" ht="25.5" customHeight="1" x14ac:dyDescent="0.25">
      <c r="A118" s="130" t="s">
        <v>551</v>
      </c>
      <c r="C118" s="130" t="s">
        <v>562</v>
      </c>
    </row>
    <row r="119" spans="1:8" ht="20.25" customHeight="1" x14ac:dyDescent="0.25">
      <c r="A119" s="207" t="s">
        <v>552</v>
      </c>
      <c r="C119" s="130" t="s">
        <v>562</v>
      </c>
    </row>
    <row r="120" spans="1:8" x14ac:dyDescent="0.25">
      <c r="A120" s="207"/>
      <c r="D120" s="130" t="s">
        <v>575</v>
      </c>
    </row>
    <row r="121" spans="1:8" x14ac:dyDescent="0.25">
      <c r="A121" s="245" t="s">
        <v>437</v>
      </c>
      <c r="C121" s="206" t="s">
        <v>560</v>
      </c>
    </row>
    <row r="122" spans="1:8" x14ac:dyDescent="0.25">
      <c r="A122" s="207" t="s">
        <v>262</v>
      </c>
      <c r="C122" s="246" t="s">
        <v>561</v>
      </c>
    </row>
    <row r="123" spans="1:8" x14ac:dyDescent="0.25">
      <c r="A123" s="207"/>
    </row>
    <row r="124" spans="1:8" x14ac:dyDescent="0.25">
      <c r="A124" s="207"/>
    </row>
  </sheetData>
  <mergeCells count="5">
    <mergeCell ref="A6:D6"/>
    <mergeCell ref="C1:D1"/>
    <mergeCell ref="A3:D3"/>
    <mergeCell ref="A4:D4"/>
    <mergeCell ref="A5:D5"/>
  </mergeCells>
  <phoneticPr fontId="13" type="noConversion"/>
  <hyperlinks>
    <hyperlink ref="C122" r:id="rId1" xr:uid="{5387C1AC-5326-40B1-9866-53AB4AAC193E}"/>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tabColor rgb="FF92D050"/>
    <pageSetUpPr fitToPage="1"/>
  </sheetPr>
  <dimension ref="A1:Q271"/>
  <sheetViews>
    <sheetView zoomScaleNormal="100" zoomScaleSheetLayoutView="100" workbookViewId="0">
      <selection activeCell="C115" sqref="C115"/>
    </sheetView>
  </sheetViews>
  <sheetFormatPr defaultColWidth="9.109375" defaultRowHeight="13.2" x14ac:dyDescent="0.25"/>
  <cols>
    <col min="1" max="1" width="52.44140625" style="128" customWidth="1"/>
    <col min="2" max="2" width="10.88671875" style="129" customWidth="1"/>
    <col min="3" max="4" width="15.88671875" style="130" customWidth="1"/>
    <col min="5" max="5" width="16" style="130" customWidth="1"/>
    <col min="6" max="6" width="17.44140625" style="130" customWidth="1"/>
    <col min="7" max="7" width="15.44140625" style="131" hidden="1" customWidth="1"/>
    <col min="8" max="8" width="14.109375" style="131" hidden="1" customWidth="1"/>
    <col min="9" max="10" width="15.88671875" style="131" hidden="1" customWidth="1"/>
    <col min="11" max="11" width="13.44140625" style="130" hidden="1" customWidth="1"/>
    <col min="12" max="12" width="14.88671875" style="130" hidden="1" customWidth="1"/>
    <col min="13" max="13" width="12.6640625" style="131" hidden="1" customWidth="1"/>
    <col min="14" max="14" width="13.44140625" style="131" hidden="1" customWidth="1"/>
    <col min="15" max="15" width="20.5546875" style="131" hidden="1" customWidth="1"/>
    <col min="16" max="16" width="9.6640625" style="131" hidden="1" customWidth="1"/>
    <col min="17" max="17" width="11.33203125" style="130" hidden="1" customWidth="1"/>
    <col min="18" max="16384" width="9.109375" style="130"/>
  </cols>
  <sheetData>
    <row r="1" spans="1:16" ht="48" customHeight="1" x14ac:dyDescent="0.25">
      <c r="E1" s="256" t="s">
        <v>263</v>
      </c>
      <c r="F1" s="262"/>
    </row>
    <row r="2" spans="1:16" ht="23.25" customHeight="1" x14ac:dyDescent="0.25">
      <c r="E2" s="132"/>
      <c r="F2" s="133"/>
    </row>
    <row r="3" spans="1:16" x14ac:dyDescent="0.25">
      <c r="A3" s="258" t="s">
        <v>388</v>
      </c>
      <c r="B3" s="258"/>
      <c r="C3" s="258"/>
      <c r="D3" s="258"/>
      <c r="E3" s="258"/>
      <c r="F3" s="258"/>
    </row>
    <row r="4" spans="1:16" x14ac:dyDescent="0.25">
      <c r="A4" s="255"/>
      <c r="B4" s="255"/>
      <c r="C4" s="255"/>
      <c r="D4" s="255"/>
      <c r="E4" s="255"/>
      <c r="F4" s="255"/>
    </row>
    <row r="5" spans="1:16" x14ac:dyDescent="0.25">
      <c r="A5" s="259" t="s">
        <v>288</v>
      </c>
      <c r="B5" s="259"/>
      <c r="C5" s="259"/>
      <c r="D5" s="259"/>
      <c r="E5" s="259"/>
      <c r="F5" s="259"/>
    </row>
    <row r="6" spans="1:16" x14ac:dyDescent="0.25">
      <c r="A6" s="255" t="s">
        <v>563</v>
      </c>
      <c r="B6" s="255"/>
      <c r="C6" s="255"/>
      <c r="D6" s="255"/>
      <c r="E6" s="255"/>
      <c r="F6" s="255"/>
    </row>
    <row r="7" spans="1:16" s="137" customFormat="1" x14ac:dyDescent="0.25">
      <c r="A7" s="134"/>
      <c r="B7" s="135"/>
      <c r="C7" s="136"/>
      <c r="D7" s="136"/>
      <c r="E7" s="136"/>
      <c r="F7" s="136"/>
      <c r="G7" s="131"/>
      <c r="H7" s="131"/>
      <c r="I7" s="131"/>
      <c r="J7" s="131"/>
      <c r="M7" s="131"/>
      <c r="N7" s="131"/>
      <c r="O7" s="131"/>
      <c r="P7" s="131"/>
    </row>
    <row r="8" spans="1:16" s="137" customFormat="1" x14ac:dyDescent="0.25">
      <c r="A8" s="138"/>
      <c r="B8" s="139"/>
      <c r="C8" s="136"/>
      <c r="D8" s="140"/>
      <c r="F8" s="141" t="s">
        <v>264</v>
      </c>
      <c r="G8" s="131"/>
      <c r="H8" s="131"/>
      <c r="I8" s="131"/>
      <c r="J8" s="131"/>
      <c r="M8" s="131"/>
      <c r="N8" s="131"/>
      <c r="O8" s="131"/>
      <c r="P8" s="131"/>
    </row>
    <row r="9" spans="1:16" ht="66" x14ac:dyDescent="0.25">
      <c r="A9" s="142" t="s">
        <v>296</v>
      </c>
      <c r="B9" s="143" t="s">
        <v>358</v>
      </c>
      <c r="C9" s="142" t="s">
        <v>292</v>
      </c>
      <c r="D9" s="142" t="s">
        <v>293</v>
      </c>
      <c r="E9" s="142" t="s">
        <v>265</v>
      </c>
      <c r="F9" s="142" t="s">
        <v>294</v>
      </c>
    </row>
    <row r="10" spans="1:16" x14ac:dyDescent="0.25">
      <c r="A10" s="144">
        <v>1</v>
      </c>
      <c r="B10" s="145">
        <v>2</v>
      </c>
      <c r="C10" s="146">
        <v>3</v>
      </c>
      <c r="D10" s="146">
        <v>4</v>
      </c>
      <c r="E10" s="146">
        <v>5</v>
      </c>
      <c r="F10" s="146">
        <v>6</v>
      </c>
    </row>
    <row r="11" spans="1:16" ht="15" customHeight="1" x14ac:dyDescent="0.25">
      <c r="A11" s="147" t="s">
        <v>266</v>
      </c>
      <c r="B11" s="126">
        <v>1</v>
      </c>
      <c r="C11" s="148">
        <v>282103</v>
      </c>
      <c r="D11" s="148">
        <v>829390</v>
      </c>
      <c r="E11" s="148">
        <v>231816</v>
      </c>
      <c r="F11" s="148">
        <v>636544</v>
      </c>
      <c r="O11" s="149"/>
    </row>
    <row r="12" spans="1:16" ht="15.75" customHeight="1" x14ac:dyDescent="0.25">
      <c r="A12" s="150" t="s">
        <v>302</v>
      </c>
      <c r="B12" s="151"/>
      <c r="C12" s="152"/>
      <c r="D12" s="152"/>
      <c r="E12" s="153" t="s">
        <v>390</v>
      </c>
      <c r="F12" s="154" t="s">
        <v>390</v>
      </c>
    </row>
    <row r="13" spans="1:16" x14ac:dyDescent="0.25">
      <c r="A13" s="150" t="s">
        <v>267</v>
      </c>
      <c r="B13" s="151" t="s">
        <v>247</v>
      </c>
      <c r="C13" s="152"/>
      <c r="D13" s="152"/>
      <c r="E13" s="155">
        <v>0</v>
      </c>
      <c r="F13" s="156">
        <v>0</v>
      </c>
    </row>
    <row r="14" spans="1:16" x14ac:dyDescent="0.25">
      <c r="A14" s="150" t="s">
        <v>268</v>
      </c>
      <c r="B14" s="151" t="s">
        <v>248</v>
      </c>
      <c r="C14" s="157">
        <v>6111</v>
      </c>
      <c r="D14" s="157">
        <v>77895</v>
      </c>
      <c r="E14" s="155">
        <v>77311</v>
      </c>
      <c r="F14" s="156">
        <v>185479</v>
      </c>
      <c r="G14" s="158">
        <v>-0.48909000000003289</v>
      </c>
      <c r="H14" s="158">
        <v>-0.40006999998877291</v>
      </c>
      <c r="I14" s="159">
        <v>6111489.0899999999</v>
      </c>
      <c r="J14" s="159">
        <v>77895400.069999993</v>
      </c>
    </row>
    <row r="15" spans="1:16" x14ac:dyDescent="0.25">
      <c r="A15" s="150" t="s">
        <v>269</v>
      </c>
      <c r="B15" s="151" t="s">
        <v>249</v>
      </c>
      <c r="C15" s="157">
        <v>271056</v>
      </c>
      <c r="D15" s="157">
        <v>745188</v>
      </c>
      <c r="E15" s="157">
        <v>144113</v>
      </c>
      <c r="F15" s="157">
        <v>438752</v>
      </c>
      <c r="J15" s="158"/>
      <c r="L15" s="159"/>
    </row>
    <row r="16" spans="1:16" ht="12.75" customHeight="1" x14ac:dyDescent="0.25">
      <c r="A16" s="150" t="s">
        <v>119</v>
      </c>
      <c r="B16" s="160" t="s">
        <v>390</v>
      </c>
      <c r="C16" s="161"/>
      <c r="D16" s="161"/>
      <c r="E16" s="153" t="s">
        <v>390</v>
      </c>
      <c r="F16" s="154" t="s">
        <v>390</v>
      </c>
      <c r="J16" s="158"/>
    </row>
    <row r="17" spans="1:15" ht="27.6" x14ac:dyDescent="0.25">
      <c r="A17" s="162" t="s">
        <v>505</v>
      </c>
      <c r="B17" s="163" t="s">
        <v>259</v>
      </c>
      <c r="C17" s="164">
        <v>59015</v>
      </c>
      <c r="D17" s="164">
        <v>175663</v>
      </c>
      <c r="E17" s="155">
        <v>48336</v>
      </c>
      <c r="F17" s="156">
        <v>149031</v>
      </c>
      <c r="G17" s="158">
        <v>-0.3336500000077649</v>
      </c>
      <c r="H17" s="158">
        <v>0.2565900000045076</v>
      </c>
      <c r="I17" s="159">
        <v>25640918.73</v>
      </c>
      <c r="J17" s="159">
        <v>78501730.549999997</v>
      </c>
      <c r="N17" s="159">
        <v>50747862.5</v>
      </c>
    </row>
    <row r="18" spans="1:15" x14ac:dyDescent="0.25">
      <c r="A18" s="165" t="s">
        <v>119</v>
      </c>
      <c r="B18" s="166"/>
      <c r="C18" s="167"/>
      <c r="D18" s="167"/>
      <c r="E18" s="153" t="s">
        <v>390</v>
      </c>
      <c r="F18" s="154" t="s">
        <v>390</v>
      </c>
      <c r="I18" s="159"/>
      <c r="J18" s="159"/>
      <c r="N18" s="158">
        <v>17248280.210000001</v>
      </c>
    </row>
    <row r="19" spans="1:15" ht="39.6" x14ac:dyDescent="0.25">
      <c r="A19" s="165" t="s">
        <v>506</v>
      </c>
      <c r="B19" s="166" t="s">
        <v>120</v>
      </c>
      <c r="C19" s="168"/>
      <c r="D19" s="168"/>
      <c r="E19" s="155">
        <v>0</v>
      </c>
      <c r="F19" s="156">
        <v>0</v>
      </c>
      <c r="G19" s="158">
        <v>0</v>
      </c>
      <c r="H19" s="158">
        <v>0</v>
      </c>
      <c r="J19" s="169"/>
    </row>
    <row r="20" spans="1:15" ht="39.6" x14ac:dyDescent="0.25">
      <c r="A20" s="165" t="s">
        <v>507</v>
      </c>
      <c r="B20" s="166" t="s">
        <v>121</v>
      </c>
      <c r="C20" s="164">
        <v>33374</v>
      </c>
      <c r="D20" s="164">
        <v>97162</v>
      </c>
      <c r="E20" s="155">
        <v>8783</v>
      </c>
      <c r="F20" s="156">
        <v>26185</v>
      </c>
      <c r="G20" s="158">
        <v>0.25238000000535976</v>
      </c>
      <c r="H20" s="158">
        <v>0.47395999998843763</v>
      </c>
      <c r="I20" s="159">
        <v>33499582.289999999</v>
      </c>
      <c r="J20" s="159">
        <v>97732936.730000004</v>
      </c>
      <c r="K20" s="159">
        <v>125834.67</v>
      </c>
      <c r="L20" s="159">
        <v>571410.68999999994</v>
      </c>
      <c r="M20" s="170"/>
      <c r="N20" s="159"/>
    </row>
    <row r="21" spans="1:15" ht="36.75" customHeight="1" x14ac:dyDescent="0.25">
      <c r="A21" s="162" t="s">
        <v>122</v>
      </c>
      <c r="B21" s="163" t="s">
        <v>260</v>
      </c>
      <c r="C21" s="171">
        <v>212041</v>
      </c>
      <c r="D21" s="164">
        <v>569525</v>
      </c>
      <c r="E21" s="155">
        <v>95777</v>
      </c>
      <c r="F21" s="156">
        <v>289721</v>
      </c>
      <c r="G21" s="158">
        <v>0.47122000000672415</v>
      </c>
      <c r="H21" s="158">
        <v>-0.19621000008191913</v>
      </c>
      <c r="I21" s="159">
        <v>163336675.5</v>
      </c>
      <c r="J21" s="159">
        <v>484308090.02999997</v>
      </c>
      <c r="K21" s="159">
        <v>666600.52</v>
      </c>
      <c r="L21" s="172">
        <v>1576569.3599999999</v>
      </c>
    </row>
    <row r="22" spans="1:15" x14ac:dyDescent="0.25">
      <c r="A22" s="165" t="s">
        <v>119</v>
      </c>
      <c r="B22" s="166"/>
      <c r="C22" s="167"/>
      <c r="D22" s="167"/>
      <c r="E22" s="153" t="s">
        <v>390</v>
      </c>
      <c r="F22" s="154" t="s">
        <v>390</v>
      </c>
      <c r="G22" s="173" t="s">
        <v>559</v>
      </c>
      <c r="I22" s="159"/>
      <c r="J22" s="159"/>
    </row>
    <row r="23" spans="1:15" ht="52.8" x14ac:dyDescent="0.25">
      <c r="A23" s="165" t="s">
        <v>123</v>
      </c>
      <c r="B23" s="166" t="s">
        <v>124</v>
      </c>
      <c r="C23" s="164">
        <v>31349</v>
      </c>
      <c r="D23" s="164">
        <v>33079</v>
      </c>
      <c r="E23" s="155">
        <v>0</v>
      </c>
      <c r="F23" s="156">
        <v>974</v>
      </c>
      <c r="G23" s="158">
        <v>0.18502000000080443</v>
      </c>
      <c r="H23" s="158">
        <v>-0.38280999999551568</v>
      </c>
      <c r="I23" s="159">
        <v>31348814.98</v>
      </c>
      <c r="J23" s="159">
        <v>33079382.809999999</v>
      </c>
      <c r="O23" s="159">
        <v>1207758.43</v>
      </c>
    </row>
    <row r="24" spans="1:15" ht="26.4" x14ac:dyDescent="0.25">
      <c r="A24" s="165" t="s">
        <v>125</v>
      </c>
      <c r="B24" s="166" t="s">
        <v>126</v>
      </c>
      <c r="C24" s="164">
        <v>17356</v>
      </c>
      <c r="D24" s="164">
        <v>52137</v>
      </c>
      <c r="E24" s="174">
        <v>9323</v>
      </c>
      <c r="F24" s="175">
        <v>14503</v>
      </c>
      <c r="G24" s="158">
        <v>1.9259999997302657E-2</v>
      </c>
      <c r="H24" s="158">
        <v>-0.33094999999593711</v>
      </c>
      <c r="I24" s="159">
        <v>19178407.870000001</v>
      </c>
      <c r="J24" s="159">
        <v>55536327.439999998</v>
      </c>
      <c r="K24" s="159">
        <v>1822427.13</v>
      </c>
      <c r="L24" s="159">
        <v>3398996.49</v>
      </c>
      <c r="M24" s="176"/>
    </row>
    <row r="25" spans="1:15" ht="26.4" x14ac:dyDescent="0.25">
      <c r="A25" s="165" t="s">
        <v>508</v>
      </c>
      <c r="B25" s="166" t="s">
        <v>127</v>
      </c>
      <c r="C25" s="177"/>
      <c r="D25" s="177"/>
      <c r="E25" s="178">
        <v>0</v>
      </c>
      <c r="F25" s="175">
        <v>0</v>
      </c>
      <c r="J25" s="158"/>
      <c r="L25" s="179"/>
    </row>
    <row r="26" spans="1:15" x14ac:dyDescent="0.25">
      <c r="A26" s="165" t="s">
        <v>119</v>
      </c>
      <c r="B26" s="166"/>
      <c r="C26" s="167"/>
      <c r="D26" s="167"/>
      <c r="E26" s="180" t="s">
        <v>390</v>
      </c>
      <c r="F26" s="181" t="s">
        <v>390</v>
      </c>
      <c r="J26" s="158"/>
    </row>
    <row r="27" spans="1:15" ht="26.4" x14ac:dyDescent="0.25">
      <c r="A27" s="165" t="s">
        <v>509</v>
      </c>
      <c r="B27" s="166" t="s">
        <v>128</v>
      </c>
      <c r="C27" s="177"/>
      <c r="D27" s="177"/>
      <c r="E27" s="178">
        <v>0</v>
      </c>
      <c r="F27" s="175">
        <v>0</v>
      </c>
      <c r="J27" s="158"/>
    </row>
    <row r="28" spans="1:15" x14ac:dyDescent="0.25">
      <c r="A28" s="150" t="s">
        <v>270</v>
      </c>
      <c r="B28" s="151" t="s">
        <v>250</v>
      </c>
      <c r="C28" s="164">
        <v>4936</v>
      </c>
      <c r="D28" s="164">
        <v>6307</v>
      </c>
      <c r="E28" s="178">
        <v>10392</v>
      </c>
      <c r="F28" s="175">
        <v>12313</v>
      </c>
      <c r="G28" s="158">
        <v>0.30113999999957741</v>
      </c>
      <c r="H28" s="158">
        <v>9.8369999999704305E-2</v>
      </c>
      <c r="I28" s="159">
        <v>4935698.8600000003</v>
      </c>
      <c r="J28" s="159">
        <v>6306901.6299999999</v>
      </c>
    </row>
    <row r="29" spans="1:15" x14ac:dyDescent="0.25">
      <c r="A29" s="150" t="s">
        <v>317</v>
      </c>
      <c r="B29" s="151" t="s">
        <v>251</v>
      </c>
      <c r="C29" s="152"/>
      <c r="D29" s="152">
        <v>0</v>
      </c>
      <c r="E29" s="178">
        <v>0</v>
      </c>
      <c r="F29" s="175">
        <v>0</v>
      </c>
      <c r="J29" s="158"/>
    </row>
    <row r="30" spans="1:15" x14ac:dyDescent="0.25">
      <c r="A30" s="147" t="s">
        <v>271</v>
      </c>
      <c r="B30" s="126" t="s">
        <v>258</v>
      </c>
      <c r="C30" s="148">
        <v>70613</v>
      </c>
      <c r="D30" s="148">
        <v>199727</v>
      </c>
      <c r="E30" s="148">
        <v>56218</v>
      </c>
      <c r="F30" s="148">
        <v>231349</v>
      </c>
      <c r="G30" s="182">
        <v>8.2319999986793846E-2</v>
      </c>
      <c r="H30" s="183">
        <v>-0.13068999999086373</v>
      </c>
      <c r="I30" s="159">
        <v>44240815.719999999</v>
      </c>
      <c r="J30" s="159">
        <v>110771903.66</v>
      </c>
      <c r="K30" s="159">
        <v>26372266.600000001</v>
      </c>
      <c r="L30" s="159">
        <v>88954965.650000006</v>
      </c>
    </row>
    <row r="31" spans="1:15" x14ac:dyDescent="0.25">
      <c r="A31" s="165" t="s">
        <v>302</v>
      </c>
      <c r="B31" s="166" t="s">
        <v>390</v>
      </c>
      <c r="C31" s="184"/>
      <c r="D31" s="184"/>
      <c r="E31" s="180" t="s">
        <v>390</v>
      </c>
      <c r="F31" s="185" t="s">
        <v>390</v>
      </c>
      <c r="J31" s="158"/>
    </row>
    <row r="32" spans="1:15" x14ac:dyDescent="0.25">
      <c r="A32" s="165" t="s">
        <v>129</v>
      </c>
      <c r="B32" s="166" t="s">
        <v>279</v>
      </c>
      <c r="C32" s="184">
        <v>0</v>
      </c>
      <c r="D32" s="184">
        <v>0</v>
      </c>
      <c r="E32" s="178">
        <v>0</v>
      </c>
      <c r="F32" s="186">
        <v>0</v>
      </c>
      <c r="J32" s="158"/>
    </row>
    <row r="33" spans="1:16" x14ac:dyDescent="0.25">
      <c r="A33" s="165" t="s">
        <v>302</v>
      </c>
      <c r="B33" s="166" t="s">
        <v>390</v>
      </c>
      <c r="C33" s="184"/>
      <c r="D33" s="184"/>
      <c r="E33" s="180" t="s">
        <v>390</v>
      </c>
      <c r="F33" s="185" t="s">
        <v>390</v>
      </c>
      <c r="J33" s="158"/>
    </row>
    <row r="34" spans="1:16" x14ac:dyDescent="0.25">
      <c r="A34" s="165" t="s">
        <v>130</v>
      </c>
      <c r="B34" s="166" t="s">
        <v>131</v>
      </c>
      <c r="C34" s="184"/>
      <c r="D34" s="184"/>
      <c r="E34" s="178">
        <v>0</v>
      </c>
      <c r="F34" s="186">
        <v>0</v>
      </c>
      <c r="J34" s="158"/>
    </row>
    <row r="35" spans="1:16" x14ac:dyDescent="0.25">
      <c r="A35" s="165" t="s">
        <v>132</v>
      </c>
      <c r="B35" s="166" t="s">
        <v>133</v>
      </c>
      <c r="C35" s="184"/>
      <c r="D35" s="184">
        <v>0</v>
      </c>
      <c r="E35" s="178">
        <v>0</v>
      </c>
      <c r="F35" s="186">
        <v>0</v>
      </c>
      <c r="G35" s="158">
        <v>0</v>
      </c>
      <c r="H35" s="158">
        <v>0</v>
      </c>
      <c r="J35" s="158">
        <v>0</v>
      </c>
    </row>
    <row r="36" spans="1:16" x14ac:dyDescent="0.25">
      <c r="A36" s="165" t="s">
        <v>134</v>
      </c>
      <c r="B36" s="166" t="s">
        <v>280</v>
      </c>
      <c r="C36" s="168">
        <v>240</v>
      </c>
      <c r="D36" s="187">
        <v>240</v>
      </c>
      <c r="E36" s="178">
        <v>0</v>
      </c>
      <c r="F36" s="186">
        <v>0</v>
      </c>
      <c r="G36" s="158">
        <v>0</v>
      </c>
      <c r="H36" s="158">
        <v>0</v>
      </c>
      <c r="I36" s="159">
        <v>240000</v>
      </c>
      <c r="J36" s="159">
        <v>240000</v>
      </c>
    </row>
    <row r="37" spans="1:16" x14ac:dyDescent="0.25">
      <c r="A37" s="165" t="s">
        <v>135</v>
      </c>
      <c r="B37" s="166" t="s">
        <v>136</v>
      </c>
      <c r="C37" s="164">
        <v>13261</v>
      </c>
      <c r="D37" s="164">
        <v>34432</v>
      </c>
      <c r="E37" s="178">
        <v>329</v>
      </c>
      <c r="F37" s="186">
        <v>79585</v>
      </c>
      <c r="G37" s="158">
        <v>-0.26728000000002794</v>
      </c>
      <c r="H37" s="158">
        <v>-0.26728000000002794</v>
      </c>
      <c r="I37" s="159">
        <v>13261267.279999999</v>
      </c>
      <c r="J37" s="159">
        <v>34432267.280000001</v>
      </c>
    </row>
    <row r="38" spans="1:16" x14ac:dyDescent="0.25">
      <c r="A38" s="165" t="s">
        <v>137</v>
      </c>
      <c r="B38" s="166" t="s">
        <v>138</v>
      </c>
      <c r="C38" s="164">
        <v>26372</v>
      </c>
      <c r="D38" s="164">
        <v>88955</v>
      </c>
      <c r="E38" s="178">
        <v>32677</v>
      </c>
      <c r="F38" s="186">
        <v>94273</v>
      </c>
      <c r="G38" s="158">
        <v>-0.26660000000265427</v>
      </c>
      <c r="H38" s="158">
        <v>3.4349999987171032E-2</v>
      </c>
      <c r="I38" s="159">
        <v>26372266.600000001</v>
      </c>
      <c r="J38" s="159">
        <v>88954965.650000006</v>
      </c>
      <c r="N38" s="172">
        <v>34312898.310000002</v>
      </c>
    </row>
    <row r="39" spans="1:16" x14ac:dyDescent="0.25">
      <c r="A39" s="165" t="s">
        <v>139</v>
      </c>
      <c r="B39" s="166" t="s">
        <v>140</v>
      </c>
      <c r="C39" s="164">
        <v>25338</v>
      </c>
      <c r="D39" s="164">
        <v>63576</v>
      </c>
      <c r="E39" s="178">
        <v>18735</v>
      </c>
      <c r="F39" s="186">
        <v>46791</v>
      </c>
      <c r="G39" s="158">
        <v>-0.40944000000308733</v>
      </c>
      <c r="H39" s="158">
        <v>-0.24521999999706168</v>
      </c>
      <c r="I39" s="159">
        <v>25338409.440000001</v>
      </c>
      <c r="J39" s="159">
        <v>63576245.219999999</v>
      </c>
      <c r="N39" s="260">
        <v>21471825.710000001</v>
      </c>
      <c r="O39" s="260"/>
    </row>
    <row r="40" spans="1:16" x14ac:dyDescent="0.25">
      <c r="A40" s="165" t="s">
        <v>141</v>
      </c>
      <c r="B40" s="166" t="s">
        <v>142</v>
      </c>
      <c r="C40" s="164">
        <v>5398</v>
      </c>
      <c r="D40" s="164">
        <v>12348</v>
      </c>
      <c r="E40" s="178">
        <v>4477</v>
      </c>
      <c r="F40" s="186">
        <v>10670</v>
      </c>
      <c r="G40" s="158">
        <v>0.30500000000029104</v>
      </c>
      <c r="H40" s="158">
        <v>0.43499999999949068</v>
      </c>
      <c r="I40" s="159">
        <v>5397695</v>
      </c>
      <c r="J40" s="159">
        <v>12347565</v>
      </c>
      <c r="N40" s="260">
        <v>3361020</v>
      </c>
      <c r="O40" s="260"/>
    </row>
    <row r="41" spans="1:16" x14ac:dyDescent="0.25">
      <c r="A41" s="165" t="s">
        <v>143</v>
      </c>
      <c r="B41" s="166" t="s">
        <v>144</v>
      </c>
      <c r="C41" s="187">
        <v>4</v>
      </c>
      <c r="D41" s="187">
        <v>176</v>
      </c>
      <c r="E41" s="178">
        <v>0</v>
      </c>
      <c r="F41" s="186">
        <v>30</v>
      </c>
      <c r="G41" s="158">
        <v>0.55600000000000005</v>
      </c>
      <c r="H41" s="158">
        <v>0.17383999999998423</v>
      </c>
      <c r="I41" s="159">
        <v>3444</v>
      </c>
      <c r="J41" s="159">
        <v>175826.16</v>
      </c>
    </row>
    <row r="42" spans="1:16" x14ac:dyDescent="0.25">
      <c r="A42" s="165" t="s">
        <v>363</v>
      </c>
      <c r="B42" s="166" t="s">
        <v>145</v>
      </c>
      <c r="C42" s="184"/>
      <c r="D42" s="184"/>
      <c r="E42" s="178">
        <v>0</v>
      </c>
      <c r="F42" s="186">
        <v>0</v>
      </c>
      <c r="J42" s="158"/>
    </row>
    <row r="43" spans="1:16" ht="26.4" x14ac:dyDescent="0.25">
      <c r="A43" s="165" t="s">
        <v>55</v>
      </c>
      <c r="B43" s="166" t="s">
        <v>146</v>
      </c>
      <c r="C43" s="184"/>
      <c r="D43" s="184"/>
      <c r="E43" s="178">
        <v>0</v>
      </c>
      <c r="F43" s="186">
        <v>0</v>
      </c>
      <c r="J43" s="158"/>
    </row>
    <row r="44" spans="1:16" x14ac:dyDescent="0.25">
      <c r="A44" s="147" t="s">
        <v>147</v>
      </c>
      <c r="B44" s="126" t="s">
        <v>3</v>
      </c>
      <c r="C44" s="188">
        <v>73715</v>
      </c>
      <c r="D44" s="188">
        <v>1363798</v>
      </c>
      <c r="E44" s="188">
        <v>122211</v>
      </c>
      <c r="F44" s="188">
        <v>853620</v>
      </c>
      <c r="G44" s="158">
        <v>0.24117000000842381</v>
      </c>
      <c r="H44" s="158">
        <v>0.26172999991104007</v>
      </c>
      <c r="I44" s="159">
        <v>41863206.509999998</v>
      </c>
      <c r="J44" s="159">
        <v>1216955598.22</v>
      </c>
      <c r="K44" s="159">
        <v>31851552.32</v>
      </c>
      <c r="L44" s="159">
        <v>146842140.05000001</v>
      </c>
      <c r="N44" s="149">
        <v>1230580</v>
      </c>
      <c r="O44" s="149"/>
      <c r="P44" s="149">
        <v>-218314</v>
      </c>
    </row>
    <row r="45" spans="1:16" ht="39.6" x14ac:dyDescent="0.25">
      <c r="A45" s="147" t="s">
        <v>148</v>
      </c>
      <c r="B45" s="126" t="s">
        <v>361</v>
      </c>
      <c r="C45" s="188">
        <v>6090540</v>
      </c>
      <c r="D45" s="188">
        <v>9600788</v>
      </c>
      <c r="E45" s="188">
        <v>241846</v>
      </c>
      <c r="F45" s="188">
        <v>897908</v>
      </c>
      <c r="G45" s="158">
        <v>-0.14546999894082546</v>
      </c>
      <c r="H45" s="158">
        <v>0.29803000018000603</v>
      </c>
      <c r="I45" s="159">
        <v>6090540145.4699993</v>
      </c>
      <c r="J45" s="159">
        <v>9600787701.9699993</v>
      </c>
      <c r="N45" s="149">
        <v>-5506784</v>
      </c>
      <c r="O45" s="149"/>
      <c r="P45" s="149">
        <v>897908</v>
      </c>
    </row>
    <row r="46" spans="1:16" x14ac:dyDescent="0.25">
      <c r="A46" s="147" t="s">
        <v>149</v>
      </c>
      <c r="B46" s="126" t="s">
        <v>318</v>
      </c>
      <c r="C46" s="157">
        <v>40250</v>
      </c>
      <c r="D46" s="157">
        <v>43528</v>
      </c>
      <c r="E46" s="178">
        <v>0</v>
      </c>
      <c r="F46" s="186">
        <v>0</v>
      </c>
      <c r="G46" s="158">
        <v>0</v>
      </c>
      <c r="H46" s="158">
        <v>0.44999999999708962</v>
      </c>
      <c r="I46" s="159">
        <v>40250000</v>
      </c>
      <c r="J46" s="159">
        <v>43527550</v>
      </c>
    </row>
    <row r="47" spans="1:16" x14ac:dyDescent="0.25">
      <c r="A47" s="147" t="s">
        <v>150</v>
      </c>
      <c r="B47" s="126" t="s">
        <v>319</v>
      </c>
      <c r="C47" s="188">
        <v>4893928</v>
      </c>
      <c r="D47" s="188">
        <v>5966587</v>
      </c>
      <c r="E47" s="188">
        <v>508644</v>
      </c>
      <c r="F47" s="188">
        <v>2128027</v>
      </c>
      <c r="G47" s="158">
        <v>0.17206999938935041</v>
      </c>
      <c r="H47" s="158">
        <v>-0.44298999942839146</v>
      </c>
      <c r="I47" s="159">
        <v>4893927827.9300003</v>
      </c>
      <c r="J47" s="159">
        <v>5966587442.9899998</v>
      </c>
      <c r="K47" s="159">
        <v>0</v>
      </c>
      <c r="L47" s="159">
        <v>0</v>
      </c>
      <c r="N47" s="149">
        <v>3679749</v>
      </c>
      <c r="O47" s="149"/>
      <c r="P47" s="149">
        <v>2128027</v>
      </c>
    </row>
    <row r="48" spans="1:16" ht="26.4" x14ac:dyDescent="0.25">
      <c r="A48" s="147" t="s">
        <v>151</v>
      </c>
      <c r="B48" s="126" t="s">
        <v>320</v>
      </c>
      <c r="C48" s="168"/>
      <c r="D48" s="168"/>
      <c r="E48" s="178">
        <v>0</v>
      </c>
      <c r="F48" s="186">
        <v>0</v>
      </c>
      <c r="J48" s="158"/>
    </row>
    <row r="49" spans="1:16" x14ac:dyDescent="0.25">
      <c r="A49" s="147" t="s">
        <v>152</v>
      </c>
      <c r="B49" s="126" t="s">
        <v>364</v>
      </c>
      <c r="C49" s="164"/>
      <c r="D49" s="164"/>
      <c r="E49" s="178">
        <v>0</v>
      </c>
      <c r="F49" s="186">
        <v>0</v>
      </c>
      <c r="G49" s="158">
        <v>0</v>
      </c>
      <c r="H49" s="158">
        <v>0</v>
      </c>
      <c r="I49" s="159"/>
      <c r="J49" s="159"/>
      <c r="N49" s="149">
        <v>-46</v>
      </c>
      <c r="O49" s="149"/>
      <c r="P49" s="149">
        <v>0</v>
      </c>
    </row>
    <row r="50" spans="1:16" ht="26.4" x14ac:dyDescent="0.25">
      <c r="A50" s="147" t="s">
        <v>153</v>
      </c>
      <c r="B50" s="126" t="s">
        <v>321</v>
      </c>
      <c r="C50" s="168"/>
      <c r="D50" s="168"/>
      <c r="E50" s="178">
        <v>0</v>
      </c>
      <c r="F50" s="186">
        <v>0</v>
      </c>
      <c r="J50" s="158"/>
    </row>
    <row r="51" spans="1:16" ht="26.4" x14ac:dyDescent="0.25">
      <c r="A51" s="147" t="s">
        <v>154</v>
      </c>
      <c r="B51" s="126" t="s">
        <v>322</v>
      </c>
      <c r="C51" s="148">
        <v>0</v>
      </c>
      <c r="D51" s="148">
        <v>0</v>
      </c>
      <c r="E51" s="148">
        <v>38000</v>
      </c>
      <c r="F51" s="148">
        <v>172557</v>
      </c>
      <c r="J51" s="158"/>
    </row>
    <row r="52" spans="1:16" x14ac:dyDescent="0.25">
      <c r="A52" s="150" t="s">
        <v>302</v>
      </c>
      <c r="B52" s="151" t="s">
        <v>390</v>
      </c>
      <c r="C52" s="152"/>
      <c r="D52" s="152"/>
      <c r="E52" s="180" t="s">
        <v>390</v>
      </c>
      <c r="F52" s="185" t="s">
        <v>390</v>
      </c>
      <c r="J52" s="158"/>
    </row>
    <row r="53" spans="1:16" x14ac:dyDescent="0.25">
      <c r="A53" s="150" t="s">
        <v>155</v>
      </c>
      <c r="B53" s="151" t="s">
        <v>156</v>
      </c>
      <c r="C53" s="152"/>
      <c r="D53" s="152"/>
      <c r="E53" s="178">
        <v>0</v>
      </c>
      <c r="F53" s="186">
        <v>0</v>
      </c>
      <c r="J53" s="158"/>
    </row>
    <row r="54" spans="1:16" x14ac:dyDescent="0.25">
      <c r="A54" s="150" t="s">
        <v>157</v>
      </c>
      <c r="B54" s="151" t="s">
        <v>158</v>
      </c>
      <c r="C54" s="164">
        <v>0</v>
      </c>
      <c r="D54" s="164">
        <v>0</v>
      </c>
      <c r="E54" s="178">
        <v>38000</v>
      </c>
      <c r="F54" s="186">
        <v>172557</v>
      </c>
      <c r="G54" s="158">
        <v>0</v>
      </c>
      <c r="H54" s="158">
        <v>0</v>
      </c>
      <c r="I54" s="159"/>
      <c r="J54" s="159"/>
      <c r="K54" s="159">
        <v>0</v>
      </c>
    </row>
    <row r="55" spans="1:16" x14ac:dyDescent="0.25">
      <c r="A55" s="150" t="s">
        <v>159</v>
      </c>
      <c r="B55" s="151" t="s">
        <v>160</v>
      </c>
      <c r="C55" s="152"/>
      <c r="D55" s="152"/>
      <c r="E55" s="178">
        <v>0</v>
      </c>
      <c r="F55" s="186">
        <v>0</v>
      </c>
      <c r="J55" s="158"/>
    </row>
    <row r="56" spans="1:16" x14ac:dyDescent="0.25">
      <c r="A56" s="150" t="s">
        <v>161</v>
      </c>
      <c r="B56" s="151" t="s">
        <v>162</v>
      </c>
      <c r="C56" s="152"/>
      <c r="D56" s="152"/>
      <c r="E56" s="178">
        <v>0</v>
      </c>
      <c r="F56" s="186">
        <v>0</v>
      </c>
      <c r="J56" s="158"/>
    </row>
    <row r="57" spans="1:16" ht="25.5" customHeight="1" x14ac:dyDescent="0.25">
      <c r="A57" s="147" t="s">
        <v>163</v>
      </c>
      <c r="B57" s="126" t="s">
        <v>323</v>
      </c>
      <c r="C57" s="188">
        <v>11357</v>
      </c>
      <c r="D57" s="188">
        <v>39313</v>
      </c>
      <c r="E57" s="188">
        <v>1857</v>
      </c>
      <c r="F57" s="188">
        <v>109519</v>
      </c>
      <c r="G57" s="158">
        <v>0.16466000000036729</v>
      </c>
      <c r="H57" s="158">
        <v>0.2702800000042771</v>
      </c>
      <c r="I57" s="159">
        <v>11356835.34</v>
      </c>
      <c r="J57" s="159">
        <v>39312729.719999999</v>
      </c>
      <c r="O57" s="149"/>
    </row>
    <row r="58" spans="1:16" x14ac:dyDescent="0.25">
      <c r="A58" s="147" t="s">
        <v>164</v>
      </c>
      <c r="B58" s="126" t="s">
        <v>325</v>
      </c>
      <c r="C58" s="189">
        <v>4343</v>
      </c>
      <c r="D58" s="189">
        <v>4515</v>
      </c>
      <c r="E58" s="188">
        <v>45</v>
      </c>
      <c r="F58" s="188">
        <v>134</v>
      </c>
      <c r="G58" s="158">
        <v>7.9999999979918357E-4</v>
      </c>
      <c r="H58" s="158">
        <v>-1.2940000000526197E-2</v>
      </c>
      <c r="I58" s="159">
        <v>4342999.2</v>
      </c>
      <c r="J58" s="190">
        <v>4515012.9400000004</v>
      </c>
      <c r="K58" s="159"/>
      <c r="L58" s="159"/>
      <c r="M58" s="159"/>
      <c r="N58" s="159"/>
    </row>
    <row r="59" spans="1:16" x14ac:dyDescent="0.25">
      <c r="A59" s="147" t="s">
        <v>165</v>
      </c>
      <c r="B59" s="126" t="s">
        <v>326</v>
      </c>
      <c r="C59" s="148">
        <v>11466849</v>
      </c>
      <c r="D59" s="148">
        <v>18047646</v>
      </c>
      <c r="E59" s="148">
        <v>1200637</v>
      </c>
      <c r="F59" s="148">
        <v>5029658</v>
      </c>
      <c r="J59" s="158"/>
      <c r="O59" s="149">
        <v>2684327</v>
      </c>
      <c r="P59" s="149">
        <v>-8782522</v>
      </c>
    </row>
    <row r="60" spans="1:16" x14ac:dyDescent="0.25">
      <c r="A60" s="147" t="s">
        <v>351</v>
      </c>
      <c r="B60" s="126" t="s">
        <v>327</v>
      </c>
      <c r="C60" s="148">
        <v>244624</v>
      </c>
      <c r="D60" s="148">
        <v>635189</v>
      </c>
      <c r="E60" s="148">
        <v>49499</v>
      </c>
      <c r="F60" s="148">
        <v>127222</v>
      </c>
      <c r="J60" s="158"/>
    </row>
    <row r="61" spans="1:16" x14ac:dyDescent="0.25">
      <c r="A61" s="150" t="s">
        <v>302</v>
      </c>
      <c r="B61" s="151"/>
      <c r="C61" s="152"/>
      <c r="D61" s="152"/>
      <c r="E61" s="180" t="s">
        <v>390</v>
      </c>
      <c r="F61" s="185" t="s">
        <v>390</v>
      </c>
      <c r="J61" s="158"/>
    </row>
    <row r="62" spans="1:16" x14ac:dyDescent="0.25">
      <c r="A62" s="150" t="s">
        <v>352</v>
      </c>
      <c r="B62" s="160" t="s">
        <v>328</v>
      </c>
      <c r="C62" s="164">
        <v>185875</v>
      </c>
      <c r="D62" s="164">
        <v>399743</v>
      </c>
      <c r="E62" s="178">
        <v>37191</v>
      </c>
      <c r="F62" s="186">
        <v>111994</v>
      </c>
      <c r="G62" s="158">
        <v>0.27223000000230968</v>
      </c>
      <c r="H62" s="158">
        <v>0.27775999996811152</v>
      </c>
      <c r="I62" s="159">
        <v>185874727.77000001</v>
      </c>
      <c r="J62" s="159">
        <v>399742722.24000001</v>
      </c>
    </row>
    <row r="63" spans="1:16" x14ac:dyDescent="0.25">
      <c r="A63" s="150" t="s">
        <v>353</v>
      </c>
      <c r="B63" s="160" t="s">
        <v>329</v>
      </c>
      <c r="C63" s="187"/>
      <c r="D63" s="187"/>
      <c r="E63" s="178">
        <v>1</v>
      </c>
      <c r="F63" s="186">
        <v>2</v>
      </c>
      <c r="G63" s="158">
        <v>0</v>
      </c>
      <c r="H63" s="158">
        <v>0</v>
      </c>
      <c r="I63" s="191"/>
      <c r="J63" s="159"/>
    </row>
    <row r="64" spans="1:16" x14ac:dyDescent="0.25">
      <c r="A64" s="150" t="s">
        <v>354</v>
      </c>
      <c r="B64" s="160" t="s">
        <v>330</v>
      </c>
      <c r="C64" s="164">
        <v>58749</v>
      </c>
      <c r="D64" s="164">
        <v>235446</v>
      </c>
      <c r="E64" s="178">
        <v>12307</v>
      </c>
      <c r="F64" s="186">
        <v>15226</v>
      </c>
      <c r="G64" s="158">
        <v>-0.11609000000316883</v>
      </c>
      <c r="H64" s="158">
        <v>-0.15949000002001412</v>
      </c>
      <c r="I64" s="159">
        <v>58749116.090000004</v>
      </c>
      <c r="J64" s="159">
        <v>235446159.49000001</v>
      </c>
    </row>
    <row r="65" spans="1:17" x14ac:dyDescent="0.25">
      <c r="A65" s="150" t="s">
        <v>324</v>
      </c>
      <c r="B65" s="160" t="s">
        <v>331</v>
      </c>
      <c r="C65" s="168"/>
      <c r="D65" s="168"/>
      <c r="E65" s="178">
        <v>0</v>
      </c>
      <c r="F65" s="186">
        <v>0</v>
      </c>
      <c r="J65" s="158"/>
    </row>
    <row r="66" spans="1:17" x14ac:dyDescent="0.25">
      <c r="A66" s="147" t="s">
        <v>345</v>
      </c>
      <c r="B66" s="125" t="s">
        <v>332</v>
      </c>
      <c r="C66" s="192">
        <v>6889</v>
      </c>
      <c r="D66" s="192">
        <v>54517</v>
      </c>
      <c r="E66" s="192">
        <v>7508</v>
      </c>
      <c r="F66" s="192">
        <v>17041</v>
      </c>
      <c r="J66" s="158"/>
    </row>
    <row r="67" spans="1:17" x14ac:dyDescent="0.25">
      <c r="A67" s="150" t="s">
        <v>302</v>
      </c>
      <c r="B67" s="145"/>
      <c r="C67" s="193"/>
      <c r="D67" s="193"/>
      <c r="E67" s="193" t="s">
        <v>390</v>
      </c>
      <c r="F67" s="193" t="s">
        <v>390</v>
      </c>
      <c r="J67" s="158"/>
    </row>
    <row r="68" spans="1:17" x14ac:dyDescent="0.25">
      <c r="A68" s="165" t="s">
        <v>166</v>
      </c>
      <c r="B68" s="194" t="s">
        <v>38</v>
      </c>
      <c r="C68" s="195"/>
      <c r="D68" s="195"/>
      <c r="E68" s="178">
        <v>0</v>
      </c>
      <c r="F68" s="186">
        <v>0</v>
      </c>
      <c r="J68" s="158"/>
    </row>
    <row r="69" spans="1:17" x14ac:dyDescent="0.25">
      <c r="A69" s="165" t="s">
        <v>167</v>
      </c>
      <c r="B69" s="194" t="s">
        <v>44</v>
      </c>
      <c r="C69" s="164">
        <v>5852</v>
      </c>
      <c r="D69" s="164">
        <v>51202</v>
      </c>
      <c r="E69" s="178">
        <v>6339</v>
      </c>
      <c r="F69" s="186">
        <v>13328</v>
      </c>
      <c r="G69" s="158">
        <v>0.1903600000005099</v>
      </c>
      <c r="H69" s="158">
        <v>0.50297000000136904</v>
      </c>
      <c r="I69" s="159">
        <v>5851809.6399999997</v>
      </c>
      <c r="J69" s="159">
        <v>51201497.030000001</v>
      </c>
    </row>
    <row r="70" spans="1:17" x14ac:dyDescent="0.25">
      <c r="A70" s="165" t="s">
        <v>168</v>
      </c>
      <c r="B70" s="194" t="s">
        <v>46</v>
      </c>
      <c r="C70" s="187">
        <v>869</v>
      </c>
      <c r="D70" s="164">
        <v>1558</v>
      </c>
      <c r="E70" s="178">
        <v>750</v>
      </c>
      <c r="F70" s="186">
        <v>2053</v>
      </c>
      <c r="G70" s="158">
        <v>6.3139999999975771E-2</v>
      </c>
      <c r="H70" s="158">
        <v>-0.11008000000015272</v>
      </c>
      <c r="I70" s="159">
        <v>868936.86</v>
      </c>
      <c r="J70" s="159">
        <v>1558110.08</v>
      </c>
    </row>
    <row r="71" spans="1:17" x14ac:dyDescent="0.25">
      <c r="A71" s="165" t="s">
        <v>169</v>
      </c>
      <c r="B71" s="194" t="s">
        <v>48</v>
      </c>
      <c r="C71" s="168"/>
      <c r="D71" s="168">
        <v>87</v>
      </c>
      <c r="E71" s="178">
        <v>0</v>
      </c>
      <c r="F71" s="186">
        <v>0</v>
      </c>
      <c r="G71" s="158">
        <v>0</v>
      </c>
      <c r="H71" s="158">
        <v>-0.18001999999999896</v>
      </c>
      <c r="I71" s="172">
        <v>0</v>
      </c>
      <c r="J71" s="172">
        <v>87180.02</v>
      </c>
    </row>
    <row r="72" spans="1:17" x14ac:dyDescent="0.25">
      <c r="A72" s="165" t="s">
        <v>170</v>
      </c>
      <c r="B72" s="194" t="s">
        <v>50</v>
      </c>
      <c r="C72" s="168"/>
      <c r="D72" s="168"/>
      <c r="E72" s="178">
        <v>0</v>
      </c>
      <c r="F72" s="196">
        <v>0</v>
      </c>
      <c r="G72" s="158">
        <v>0</v>
      </c>
      <c r="J72" s="158"/>
    </row>
    <row r="73" spans="1:17" x14ac:dyDescent="0.25">
      <c r="A73" s="165" t="s">
        <v>171</v>
      </c>
      <c r="B73" s="194" t="s">
        <v>52</v>
      </c>
      <c r="C73" s="164">
        <v>168</v>
      </c>
      <c r="D73" s="164">
        <v>1670</v>
      </c>
      <c r="E73" s="178">
        <v>419</v>
      </c>
      <c r="F73" s="186">
        <v>1660</v>
      </c>
      <c r="G73" s="158">
        <v>-0.10096999999998957</v>
      </c>
      <c r="H73" s="158">
        <v>6.9570000000112486E-2</v>
      </c>
      <c r="I73" s="169">
        <v>168100.97</v>
      </c>
      <c r="J73" s="190">
        <v>1578430.43</v>
      </c>
      <c r="K73" s="159"/>
      <c r="L73" s="159"/>
      <c r="M73" s="190">
        <v>91500</v>
      </c>
      <c r="N73" s="159"/>
      <c r="O73" s="190"/>
      <c r="P73" s="190"/>
      <c r="Q73" s="159"/>
    </row>
    <row r="74" spans="1:17" ht="26.4" x14ac:dyDescent="0.25">
      <c r="A74" s="147" t="s">
        <v>172</v>
      </c>
      <c r="B74" s="197" t="s">
        <v>333</v>
      </c>
      <c r="C74" s="198"/>
      <c r="D74" s="198"/>
      <c r="E74" s="178">
        <v>0</v>
      </c>
      <c r="F74" s="186">
        <v>0</v>
      </c>
      <c r="J74" s="158"/>
    </row>
    <row r="75" spans="1:17" x14ac:dyDescent="0.25">
      <c r="A75" s="150" t="s">
        <v>302</v>
      </c>
      <c r="B75" s="145"/>
      <c r="C75" s="193"/>
      <c r="D75" s="193"/>
      <c r="E75" s="178" t="s">
        <v>390</v>
      </c>
      <c r="F75" s="186" t="s">
        <v>390</v>
      </c>
      <c r="J75" s="158"/>
    </row>
    <row r="76" spans="1:17" x14ac:dyDescent="0.25">
      <c r="A76" s="150" t="s">
        <v>173</v>
      </c>
      <c r="B76" s="160" t="s">
        <v>61</v>
      </c>
      <c r="C76" s="161"/>
      <c r="D76" s="161"/>
      <c r="E76" s="178">
        <v>0</v>
      </c>
      <c r="F76" s="186">
        <v>0</v>
      </c>
      <c r="J76" s="158"/>
    </row>
    <row r="77" spans="1:17" x14ac:dyDescent="0.25">
      <c r="A77" s="150" t="s">
        <v>174</v>
      </c>
      <c r="B77" s="160" t="s">
        <v>63</v>
      </c>
      <c r="C77" s="161"/>
      <c r="D77" s="161"/>
      <c r="E77" s="178">
        <v>0</v>
      </c>
      <c r="F77" s="186">
        <v>0</v>
      </c>
      <c r="J77" s="158"/>
    </row>
    <row r="78" spans="1:17" x14ac:dyDescent="0.25">
      <c r="A78" s="150" t="s">
        <v>175</v>
      </c>
      <c r="B78" s="160" t="s">
        <v>65</v>
      </c>
      <c r="C78" s="161"/>
      <c r="D78" s="161"/>
      <c r="E78" s="178">
        <v>0</v>
      </c>
      <c r="F78" s="186">
        <v>0</v>
      </c>
      <c r="J78" s="158"/>
    </row>
    <row r="79" spans="1:17" x14ac:dyDescent="0.25">
      <c r="A79" s="150" t="s">
        <v>176</v>
      </c>
      <c r="B79" s="160" t="s">
        <v>67</v>
      </c>
      <c r="C79" s="161"/>
      <c r="D79" s="161"/>
      <c r="E79" s="178">
        <v>0</v>
      </c>
      <c r="F79" s="186">
        <v>0</v>
      </c>
      <c r="J79" s="158"/>
    </row>
    <row r="80" spans="1:17" x14ac:dyDescent="0.25">
      <c r="A80" s="150" t="s">
        <v>177</v>
      </c>
      <c r="B80" s="160" t="s">
        <v>178</v>
      </c>
      <c r="C80" s="161"/>
      <c r="D80" s="161"/>
      <c r="E80" s="178">
        <v>0</v>
      </c>
      <c r="F80" s="186">
        <v>0</v>
      </c>
      <c r="J80" s="158"/>
    </row>
    <row r="81" spans="1:12" x14ac:dyDescent="0.25">
      <c r="A81" s="147" t="s">
        <v>179</v>
      </c>
      <c r="B81" s="125" t="s">
        <v>334</v>
      </c>
      <c r="C81" s="188">
        <v>62481</v>
      </c>
      <c r="D81" s="188">
        <v>133218</v>
      </c>
      <c r="E81" s="188">
        <v>13172</v>
      </c>
      <c r="F81" s="188">
        <v>174540</v>
      </c>
      <c r="G81" s="158">
        <v>0.31987999999546446</v>
      </c>
      <c r="H81" s="158">
        <v>0.45175999999628402</v>
      </c>
      <c r="I81" s="159">
        <v>49546224.030000001</v>
      </c>
      <c r="J81" s="159">
        <v>62596200.369999997</v>
      </c>
      <c r="K81" s="159">
        <v>12934456.09</v>
      </c>
      <c r="L81" s="159">
        <v>70621347.870000005</v>
      </c>
    </row>
    <row r="82" spans="1:12" ht="39.6" x14ac:dyDescent="0.25">
      <c r="A82" s="147" t="s">
        <v>180</v>
      </c>
      <c r="B82" s="125" t="s">
        <v>335</v>
      </c>
      <c r="C82" s="188">
        <v>10192816</v>
      </c>
      <c r="D82" s="188">
        <v>15107572</v>
      </c>
      <c r="E82" s="188">
        <v>217654</v>
      </c>
      <c r="F82" s="188">
        <v>1071934</v>
      </c>
      <c r="G82" s="158">
        <v>-0.10009000077843666</v>
      </c>
      <c r="H82" s="158">
        <v>0.28775999881327152</v>
      </c>
      <c r="I82" s="159">
        <v>10192816100.09</v>
      </c>
      <c r="J82" s="159">
        <v>15107571712.240002</v>
      </c>
    </row>
    <row r="83" spans="1:12" x14ac:dyDescent="0.25">
      <c r="A83" s="147" t="s">
        <v>181</v>
      </c>
      <c r="B83" s="125" t="s">
        <v>256</v>
      </c>
      <c r="C83" s="164">
        <v>2838</v>
      </c>
      <c r="D83" s="164">
        <v>13467</v>
      </c>
      <c r="E83" s="178">
        <v>0</v>
      </c>
      <c r="F83" s="186">
        <v>0</v>
      </c>
      <c r="G83" s="158">
        <v>0.28070999999999913</v>
      </c>
      <c r="H83" s="158">
        <v>-0.37608999999974912</v>
      </c>
      <c r="I83" s="159">
        <v>2837719.29</v>
      </c>
      <c r="J83" s="159">
        <v>13467376.09</v>
      </c>
    </row>
    <row r="84" spans="1:12" x14ac:dyDescent="0.25">
      <c r="A84" s="147" t="s">
        <v>182</v>
      </c>
      <c r="B84" s="125" t="s">
        <v>336</v>
      </c>
      <c r="C84" s="188">
        <v>1273780</v>
      </c>
      <c r="D84" s="188">
        <v>2286838</v>
      </c>
      <c r="E84" s="188">
        <v>395351</v>
      </c>
      <c r="F84" s="188">
        <v>2112518</v>
      </c>
      <c r="G84" s="158">
        <v>0.40575000015087426</v>
      </c>
      <c r="H84" s="158">
        <v>0.19412000011652708</v>
      </c>
      <c r="I84" s="159">
        <v>1273779594.2499998</v>
      </c>
      <c r="J84" s="159">
        <v>2286837805.8800001</v>
      </c>
      <c r="K84" s="159">
        <v>0</v>
      </c>
    </row>
    <row r="85" spans="1:12" ht="26.4" x14ac:dyDescent="0.25">
      <c r="A85" s="147" t="s">
        <v>183</v>
      </c>
      <c r="B85" s="125" t="s">
        <v>338</v>
      </c>
      <c r="C85" s="192"/>
      <c r="D85" s="192"/>
      <c r="E85" s="178">
        <v>0</v>
      </c>
      <c r="F85" s="186">
        <v>0</v>
      </c>
      <c r="J85" s="158"/>
    </row>
    <row r="86" spans="1:12" ht="26.4" x14ac:dyDescent="0.25">
      <c r="A86" s="147" t="s">
        <v>287</v>
      </c>
      <c r="B86" s="125" t="s">
        <v>339</v>
      </c>
      <c r="C86" s="168">
        <v>46</v>
      </c>
      <c r="D86" s="168">
        <v>46</v>
      </c>
      <c r="E86" s="178">
        <v>0</v>
      </c>
      <c r="F86" s="186">
        <v>0</v>
      </c>
      <c r="G86" s="158">
        <v>0.4032100000000014</v>
      </c>
      <c r="H86" s="158">
        <v>0.4032100000000014</v>
      </c>
      <c r="I86" s="159">
        <v>45596.79</v>
      </c>
      <c r="J86" s="159">
        <v>45596.79</v>
      </c>
    </row>
    <row r="87" spans="1:12" ht="26.4" x14ac:dyDescent="0.25">
      <c r="A87" s="147" t="s">
        <v>184</v>
      </c>
      <c r="B87" s="125" t="s">
        <v>340</v>
      </c>
      <c r="C87" s="192"/>
      <c r="D87" s="192"/>
      <c r="E87" s="178">
        <v>0</v>
      </c>
      <c r="F87" s="186">
        <v>0</v>
      </c>
      <c r="J87" s="158"/>
    </row>
    <row r="88" spans="1:12" ht="26.4" x14ac:dyDescent="0.25">
      <c r="A88" s="147" t="s">
        <v>185</v>
      </c>
      <c r="B88" s="125" t="s">
        <v>341</v>
      </c>
      <c r="C88" s="192">
        <v>0</v>
      </c>
      <c r="D88" s="192">
        <v>0</v>
      </c>
      <c r="E88" s="192">
        <v>38000</v>
      </c>
      <c r="F88" s="192">
        <v>88274</v>
      </c>
      <c r="J88" s="158"/>
    </row>
    <row r="89" spans="1:12" x14ac:dyDescent="0.25">
      <c r="A89" s="150" t="s">
        <v>302</v>
      </c>
      <c r="B89" s="160" t="s">
        <v>390</v>
      </c>
      <c r="C89" s="161"/>
      <c r="D89" s="161"/>
      <c r="E89" s="161" t="s">
        <v>390</v>
      </c>
      <c r="F89" s="161" t="s">
        <v>390</v>
      </c>
      <c r="J89" s="158"/>
    </row>
    <row r="90" spans="1:12" x14ac:dyDescent="0.25">
      <c r="A90" s="150" t="s">
        <v>186</v>
      </c>
      <c r="B90" s="160" t="s">
        <v>187</v>
      </c>
      <c r="C90" s="161"/>
      <c r="D90" s="161"/>
      <c r="E90" s="199">
        <v>0</v>
      </c>
      <c r="F90" s="186">
        <v>0</v>
      </c>
      <c r="J90" s="158"/>
    </row>
    <row r="91" spans="1:12" x14ac:dyDescent="0.25">
      <c r="A91" s="150" t="s">
        <v>188</v>
      </c>
      <c r="B91" s="160" t="s">
        <v>189</v>
      </c>
      <c r="C91" s="164"/>
      <c r="D91" s="164"/>
      <c r="E91" s="199">
        <v>38000</v>
      </c>
      <c r="F91" s="186">
        <v>88274</v>
      </c>
      <c r="G91" s="158">
        <v>0</v>
      </c>
      <c r="H91" s="158">
        <v>0</v>
      </c>
      <c r="I91" s="159">
        <v>0</v>
      </c>
      <c r="J91" s="159"/>
      <c r="K91" s="159"/>
    </row>
    <row r="92" spans="1:12" x14ac:dyDescent="0.25">
      <c r="A92" s="150" t="s">
        <v>190</v>
      </c>
      <c r="B92" s="160" t="s">
        <v>191</v>
      </c>
      <c r="C92" s="161"/>
      <c r="D92" s="161"/>
      <c r="E92" s="199">
        <v>0</v>
      </c>
      <c r="F92" s="186">
        <v>0</v>
      </c>
      <c r="J92" s="158"/>
    </row>
    <row r="93" spans="1:12" x14ac:dyDescent="0.25">
      <c r="A93" s="150" t="s">
        <v>192</v>
      </c>
      <c r="B93" s="160" t="s">
        <v>193</v>
      </c>
      <c r="C93" s="161"/>
      <c r="D93" s="161"/>
      <c r="E93" s="199">
        <v>0</v>
      </c>
      <c r="F93" s="186">
        <v>0</v>
      </c>
      <c r="J93" s="158"/>
    </row>
    <row r="94" spans="1:12" ht="25.5" customHeight="1" x14ac:dyDescent="0.25">
      <c r="A94" s="147" t="s">
        <v>194</v>
      </c>
      <c r="B94" s="125" t="s">
        <v>342</v>
      </c>
      <c r="C94" s="188">
        <v>7386</v>
      </c>
      <c r="D94" s="188">
        <v>41748</v>
      </c>
      <c r="E94" s="188">
        <v>6385</v>
      </c>
      <c r="F94" s="188">
        <v>144045</v>
      </c>
      <c r="G94" s="158">
        <v>0.48205999999936466</v>
      </c>
      <c r="H94" s="158">
        <v>-0.1831499999971129</v>
      </c>
      <c r="I94" s="159">
        <v>7385517.9400000004</v>
      </c>
      <c r="J94" s="159">
        <v>41748183.149999999</v>
      </c>
    </row>
    <row r="95" spans="1:12" x14ac:dyDescent="0.25">
      <c r="A95" s="147" t="s">
        <v>284</v>
      </c>
      <c r="B95" s="125" t="s">
        <v>69</v>
      </c>
      <c r="C95" s="192">
        <v>-1914</v>
      </c>
      <c r="D95" s="192">
        <v>208992</v>
      </c>
      <c r="E95" s="192">
        <v>84172</v>
      </c>
      <c r="F95" s="192">
        <v>243377</v>
      </c>
      <c r="G95" s="158">
        <v>-0.67333000000007814</v>
      </c>
      <c r="H95" s="158">
        <v>-0.26543999998830259</v>
      </c>
      <c r="I95" s="169">
        <v>-6282767.5999999996</v>
      </c>
      <c r="J95" s="159">
        <v>193938522.09</v>
      </c>
      <c r="K95" s="159">
        <v>4369440.93</v>
      </c>
      <c r="L95" s="159">
        <v>15053743.35</v>
      </c>
    </row>
    <row r="96" spans="1:12" x14ac:dyDescent="0.25">
      <c r="A96" s="150" t="s">
        <v>302</v>
      </c>
      <c r="B96" s="160" t="s">
        <v>390</v>
      </c>
      <c r="C96" s="161"/>
      <c r="D96" s="161"/>
      <c r="E96" s="161" t="s">
        <v>390</v>
      </c>
      <c r="F96" s="161" t="s">
        <v>390</v>
      </c>
      <c r="G96" s="158"/>
      <c r="J96" s="158"/>
    </row>
    <row r="97" spans="1:12" x14ac:dyDescent="0.25">
      <c r="A97" s="150" t="s">
        <v>285</v>
      </c>
      <c r="B97" s="160" t="s">
        <v>197</v>
      </c>
      <c r="C97" s="157">
        <v>-27023</v>
      </c>
      <c r="D97" s="157">
        <v>124044</v>
      </c>
      <c r="E97" s="199">
        <v>58404</v>
      </c>
      <c r="F97" s="186">
        <v>170517</v>
      </c>
      <c r="G97" s="158"/>
      <c r="J97" s="158"/>
    </row>
    <row r="98" spans="1:12" x14ac:dyDescent="0.25">
      <c r="A98" s="150" t="s">
        <v>195</v>
      </c>
      <c r="B98" s="160" t="s">
        <v>198</v>
      </c>
      <c r="C98" s="200">
        <v>170</v>
      </c>
      <c r="D98" s="200">
        <v>944</v>
      </c>
      <c r="E98" s="199">
        <v>602</v>
      </c>
      <c r="F98" s="186">
        <v>1513</v>
      </c>
      <c r="G98" s="158"/>
      <c r="J98" s="158"/>
    </row>
    <row r="99" spans="1:12" x14ac:dyDescent="0.25">
      <c r="A99" s="150" t="s">
        <v>510</v>
      </c>
      <c r="B99" s="160" t="s">
        <v>199</v>
      </c>
      <c r="C99" s="157">
        <v>17774</v>
      </c>
      <c r="D99" s="157">
        <v>61166</v>
      </c>
      <c r="E99" s="199">
        <v>18407</v>
      </c>
      <c r="F99" s="186">
        <v>53856</v>
      </c>
      <c r="G99" s="158"/>
      <c r="J99" s="158"/>
    </row>
    <row r="100" spans="1:12" x14ac:dyDescent="0.25">
      <c r="A100" s="150" t="s">
        <v>286</v>
      </c>
      <c r="B100" s="160" t="s">
        <v>200</v>
      </c>
      <c r="C100" s="157">
        <v>2796</v>
      </c>
      <c r="D100" s="157">
        <v>7641</v>
      </c>
      <c r="E100" s="199">
        <v>1011</v>
      </c>
      <c r="F100" s="186">
        <v>2906</v>
      </c>
      <c r="G100" s="158"/>
      <c r="J100" s="158"/>
    </row>
    <row r="101" spans="1:12" ht="25.5" customHeight="1" x14ac:dyDescent="0.25">
      <c r="A101" s="150" t="s">
        <v>511</v>
      </c>
      <c r="B101" s="160" t="s">
        <v>201</v>
      </c>
      <c r="C101" s="157">
        <v>4369</v>
      </c>
      <c r="D101" s="157">
        <v>15054</v>
      </c>
      <c r="E101" s="199">
        <v>3460</v>
      </c>
      <c r="F101" s="186">
        <v>12253</v>
      </c>
      <c r="G101" s="158">
        <v>-0.44092999999975291</v>
      </c>
      <c r="H101" s="158">
        <v>0.25665000000117288</v>
      </c>
      <c r="I101" s="159">
        <v>4369440.93</v>
      </c>
      <c r="J101" s="159">
        <v>15053743.35</v>
      </c>
    </row>
    <row r="102" spans="1:12" x14ac:dyDescent="0.25">
      <c r="A102" s="150" t="s">
        <v>196</v>
      </c>
      <c r="B102" s="160" t="s">
        <v>202</v>
      </c>
      <c r="C102" s="201"/>
      <c r="D102" s="200">
        <v>143</v>
      </c>
      <c r="E102" s="199">
        <v>2288</v>
      </c>
      <c r="F102" s="186">
        <v>2332</v>
      </c>
      <c r="J102" s="158"/>
    </row>
    <row r="103" spans="1:12" x14ac:dyDescent="0.25">
      <c r="A103" s="147" t="s">
        <v>346</v>
      </c>
      <c r="B103" s="125" t="s">
        <v>71</v>
      </c>
      <c r="C103" s="161"/>
      <c r="D103" s="161"/>
      <c r="E103" s="199">
        <v>0</v>
      </c>
      <c r="F103" s="186">
        <v>0</v>
      </c>
      <c r="G103" s="158">
        <v>0</v>
      </c>
      <c r="H103" s="158">
        <v>0</v>
      </c>
      <c r="I103" s="159"/>
      <c r="J103" s="159"/>
    </row>
    <row r="104" spans="1:12" x14ac:dyDescent="0.25">
      <c r="A104" s="147" t="s">
        <v>203</v>
      </c>
      <c r="B104" s="197" t="s">
        <v>72</v>
      </c>
      <c r="C104" s="202">
        <v>11788946</v>
      </c>
      <c r="D104" s="202">
        <v>18481587</v>
      </c>
      <c r="E104" s="202">
        <v>811741</v>
      </c>
      <c r="F104" s="202">
        <v>3978951</v>
      </c>
      <c r="J104" s="158"/>
    </row>
    <row r="105" spans="1:12" ht="26.4" x14ac:dyDescent="0.25">
      <c r="A105" s="147" t="s">
        <v>204</v>
      </c>
      <c r="B105" s="145" t="s">
        <v>74</v>
      </c>
      <c r="C105" s="202">
        <v>-322097</v>
      </c>
      <c r="D105" s="202">
        <v>-433941</v>
      </c>
      <c r="E105" s="202">
        <v>388896</v>
      </c>
      <c r="F105" s="202">
        <v>1050707</v>
      </c>
      <c r="J105" s="158"/>
    </row>
    <row r="106" spans="1:12" x14ac:dyDescent="0.25">
      <c r="A106" s="150" t="s">
        <v>337</v>
      </c>
      <c r="B106" s="145" t="s">
        <v>98</v>
      </c>
      <c r="C106" s="188">
        <v>6430</v>
      </c>
      <c r="D106" s="188">
        <v>13995</v>
      </c>
      <c r="E106" s="188">
        <v>7873</v>
      </c>
      <c r="F106" s="188">
        <v>24806</v>
      </c>
      <c r="G106" s="158">
        <v>-0.28958999999940715</v>
      </c>
      <c r="H106" s="158">
        <v>-0.28519999999844003</v>
      </c>
      <c r="I106" s="159">
        <v>6430289.5899999999</v>
      </c>
      <c r="J106" s="159">
        <v>13995285.199999999</v>
      </c>
      <c r="L106" s="130">
        <v>3110.02</v>
      </c>
    </row>
    <row r="107" spans="1:12" ht="26.4" x14ac:dyDescent="0.25">
      <c r="A107" s="147" t="s">
        <v>205</v>
      </c>
      <c r="B107" s="197" t="s">
        <v>107</v>
      </c>
      <c r="C107" s="202">
        <v>-328527</v>
      </c>
      <c r="D107" s="202">
        <v>-447936</v>
      </c>
      <c r="E107" s="202">
        <v>381023</v>
      </c>
      <c r="F107" s="202">
        <v>1025901</v>
      </c>
    </row>
    <row r="108" spans="1:12" x14ac:dyDescent="0.25">
      <c r="A108" s="150" t="s">
        <v>389</v>
      </c>
      <c r="B108" s="145" t="s">
        <v>376</v>
      </c>
      <c r="C108" s="193"/>
      <c r="D108" s="193"/>
      <c r="E108" s="193">
        <v>0</v>
      </c>
      <c r="F108" s="193">
        <v>0</v>
      </c>
    </row>
    <row r="109" spans="1:12" ht="26.4" x14ac:dyDescent="0.25">
      <c r="A109" s="147" t="s">
        <v>512</v>
      </c>
      <c r="B109" s="197" t="s">
        <v>377</v>
      </c>
      <c r="C109" s="202">
        <v>-328527</v>
      </c>
      <c r="D109" s="202">
        <v>-447936</v>
      </c>
      <c r="E109" s="202">
        <v>381023</v>
      </c>
      <c r="F109" s="202">
        <v>1025901</v>
      </c>
    </row>
    <row r="110" spans="1:12" x14ac:dyDescent="0.25">
      <c r="D110" s="203"/>
      <c r="H110" s="149"/>
    </row>
    <row r="111" spans="1:12" ht="45" customHeight="1" x14ac:dyDescent="0.25">
      <c r="A111" s="261" t="s">
        <v>441</v>
      </c>
      <c r="B111" s="261"/>
      <c r="C111" s="261"/>
      <c r="D111" s="261"/>
      <c r="E111" s="261"/>
      <c r="F111" s="261"/>
    </row>
    <row r="112" spans="1:12" x14ac:dyDescent="0.25">
      <c r="D112" s="204"/>
      <c r="E112" s="205"/>
    </row>
    <row r="113" spans="1:16" x14ac:dyDescent="0.25">
      <c r="C113" s="206"/>
      <c r="D113" s="206"/>
      <c r="E113" s="205"/>
      <c r="F113" s="206"/>
    </row>
    <row r="114" spans="1:16" ht="20.25" customHeight="1" x14ac:dyDescent="0.25">
      <c r="A114" s="207" t="s">
        <v>549</v>
      </c>
      <c r="B114" s="130"/>
      <c r="C114" s="130" t="s">
        <v>562</v>
      </c>
      <c r="D114" s="206"/>
      <c r="E114" s="131"/>
      <c r="F114" s="131"/>
      <c r="K114" s="131"/>
      <c r="L114" s="131"/>
      <c r="M114" s="130"/>
      <c r="N114" s="130"/>
      <c r="O114" s="130"/>
      <c r="P114" s="130"/>
    </row>
    <row r="115" spans="1:16" ht="25.5" customHeight="1" x14ac:dyDescent="0.25">
      <c r="A115" s="130" t="s">
        <v>551</v>
      </c>
      <c r="B115" s="130"/>
      <c r="C115" s="130" t="s">
        <v>562</v>
      </c>
      <c r="E115" s="131"/>
      <c r="F115" s="131"/>
      <c r="K115" s="131"/>
      <c r="L115" s="131"/>
      <c r="M115" s="130"/>
      <c r="N115" s="130"/>
      <c r="O115" s="130"/>
      <c r="P115" s="130"/>
    </row>
    <row r="116" spans="1:16" ht="20.25" customHeight="1" x14ac:dyDescent="0.25">
      <c r="A116" s="207" t="s">
        <v>553</v>
      </c>
      <c r="B116" s="130"/>
      <c r="C116" s="130" t="s">
        <v>562</v>
      </c>
      <c r="E116" s="131"/>
      <c r="F116" s="131"/>
      <c r="K116" s="131"/>
      <c r="L116" s="131"/>
      <c r="M116" s="130"/>
      <c r="N116" s="130"/>
      <c r="O116" s="130"/>
      <c r="P116" s="130"/>
    </row>
    <row r="117" spans="1:16" x14ac:dyDescent="0.25">
      <c r="A117" s="208"/>
    </row>
    <row r="118" spans="1:16" x14ac:dyDescent="0.25">
      <c r="A118" s="209" t="s">
        <v>437</v>
      </c>
    </row>
    <row r="120" spans="1:16" x14ac:dyDescent="0.25">
      <c r="A120" s="208" t="s">
        <v>262</v>
      </c>
    </row>
    <row r="121" spans="1:16" x14ac:dyDescent="0.25">
      <c r="A121" s="208"/>
    </row>
    <row r="122" spans="1:16" x14ac:dyDescent="0.25">
      <c r="A122" s="208"/>
    </row>
    <row r="123" spans="1:16" x14ac:dyDescent="0.25">
      <c r="A123" s="208"/>
    </row>
    <row r="126" spans="1:16" s="131" customFormat="1" x14ac:dyDescent="0.25"/>
    <row r="127" spans="1:16" s="131" customFormat="1" x14ac:dyDescent="0.25"/>
    <row r="128" spans="1:16" s="131" customFormat="1" x14ac:dyDescent="0.25"/>
    <row r="129" s="131" customFormat="1" x14ac:dyDescent="0.25"/>
    <row r="130" s="131" customFormat="1" x14ac:dyDescent="0.25"/>
    <row r="131" s="131" customFormat="1" x14ac:dyDescent="0.25"/>
    <row r="132" s="131" customFormat="1" x14ac:dyDescent="0.25"/>
    <row r="133" s="131" customFormat="1" x14ac:dyDescent="0.25"/>
    <row r="134" s="131" customFormat="1" x14ac:dyDescent="0.25"/>
    <row r="135" s="131" customFormat="1" x14ac:dyDescent="0.25"/>
    <row r="136" s="131" customFormat="1" x14ac:dyDescent="0.25"/>
    <row r="137" s="131" customFormat="1" x14ac:dyDescent="0.25"/>
    <row r="138" s="131" customFormat="1" x14ac:dyDescent="0.25"/>
    <row r="139" s="131" customFormat="1" x14ac:dyDescent="0.25"/>
    <row r="140" s="131" customFormat="1" x14ac:dyDescent="0.25"/>
    <row r="141" s="131" customFormat="1" x14ac:dyDescent="0.25"/>
    <row r="142" s="131" customFormat="1" x14ac:dyDescent="0.25"/>
    <row r="143" s="131" customFormat="1" x14ac:dyDescent="0.25"/>
    <row r="144" s="131" customFormat="1" x14ac:dyDescent="0.25"/>
    <row r="145" s="131" customFormat="1" x14ac:dyDescent="0.25"/>
    <row r="146" s="131" customFormat="1" x14ac:dyDescent="0.25"/>
    <row r="147" s="131" customFormat="1" x14ac:dyDescent="0.25"/>
    <row r="148" s="131" customFormat="1" x14ac:dyDescent="0.25"/>
    <row r="149" s="131" customFormat="1" x14ac:dyDescent="0.25"/>
    <row r="150" s="131" customFormat="1" x14ac:dyDescent="0.25"/>
    <row r="151" s="131" customFormat="1" x14ac:dyDescent="0.25"/>
    <row r="152" s="131" customFormat="1" x14ac:dyDescent="0.25"/>
    <row r="153" s="131" customFormat="1" x14ac:dyDescent="0.25"/>
    <row r="154" s="131" customFormat="1" x14ac:dyDescent="0.25"/>
    <row r="155" s="131" customFormat="1" x14ac:dyDescent="0.25"/>
    <row r="156" s="131" customFormat="1" x14ac:dyDescent="0.25"/>
    <row r="157" s="131" customFormat="1" x14ac:dyDescent="0.25"/>
    <row r="158" s="131" customFormat="1" x14ac:dyDescent="0.25"/>
    <row r="159" s="131" customFormat="1" x14ac:dyDescent="0.25"/>
    <row r="160" s="131" customFormat="1" x14ac:dyDescent="0.25"/>
    <row r="161" s="131" customFormat="1" x14ac:dyDescent="0.25"/>
    <row r="162" s="131" customFormat="1" x14ac:dyDescent="0.25"/>
    <row r="163" s="131" customFormat="1" x14ac:dyDescent="0.25"/>
    <row r="164" s="131" customFormat="1" x14ac:dyDescent="0.25"/>
    <row r="165" s="131" customFormat="1" x14ac:dyDescent="0.25"/>
    <row r="166" s="131" customFormat="1" x14ac:dyDescent="0.25"/>
    <row r="167" s="131" customFormat="1" x14ac:dyDescent="0.25"/>
    <row r="168" s="131" customFormat="1" x14ac:dyDescent="0.25"/>
    <row r="169" s="131" customFormat="1" x14ac:dyDescent="0.25"/>
    <row r="170" s="131" customFormat="1" x14ac:dyDescent="0.25"/>
    <row r="171" s="131" customFormat="1" x14ac:dyDescent="0.25"/>
    <row r="172" s="131" customFormat="1" x14ac:dyDescent="0.25"/>
    <row r="173" s="131" customFormat="1" x14ac:dyDescent="0.25"/>
    <row r="174" s="131" customFormat="1" x14ac:dyDescent="0.25"/>
    <row r="175" s="131" customFormat="1" x14ac:dyDescent="0.25"/>
    <row r="176" s="131" customFormat="1" x14ac:dyDescent="0.25"/>
    <row r="177" s="131" customFormat="1" x14ac:dyDescent="0.25"/>
    <row r="178" s="131" customFormat="1" x14ac:dyDescent="0.25"/>
    <row r="179" s="131" customFormat="1" x14ac:dyDescent="0.25"/>
    <row r="180" s="131" customFormat="1" x14ac:dyDescent="0.25"/>
    <row r="181" s="131" customFormat="1" x14ac:dyDescent="0.25"/>
    <row r="182" s="131" customFormat="1" x14ac:dyDescent="0.25"/>
    <row r="183" s="131" customFormat="1" x14ac:dyDescent="0.25"/>
    <row r="184" s="131" customFormat="1" x14ac:dyDescent="0.25"/>
    <row r="185" s="131" customFormat="1" x14ac:dyDescent="0.25"/>
    <row r="186" s="131" customFormat="1" x14ac:dyDescent="0.25"/>
    <row r="187" s="131" customFormat="1" x14ac:dyDescent="0.25"/>
    <row r="188" s="131" customFormat="1" x14ac:dyDescent="0.25"/>
    <row r="189" s="131" customFormat="1" x14ac:dyDescent="0.25"/>
    <row r="190" s="131" customFormat="1" x14ac:dyDescent="0.25"/>
    <row r="191" s="131" customFormat="1" x14ac:dyDescent="0.25"/>
    <row r="192" s="131" customFormat="1" x14ac:dyDescent="0.25"/>
    <row r="193" s="131" customFormat="1" x14ac:dyDescent="0.25"/>
    <row r="194" s="131" customFormat="1" x14ac:dyDescent="0.25"/>
    <row r="195" s="131" customFormat="1" x14ac:dyDescent="0.25"/>
    <row r="196" s="131" customFormat="1" x14ac:dyDescent="0.25"/>
    <row r="197" s="131" customFormat="1" x14ac:dyDescent="0.25"/>
    <row r="198" s="131" customFormat="1" x14ac:dyDescent="0.25"/>
    <row r="199" s="131" customFormat="1" x14ac:dyDescent="0.25"/>
    <row r="200" s="131" customFormat="1" x14ac:dyDescent="0.25"/>
    <row r="201" s="131" customFormat="1" x14ac:dyDescent="0.25"/>
    <row r="202" s="131" customFormat="1" x14ac:dyDescent="0.25"/>
    <row r="203" s="131" customFormat="1" x14ac:dyDescent="0.25"/>
    <row r="204" s="131" customFormat="1" x14ac:dyDescent="0.25"/>
    <row r="205" s="131" customFormat="1" x14ac:dyDescent="0.25"/>
    <row r="206" s="131" customFormat="1" x14ac:dyDescent="0.25"/>
    <row r="207" s="131" customFormat="1" x14ac:dyDescent="0.25"/>
    <row r="208" s="131" customFormat="1" x14ac:dyDescent="0.25"/>
    <row r="209" s="131" customFormat="1" x14ac:dyDescent="0.25"/>
    <row r="210" s="131" customFormat="1" x14ac:dyDescent="0.25"/>
    <row r="211" s="131" customFormat="1" x14ac:dyDescent="0.25"/>
    <row r="212" s="131" customFormat="1" x14ac:dyDescent="0.25"/>
    <row r="213" s="131" customFormat="1" x14ac:dyDescent="0.25"/>
    <row r="214" s="131" customFormat="1" x14ac:dyDescent="0.25"/>
    <row r="215" s="131" customFormat="1" x14ac:dyDescent="0.25"/>
    <row r="216" s="131" customFormat="1" x14ac:dyDescent="0.25"/>
    <row r="217" s="131" customFormat="1" x14ac:dyDescent="0.25"/>
    <row r="218" s="131" customFormat="1" x14ac:dyDescent="0.25"/>
    <row r="219" s="131" customFormat="1" x14ac:dyDescent="0.25"/>
    <row r="220" s="131" customFormat="1" x14ac:dyDescent="0.25"/>
    <row r="221" s="131" customFormat="1" x14ac:dyDescent="0.25"/>
    <row r="222" s="131" customFormat="1" x14ac:dyDescent="0.25"/>
    <row r="223" s="131" customFormat="1" x14ac:dyDescent="0.25"/>
    <row r="224" s="131" customFormat="1" x14ac:dyDescent="0.25"/>
    <row r="225" s="131" customFormat="1" x14ac:dyDescent="0.25"/>
    <row r="226" s="131" customFormat="1" x14ac:dyDescent="0.25"/>
    <row r="227" s="131" customFormat="1" x14ac:dyDescent="0.25"/>
    <row r="228" s="131" customFormat="1" x14ac:dyDescent="0.25"/>
    <row r="229" s="131" customFormat="1" x14ac:dyDescent="0.25"/>
    <row r="230" s="131" customFormat="1" x14ac:dyDescent="0.25"/>
    <row r="231" s="131" customFormat="1" x14ac:dyDescent="0.25"/>
    <row r="232" s="131" customFormat="1" x14ac:dyDescent="0.25"/>
    <row r="233" s="131" customFormat="1" x14ac:dyDescent="0.25"/>
    <row r="234" s="131" customFormat="1" x14ac:dyDescent="0.25"/>
    <row r="235" s="131" customFormat="1" x14ac:dyDescent="0.25"/>
    <row r="236" s="131" customFormat="1" x14ac:dyDescent="0.25"/>
    <row r="237" s="131" customFormat="1" x14ac:dyDescent="0.25"/>
    <row r="238" s="131" customFormat="1" x14ac:dyDescent="0.25"/>
    <row r="239" s="131" customFormat="1" x14ac:dyDescent="0.25"/>
    <row r="240" s="131" customFormat="1" x14ac:dyDescent="0.25"/>
    <row r="241" s="131" customFormat="1" x14ac:dyDescent="0.25"/>
    <row r="242" s="131" customFormat="1" x14ac:dyDescent="0.25"/>
    <row r="243" s="131" customFormat="1" x14ac:dyDescent="0.25"/>
    <row r="244" s="131" customFormat="1" x14ac:dyDescent="0.25"/>
    <row r="245" s="131" customFormat="1" x14ac:dyDescent="0.25"/>
    <row r="246" s="131" customFormat="1" x14ac:dyDescent="0.25"/>
    <row r="247" s="131" customFormat="1" x14ac:dyDescent="0.25"/>
    <row r="248" s="131" customFormat="1" x14ac:dyDescent="0.25"/>
    <row r="249" s="131" customFormat="1" x14ac:dyDescent="0.25"/>
    <row r="250" s="131" customFormat="1" x14ac:dyDescent="0.25"/>
    <row r="251" s="131" customFormat="1" x14ac:dyDescent="0.25"/>
    <row r="252" s="131" customFormat="1" x14ac:dyDescent="0.25"/>
    <row r="253" s="131" customFormat="1" x14ac:dyDescent="0.25"/>
    <row r="254" s="131" customFormat="1" x14ac:dyDescent="0.25"/>
    <row r="255" s="131" customFormat="1" x14ac:dyDescent="0.25"/>
    <row r="256" s="131" customFormat="1" x14ac:dyDescent="0.25"/>
    <row r="257" s="131" customFormat="1" x14ac:dyDescent="0.25"/>
    <row r="258" s="131" customFormat="1" x14ac:dyDescent="0.25"/>
    <row r="259" s="131" customFormat="1" x14ac:dyDescent="0.25"/>
    <row r="260" s="131" customFormat="1" x14ac:dyDescent="0.25"/>
    <row r="261" s="131" customFormat="1" x14ac:dyDescent="0.25"/>
    <row r="262" s="131" customFormat="1" x14ac:dyDescent="0.25"/>
    <row r="263" s="131" customFormat="1" x14ac:dyDescent="0.25"/>
    <row r="264" s="131" customFormat="1" x14ac:dyDescent="0.25"/>
    <row r="265" s="131" customFormat="1" x14ac:dyDescent="0.25"/>
    <row r="266" s="131" customFormat="1" x14ac:dyDescent="0.25"/>
    <row r="267" s="131" customFormat="1" x14ac:dyDescent="0.25"/>
    <row r="268" s="131" customFormat="1" x14ac:dyDescent="0.25"/>
    <row r="269" s="131" customFormat="1" x14ac:dyDescent="0.25"/>
    <row r="270" s="131" customFormat="1" x14ac:dyDescent="0.25"/>
    <row r="271" s="131" customFormat="1" x14ac:dyDescent="0.25"/>
  </sheetData>
  <mergeCells count="8">
    <mergeCell ref="N39:O39"/>
    <mergeCell ref="N40:O40"/>
    <mergeCell ref="A6:F6"/>
    <mergeCell ref="A111:F111"/>
    <mergeCell ref="E1:F1"/>
    <mergeCell ref="A3:F3"/>
    <mergeCell ref="A4:F4"/>
    <mergeCell ref="A5:F5"/>
  </mergeCells>
  <phoneticPr fontId="13" type="noConversion"/>
  <pageMargins left="0.78740157480314965" right="0.19685039370078741" top="0.51181102362204722" bottom="0.43307086614173229" header="0.39370078740157483" footer="0.35433070866141736"/>
  <pageSetup paperSize="9" scale="73" fitToHeight="2" orientation="portrait" r:id="rId1"/>
  <headerFooter alignWithMargins="0">
    <oddFooter>Страница  &amp;P из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A6C1-7497-435F-8E5F-8E610859234E}">
  <sheetPr>
    <tabColor rgb="FF92D050"/>
    <pageSetUpPr fitToPage="1"/>
  </sheetPr>
  <dimension ref="A1:F79"/>
  <sheetViews>
    <sheetView zoomScaleNormal="100" workbookViewId="0">
      <selection activeCell="D78" sqref="D78"/>
    </sheetView>
  </sheetViews>
  <sheetFormatPr defaultColWidth="9.109375" defaultRowHeight="13.2" x14ac:dyDescent="0.25"/>
  <cols>
    <col min="1" max="1" width="76.5546875" style="4" customWidth="1"/>
    <col min="2" max="2" width="7.109375" style="4" customWidth="1"/>
    <col min="3" max="3" width="19.109375" style="4" customWidth="1"/>
    <col min="4" max="4" width="21.109375" style="4" customWidth="1"/>
    <col min="5" max="5" width="14" style="1" bestFit="1" customWidth="1"/>
    <col min="6" max="6" width="15.88671875" style="1" bestFit="1" customWidth="1"/>
    <col min="7" max="16384" width="9.109375" style="1"/>
  </cols>
  <sheetData>
    <row r="1" spans="1:5" x14ac:dyDescent="0.25">
      <c r="A1" s="53"/>
      <c r="C1" s="56"/>
      <c r="D1" s="56" t="s">
        <v>423</v>
      </c>
    </row>
    <row r="2" spans="1:5" x14ac:dyDescent="0.25">
      <c r="D2" s="6" t="s">
        <v>424</v>
      </c>
    </row>
    <row r="3" spans="1:5" x14ac:dyDescent="0.25">
      <c r="A3" s="247" t="s">
        <v>442</v>
      </c>
      <c r="B3" s="247"/>
      <c r="C3" s="247"/>
      <c r="D3" s="247"/>
    </row>
    <row r="4" spans="1:5" x14ac:dyDescent="0.25">
      <c r="A4" s="247" t="s">
        <v>288</v>
      </c>
      <c r="B4" s="247"/>
      <c r="C4" s="247"/>
      <c r="D4" s="247"/>
    </row>
    <row r="5" spans="1:5" x14ac:dyDescent="0.25">
      <c r="A5" s="247" t="s">
        <v>274</v>
      </c>
      <c r="B5" s="247"/>
      <c r="C5" s="247"/>
      <c r="D5" s="247"/>
    </row>
    <row r="6" spans="1:5" x14ac:dyDescent="0.25">
      <c r="A6" s="248" t="s">
        <v>563</v>
      </c>
      <c r="B6" s="248"/>
      <c r="C6" s="248"/>
      <c r="D6" s="248"/>
    </row>
    <row r="7" spans="1:5" x14ac:dyDescent="0.25">
      <c r="A7" s="68"/>
      <c r="B7" s="68"/>
    </row>
    <row r="8" spans="1:5" x14ac:dyDescent="0.25">
      <c r="A8" s="68"/>
      <c r="B8" s="68"/>
      <c r="C8" s="68"/>
      <c r="D8" s="3" t="s">
        <v>264</v>
      </c>
    </row>
    <row r="9" spans="1:5" ht="30.75" customHeight="1" x14ac:dyDescent="0.25">
      <c r="A9" s="65" t="s">
        <v>425</v>
      </c>
      <c r="B9" s="55" t="s">
        <v>291</v>
      </c>
      <c r="C9" s="69" t="s">
        <v>426</v>
      </c>
      <c r="D9" s="69" t="s">
        <v>427</v>
      </c>
    </row>
    <row r="10" spans="1:5" x14ac:dyDescent="0.25">
      <c r="A10" s="70">
        <v>1</v>
      </c>
      <c r="B10" s="71">
        <v>2</v>
      </c>
      <c r="C10" s="72">
        <v>3</v>
      </c>
      <c r="D10" s="72">
        <v>4</v>
      </c>
    </row>
    <row r="11" spans="1:5" x14ac:dyDescent="0.25">
      <c r="A11" s="73" t="s">
        <v>443</v>
      </c>
      <c r="B11" s="74"/>
      <c r="C11" s="75"/>
      <c r="D11" s="75"/>
    </row>
    <row r="12" spans="1:5" ht="13.8" x14ac:dyDescent="0.25">
      <c r="A12" s="95" t="s">
        <v>480</v>
      </c>
      <c r="B12" s="74"/>
      <c r="C12" s="93">
        <f>SUM(C14:C21)</f>
        <v>1792557</v>
      </c>
      <c r="D12" s="93">
        <f>SUM(D14:D21)</f>
        <v>1359189</v>
      </c>
      <c r="E12" s="28"/>
    </row>
    <row r="13" spans="1:5" x14ac:dyDescent="0.25">
      <c r="A13" s="73" t="s">
        <v>475</v>
      </c>
      <c r="B13" s="74"/>
      <c r="C13" s="76"/>
      <c r="D13" s="76"/>
    </row>
    <row r="14" spans="1:5" x14ac:dyDescent="0.25">
      <c r="A14" s="73" t="s">
        <v>476</v>
      </c>
      <c r="B14" s="74"/>
      <c r="C14" s="76">
        <v>438279</v>
      </c>
      <c r="D14" s="76">
        <v>390412</v>
      </c>
      <c r="E14" s="28"/>
    </row>
    <row r="15" spans="1:5" x14ac:dyDescent="0.25">
      <c r="A15" s="73" t="s">
        <v>477</v>
      </c>
      <c r="B15" s="74"/>
      <c r="C15" s="76">
        <v>38236</v>
      </c>
      <c r="D15" s="76">
        <v>83125</v>
      </c>
      <c r="E15" s="28"/>
    </row>
    <row r="16" spans="1:5" x14ac:dyDescent="0.25">
      <c r="A16" s="73" t="s">
        <v>478</v>
      </c>
      <c r="B16" s="74"/>
      <c r="C16" s="76">
        <v>6307</v>
      </c>
      <c r="D16" s="76">
        <v>9745</v>
      </c>
      <c r="E16" s="28"/>
    </row>
    <row r="17" spans="1:6" x14ac:dyDescent="0.25">
      <c r="A17" s="73" t="s">
        <v>471</v>
      </c>
      <c r="B17" s="74"/>
      <c r="C17" s="76">
        <v>79302</v>
      </c>
      <c r="D17" s="76">
        <v>140517</v>
      </c>
      <c r="E17" s="28"/>
    </row>
    <row r="18" spans="1:6" x14ac:dyDescent="0.25">
      <c r="A18" s="73" t="s">
        <v>472</v>
      </c>
      <c r="B18" s="74"/>
      <c r="C18" s="76">
        <v>101766</v>
      </c>
      <c r="D18" s="76">
        <v>87477</v>
      </c>
      <c r="F18" s="28"/>
    </row>
    <row r="19" spans="1:6" x14ac:dyDescent="0.25">
      <c r="A19" s="73" t="s">
        <v>473</v>
      </c>
      <c r="B19" s="74"/>
      <c r="C19" s="76">
        <v>979569</v>
      </c>
      <c r="D19" s="76">
        <v>600497</v>
      </c>
      <c r="E19" s="28"/>
    </row>
    <row r="20" spans="1:6" x14ac:dyDescent="0.25">
      <c r="A20" s="73" t="s">
        <v>479</v>
      </c>
      <c r="B20" s="74"/>
      <c r="C20" s="76">
        <v>146842</v>
      </c>
      <c r="D20" s="76">
        <v>47416</v>
      </c>
    </row>
    <row r="21" spans="1:6" x14ac:dyDescent="0.25">
      <c r="A21" s="73" t="s">
        <v>474</v>
      </c>
      <c r="B21" s="74"/>
      <c r="C21" s="76">
        <v>2256</v>
      </c>
      <c r="D21" s="76"/>
    </row>
    <row r="22" spans="1:6" ht="13.8" x14ac:dyDescent="0.25">
      <c r="A22" s="95" t="s">
        <v>481</v>
      </c>
      <c r="B22" s="74"/>
      <c r="C22" s="93">
        <f>SUM(C24:C29)</f>
        <v>-483551</v>
      </c>
      <c r="D22" s="93">
        <f>SUM(D24:D29)</f>
        <v>-260647.49603999997</v>
      </c>
    </row>
    <row r="23" spans="1:6" x14ac:dyDescent="0.25">
      <c r="A23" s="73" t="s">
        <v>475</v>
      </c>
      <c r="B23" s="74"/>
      <c r="C23" s="76"/>
      <c r="D23" s="76"/>
    </row>
    <row r="24" spans="1:6" x14ac:dyDescent="0.25">
      <c r="A24" s="73" t="s">
        <v>482</v>
      </c>
      <c r="B24" s="74"/>
      <c r="C24" s="76">
        <v>-141923</v>
      </c>
      <c r="D24" s="76">
        <v>-198805.22096999999</v>
      </c>
      <c r="E24" s="28"/>
    </row>
    <row r="25" spans="1:6" x14ac:dyDescent="0.25">
      <c r="A25" s="73" t="s">
        <v>483</v>
      </c>
      <c r="B25" s="74"/>
      <c r="C25" s="76">
        <v>-255984</v>
      </c>
      <c r="D25" s="76">
        <v>-10049.219789999999</v>
      </c>
      <c r="E25" s="28"/>
    </row>
    <row r="26" spans="1:6" x14ac:dyDescent="0.25">
      <c r="A26" s="73" t="s">
        <v>487</v>
      </c>
      <c r="B26" s="74"/>
      <c r="C26" s="76">
        <v>-1860</v>
      </c>
      <c r="D26" s="76">
        <v>-1693.8728700000001</v>
      </c>
      <c r="E26" s="28"/>
      <c r="F26" s="28"/>
    </row>
    <row r="27" spans="1:6" x14ac:dyDescent="0.25">
      <c r="A27" s="73" t="s">
        <v>484</v>
      </c>
      <c r="B27" s="74"/>
      <c r="C27" s="76">
        <v>-15077</v>
      </c>
      <c r="D27" s="76">
        <v>-21604.643359999998</v>
      </c>
    </row>
    <row r="28" spans="1:6" x14ac:dyDescent="0.25">
      <c r="A28" s="73" t="s">
        <v>486</v>
      </c>
      <c r="B28" s="74"/>
      <c r="C28" s="76">
        <v>-68134</v>
      </c>
      <c r="D28" s="76">
        <v>-28442.609049999999</v>
      </c>
    </row>
    <row r="29" spans="1:6" ht="26.4" x14ac:dyDescent="0.25">
      <c r="A29" s="73" t="s">
        <v>485</v>
      </c>
      <c r="B29" s="74"/>
      <c r="C29" s="76">
        <v>-573</v>
      </c>
      <c r="D29" s="76">
        <v>-51.93</v>
      </c>
    </row>
    <row r="30" spans="1:6" ht="13.8" x14ac:dyDescent="0.3">
      <c r="A30" s="95" t="s">
        <v>428</v>
      </c>
      <c r="B30" s="79"/>
      <c r="C30" s="94">
        <f>SUM(C31:C39)</f>
        <v>-114861</v>
      </c>
      <c r="D30" s="94">
        <f>SUM(D31:D39)</f>
        <v>4390524.3435500013</v>
      </c>
    </row>
    <row r="31" spans="1:6" x14ac:dyDescent="0.25">
      <c r="A31" s="73" t="s">
        <v>444</v>
      </c>
      <c r="B31" s="74"/>
      <c r="C31" s="76">
        <v>74308</v>
      </c>
      <c r="D31" s="76">
        <v>-2659963.7704600003</v>
      </c>
    </row>
    <row r="32" spans="1:6" x14ac:dyDescent="0.25">
      <c r="A32" s="73" t="s">
        <v>445</v>
      </c>
      <c r="B32" s="74"/>
      <c r="C32" s="32"/>
      <c r="D32" s="32"/>
    </row>
    <row r="33" spans="1:6" x14ac:dyDescent="0.25">
      <c r="A33" s="73" t="s">
        <v>446</v>
      </c>
      <c r="B33" s="74"/>
      <c r="C33" s="76">
        <v>-16397492</v>
      </c>
      <c r="D33" s="76">
        <v>-5021981.4289299995</v>
      </c>
      <c r="F33" s="28"/>
    </row>
    <row r="34" spans="1:6" x14ac:dyDescent="0.25">
      <c r="A34" s="73" t="s">
        <v>447</v>
      </c>
      <c r="B34" s="74"/>
      <c r="C34" s="76">
        <v>15801570</v>
      </c>
      <c r="D34" s="76">
        <v>11121919.33265</v>
      </c>
    </row>
    <row r="35" spans="1:6" x14ac:dyDescent="0.25">
      <c r="A35" s="73" t="s">
        <v>448</v>
      </c>
      <c r="B35" s="74"/>
      <c r="C35" s="76">
        <v>0</v>
      </c>
      <c r="D35" s="76">
        <v>-2163480.2560999999</v>
      </c>
      <c r="F35" s="28"/>
    </row>
    <row r="36" spans="1:6" x14ac:dyDescent="0.25">
      <c r="A36" s="73" t="s">
        <v>449</v>
      </c>
      <c r="B36" s="74"/>
      <c r="C36" s="76">
        <v>373837</v>
      </c>
      <c r="D36" s="76">
        <v>3113056.7015200001</v>
      </c>
    </row>
    <row r="37" spans="1:6" x14ac:dyDescent="0.25">
      <c r="A37" s="73" t="s">
        <v>450</v>
      </c>
      <c r="B37" s="74"/>
      <c r="C37" s="76"/>
      <c r="D37" s="76"/>
    </row>
    <row r="38" spans="1:6" x14ac:dyDescent="0.25">
      <c r="A38" s="73" t="s">
        <v>451</v>
      </c>
      <c r="B38" s="74"/>
      <c r="C38" s="32"/>
      <c r="D38" s="32"/>
    </row>
    <row r="39" spans="1:6" x14ac:dyDescent="0.25">
      <c r="A39" s="73" t="s">
        <v>452</v>
      </c>
      <c r="B39" s="74"/>
      <c r="C39" s="32">
        <v>32916</v>
      </c>
      <c r="D39" s="32">
        <v>973.76486999999997</v>
      </c>
    </row>
    <row r="40" spans="1:6" ht="13.8" x14ac:dyDescent="0.3">
      <c r="A40" s="95" t="s">
        <v>429</v>
      </c>
      <c r="B40" s="96"/>
      <c r="C40" s="97">
        <f>SUM(C41:C43)</f>
        <v>-9964992</v>
      </c>
      <c r="D40" s="97">
        <f>SUM(D41:D43)</f>
        <v>2091000</v>
      </c>
    </row>
    <row r="41" spans="1:6" x14ac:dyDescent="0.25">
      <c r="A41" s="73" t="s">
        <v>453</v>
      </c>
      <c r="B41" s="74"/>
      <c r="C41" s="76"/>
      <c r="D41" s="76"/>
    </row>
    <row r="42" spans="1:6" x14ac:dyDescent="0.25">
      <c r="A42" s="73" t="s">
        <v>454</v>
      </c>
      <c r="B42" s="74"/>
      <c r="C42" s="76">
        <v>-9964992</v>
      </c>
      <c r="D42" s="76">
        <v>2091000</v>
      </c>
    </row>
    <row r="43" spans="1:6" x14ac:dyDescent="0.25">
      <c r="A43" s="73" t="s">
        <v>455</v>
      </c>
      <c r="B43" s="74"/>
      <c r="C43" s="76"/>
      <c r="D43" s="76"/>
    </row>
    <row r="44" spans="1:6" ht="13.8" x14ac:dyDescent="0.25">
      <c r="A44" s="95" t="s">
        <v>456</v>
      </c>
      <c r="B44" s="74"/>
      <c r="C44" s="97">
        <v>-28515</v>
      </c>
      <c r="D44" s="97">
        <v>-220556.89216999998</v>
      </c>
    </row>
    <row r="45" spans="1:6" ht="13.8" x14ac:dyDescent="0.3">
      <c r="A45" s="95" t="s">
        <v>430</v>
      </c>
      <c r="B45" s="96"/>
      <c r="C45" s="94">
        <f>C12+C22+C30+C40+C44</f>
        <v>-8799362</v>
      </c>
      <c r="D45" s="94">
        <f>D12+D22+D30+D40+D44</f>
        <v>7359508.9553400017</v>
      </c>
      <c r="E45" s="28"/>
    </row>
    <row r="46" spans="1:6" x14ac:dyDescent="0.25">
      <c r="A46" s="77"/>
      <c r="B46" s="74"/>
      <c r="C46" s="76"/>
      <c r="D46" s="76"/>
    </row>
    <row r="47" spans="1:6" x14ac:dyDescent="0.25">
      <c r="A47" s="73" t="s">
        <v>457</v>
      </c>
      <c r="B47" s="74"/>
      <c r="C47" s="76">
        <v>0</v>
      </c>
      <c r="D47" s="76">
        <v>0</v>
      </c>
    </row>
    <row r="48" spans="1:6" x14ac:dyDescent="0.25">
      <c r="A48" s="77"/>
      <c r="B48" s="74"/>
      <c r="C48" s="76"/>
      <c r="D48" s="76"/>
    </row>
    <row r="49" spans="1:5" ht="26.4" x14ac:dyDescent="0.25">
      <c r="A49" s="78" t="s">
        <v>458</v>
      </c>
      <c r="B49" s="80"/>
      <c r="C49" s="81">
        <f>C45+C47</f>
        <v>-8799362</v>
      </c>
      <c r="D49" s="81">
        <f>D45+D47</f>
        <v>7359508.9553400017</v>
      </c>
      <c r="E49" s="28"/>
    </row>
    <row r="50" spans="1:5" x14ac:dyDescent="0.25">
      <c r="A50" s="77"/>
      <c r="B50" s="74"/>
      <c r="C50" s="76"/>
      <c r="D50" s="76"/>
    </row>
    <row r="51" spans="1:5" x14ac:dyDescent="0.25">
      <c r="A51" s="73" t="s">
        <v>459</v>
      </c>
      <c r="B51" s="74"/>
      <c r="C51" s="76"/>
      <c r="D51" s="76"/>
    </row>
    <row r="52" spans="1:5" x14ac:dyDescent="0.25">
      <c r="A52" s="73" t="s">
        <v>460</v>
      </c>
      <c r="B52" s="74"/>
      <c r="C52" s="32"/>
      <c r="D52" s="32"/>
    </row>
    <row r="53" spans="1:5" x14ac:dyDescent="0.25">
      <c r="A53" s="73" t="s">
        <v>461</v>
      </c>
      <c r="B53" s="74"/>
      <c r="C53" s="32">
        <v>-17470</v>
      </c>
      <c r="D53" s="32">
        <v>-5349</v>
      </c>
    </row>
    <row r="54" spans="1:5" x14ac:dyDescent="0.25">
      <c r="A54" s="73" t="s">
        <v>431</v>
      </c>
      <c r="B54" s="74"/>
      <c r="C54" s="76"/>
      <c r="D54" s="76"/>
    </row>
    <row r="55" spans="1:5" x14ac:dyDescent="0.25">
      <c r="A55" s="73" t="s">
        <v>462</v>
      </c>
      <c r="B55" s="74"/>
      <c r="C55" s="76"/>
      <c r="D55" s="76"/>
    </row>
    <row r="56" spans="1:5" x14ac:dyDescent="0.25">
      <c r="A56" s="78" t="s">
        <v>463</v>
      </c>
      <c r="B56" s="82"/>
      <c r="C56" s="81">
        <f>SUM(C52:C55)</f>
        <v>-17470</v>
      </c>
      <c r="D56" s="81">
        <f>SUM(D52:D55)</f>
        <v>-5349</v>
      </c>
    </row>
    <row r="57" spans="1:5" x14ac:dyDescent="0.25">
      <c r="A57" s="77"/>
      <c r="B57" s="74"/>
      <c r="C57" s="76"/>
      <c r="D57" s="76"/>
    </row>
    <row r="58" spans="1:5" x14ac:dyDescent="0.25">
      <c r="A58" s="73" t="s">
        <v>464</v>
      </c>
      <c r="B58" s="74"/>
      <c r="C58" s="76"/>
      <c r="D58" s="76"/>
    </row>
    <row r="59" spans="1:5" x14ac:dyDescent="0.25">
      <c r="A59" s="73" t="s">
        <v>465</v>
      </c>
      <c r="B59" s="74"/>
      <c r="C59" s="76">
        <v>9057879</v>
      </c>
      <c r="D59" s="76">
        <v>-5675478</v>
      </c>
    </row>
    <row r="60" spans="1:5" x14ac:dyDescent="0.25">
      <c r="A60" s="73" t="s">
        <v>433</v>
      </c>
      <c r="B60" s="74"/>
      <c r="C60" s="76"/>
      <c r="D60" s="76"/>
    </row>
    <row r="61" spans="1:5" x14ac:dyDescent="0.25">
      <c r="A61" s="73" t="s">
        <v>466</v>
      </c>
      <c r="B61" s="74"/>
      <c r="C61" s="76"/>
      <c r="D61" s="76"/>
    </row>
    <row r="62" spans="1:5" x14ac:dyDescent="0.25">
      <c r="A62" s="73" t="s">
        <v>467</v>
      </c>
      <c r="B62" s="74"/>
      <c r="C62" s="76"/>
      <c r="D62" s="76"/>
    </row>
    <row r="63" spans="1:5" x14ac:dyDescent="0.25">
      <c r="A63" s="73" t="s">
        <v>468</v>
      </c>
      <c r="B63" s="74"/>
      <c r="C63" s="76"/>
      <c r="D63" s="76"/>
    </row>
    <row r="64" spans="1:5" x14ac:dyDescent="0.25">
      <c r="A64" s="73" t="s">
        <v>432</v>
      </c>
      <c r="B64" s="74"/>
      <c r="C64" s="76"/>
      <c r="D64" s="76"/>
    </row>
    <row r="65" spans="1:6" x14ac:dyDescent="0.25">
      <c r="A65" s="78" t="s">
        <v>469</v>
      </c>
      <c r="B65" s="80"/>
      <c r="C65" s="81">
        <f>C59+C60+C61+C62+C63+C64</f>
        <v>9057879</v>
      </c>
      <c r="D65" s="81">
        <f>D59+D60+D61+D62+D63+D64</f>
        <v>-5675478</v>
      </c>
    </row>
    <row r="66" spans="1:6" x14ac:dyDescent="0.25">
      <c r="A66" s="77"/>
      <c r="B66" s="74"/>
      <c r="C66" s="76"/>
      <c r="D66" s="76"/>
      <c r="F66" s="28"/>
    </row>
    <row r="67" spans="1:6" x14ac:dyDescent="0.25">
      <c r="A67" s="73" t="s">
        <v>434</v>
      </c>
      <c r="B67" s="74"/>
      <c r="C67" s="83">
        <f>C49+C56+C65</f>
        <v>241047</v>
      </c>
      <c r="D67" s="83">
        <f>D49+D56+D65</f>
        <v>1678681.9553400017</v>
      </c>
    </row>
    <row r="68" spans="1:6" x14ac:dyDescent="0.25">
      <c r="A68" s="77"/>
      <c r="B68" s="74"/>
      <c r="C68" s="76"/>
      <c r="D68" s="76"/>
    </row>
    <row r="69" spans="1:6" x14ac:dyDescent="0.25">
      <c r="A69" s="73" t="s">
        <v>435</v>
      </c>
      <c r="B69" s="74"/>
      <c r="C69" s="76">
        <v>604590</v>
      </c>
      <c r="D69" s="76">
        <v>839952</v>
      </c>
      <c r="E69" s="28">
        <f>C70-C69-C67</f>
        <v>0</v>
      </c>
      <c r="F69" s="28">
        <f>D70-D69-D67</f>
        <v>4.4659998267889023E-2</v>
      </c>
    </row>
    <row r="70" spans="1:6" x14ac:dyDescent="0.25">
      <c r="A70" s="73" t="s">
        <v>436</v>
      </c>
      <c r="B70" s="74"/>
      <c r="C70" s="76">
        <v>845637</v>
      </c>
      <c r="D70" s="76">
        <v>2518634</v>
      </c>
      <c r="F70" s="28"/>
    </row>
    <row r="71" spans="1:6" x14ac:dyDescent="0.25">
      <c r="A71" s="73"/>
      <c r="B71" s="74"/>
      <c r="C71" s="76"/>
      <c r="D71" s="76"/>
    </row>
    <row r="72" spans="1:6" x14ac:dyDescent="0.25">
      <c r="A72" s="73" t="s">
        <v>470</v>
      </c>
      <c r="B72" s="74"/>
      <c r="C72" s="76">
        <v>150828</v>
      </c>
      <c r="D72" s="76">
        <v>-8652</v>
      </c>
    </row>
    <row r="73" spans="1:6" x14ac:dyDescent="0.25">
      <c r="C73" s="34"/>
    </row>
    <row r="74" spans="1:6" s="10" customFormat="1" ht="20.25" customHeight="1" x14ac:dyDescent="0.25">
      <c r="A74" s="24" t="s">
        <v>545</v>
      </c>
      <c r="B74" s="10" t="s">
        <v>576</v>
      </c>
      <c r="C74" s="19"/>
      <c r="D74" s="19"/>
      <c r="F74" s="19"/>
    </row>
    <row r="75" spans="1:6" s="10" customFormat="1" ht="25.5" customHeight="1" x14ac:dyDescent="0.25">
      <c r="A75" s="49" t="s">
        <v>440</v>
      </c>
      <c r="B75" s="10" t="s">
        <v>576</v>
      </c>
      <c r="C75" s="19"/>
      <c r="F75" s="19"/>
    </row>
    <row r="76" spans="1:6" s="10" customFormat="1" ht="20.25" customHeight="1" x14ac:dyDescent="0.25">
      <c r="A76" s="24" t="s">
        <v>557</v>
      </c>
      <c r="B76" s="10" t="s">
        <v>576</v>
      </c>
    </row>
    <row r="77" spans="1:6" s="10" customFormat="1" x14ac:dyDescent="0.25">
      <c r="A77" s="24"/>
    </row>
    <row r="78" spans="1:6" s="10" customFormat="1" x14ac:dyDescent="0.25">
      <c r="A78" s="29" t="s">
        <v>437</v>
      </c>
      <c r="C78" s="19"/>
    </row>
    <row r="79" spans="1:6" s="10" customFormat="1" x14ac:dyDescent="0.25">
      <c r="A79" s="24" t="s">
        <v>262</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4B8A-B3B2-4C29-AA04-BEA24C331C5F}">
  <sheetPr>
    <tabColor rgb="FF92D050"/>
    <pageSetUpPr fitToPage="1"/>
  </sheetPr>
  <dimension ref="A1:H55"/>
  <sheetViews>
    <sheetView topLeftCell="A4" workbookViewId="0">
      <selection activeCell="A62" sqref="A62"/>
    </sheetView>
  </sheetViews>
  <sheetFormatPr defaultColWidth="9.109375" defaultRowHeight="13.2" x14ac:dyDescent="0.25"/>
  <cols>
    <col min="1" max="1" width="50.44140625" style="4" customWidth="1"/>
    <col min="2" max="2" width="12.33203125" style="4" customWidth="1"/>
    <col min="3" max="3" width="18.44140625" style="4" customWidth="1"/>
    <col min="4" max="4" width="12.6640625" style="4" customWidth="1"/>
    <col min="5" max="5" width="13.44140625" style="4" customWidth="1"/>
    <col min="6" max="6" width="11.33203125" style="4" customWidth="1"/>
    <col min="7" max="7" width="12.6640625" style="4" customWidth="1"/>
    <col min="8" max="8" width="13.88671875" style="4" customWidth="1"/>
    <col min="9" max="16384" width="9.109375" style="1"/>
  </cols>
  <sheetData>
    <row r="1" spans="1:8" ht="23.25" customHeight="1" x14ac:dyDescent="0.25">
      <c r="A1" s="53"/>
      <c r="E1" s="56"/>
      <c r="F1" s="56"/>
      <c r="G1" s="56"/>
      <c r="H1" s="53" t="s">
        <v>391</v>
      </c>
    </row>
    <row r="2" spans="1:8" x14ac:dyDescent="0.25">
      <c r="H2" s="4" t="s">
        <v>392</v>
      </c>
    </row>
    <row r="3" spans="1:8" x14ac:dyDescent="0.25">
      <c r="A3" s="247" t="s">
        <v>393</v>
      </c>
      <c r="B3" s="247"/>
      <c r="C3" s="247"/>
      <c r="D3" s="247"/>
      <c r="E3" s="247"/>
      <c r="F3" s="247"/>
      <c r="G3" s="247"/>
      <c r="H3" s="247"/>
    </row>
    <row r="4" spans="1:8" x14ac:dyDescent="0.25">
      <c r="A4" s="247" t="s">
        <v>288</v>
      </c>
      <c r="B4" s="247"/>
      <c r="C4" s="247"/>
      <c r="D4" s="247"/>
      <c r="E4" s="247"/>
      <c r="F4" s="247"/>
      <c r="G4" s="247"/>
      <c r="H4" s="247"/>
    </row>
    <row r="5" spans="1:8" x14ac:dyDescent="0.25">
      <c r="A5" s="247" t="s">
        <v>274</v>
      </c>
      <c r="B5" s="247"/>
      <c r="C5" s="247"/>
      <c r="D5" s="247"/>
      <c r="E5" s="247"/>
      <c r="F5" s="247"/>
      <c r="G5" s="247"/>
      <c r="H5" s="247"/>
    </row>
    <row r="6" spans="1:8" x14ac:dyDescent="0.25">
      <c r="A6" s="248" t="s">
        <v>563</v>
      </c>
      <c r="B6" s="248"/>
      <c r="C6" s="248"/>
      <c r="D6" s="248"/>
      <c r="E6" s="248"/>
      <c r="F6" s="248"/>
      <c r="G6" s="248"/>
      <c r="H6" s="248"/>
    </row>
    <row r="7" spans="1:8" x14ac:dyDescent="0.25">
      <c r="G7" s="7" t="s">
        <v>394</v>
      </c>
    </row>
    <row r="8" spans="1:8" s="2" customFormat="1" ht="26.4" x14ac:dyDescent="0.25">
      <c r="A8" s="5"/>
      <c r="B8" s="250" t="s">
        <v>395</v>
      </c>
      <c r="C8" s="250"/>
      <c r="D8" s="250"/>
      <c r="E8" s="250"/>
      <c r="F8" s="250"/>
      <c r="G8" s="127" t="s">
        <v>396</v>
      </c>
      <c r="H8" s="127" t="s">
        <v>397</v>
      </c>
    </row>
    <row r="9" spans="1:8" ht="39.6" x14ac:dyDescent="0.25">
      <c r="A9" s="5"/>
      <c r="B9" s="127" t="s">
        <v>380</v>
      </c>
      <c r="C9" s="127" t="s">
        <v>305</v>
      </c>
      <c r="D9" s="127" t="s">
        <v>383</v>
      </c>
      <c r="E9" s="127" t="s">
        <v>398</v>
      </c>
      <c r="F9" s="127" t="s">
        <v>290</v>
      </c>
      <c r="G9" s="58"/>
      <c r="H9" s="58"/>
    </row>
    <row r="10" spans="1:8" x14ac:dyDescent="0.25">
      <c r="A10" s="59">
        <v>1</v>
      </c>
      <c r="B10" s="59">
        <v>2</v>
      </c>
      <c r="C10" s="59">
        <v>3</v>
      </c>
      <c r="D10" s="59">
        <v>4</v>
      </c>
      <c r="E10" s="59">
        <v>5</v>
      </c>
      <c r="F10" s="59">
        <v>6</v>
      </c>
      <c r="G10" s="59">
        <v>7</v>
      </c>
      <c r="H10" s="59">
        <v>8</v>
      </c>
    </row>
    <row r="11" spans="1:8" x14ac:dyDescent="0.25">
      <c r="A11" s="60" t="s">
        <v>399</v>
      </c>
      <c r="B11" s="91">
        <v>11240188</v>
      </c>
      <c r="C11" s="92">
        <v>-839811</v>
      </c>
      <c r="D11" s="92">
        <v>715359</v>
      </c>
      <c r="E11" s="92">
        <v>8964501</v>
      </c>
      <c r="F11" s="62">
        <v>20080237</v>
      </c>
      <c r="G11" s="61"/>
      <c r="H11" s="62">
        <v>20080237</v>
      </c>
    </row>
    <row r="12" spans="1:8" x14ac:dyDescent="0.25">
      <c r="A12" s="60" t="s">
        <v>400</v>
      </c>
      <c r="B12" s="63"/>
      <c r="C12" s="64"/>
      <c r="D12" s="64"/>
      <c r="E12" s="64"/>
      <c r="F12" s="62">
        <f t="shared" ref="F12:F29" si="0">SUM(B12:E12)</f>
        <v>0</v>
      </c>
      <c r="G12" s="65"/>
      <c r="H12" s="62">
        <f t="shared" ref="H12:H48" si="1">F12+G12</f>
        <v>0</v>
      </c>
    </row>
    <row r="13" spans="1:8" x14ac:dyDescent="0.25">
      <c r="A13" s="60" t="s">
        <v>401</v>
      </c>
      <c r="B13" s="63"/>
      <c r="C13" s="64"/>
      <c r="D13" s="64"/>
      <c r="E13" s="64"/>
      <c r="F13" s="62">
        <f t="shared" si="0"/>
        <v>0</v>
      </c>
      <c r="G13" s="66"/>
      <c r="H13" s="62">
        <f t="shared" si="1"/>
        <v>0</v>
      </c>
    </row>
    <row r="14" spans="1:8" x14ac:dyDescent="0.25">
      <c r="A14" s="60" t="s">
        <v>402</v>
      </c>
      <c r="B14" s="63"/>
      <c r="C14" s="64"/>
      <c r="D14" s="64">
        <v>0</v>
      </c>
      <c r="E14" s="64"/>
      <c r="F14" s="62">
        <f t="shared" si="0"/>
        <v>0</v>
      </c>
      <c r="G14" s="65"/>
      <c r="H14" s="62">
        <f t="shared" si="1"/>
        <v>0</v>
      </c>
    </row>
    <row r="15" spans="1:8" ht="26.4" x14ac:dyDescent="0.25">
      <c r="A15" s="60" t="s">
        <v>403</v>
      </c>
      <c r="B15" s="63"/>
      <c r="C15" s="64">
        <v>319457</v>
      </c>
      <c r="D15" s="64"/>
      <c r="E15" s="64"/>
      <c r="F15" s="62">
        <f t="shared" si="0"/>
        <v>319457</v>
      </c>
      <c r="G15" s="65"/>
      <c r="H15" s="62">
        <f t="shared" si="1"/>
        <v>319457</v>
      </c>
    </row>
    <row r="16" spans="1:8" x14ac:dyDescent="0.25">
      <c r="A16" s="60" t="s">
        <v>404</v>
      </c>
      <c r="B16" s="63"/>
      <c r="C16" s="64"/>
      <c r="D16" s="64"/>
      <c r="E16" s="64"/>
      <c r="F16" s="62">
        <f t="shared" si="0"/>
        <v>0</v>
      </c>
      <c r="G16" s="65"/>
      <c r="H16" s="62">
        <f t="shared" si="1"/>
        <v>0</v>
      </c>
    </row>
    <row r="17" spans="1:8" x14ac:dyDescent="0.25">
      <c r="A17" s="60" t="s">
        <v>405</v>
      </c>
      <c r="B17" s="63"/>
      <c r="C17" s="64"/>
      <c r="D17" s="64">
        <v>-55075</v>
      </c>
      <c r="E17" s="64"/>
      <c r="F17" s="62">
        <f t="shared" si="0"/>
        <v>-55075</v>
      </c>
      <c r="G17" s="65"/>
      <c r="H17" s="62">
        <f t="shared" si="1"/>
        <v>-55075</v>
      </c>
    </row>
    <row r="18" spans="1:8" ht="26.4" x14ac:dyDescent="0.25">
      <c r="A18" s="60" t="s">
        <v>406</v>
      </c>
      <c r="B18" s="63"/>
      <c r="C18" s="64"/>
      <c r="D18" s="64"/>
      <c r="E18" s="64"/>
      <c r="F18" s="62">
        <f t="shared" si="0"/>
        <v>0</v>
      </c>
      <c r="G18" s="65"/>
      <c r="H18" s="62">
        <f t="shared" si="1"/>
        <v>0</v>
      </c>
    </row>
    <row r="19" spans="1:8" x14ac:dyDescent="0.25">
      <c r="A19" s="60" t="s">
        <v>407</v>
      </c>
      <c r="B19" s="63"/>
      <c r="C19" s="64"/>
      <c r="D19" s="64"/>
      <c r="E19" s="64">
        <v>4724090</v>
      </c>
      <c r="F19" s="62">
        <f t="shared" si="0"/>
        <v>4724090</v>
      </c>
      <c r="G19" s="65"/>
      <c r="H19" s="62">
        <f t="shared" si="1"/>
        <v>4724090</v>
      </c>
    </row>
    <row r="20" spans="1:8" x14ac:dyDescent="0.25">
      <c r="A20" s="60" t="s">
        <v>408</v>
      </c>
      <c r="B20" s="63"/>
      <c r="C20" s="64"/>
      <c r="D20" s="64"/>
      <c r="E20" s="64"/>
      <c r="F20" s="62">
        <f t="shared" si="0"/>
        <v>0</v>
      </c>
      <c r="G20" s="65"/>
      <c r="H20" s="62">
        <f t="shared" si="1"/>
        <v>0</v>
      </c>
    </row>
    <row r="21" spans="1:8" x14ac:dyDescent="0.25">
      <c r="A21" s="60" t="s">
        <v>409</v>
      </c>
      <c r="B21" s="63"/>
      <c r="C21" s="64"/>
      <c r="D21" s="64"/>
      <c r="E21" s="64">
        <v>-2999992</v>
      </c>
      <c r="F21" s="62">
        <f t="shared" si="0"/>
        <v>-2999992</v>
      </c>
      <c r="G21" s="65"/>
      <c r="H21" s="62">
        <f t="shared" si="1"/>
        <v>-2999992</v>
      </c>
    </row>
    <row r="22" spans="1:8" x14ac:dyDescent="0.25">
      <c r="A22" s="60" t="s">
        <v>410</v>
      </c>
      <c r="B22" s="63"/>
      <c r="C22" s="64"/>
      <c r="D22" s="64"/>
      <c r="E22" s="64"/>
      <c r="F22" s="62">
        <f t="shared" si="0"/>
        <v>0</v>
      </c>
      <c r="G22" s="65"/>
      <c r="H22" s="62">
        <f t="shared" si="1"/>
        <v>0</v>
      </c>
    </row>
    <row r="23" spans="1:8" x14ac:dyDescent="0.25">
      <c r="A23" s="60" t="s">
        <v>411</v>
      </c>
      <c r="B23" s="63"/>
      <c r="C23" s="64"/>
      <c r="D23" s="64"/>
      <c r="E23" s="64"/>
      <c r="F23" s="62">
        <f t="shared" si="0"/>
        <v>0</v>
      </c>
      <c r="G23" s="65"/>
      <c r="H23" s="62">
        <f t="shared" si="1"/>
        <v>0</v>
      </c>
    </row>
    <row r="24" spans="1:8" x14ac:dyDescent="0.25">
      <c r="A24" s="60" t="s">
        <v>412</v>
      </c>
      <c r="B24" s="63"/>
      <c r="C24" s="64"/>
      <c r="D24" s="64"/>
      <c r="E24" s="64"/>
      <c r="F24" s="62">
        <f t="shared" si="0"/>
        <v>0</v>
      </c>
      <c r="G24" s="66"/>
      <c r="H24" s="62">
        <f t="shared" si="1"/>
        <v>0</v>
      </c>
    </row>
    <row r="25" spans="1:8" x14ac:dyDescent="0.25">
      <c r="A25" s="60" t="s">
        <v>302</v>
      </c>
      <c r="B25" s="63"/>
      <c r="C25" s="64"/>
      <c r="D25" s="64"/>
      <c r="E25" s="64"/>
      <c r="F25" s="62">
        <f t="shared" si="0"/>
        <v>0</v>
      </c>
      <c r="G25" s="65"/>
      <c r="H25" s="62">
        <f t="shared" si="1"/>
        <v>0</v>
      </c>
    </row>
    <row r="26" spans="1:8" x14ac:dyDescent="0.25">
      <c r="A26" s="60" t="s">
        <v>413</v>
      </c>
      <c r="B26" s="63"/>
      <c r="C26" s="64"/>
      <c r="D26" s="64"/>
      <c r="E26" s="64"/>
      <c r="F26" s="62">
        <f t="shared" si="0"/>
        <v>0</v>
      </c>
      <c r="G26" s="65"/>
      <c r="H26" s="62">
        <f t="shared" si="1"/>
        <v>0</v>
      </c>
    </row>
    <row r="27" spans="1:8" x14ac:dyDescent="0.25">
      <c r="A27" s="60" t="s">
        <v>414</v>
      </c>
      <c r="B27" s="63"/>
      <c r="C27" s="64"/>
      <c r="D27" s="64"/>
      <c r="E27" s="64"/>
      <c r="F27" s="62">
        <f t="shared" si="0"/>
        <v>0</v>
      </c>
      <c r="G27" s="65"/>
      <c r="H27" s="62">
        <f t="shared" si="1"/>
        <v>0</v>
      </c>
    </row>
    <row r="28" spans="1:8" x14ac:dyDescent="0.25">
      <c r="A28" s="60" t="s">
        <v>415</v>
      </c>
      <c r="B28" s="63"/>
      <c r="C28" s="64"/>
      <c r="D28" s="64"/>
      <c r="E28" s="64"/>
      <c r="F28" s="62">
        <f t="shared" si="0"/>
        <v>0</v>
      </c>
      <c r="G28" s="65"/>
      <c r="H28" s="62">
        <f t="shared" si="1"/>
        <v>0</v>
      </c>
    </row>
    <row r="29" spans="1:8" x14ac:dyDescent="0.25">
      <c r="A29" s="60" t="s">
        <v>416</v>
      </c>
      <c r="B29" s="91">
        <f>SUM(B11:B28)</f>
        <v>11240188</v>
      </c>
      <c r="C29" s="91">
        <f>SUM(C11:C28)</f>
        <v>-520354</v>
      </c>
      <c r="D29" s="91">
        <f>SUM(D11:D28)</f>
        <v>660284</v>
      </c>
      <c r="E29" s="91">
        <f>SUM(E11:E28)</f>
        <v>10688599</v>
      </c>
      <c r="F29" s="62">
        <f t="shared" si="0"/>
        <v>22068717</v>
      </c>
      <c r="G29" s="65"/>
      <c r="H29" s="62">
        <f t="shared" si="1"/>
        <v>22068717</v>
      </c>
    </row>
    <row r="30" spans="1:8" x14ac:dyDescent="0.25">
      <c r="A30" s="60" t="s">
        <v>400</v>
      </c>
      <c r="B30" s="63"/>
      <c r="C30" s="64"/>
      <c r="D30" s="64"/>
      <c r="E30" s="64"/>
      <c r="F30" s="62">
        <f t="shared" ref="F30:F48" si="2">SUM(B30:E30)</f>
        <v>0</v>
      </c>
      <c r="G30" s="65"/>
      <c r="H30" s="62">
        <f t="shared" si="1"/>
        <v>0</v>
      </c>
    </row>
    <row r="31" spans="1:8" x14ac:dyDescent="0.25">
      <c r="A31" s="60" t="s">
        <v>417</v>
      </c>
      <c r="B31" s="63"/>
      <c r="C31" s="64"/>
      <c r="D31" s="64"/>
      <c r="E31" s="64"/>
      <c r="F31" s="62">
        <f t="shared" si="2"/>
        <v>0</v>
      </c>
      <c r="G31" s="65"/>
      <c r="H31" s="62">
        <f t="shared" si="1"/>
        <v>0</v>
      </c>
    </row>
    <row r="32" spans="1:8" x14ac:dyDescent="0.25">
      <c r="A32" s="60" t="s">
        <v>402</v>
      </c>
      <c r="B32" s="63"/>
      <c r="C32" s="64"/>
      <c r="D32" s="64">
        <f>Ф1!C107-Ф1!D107</f>
        <v>0</v>
      </c>
      <c r="E32" s="64"/>
      <c r="F32" s="62">
        <f t="shared" si="2"/>
        <v>0</v>
      </c>
      <c r="G32" s="65"/>
      <c r="H32" s="62">
        <f t="shared" si="1"/>
        <v>0</v>
      </c>
    </row>
    <row r="33" spans="1:8" ht="26.4" x14ac:dyDescent="0.25">
      <c r="A33" s="60" t="s">
        <v>403</v>
      </c>
      <c r="B33" s="63"/>
      <c r="C33" s="64">
        <v>-89831</v>
      </c>
      <c r="D33" s="64"/>
      <c r="E33" s="64"/>
      <c r="F33" s="62">
        <f t="shared" si="2"/>
        <v>-89831</v>
      </c>
      <c r="G33" s="65"/>
      <c r="H33" s="62">
        <f t="shared" si="1"/>
        <v>-89831</v>
      </c>
    </row>
    <row r="34" spans="1:8" x14ac:dyDescent="0.25">
      <c r="A34" s="60" t="s">
        <v>404</v>
      </c>
      <c r="B34" s="63"/>
      <c r="C34" s="64"/>
      <c r="D34" s="64"/>
      <c r="E34" s="64"/>
      <c r="F34" s="62">
        <f t="shared" si="2"/>
        <v>0</v>
      </c>
      <c r="G34" s="65"/>
      <c r="H34" s="62">
        <f t="shared" si="1"/>
        <v>0</v>
      </c>
    </row>
    <row r="35" spans="1:8" x14ac:dyDescent="0.25">
      <c r="A35" s="60" t="s">
        <v>405</v>
      </c>
      <c r="B35" s="63"/>
      <c r="C35" s="64"/>
      <c r="D35" s="64">
        <v>14685</v>
      </c>
      <c r="E35" s="64"/>
      <c r="F35" s="62">
        <f t="shared" si="2"/>
        <v>14685</v>
      </c>
      <c r="G35" s="65"/>
      <c r="H35" s="62">
        <f t="shared" si="1"/>
        <v>14685</v>
      </c>
    </row>
    <row r="36" spans="1:8" ht="26.4" x14ac:dyDescent="0.25">
      <c r="A36" s="60" t="s">
        <v>406</v>
      </c>
      <c r="B36" s="63"/>
      <c r="C36" s="64"/>
      <c r="D36" s="64"/>
      <c r="E36" s="64"/>
      <c r="F36" s="62">
        <f t="shared" si="2"/>
        <v>0</v>
      </c>
      <c r="G36" s="65"/>
      <c r="H36" s="62">
        <f t="shared" si="1"/>
        <v>0</v>
      </c>
    </row>
    <row r="37" spans="1:8" x14ac:dyDescent="0.25">
      <c r="A37" s="60" t="s">
        <v>407</v>
      </c>
      <c r="B37" s="63"/>
      <c r="C37" s="64"/>
      <c r="D37" s="64"/>
      <c r="E37" s="64">
        <v>-447936</v>
      </c>
      <c r="F37" s="62">
        <f t="shared" si="2"/>
        <v>-447936</v>
      </c>
      <c r="G37" s="65"/>
      <c r="H37" s="62">
        <f t="shared" si="1"/>
        <v>-447936</v>
      </c>
    </row>
    <row r="38" spans="1:8" x14ac:dyDescent="0.25">
      <c r="A38" s="60" t="s">
        <v>408</v>
      </c>
      <c r="B38" s="63"/>
      <c r="C38" s="64"/>
      <c r="D38" s="64"/>
      <c r="E38" s="64"/>
      <c r="F38" s="62">
        <f t="shared" si="2"/>
        <v>0</v>
      </c>
      <c r="G38" s="65"/>
      <c r="H38" s="62">
        <f t="shared" si="1"/>
        <v>0</v>
      </c>
    </row>
    <row r="39" spans="1:8" x14ac:dyDescent="0.25">
      <c r="A39" s="60" t="s">
        <v>409</v>
      </c>
      <c r="B39" s="63"/>
      <c r="C39" s="64"/>
      <c r="D39" s="64"/>
      <c r="E39" s="64"/>
      <c r="F39" s="62">
        <f t="shared" si="2"/>
        <v>0</v>
      </c>
      <c r="G39" s="65"/>
      <c r="H39" s="62">
        <f t="shared" si="1"/>
        <v>0</v>
      </c>
    </row>
    <row r="40" spans="1:8" x14ac:dyDescent="0.25">
      <c r="A40" s="60" t="s">
        <v>410</v>
      </c>
      <c r="B40" s="63">
        <v>-3</v>
      </c>
      <c r="C40" s="64"/>
      <c r="D40" s="64"/>
      <c r="E40" s="64"/>
      <c r="F40" s="62">
        <f t="shared" si="2"/>
        <v>-3</v>
      </c>
      <c r="G40" s="65"/>
      <c r="H40" s="62">
        <f t="shared" si="1"/>
        <v>-3</v>
      </c>
    </row>
    <row r="41" spans="1:8" x14ac:dyDescent="0.25">
      <c r="A41" s="60" t="s">
        <v>411</v>
      </c>
      <c r="B41" s="63"/>
      <c r="C41" s="64"/>
      <c r="D41" s="64"/>
      <c r="E41" s="64"/>
      <c r="F41" s="62">
        <f t="shared" si="2"/>
        <v>0</v>
      </c>
      <c r="G41" s="65"/>
      <c r="H41" s="62">
        <f t="shared" si="1"/>
        <v>0</v>
      </c>
    </row>
    <row r="42" spans="1:8" x14ac:dyDescent="0.25">
      <c r="A42" s="60" t="s">
        <v>412</v>
      </c>
      <c r="B42" s="63"/>
      <c r="C42" s="64"/>
      <c r="D42" s="64"/>
      <c r="E42" s="64"/>
      <c r="F42" s="62">
        <f t="shared" si="2"/>
        <v>0</v>
      </c>
      <c r="G42" s="65"/>
      <c r="H42" s="62">
        <f t="shared" si="1"/>
        <v>0</v>
      </c>
    </row>
    <row r="43" spans="1:8" x14ac:dyDescent="0.25">
      <c r="A43" s="60" t="s">
        <v>302</v>
      </c>
      <c r="B43" s="63"/>
      <c r="C43" s="64"/>
      <c r="D43" s="64"/>
      <c r="E43" s="64"/>
      <c r="F43" s="62">
        <f t="shared" si="2"/>
        <v>0</v>
      </c>
      <c r="G43" s="65"/>
      <c r="H43" s="62">
        <f t="shared" si="1"/>
        <v>0</v>
      </c>
    </row>
    <row r="44" spans="1:8" x14ac:dyDescent="0.25">
      <c r="A44" s="60" t="s">
        <v>418</v>
      </c>
      <c r="B44" s="63"/>
      <c r="C44" s="64"/>
      <c r="D44" s="64"/>
      <c r="E44" s="64"/>
      <c r="F44" s="62">
        <f t="shared" si="2"/>
        <v>0</v>
      </c>
      <c r="G44" s="65"/>
      <c r="H44" s="62">
        <f t="shared" si="1"/>
        <v>0</v>
      </c>
    </row>
    <row r="45" spans="1:8" x14ac:dyDescent="0.25">
      <c r="A45" s="60" t="s">
        <v>419</v>
      </c>
      <c r="B45" s="63"/>
      <c r="C45" s="64"/>
      <c r="D45" s="64"/>
      <c r="E45" s="64"/>
      <c r="F45" s="62">
        <f t="shared" si="2"/>
        <v>0</v>
      </c>
      <c r="G45" s="65"/>
      <c r="H45" s="62">
        <f t="shared" si="1"/>
        <v>0</v>
      </c>
    </row>
    <row r="46" spans="1:8" x14ac:dyDescent="0.25">
      <c r="A46" s="60" t="s">
        <v>420</v>
      </c>
      <c r="B46" s="63"/>
      <c r="C46" s="64"/>
      <c r="D46" s="64"/>
      <c r="E46" s="64"/>
      <c r="F46" s="62">
        <f t="shared" si="2"/>
        <v>0</v>
      </c>
      <c r="G46" s="65"/>
      <c r="H46" s="62">
        <f t="shared" si="1"/>
        <v>0</v>
      </c>
    </row>
    <row r="47" spans="1:8" x14ac:dyDescent="0.25">
      <c r="A47" s="60" t="s">
        <v>421</v>
      </c>
      <c r="B47" s="63"/>
      <c r="C47" s="64"/>
      <c r="D47" s="64"/>
      <c r="E47" s="64"/>
      <c r="F47" s="62">
        <f t="shared" si="2"/>
        <v>0</v>
      </c>
      <c r="G47" s="65"/>
      <c r="H47" s="62">
        <f t="shared" si="1"/>
        <v>0</v>
      </c>
    </row>
    <row r="48" spans="1:8" x14ac:dyDescent="0.25">
      <c r="A48" s="60" t="s">
        <v>422</v>
      </c>
      <c r="B48" s="67">
        <f>SUM(B29:B47)</f>
        <v>11240185</v>
      </c>
      <c r="C48" s="67">
        <f>SUM(C29:C47)</f>
        <v>-610185</v>
      </c>
      <c r="D48" s="67">
        <f>SUM(D29:D47)</f>
        <v>674969</v>
      </c>
      <c r="E48" s="67">
        <f>SUM(E29:E47)</f>
        <v>10240663</v>
      </c>
      <c r="F48" s="62">
        <f t="shared" si="2"/>
        <v>21545632</v>
      </c>
      <c r="G48" s="67">
        <f>SUM(G29:G40)</f>
        <v>0</v>
      </c>
      <c r="H48" s="62">
        <f t="shared" si="1"/>
        <v>21545632</v>
      </c>
    </row>
    <row r="50" spans="1:6" s="10" customFormat="1" ht="20.25" customHeight="1" x14ac:dyDescent="0.25">
      <c r="A50" s="24" t="s">
        <v>545</v>
      </c>
      <c r="C50" s="10" t="s">
        <v>576</v>
      </c>
      <c r="D50" s="19"/>
      <c r="F50" s="19"/>
    </row>
    <row r="51" spans="1:6" s="10" customFormat="1" ht="25.5" customHeight="1" x14ac:dyDescent="0.25">
      <c r="A51" s="249" t="s">
        <v>556</v>
      </c>
      <c r="B51" s="249"/>
      <c r="C51" s="10" t="s">
        <v>576</v>
      </c>
      <c r="F51" s="19"/>
    </row>
    <row r="52" spans="1:6" s="10" customFormat="1" ht="20.25" customHeight="1" x14ac:dyDescent="0.25">
      <c r="A52" s="24" t="s">
        <v>557</v>
      </c>
      <c r="C52" s="10" t="s">
        <v>576</v>
      </c>
    </row>
    <row r="53" spans="1:6" s="10" customFormat="1" x14ac:dyDescent="0.25">
      <c r="A53" s="24"/>
    </row>
    <row r="54" spans="1:6" s="10" customFormat="1" x14ac:dyDescent="0.25">
      <c r="A54" s="29" t="s">
        <v>437</v>
      </c>
      <c r="C54" s="19"/>
    </row>
    <row r="55" spans="1:6" s="10" customFormat="1" x14ac:dyDescent="0.25">
      <c r="A55" s="24" t="s">
        <v>262</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09375" defaultRowHeight="13.2" x14ac:dyDescent="0.25"/>
  <cols>
    <col min="1" max="1" width="8.109375" style="36" customWidth="1"/>
    <col min="2" max="2" width="102.109375" style="36" customWidth="1"/>
    <col min="3" max="3" width="16.109375" style="36" customWidth="1"/>
    <col min="4" max="4" width="17" style="36" customWidth="1"/>
    <col min="5" max="5" width="13.44140625" style="36" customWidth="1"/>
    <col min="6" max="16384" width="9.109375" style="36"/>
  </cols>
  <sheetData>
    <row r="1" spans="1:4" s="1" customFormat="1" x14ac:dyDescent="0.25">
      <c r="A1" s="247" t="s">
        <v>272</v>
      </c>
      <c r="B1" s="247"/>
      <c r="C1" s="247"/>
    </row>
    <row r="2" spans="1:4" s="1" customFormat="1" x14ac:dyDescent="0.25">
      <c r="A2" s="247" t="s">
        <v>273</v>
      </c>
      <c r="B2" s="247"/>
      <c r="C2" s="247"/>
    </row>
    <row r="3" spans="1:4" s="1" customFormat="1" x14ac:dyDescent="0.25">
      <c r="A3" s="263" t="s">
        <v>542</v>
      </c>
      <c r="B3" s="263"/>
      <c r="C3" s="263"/>
    </row>
    <row r="4" spans="1:4" s="1" customFormat="1" x14ac:dyDescent="0.25">
      <c r="A4" s="247" t="s">
        <v>288</v>
      </c>
      <c r="B4" s="247"/>
      <c r="C4" s="247"/>
    </row>
    <row r="5" spans="1:4" s="1" customFormat="1" x14ac:dyDescent="0.25">
      <c r="A5" s="247" t="s">
        <v>274</v>
      </c>
      <c r="B5" s="247"/>
      <c r="C5" s="247"/>
    </row>
    <row r="6" spans="1:4" x14ac:dyDescent="0.25">
      <c r="A6" s="98"/>
      <c r="C6" s="37" t="s">
        <v>275</v>
      </c>
    </row>
    <row r="7" spans="1:4" ht="20.399999999999999" x14ac:dyDescent="0.25">
      <c r="A7" s="38" t="s">
        <v>0</v>
      </c>
      <c r="B7" s="39" t="s">
        <v>1</v>
      </c>
      <c r="C7" s="38" t="s">
        <v>2</v>
      </c>
    </row>
    <row r="8" spans="1:4" x14ac:dyDescent="0.25">
      <c r="A8" s="40" t="s">
        <v>257</v>
      </c>
      <c r="B8" s="103" t="s">
        <v>258</v>
      </c>
      <c r="C8" s="41" t="s">
        <v>3</v>
      </c>
    </row>
    <row r="9" spans="1:4" ht="20.399999999999999" x14ac:dyDescent="0.25">
      <c r="A9" s="99" t="s">
        <v>4</v>
      </c>
      <c r="B9" s="100" t="s">
        <v>489</v>
      </c>
      <c r="C9" s="33">
        <f>'Пруднорматив ПП 80'!C39</f>
        <v>0</v>
      </c>
    </row>
    <row r="10" spans="1:4" x14ac:dyDescent="0.25">
      <c r="A10" s="40" t="s">
        <v>5</v>
      </c>
      <c r="B10" s="100" t="s">
        <v>278</v>
      </c>
      <c r="C10" s="33">
        <f>Ф1!C35-C9</f>
        <v>77183</v>
      </c>
    </row>
    <row r="11" spans="1:4" ht="30.6" x14ac:dyDescent="0.25">
      <c r="A11" s="99" t="s">
        <v>6</v>
      </c>
      <c r="B11" s="100" t="s">
        <v>490</v>
      </c>
      <c r="C11" s="33">
        <f>'Пруднорматив ПП 80'!C35</f>
        <v>0</v>
      </c>
    </row>
    <row r="12" spans="1:4" x14ac:dyDescent="0.25">
      <c r="A12" s="40" t="s">
        <v>7</v>
      </c>
      <c r="B12" s="100" t="s">
        <v>8</v>
      </c>
      <c r="C12" s="33">
        <f>Ф1!C38+Ф1!C39-C11</f>
        <v>238562</v>
      </c>
      <c r="D12" s="48"/>
    </row>
    <row r="13" spans="1:4" x14ac:dyDescent="0.25">
      <c r="A13" s="99" t="s">
        <v>9</v>
      </c>
      <c r="B13" s="100" t="s">
        <v>283</v>
      </c>
      <c r="C13" s="33">
        <f>Ф1!C15</f>
        <v>0</v>
      </c>
    </row>
    <row r="14" spans="1:4" ht="71.400000000000006" x14ac:dyDescent="0.25">
      <c r="A14" s="40" t="s">
        <v>10</v>
      </c>
      <c r="B14" s="100" t="s">
        <v>236</v>
      </c>
      <c r="C14" s="33">
        <f>'Пруднорматив ПП 80'!C15</f>
        <v>281506</v>
      </c>
    </row>
    <row r="15" spans="1:4" ht="30.6" x14ac:dyDescent="0.25">
      <c r="A15" s="99" t="s">
        <v>11</v>
      </c>
      <c r="B15" s="100" t="s">
        <v>494</v>
      </c>
      <c r="C15" s="33">
        <v>0</v>
      </c>
    </row>
    <row r="16" spans="1:4" x14ac:dyDescent="0.25">
      <c r="A16" s="40" t="s">
        <v>12</v>
      </c>
      <c r="B16" s="100" t="s">
        <v>13</v>
      </c>
      <c r="C16" s="27">
        <v>0</v>
      </c>
    </row>
    <row r="17" spans="1:3" ht="30.6" x14ac:dyDescent="0.25">
      <c r="A17" s="99" t="s">
        <v>14</v>
      </c>
      <c r="B17" s="100" t="s">
        <v>231</v>
      </c>
      <c r="C17" s="27">
        <v>0</v>
      </c>
    </row>
    <row r="18" spans="1:3" x14ac:dyDescent="0.25">
      <c r="A18" s="40" t="s">
        <v>15</v>
      </c>
      <c r="B18" s="100" t="s">
        <v>308</v>
      </c>
      <c r="C18" s="27" t="e">
        <f>'Пруднорматив ПП 80'!C9</f>
        <v>#REF!</v>
      </c>
    </row>
    <row r="19" spans="1:3" x14ac:dyDescent="0.25">
      <c r="A19" s="99" t="s">
        <v>16</v>
      </c>
      <c r="B19" s="100" t="s">
        <v>237</v>
      </c>
      <c r="C19" s="27" t="e">
        <f>'Пруднорматив ПП 80'!C10</f>
        <v>#REF!</v>
      </c>
    </row>
    <row r="20" spans="1:3" x14ac:dyDescent="0.25">
      <c r="A20" s="40" t="s">
        <v>17</v>
      </c>
      <c r="B20" s="100" t="s">
        <v>18</v>
      </c>
      <c r="C20" s="27">
        <f>'Пруднорматив ПП 80'!C11</f>
        <v>0</v>
      </c>
    </row>
    <row r="21" spans="1:3" ht="30.6" x14ac:dyDescent="0.25">
      <c r="A21" s="99" t="s">
        <v>19</v>
      </c>
      <c r="B21" s="100" t="s">
        <v>238</v>
      </c>
      <c r="C21" s="27">
        <f>'Пруднорматив ПП 80'!C12</f>
        <v>0</v>
      </c>
    </row>
    <row r="22" spans="1:3" ht="20.399999999999999" x14ac:dyDescent="0.25">
      <c r="A22" s="40" t="s">
        <v>20</v>
      </c>
      <c r="B22" s="100" t="s">
        <v>239</v>
      </c>
      <c r="C22" s="27">
        <v>0</v>
      </c>
    </row>
    <row r="23" spans="1:3" x14ac:dyDescent="0.25">
      <c r="A23" s="99" t="s">
        <v>21</v>
      </c>
      <c r="B23" s="100" t="s">
        <v>491</v>
      </c>
      <c r="C23" s="27">
        <v>0</v>
      </c>
    </row>
    <row r="24" spans="1:3" x14ac:dyDescent="0.25">
      <c r="A24" s="40" t="s">
        <v>22</v>
      </c>
      <c r="B24" s="100" t="s">
        <v>240</v>
      </c>
      <c r="C24" s="27">
        <v>0</v>
      </c>
    </row>
    <row r="25" spans="1:3" ht="20.399999999999999" x14ac:dyDescent="0.25">
      <c r="A25" s="99" t="s">
        <v>23</v>
      </c>
      <c r="B25" s="100" t="s">
        <v>255</v>
      </c>
      <c r="C25" s="27">
        <f>'Пруднорматив ПП 80'!C18</f>
        <v>1006623</v>
      </c>
    </row>
    <row r="26" spans="1:3" ht="20.399999999999999" x14ac:dyDescent="0.25">
      <c r="A26" s="40" t="s">
        <v>24</v>
      </c>
      <c r="B26" s="100" t="s">
        <v>241</v>
      </c>
      <c r="C26" s="27">
        <f>'Пруднорматив ПП 80'!C19</f>
        <v>2646</v>
      </c>
    </row>
    <row r="27" spans="1:3" ht="40.799999999999997" x14ac:dyDescent="0.25">
      <c r="A27" s="99" t="s">
        <v>25</v>
      </c>
      <c r="B27" s="100" t="s">
        <v>26</v>
      </c>
      <c r="C27" s="27">
        <f>'Пруднорматив ПП 80'!C20</f>
        <v>1200758</v>
      </c>
    </row>
    <row r="28" spans="1:3" ht="40.799999999999997" x14ac:dyDescent="0.25">
      <c r="A28" s="40" t="s">
        <v>27</v>
      </c>
      <c r="B28" s="100" t="s">
        <v>495</v>
      </c>
      <c r="C28" s="27">
        <f>'Пруднорматив ПП 80'!C21</f>
        <v>647087</v>
      </c>
    </row>
    <row r="29" spans="1:3" ht="24.75" customHeight="1" x14ac:dyDescent="0.25">
      <c r="A29" s="99" t="s">
        <v>28</v>
      </c>
      <c r="B29" s="100" t="s">
        <v>492</v>
      </c>
      <c r="C29" s="27">
        <v>0</v>
      </c>
    </row>
    <row r="30" spans="1:3" ht="61.2" x14ac:dyDescent="0.25">
      <c r="A30" s="40" t="s">
        <v>29</v>
      </c>
      <c r="B30" s="100" t="s">
        <v>206</v>
      </c>
      <c r="C30" s="27">
        <f>'Пруднорматив ПП 80'!C22</f>
        <v>2962333</v>
      </c>
    </row>
    <row r="31" spans="1:3" ht="61.2" x14ac:dyDescent="0.25">
      <c r="A31" s="99" t="s">
        <v>207</v>
      </c>
      <c r="B31" s="100" t="s">
        <v>208</v>
      </c>
      <c r="C31" s="27">
        <f>'Пруднорматив ПП 80'!C23</f>
        <v>1534968</v>
      </c>
    </row>
    <row r="32" spans="1:3" ht="30.6" x14ac:dyDescent="0.25">
      <c r="A32" s="40" t="s">
        <v>209</v>
      </c>
      <c r="B32" s="100" t="s">
        <v>496</v>
      </c>
      <c r="C32" s="27">
        <f>'Пруднорматив ПП 80'!C24</f>
        <v>6874439</v>
      </c>
    </row>
    <row r="33" spans="1:12" ht="40.799999999999997" x14ac:dyDescent="0.25">
      <c r="A33" s="99" t="s">
        <v>210</v>
      </c>
      <c r="B33" s="100" t="s">
        <v>211</v>
      </c>
      <c r="C33" s="27">
        <f>'Пруднорматив ПП 80'!C25</f>
        <v>5131980</v>
      </c>
    </row>
    <row r="34" spans="1:12" ht="30.6" x14ac:dyDescent="0.25">
      <c r="A34" s="40" t="s">
        <v>212</v>
      </c>
      <c r="B34" s="100" t="s">
        <v>233</v>
      </c>
      <c r="C34" s="27">
        <f>'Пруднорматив ПП 80'!C27</f>
        <v>300469</v>
      </c>
    </row>
    <row r="35" spans="1:12" ht="20.399999999999999" x14ac:dyDescent="0.25">
      <c r="A35" s="99" t="s">
        <v>213</v>
      </c>
      <c r="B35" s="100" t="s">
        <v>242</v>
      </c>
      <c r="C35" s="27">
        <f>'Пруднорматив ПП 80'!C28</f>
        <v>918738</v>
      </c>
    </row>
    <row r="36" spans="1:12" ht="20.399999999999999" x14ac:dyDescent="0.25">
      <c r="A36" s="40" t="s">
        <v>214</v>
      </c>
      <c r="B36" s="100" t="s">
        <v>243</v>
      </c>
      <c r="C36" s="27">
        <f>'Пруднорматив ПП 80'!C34</f>
        <v>207052</v>
      </c>
    </row>
    <row r="37" spans="1:12" ht="30.6" x14ac:dyDescent="0.25">
      <c r="A37" s="99" t="s">
        <v>215</v>
      </c>
      <c r="B37" s="100" t="s">
        <v>234</v>
      </c>
      <c r="C37" s="27">
        <f>'Пруднорматив ПП 80'!C29</f>
        <v>0</v>
      </c>
    </row>
    <row r="38" spans="1:12" ht="40.799999999999997" x14ac:dyDescent="0.25">
      <c r="A38" s="101" t="s">
        <v>216</v>
      </c>
      <c r="B38" s="100" t="s">
        <v>235</v>
      </c>
      <c r="C38" s="27">
        <f>'Пруднорматив ПП 80'!C30</f>
        <v>16</v>
      </c>
    </row>
    <row r="39" spans="1:12" ht="30.6" x14ac:dyDescent="0.25">
      <c r="A39" s="102" t="s">
        <v>217</v>
      </c>
      <c r="B39" s="100" t="s">
        <v>497</v>
      </c>
      <c r="C39" s="27">
        <f>'Пруднорматив ПП 80'!C31</f>
        <v>0</v>
      </c>
    </row>
    <row r="40" spans="1:12" ht="24" customHeight="1" x14ac:dyDescent="0.25">
      <c r="A40" s="102" t="s">
        <v>218</v>
      </c>
      <c r="B40" s="100" t="s">
        <v>219</v>
      </c>
      <c r="C40" s="27">
        <f>'Пруднорматив ПП 80'!C32</f>
        <v>20608</v>
      </c>
    </row>
    <row r="41" spans="1:12" ht="30.6" x14ac:dyDescent="0.25">
      <c r="A41" s="102" t="s">
        <v>220</v>
      </c>
      <c r="B41" s="100" t="s">
        <v>244</v>
      </c>
      <c r="C41" s="27">
        <f>'Пруднорматив ПП 80'!C26</f>
        <v>0</v>
      </c>
    </row>
    <row r="42" spans="1:12" ht="36" customHeight="1" x14ac:dyDescent="0.25">
      <c r="A42" s="102" t="s">
        <v>221</v>
      </c>
      <c r="B42" s="100" t="s">
        <v>245</v>
      </c>
      <c r="C42" s="27">
        <f>'Пруднорматив ПП 80'!C33</f>
        <v>0</v>
      </c>
      <c r="D42" s="48"/>
    </row>
    <row r="43" spans="1:12" ht="21" customHeight="1" x14ac:dyDescent="0.25">
      <c r="A43" s="102" t="s">
        <v>222</v>
      </c>
      <c r="B43" s="100" t="s">
        <v>246</v>
      </c>
      <c r="C43" s="27">
        <f>Ф1!C25+Ф1!C22+Ф1!C28-SUM(C25:C42)</f>
        <v>22914968</v>
      </c>
      <c r="D43" s="48"/>
    </row>
    <row r="44" spans="1:12" ht="12" customHeight="1" x14ac:dyDescent="0.25"/>
    <row r="45" spans="1:12" s="50" customFormat="1" ht="27.75" customHeight="1" x14ac:dyDescent="0.3">
      <c r="A45" s="24" t="s">
        <v>539</v>
      </c>
      <c r="B45" s="10"/>
      <c r="C45" s="10" t="s">
        <v>544</v>
      </c>
      <c r="D45" s="10"/>
      <c r="E45" s="10"/>
      <c r="F45" s="10"/>
      <c r="J45" s="51"/>
      <c r="L45" s="51"/>
    </row>
    <row r="46" spans="1:12" s="50" customFormat="1" ht="27.75" customHeight="1" x14ac:dyDescent="0.3">
      <c r="A46" s="249" t="s">
        <v>440</v>
      </c>
      <c r="B46" s="249"/>
      <c r="C46" s="10" t="s">
        <v>544</v>
      </c>
      <c r="D46" s="10"/>
      <c r="E46" s="10"/>
      <c r="F46" s="10"/>
      <c r="L46" s="51"/>
    </row>
    <row r="47" spans="1:12" s="50" customFormat="1" ht="27.75" customHeight="1" x14ac:dyDescent="0.3">
      <c r="A47" s="24" t="s">
        <v>439</v>
      </c>
      <c r="B47" s="10"/>
      <c r="C47" s="10" t="s">
        <v>544</v>
      </c>
      <c r="D47" s="10"/>
      <c r="E47" s="10"/>
      <c r="F47" s="10"/>
      <c r="L47" s="51"/>
    </row>
    <row r="48" spans="1:12" s="50" customFormat="1" ht="15.75" customHeight="1" x14ac:dyDescent="0.3">
      <c r="A48" s="24"/>
      <c r="B48" s="10"/>
      <c r="C48" s="10"/>
      <c r="D48" s="10"/>
      <c r="E48" s="10"/>
      <c r="F48" s="10"/>
      <c r="L48" s="51"/>
    </row>
    <row r="49" spans="1:12" s="50" customFormat="1" ht="15.75" customHeight="1" x14ac:dyDescent="0.3">
      <c r="A49" s="29" t="s">
        <v>498</v>
      </c>
      <c r="B49" s="10"/>
      <c r="C49" s="10"/>
      <c r="D49" s="10"/>
      <c r="E49" s="10"/>
      <c r="F49" s="10"/>
      <c r="L49" s="51"/>
    </row>
    <row r="50" spans="1:12" s="4" customFormat="1" x14ac:dyDescent="0.25">
      <c r="A50" s="24" t="s">
        <v>262</v>
      </c>
      <c r="B50" s="10"/>
      <c r="C50" s="10"/>
      <c r="D50" s="10"/>
      <c r="E50" s="10"/>
      <c r="F50" s="10"/>
    </row>
    <row r="55" spans="1:12" x14ac:dyDescent="0.25">
      <c r="C55" s="48"/>
      <c r="D55" s="52"/>
      <c r="E55" s="48"/>
    </row>
    <row r="56" spans="1:12" x14ac:dyDescent="0.25">
      <c r="C56" s="30"/>
      <c r="D56" s="1"/>
      <c r="E56" s="1"/>
    </row>
    <row r="57" spans="1:12" x14ac:dyDescent="0.25">
      <c r="C57" s="30"/>
      <c r="D57" s="28"/>
      <c r="E57" s="1"/>
    </row>
    <row r="58" spans="1:12" x14ac:dyDescent="0.25">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09375" defaultRowHeight="13.2" x14ac:dyDescent="0.25"/>
  <cols>
    <col min="1" max="1" width="7" style="36" customWidth="1"/>
    <col min="2" max="2" width="89.33203125" style="36" customWidth="1"/>
    <col min="3" max="3" width="13.6640625" style="36" customWidth="1"/>
    <col min="4" max="4" width="14.44140625" style="36" customWidth="1"/>
    <col min="5" max="5" width="13.33203125" style="36" customWidth="1"/>
    <col min="6" max="6" width="9.109375" style="36"/>
    <col min="7" max="7" width="15.88671875" style="36" customWidth="1"/>
    <col min="8" max="8" width="9.109375" style="36"/>
    <col min="9" max="9" width="11.88671875" style="36" bestFit="1" customWidth="1"/>
    <col min="10" max="10" width="9.109375" style="36"/>
    <col min="11" max="11" width="17.5546875" style="36" bestFit="1" customWidth="1"/>
    <col min="12" max="16384" width="9.109375" style="36"/>
  </cols>
  <sheetData>
    <row r="1" spans="1:6" s="1" customFormat="1" ht="14.25" customHeight="1" x14ac:dyDescent="0.3">
      <c r="A1" s="264" t="s">
        <v>288</v>
      </c>
      <c r="B1" s="264"/>
      <c r="C1" s="264"/>
      <c r="D1" s="264"/>
      <c r="E1" s="264"/>
      <c r="F1" s="47"/>
    </row>
    <row r="2" spans="1:6" s="1" customFormat="1" ht="14.25" customHeight="1" x14ac:dyDescent="0.3">
      <c r="A2" s="264" t="s">
        <v>253</v>
      </c>
      <c r="B2" s="264"/>
      <c r="C2" s="264"/>
      <c r="D2" s="264"/>
      <c r="E2" s="264"/>
      <c r="F2" s="47"/>
    </row>
    <row r="3" spans="1:6" s="1" customFormat="1" ht="49.5" customHeight="1" x14ac:dyDescent="0.25">
      <c r="A3" s="265" t="s">
        <v>254</v>
      </c>
      <c r="B3" s="265"/>
      <c r="C3" s="265"/>
      <c r="D3" s="265"/>
      <c r="E3" s="265"/>
      <c r="F3" s="46"/>
    </row>
    <row r="4" spans="1:6" s="31" customFormat="1" ht="15.75" customHeight="1" x14ac:dyDescent="0.3">
      <c r="A4" s="265" t="s">
        <v>546</v>
      </c>
      <c r="B4" s="265"/>
      <c r="C4" s="265"/>
      <c r="D4" s="265"/>
      <c r="E4" s="265"/>
      <c r="F4" s="46"/>
    </row>
    <row r="6" spans="1:6" ht="26.4" x14ac:dyDescent="0.25">
      <c r="A6" s="104" t="s">
        <v>488</v>
      </c>
      <c r="B6" s="109" t="s">
        <v>276</v>
      </c>
      <c r="C6" s="105" t="s">
        <v>277</v>
      </c>
      <c r="D6" s="42" t="s">
        <v>349</v>
      </c>
      <c r="E6" s="42" t="s">
        <v>350</v>
      </c>
    </row>
    <row r="7" spans="1:6" x14ac:dyDescent="0.25">
      <c r="A7" s="104" t="s">
        <v>257</v>
      </c>
      <c r="B7" s="113" t="s">
        <v>513</v>
      </c>
      <c r="C7" s="124" t="e">
        <f>C9+C10+C11</f>
        <v>#REF!</v>
      </c>
      <c r="D7" s="43">
        <v>100</v>
      </c>
      <c r="E7" s="44" t="e">
        <f t="shared" ref="E7:E17" si="0">C7</f>
        <v>#REF!</v>
      </c>
      <c r="F7" s="48"/>
    </row>
    <row r="8" spans="1:6" x14ac:dyDescent="0.25">
      <c r="A8" s="104" t="s">
        <v>247</v>
      </c>
      <c r="B8" s="113" t="s">
        <v>514</v>
      </c>
      <c r="C8" s="107">
        <v>0</v>
      </c>
      <c r="D8" s="43">
        <v>100</v>
      </c>
      <c r="E8" s="43">
        <f t="shared" si="0"/>
        <v>0</v>
      </c>
    </row>
    <row r="9" spans="1:6" x14ac:dyDescent="0.25">
      <c r="A9" s="104" t="s">
        <v>289</v>
      </c>
      <c r="B9" s="113" t="s">
        <v>515</v>
      </c>
      <c r="C9" s="124" t="e">
        <f>#REF!</f>
        <v>#REF!</v>
      </c>
      <c r="D9" s="43">
        <v>100</v>
      </c>
      <c r="E9" s="44" t="e">
        <f t="shared" si="0"/>
        <v>#REF!</v>
      </c>
    </row>
    <row r="10" spans="1:6" x14ac:dyDescent="0.25">
      <c r="A10" s="104" t="s">
        <v>249</v>
      </c>
      <c r="B10" s="113" t="s">
        <v>229</v>
      </c>
      <c r="C10" s="106" t="e">
        <f>#REF!</f>
        <v>#REF!</v>
      </c>
      <c r="D10" s="43">
        <v>100</v>
      </c>
      <c r="E10" s="44" t="e">
        <f t="shared" si="0"/>
        <v>#REF!</v>
      </c>
    </row>
    <row r="11" spans="1:6" ht="20.399999999999999" x14ac:dyDescent="0.25">
      <c r="A11" s="104" t="s">
        <v>223</v>
      </c>
      <c r="B11" s="113" t="s">
        <v>516</v>
      </c>
      <c r="C11" s="106">
        <v>0</v>
      </c>
      <c r="D11" s="43">
        <v>100</v>
      </c>
      <c r="E11" s="44">
        <f t="shared" si="0"/>
        <v>0</v>
      </c>
    </row>
    <row r="12" spans="1:6" ht="30.6" x14ac:dyDescent="0.25">
      <c r="A12" s="104" t="s">
        <v>251</v>
      </c>
      <c r="B12" s="113" t="s">
        <v>224</v>
      </c>
      <c r="C12" s="107">
        <v>0</v>
      </c>
      <c r="D12" s="43">
        <v>100</v>
      </c>
      <c r="E12" s="43">
        <f t="shared" si="0"/>
        <v>0</v>
      </c>
    </row>
    <row r="13" spans="1:6" ht="40.799999999999997" x14ac:dyDescent="0.25">
      <c r="A13" s="104" t="s">
        <v>281</v>
      </c>
      <c r="B13" s="113" t="s">
        <v>517</v>
      </c>
      <c r="C13" s="107">
        <v>0</v>
      </c>
      <c r="D13" s="43">
        <v>100</v>
      </c>
      <c r="E13" s="43">
        <f t="shared" si="0"/>
        <v>0</v>
      </c>
    </row>
    <row r="14" spans="1:6" ht="20.399999999999999" x14ac:dyDescent="0.25">
      <c r="A14" s="104" t="s">
        <v>282</v>
      </c>
      <c r="B14" s="113" t="s">
        <v>518</v>
      </c>
      <c r="C14" s="107">
        <v>0</v>
      </c>
      <c r="D14" s="43">
        <v>100</v>
      </c>
      <c r="E14" s="43">
        <f t="shared" si="0"/>
        <v>0</v>
      </c>
    </row>
    <row r="15" spans="1:6" ht="105" customHeight="1" x14ac:dyDescent="0.25">
      <c r="A15" s="104" t="s">
        <v>258</v>
      </c>
      <c r="B15" s="113" t="s">
        <v>230</v>
      </c>
      <c r="C15" s="124">
        <f>Ф1!C16</f>
        <v>281506</v>
      </c>
      <c r="D15" s="43">
        <v>100</v>
      </c>
      <c r="E15" s="44">
        <f t="shared" si="0"/>
        <v>281506</v>
      </c>
    </row>
    <row r="16" spans="1:6" ht="40.799999999999997" x14ac:dyDescent="0.25">
      <c r="A16" s="104" t="s">
        <v>3</v>
      </c>
      <c r="B16" s="113" t="s">
        <v>519</v>
      </c>
      <c r="C16" s="107">
        <v>0</v>
      </c>
      <c r="D16" s="43">
        <v>100</v>
      </c>
      <c r="E16" s="43">
        <f t="shared" si="0"/>
        <v>0</v>
      </c>
    </row>
    <row r="17" spans="1:7" ht="40.799999999999997" x14ac:dyDescent="0.25">
      <c r="A17" s="104" t="s">
        <v>361</v>
      </c>
      <c r="B17" s="113" t="s">
        <v>231</v>
      </c>
      <c r="C17" s="107">
        <v>0</v>
      </c>
      <c r="D17" s="43">
        <v>100</v>
      </c>
      <c r="E17" s="43">
        <f t="shared" si="0"/>
        <v>0</v>
      </c>
    </row>
    <row r="18" spans="1:7" ht="20.399999999999999" x14ac:dyDescent="0.25">
      <c r="A18" s="104" t="s">
        <v>318</v>
      </c>
      <c r="B18" s="113" t="s">
        <v>225</v>
      </c>
      <c r="C18" s="106">
        <v>1006623</v>
      </c>
      <c r="D18" s="43">
        <v>100</v>
      </c>
      <c r="E18" s="44">
        <f t="shared" ref="E18:E24" si="1">C18</f>
        <v>1006623</v>
      </c>
    </row>
    <row r="19" spans="1:7" ht="20.399999999999999" x14ac:dyDescent="0.25">
      <c r="A19" s="104" t="s">
        <v>319</v>
      </c>
      <c r="B19" s="113" t="s">
        <v>226</v>
      </c>
      <c r="C19" s="106">
        <v>2646</v>
      </c>
      <c r="D19" s="43">
        <v>100</v>
      </c>
      <c r="E19" s="44">
        <f t="shared" si="1"/>
        <v>2646</v>
      </c>
    </row>
    <row r="20" spans="1:7" ht="40.799999999999997" x14ac:dyDescent="0.25">
      <c r="A20" s="104" t="s">
        <v>320</v>
      </c>
      <c r="B20" s="113" t="s">
        <v>520</v>
      </c>
      <c r="C20" s="106">
        <v>1200758</v>
      </c>
      <c r="D20" s="43">
        <v>100</v>
      </c>
      <c r="E20" s="117">
        <f t="shared" si="1"/>
        <v>1200758</v>
      </c>
    </row>
    <row r="21" spans="1:7" ht="30.6" x14ac:dyDescent="0.25">
      <c r="A21" s="104" t="s">
        <v>364</v>
      </c>
      <c r="B21" s="113" t="s">
        <v>521</v>
      </c>
      <c r="C21" s="110">
        <v>647087</v>
      </c>
      <c r="D21" s="43">
        <v>100</v>
      </c>
      <c r="E21" s="44">
        <f t="shared" si="1"/>
        <v>647087</v>
      </c>
    </row>
    <row r="22" spans="1:7" ht="61.2" x14ac:dyDescent="0.25">
      <c r="A22" s="104">
        <v>9</v>
      </c>
      <c r="B22" s="113" t="s">
        <v>522</v>
      </c>
      <c r="C22" s="116">
        <v>2962333</v>
      </c>
      <c r="D22" s="43">
        <v>100</v>
      </c>
      <c r="E22" s="44">
        <f t="shared" si="1"/>
        <v>2962333</v>
      </c>
    </row>
    <row r="23" spans="1:7" ht="61.2" x14ac:dyDescent="0.25">
      <c r="A23" s="104">
        <v>10</v>
      </c>
      <c r="B23" s="113" t="s">
        <v>523</v>
      </c>
      <c r="C23" s="116">
        <v>1534968</v>
      </c>
      <c r="D23" s="43">
        <v>100</v>
      </c>
      <c r="E23" s="44">
        <f t="shared" si="1"/>
        <v>1534968</v>
      </c>
    </row>
    <row r="24" spans="1:7" ht="40.799999999999997" x14ac:dyDescent="0.25">
      <c r="A24" s="104">
        <v>11</v>
      </c>
      <c r="B24" s="113" t="s">
        <v>524</v>
      </c>
      <c r="C24" s="106">
        <v>6874439</v>
      </c>
      <c r="D24" s="43">
        <v>100</v>
      </c>
      <c r="E24" s="44">
        <f t="shared" si="1"/>
        <v>6874439</v>
      </c>
    </row>
    <row r="25" spans="1:7" ht="375" customHeight="1" x14ac:dyDescent="0.25">
      <c r="A25" s="104">
        <v>12</v>
      </c>
      <c r="B25" s="113" t="s">
        <v>537</v>
      </c>
      <c r="C25" s="106">
        <v>5131980</v>
      </c>
      <c r="D25" s="43">
        <v>100</v>
      </c>
      <c r="E25" s="44">
        <f t="shared" ref="E25:E30" si="2">C25</f>
        <v>5131980</v>
      </c>
      <c r="G25"/>
    </row>
    <row r="26" spans="1:7" ht="45" customHeight="1" x14ac:dyDescent="0.25">
      <c r="A26" s="104">
        <v>13</v>
      </c>
      <c r="B26" s="113" t="s">
        <v>232</v>
      </c>
      <c r="C26" s="106">
        <v>0</v>
      </c>
      <c r="D26" s="43">
        <v>100</v>
      </c>
      <c r="E26" s="44">
        <f t="shared" si="2"/>
        <v>0</v>
      </c>
    </row>
    <row r="27" spans="1:7" ht="30.6" x14ac:dyDescent="0.25">
      <c r="A27" s="104">
        <v>14</v>
      </c>
      <c r="B27" s="113" t="s">
        <v>233</v>
      </c>
      <c r="C27" s="106">
        <v>300469</v>
      </c>
      <c r="D27" s="43">
        <v>100</v>
      </c>
      <c r="E27" s="44">
        <f t="shared" si="2"/>
        <v>300469</v>
      </c>
    </row>
    <row r="28" spans="1:7" ht="30.6" x14ac:dyDescent="0.25">
      <c r="A28" s="104">
        <v>15</v>
      </c>
      <c r="B28" s="113" t="s">
        <v>525</v>
      </c>
      <c r="C28" s="106">
        <v>918738</v>
      </c>
      <c r="D28" s="43">
        <v>100</v>
      </c>
      <c r="E28" s="44">
        <f t="shared" si="2"/>
        <v>918738</v>
      </c>
    </row>
    <row r="29" spans="1:7" ht="30.6" x14ac:dyDescent="0.25">
      <c r="A29" s="104">
        <v>16</v>
      </c>
      <c r="B29" s="113" t="s">
        <v>526</v>
      </c>
      <c r="C29" s="106">
        <v>0</v>
      </c>
      <c r="D29" s="43">
        <v>100</v>
      </c>
      <c r="E29" s="44">
        <f t="shared" si="2"/>
        <v>0</v>
      </c>
    </row>
    <row r="30" spans="1:7" ht="56.25" customHeight="1" x14ac:dyDescent="0.25">
      <c r="A30" s="104">
        <v>17</v>
      </c>
      <c r="B30" s="113" t="s">
        <v>527</v>
      </c>
      <c r="C30" s="106">
        <v>16</v>
      </c>
      <c r="D30" s="43">
        <v>100</v>
      </c>
      <c r="E30" s="117">
        <f t="shared" si="2"/>
        <v>16</v>
      </c>
    </row>
    <row r="31" spans="1:7" ht="30.6" x14ac:dyDescent="0.25">
      <c r="A31" s="104">
        <v>18</v>
      </c>
      <c r="B31" s="113" t="s">
        <v>528</v>
      </c>
      <c r="C31" s="106"/>
      <c r="D31" s="43">
        <v>100</v>
      </c>
      <c r="E31" s="44"/>
    </row>
    <row r="32" spans="1:7" ht="33" customHeight="1" x14ac:dyDescent="0.25">
      <c r="A32" s="104">
        <v>19</v>
      </c>
      <c r="B32" s="113" t="s">
        <v>245</v>
      </c>
      <c r="C32" s="106">
        <v>20608</v>
      </c>
      <c r="D32" s="43">
        <v>100</v>
      </c>
      <c r="E32" s="44">
        <f t="shared" ref="E32:E39" si="3">C32</f>
        <v>20608</v>
      </c>
    </row>
    <row r="33" spans="1:11" x14ac:dyDescent="0.25">
      <c r="A33" s="104">
        <v>20</v>
      </c>
      <c r="B33" s="113" t="s">
        <v>283</v>
      </c>
      <c r="C33" s="106">
        <v>0</v>
      </c>
      <c r="D33" s="43">
        <v>100</v>
      </c>
      <c r="E33" s="44">
        <f t="shared" si="3"/>
        <v>0</v>
      </c>
    </row>
    <row r="34" spans="1:11" ht="20.399999999999999" x14ac:dyDescent="0.25">
      <c r="A34" s="104">
        <v>21</v>
      </c>
      <c r="B34" s="113" t="s">
        <v>529</v>
      </c>
      <c r="C34" s="106">
        <v>207052</v>
      </c>
      <c r="D34" s="43">
        <v>100</v>
      </c>
      <c r="E34" s="44">
        <f t="shared" si="3"/>
        <v>207052</v>
      </c>
    </row>
    <row r="35" spans="1:11" ht="40.799999999999997" x14ac:dyDescent="0.25">
      <c r="A35" s="104">
        <v>22</v>
      </c>
      <c r="B35" s="113" t="s">
        <v>530</v>
      </c>
      <c r="C35" s="106">
        <v>0</v>
      </c>
      <c r="D35" s="43">
        <v>100</v>
      </c>
      <c r="E35" s="44">
        <f t="shared" si="3"/>
        <v>0</v>
      </c>
    </row>
    <row r="36" spans="1:11" ht="20.399999999999999" x14ac:dyDescent="0.25">
      <c r="A36" s="104">
        <v>23</v>
      </c>
      <c r="B36" s="113" t="s">
        <v>531</v>
      </c>
      <c r="C36" s="112"/>
      <c r="D36" s="43">
        <v>100</v>
      </c>
      <c r="E36" s="44">
        <f t="shared" si="3"/>
        <v>0</v>
      </c>
      <c r="G36"/>
    </row>
    <row r="37" spans="1:11" x14ac:dyDescent="0.25">
      <c r="A37" s="104">
        <v>24</v>
      </c>
      <c r="B37" s="113" t="s">
        <v>532</v>
      </c>
      <c r="C37" s="112">
        <f>SUM(C38:C39)</f>
        <v>0</v>
      </c>
      <c r="D37" s="43">
        <v>100</v>
      </c>
      <c r="E37" s="44">
        <f t="shared" si="3"/>
        <v>0</v>
      </c>
      <c r="G37"/>
    </row>
    <row r="38" spans="1:11" ht="132.6" x14ac:dyDescent="0.25">
      <c r="A38" s="114" t="s">
        <v>187</v>
      </c>
      <c r="B38" s="113" t="s">
        <v>533</v>
      </c>
      <c r="C38" s="112"/>
      <c r="D38" s="43">
        <v>100</v>
      </c>
      <c r="E38" s="44">
        <f t="shared" si="3"/>
        <v>0</v>
      </c>
      <c r="G38"/>
    </row>
    <row r="39" spans="1:11" ht="20.399999999999999" x14ac:dyDescent="0.25">
      <c r="A39" s="114" t="s">
        <v>189</v>
      </c>
      <c r="B39" s="113" t="s">
        <v>534</v>
      </c>
      <c r="C39" s="112"/>
      <c r="D39" s="43">
        <v>100</v>
      </c>
      <c r="E39" s="44">
        <f t="shared" si="3"/>
        <v>0</v>
      </c>
      <c r="G39"/>
    </row>
    <row r="40" spans="1:11" x14ac:dyDescent="0.25">
      <c r="A40" s="104">
        <v>25</v>
      </c>
      <c r="B40" s="113" t="s">
        <v>535</v>
      </c>
      <c r="C40" s="106" t="e">
        <f>SUM(C7:C39)-C9-C10-C11-C8-C12</f>
        <v>#REF!</v>
      </c>
      <c r="D40" s="43" t="s">
        <v>227</v>
      </c>
      <c r="E40" s="44" t="e">
        <f>SUM(E8:E37)</f>
        <v>#REF!</v>
      </c>
      <c r="G40"/>
      <c r="H40"/>
    </row>
    <row r="41" spans="1:11" x14ac:dyDescent="0.25">
      <c r="A41" s="104">
        <v>26</v>
      </c>
      <c r="B41" s="113" t="s">
        <v>261</v>
      </c>
      <c r="C41" s="108">
        <f>Ф1!C96</f>
        <v>24417294</v>
      </c>
      <c r="D41" s="43" t="s">
        <v>227</v>
      </c>
      <c r="E41" s="44">
        <f>C41</f>
        <v>24417294</v>
      </c>
      <c r="G41"/>
    </row>
    <row r="42" spans="1:11" x14ac:dyDescent="0.25">
      <c r="A42" s="104">
        <v>27</v>
      </c>
      <c r="B42" s="113" t="s">
        <v>228</v>
      </c>
      <c r="C42" s="107" t="s">
        <v>227</v>
      </c>
      <c r="D42" s="43" t="s">
        <v>227</v>
      </c>
      <c r="E42" s="115">
        <f>I43</f>
        <v>288198.3453988618</v>
      </c>
      <c r="I42" s="36">
        <v>107000</v>
      </c>
      <c r="J42" s="119">
        <v>2525</v>
      </c>
      <c r="K42" s="118">
        <v>220233453988.61835</v>
      </c>
    </row>
    <row r="43" spans="1:11" ht="18" customHeight="1" x14ac:dyDescent="0.25">
      <c r="A43" s="104">
        <v>28</v>
      </c>
      <c r="B43" s="113" t="s">
        <v>493</v>
      </c>
      <c r="C43" s="107" t="s">
        <v>227</v>
      </c>
      <c r="D43" s="43" t="s">
        <v>227</v>
      </c>
      <c r="E43" s="45" t="e">
        <f>(E40-E41)/E42</f>
        <v>#REF!</v>
      </c>
      <c r="I43" s="48">
        <f>(I42*J42+(K42-40000000000)*0.0001)/1000</f>
        <v>288198.3453988618</v>
      </c>
    </row>
    <row r="44" spans="1:11" ht="18" customHeight="1" x14ac:dyDescent="0.25">
      <c r="A44" s="104">
        <v>29</v>
      </c>
      <c r="B44" s="113" t="s">
        <v>536</v>
      </c>
      <c r="C44" s="107" t="s">
        <v>227</v>
      </c>
      <c r="D44" s="43" t="s">
        <v>227</v>
      </c>
      <c r="E44" s="45" t="e">
        <f>E40/E41</f>
        <v>#REF!</v>
      </c>
    </row>
    <row r="45" spans="1:11" ht="20.25" customHeight="1" x14ac:dyDescent="0.25"/>
    <row r="46" spans="1:11" s="50" customFormat="1" ht="22.5" customHeight="1" x14ac:dyDescent="0.3">
      <c r="A46" s="24" t="s">
        <v>549</v>
      </c>
      <c r="B46" s="10"/>
      <c r="D46" s="10"/>
      <c r="E46" s="10" t="s">
        <v>550</v>
      </c>
      <c r="F46" s="10"/>
    </row>
    <row r="47" spans="1:11" s="50" customFormat="1" ht="27" customHeight="1" x14ac:dyDescent="0.3">
      <c r="A47" s="10" t="s">
        <v>548</v>
      </c>
      <c r="B47" s="10"/>
      <c r="D47" s="10"/>
      <c r="E47" s="10" t="s">
        <v>550</v>
      </c>
      <c r="F47" s="10"/>
    </row>
    <row r="48" spans="1:11" s="50" customFormat="1" ht="24.75" customHeight="1" x14ac:dyDescent="0.3">
      <c r="A48" s="24" t="s">
        <v>547</v>
      </c>
      <c r="B48" s="10"/>
      <c r="D48" s="10"/>
      <c r="E48" s="10" t="s">
        <v>550</v>
      </c>
      <c r="F48" s="10"/>
    </row>
    <row r="49" spans="1:6" s="50" customFormat="1" ht="15.6" x14ac:dyDescent="0.3">
      <c r="A49" s="29" t="s">
        <v>498</v>
      </c>
      <c r="B49" s="10"/>
      <c r="C49" s="10"/>
      <c r="D49" s="10"/>
      <c r="E49" s="10"/>
      <c r="F49" s="10"/>
    </row>
    <row r="50" spans="1:6" s="50" customFormat="1" ht="15.75" customHeight="1" x14ac:dyDescent="0.3">
      <c r="A50" s="24" t="s">
        <v>262</v>
      </c>
      <c r="B50" s="10"/>
      <c r="C50" s="10"/>
      <c r="D50" s="10"/>
      <c r="E50" s="10"/>
      <c r="F50" s="10"/>
    </row>
    <row r="51" spans="1:6" s="4" customFormat="1" x14ac:dyDescent="0.25">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Ф3</vt:lpstr>
      <vt:lpstr>Ф4</vt:lpstr>
      <vt:lpstr>Ф1 (валюта)</vt:lpstr>
      <vt:lpstr>Ф1</vt:lpstr>
      <vt:lpstr>Ф2</vt:lpstr>
      <vt:lpstr>Ф3 </vt:lpstr>
      <vt:lpstr>Ф4 (2)</vt:lpstr>
      <vt:lpstr>Доп сведения</vt:lpstr>
      <vt:lpstr>Пруднорматив ПП 80</vt:lpstr>
      <vt:lpstr>'Пруднорматив ПП 80'!sub1000614796</vt:lpstr>
      <vt:lpstr>'Пруднорматив ПП 80'!Область_печати</vt:lpstr>
      <vt:lpstr>Ф1!Область_печати</vt:lpstr>
      <vt:lpstr>'Ф1 (валюта)'!Область_печати</vt:lpstr>
      <vt:lpstr>Ф2!Область_печати</vt:lpstr>
      <vt:lpstr>Ф3!Область_печати</vt:lpstr>
      <vt:lpstr>'Ф3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Yerzhumanova Nurgul</cp:lastModifiedBy>
  <cp:lastPrinted>2019-10-07T11:59:37Z</cp:lastPrinted>
  <dcterms:created xsi:type="dcterms:W3CDTF">1996-10-08T23:32:33Z</dcterms:created>
  <dcterms:modified xsi:type="dcterms:W3CDTF">2020-05-06T08:38:18Z</dcterms:modified>
</cp:coreProperties>
</file>