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defaultThemeVersion="124226"/>
  <bookViews>
    <workbookView xWindow="-120" yWindow="-120" windowWidth="24240" windowHeight="13740" tabRatio="570" firstSheet="3" activeTab="3"/>
  </bookViews>
  <sheets>
    <sheet name="Ф3" sheetId="49" state="hidden" r:id="rId1"/>
    <sheet name="Ф4" sheetId="48" state="hidden" r:id="rId2"/>
    <sheet name="Ф1 (валюта)" sheetId="50" state="hidden" r:id="rId3"/>
    <sheet name="Ф1" sheetId="35" r:id="rId4"/>
    <sheet name="Ф2" sheetId="36" r:id="rId5"/>
    <sheet name="Доп сведения" sheetId="47" state="hidden" r:id="rId6"/>
    <sheet name="Лист1" sheetId="53" r:id="rId7"/>
  </sheets>
  <definedNames>
    <definedName name="q">#REF!</definedName>
    <definedName name="вп">#REF!</definedName>
    <definedName name="_xlnm.Print_Area" localSheetId="3">Ф1!$A$1:$D$125</definedName>
    <definedName name="_xlnm.Print_Area" localSheetId="2">'Ф1 (валюта)'!$A$1:$D$125</definedName>
    <definedName name="_xlnm.Print_Area" localSheetId="4">Ф2!$A$1:$F$125</definedName>
    <definedName name="_xlnm.Print_Area" localSheetId="0">Ф3!$A$1:$D$79</definedName>
    <definedName name="ф7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35" l="1"/>
  <c r="D101" i="36" l="1"/>
  <c r="D96" i="36" l="1"/>
  <c r="E39" i="48" l="1"/>
  <c r="C111" i="35" l="1"/>
  <c r="C71" i="35" l="1"/>
  <c r="D44" i="49" l="1"/>
  <c r="D16" i="49"/>
  <c r="C70" i="49" l="1"/>
  <c r="C44" i="49"/>
  <c r="C96" i="36" l="1"/>
  <c r="C15" i="36" l="1"/>
  <c r="C11" i="36" l="1"/>
  <c r="D15" i="36"/>
  <c r="D11" i="36" s="1"/>
  <c r="C30" i="36"/>
  <c r="D30" i="36"/>
  <c r="C51" i="36"/>
  <c r="D51" i="36"/>
  <c r="C30" i="49" l="1"/>
  <c r="C22" i="49"/>
  <c r="C12" i="49"/>
  <c r="D111" i="35" l="1"/>
  <c r="D11" i="35"/>
  <c r="C66" i="50" l="1"/>
  <c r="E18" i="50" l="1"/>
  <c r="E16" i="50" l="1"/>
  <c r="E14" i="50" l="1"/>
  <c r="D40" i="35" l="1"/>
  <c r="D38" i="35" s="1"/>
  <c r="C40" i="35"/>
  <c r="C38" i="35" s="1"/>
  <c r="D12" i="49" l="1"/>
  <c r="D32" i="48"/>
  <c r="F32" i="48" s="1"/>
  <c r="H32" i="48" s="1"/>
  <c r="C11" i="50"/>
  <c r="D111" i="50"/>
  <c r="C111" i="50"/>
  <c r="D105" i="50"/>
  <c r="C105" i="50"/>
  <c r="D99" i="50"/>
  <c r="C99" i="50"/>
  <c r="D85" i="50"/>
  <c r="C85" i="50"/>
  <c r="D71" i="50"/>
  <c r="C71" i="50"/>
  <c r="D51" i="50"/>
  <c r="C51" i="50"/>
  <c r="D38" i="50"/>
  <c r="C38" i="50"/>
  <c r="D11" i="50"/>
  <c r="C67" i="36"/>
  <c r="D67" i="36"/>
  <c r="D61" i="36"/>
  <c r="C61" i="36"/>
  <c r="C105" i="35"/>
  <c r="E37" i="48"/>
  <c r="D35" i="48"/>
  <c r="C33" i="48"/>
  <c r="D71" i="35"/>
  <c r="D30" i="49"/>
  <c r="E29" i="48"/>
  <c r="C89" i="36"/>
  <c r="D89" i="36"/>
  <c r="C38" i="47"/>
  <c r="C37" i="47"/>
  <c r="C36" i="47"/>
  <c r="C35" i="47"/>
  <c r="C34" i="47"/>
  <c r="C33" i="47"/>
  <c r="C25" i="47"/>
  <c r="C9" i="47"/>
  <c r="C10" i="47" s="1"/>
  <c r="C11" i="47"/>
  <c r="C13" i="47"/>
  <c r="C21" i="47"/>
  <c r="C26" i="47"/>
  <c r="C27" i="47"/>
  <c r="C30" i="47"/>
  <c r="C31" i="47"/>
  <c r="C32" i="47"/>
  <c r="C39" i="47"/>
  <c r="C40" i="47"/>
  <c r="C41" i="47"/>
  <c r="C42" i="47"/>
  <c r="D40" i="49"/>
  <c r="C40" i="49"/>
  <c r="C45" i="49" s="1"/>
  <c r="D22" i="49"/>
  <c r="D65" i="49"/>
  <c r="C65" i="49"/>
  <c r="D56" i="49"/>
  <c r="C56" i="49"/>
  <c r="B29" i="48"/>
  <c r="D29" i="48"/>
  <c r="C29" i="48"/>
  <c r="F12" i="48"/>
  <c r="H12" i="48" s="1"/>
  <c r="F13" i="48"/>
  <c r="H13" i="48" s="1"/>
  <c r="F14" i="48"/>
  <c r="H14" i="48" s="1"/>
  <c r="F15" i="48"/>
  <c r="H15" i="48" s="1"/>
  <c r="F16" i="48"/>
  <c r="H16" i="48" s="1"/>
  <c r="F17" i="48"/>
  <c r="H17" i="48" s="1"/>
  <c r="F18" i="48"/>
  <c r="H18" i="48" s="1"/>
  <c r="F19" i="48"/>
  <c r="H19" i="48" s="1"/>
  <c r="F20" i="48"/>
  <c r="H20" i="48" s="1"/>
  <c r="F21" i="48"/>
  <c r="H21" i="48" s="1"/>
  <c r="F22" i="48"/>
  <c r="H22" i="48" s="1"/>
  <c r="F23" i="48"/>
  <c r="H23" i="48" s="1"/>
  <c r="F24" i="48"/>
  <c r="H24" i="48" s="1"/>
  <c r="F25" i="48"/>
  <c r="H25" i="48" s="1"/>
  <c r="F26" i="48"/>
  <c r="H26" i="48" s="1"/>
  <c r="F27" i="48"/>
  <c r="H27" i="48" s="1"/>
  <c r="F28" i="48"/>
  <c r="H28" i="48" s="1"/>
  <c r="F11" i="48"/>
  <c r="H11" i="48" s="1"/>
  <c r="D105" i="35"/>
  <c r="D99" i="35"/>
  <c r="C99" i="35"/>
  <c r="G48" i="48"/>
  <c r="F47" i="48"/>
  <c r="H47" i="48" s="1"/>
  <c r="F46" i="48"/>
  <c r="H46" i="48" s="1"/>
  <c r="F45" i="48"/>
  <c r="H45" i="48" s="1"/>
  <c r="F44" i="48"/>
  <c r="H44" i="48" s="1"/>
  <c r="F43" i="48"/>
  <c r="H43" i="48" s="1"/>
  <c r="F42" i="48"/>
  <c r="H42" i="48" s="1"/>
  <c r="F41" i="48"/>
  <c r="H41" i="48" s="1"/>
  <c r="F40" i="48"/>
  <c r="H40" i="48" s="1"/>
  <c r="F39" i="48"/>
  <c r="H39" i="48" s="1"/>
  <c r="F38" i="48"/>
  <c r="H38" i="48" s="1"/>
  <c r="F36" i="48"/>
  <c r="H36" i="48" s="1"/>
  <c r="F34" i="48"/>
  <c r="H34" i="48" s="1"/>
  <c r="F31" i="48"/>
  <c r="H31" i="48" s="1"/>
  <c r="F30" i="48"/>
  <c r="H30" i="48" s="1"/>
  <c r="C61" i="35"/>
  <c r="C14" i="47"/>
  <c r="D115" i="35" l="1"/>
  <c r="F29" i="48"/>
  <c r="H29" i="48" s="1"/>
  <c r="C115" i="35"/>
  <c r="B48" i="48"/>
  <c r="C96" i="50"/>
  <c r="C115" i="50"/>
  <c r="C117" i="50" s="1"/>
  <c r="D96" i="35"/>
  <c r="C49" i="49"/>
  <c r="C67" i="49" s="1"/>
  <c r="C59" i="36"/>
  <c r="D59" i="36"/>
  <c r="C96" i="35"/>
  <c r="D45" i="49"/>
  <c r="D49" i="49" s="1"/>
  <c r="D61" i="50"/>
  <c r="D96" i="50"/>
  <c r="C61" i="50"/>
  <c r="D115" i="50"/>
  <c r="D117" i="50" s="1"/>
  <c r="D61" i="35"/>
  <c r="D48" i="48"/>
  <c r="D105" i="36"/>
  <c r="C20" i="47"/>
  <c r="C12" i="47"/>
  <c r="E48" i="48"/>
  <c r="C48" i="48"/>
  <c r="F35" i="48"/>
  <c r="H35" i="48" s="1"/>
  <c r="C105" i="36"/>
  <c r="F37" i="48"/>
  <c r="H37" i="48" s="1"/>
  <c r="F33" i="48"/>
  <c r="H33" i="48" s="1"/>
  <c r="E69" i="49" l="1"/>
  <c r="D67" i="49"/>
  <c r="F69" i="49" s="1"/>
  <c r="D117" i="35"/>
  <c r="D107" i="36"/>
  <c r="D111" i="36" s="1"/>
  <c r="D114" i="36" s="1"/>
  <c r="D115" i="36" s="1"/>
  <c r="C18" i="47"/>
  <c r="F48" i="48"/>
  <c r="H48" i="48" s="1"/>
  <c r="C107" i="36"/>
  <c r="C111" i="36" s="1"/>
  <c r="C114" i="36" s="1"/>
  <c r="C117" i="35"/>
  <c r="C19" i="47" l="1"/>
  <c r="C43" i="47"/>
  <c r="C28" i="47"/>
</calcChain>
</file>

<file path=xl/comments1.xml><?xml version="1.0" encoding="utf-8"?>
<comments xmlns="http://schemas.openxmlformats.org/spreadsheetml/2006/main">
  <authors>
    <author>Antonova Natalya</author>
  </authors>
  <commentList>
    <comment ref="C38" authorId="0">
      <text>
        <r>
          <rPr>
            <b/>
            <sz val="9"/>
            <color indexed="81"/>
            <rFont val="Tahoma"/>
            <charset val="1"/>
          </rPr>
          <t>Antonova Natalya:</t>
        </r>
        <r>
          <rPr>
            <sz val="9"/>
            <color indexed="81"/>
            <rFont val="Tahoma"/>
            <charset val="1"/>
          </rPr>
          <t xml:space="preserve">
формула
</t>
        </r>
      </text>
    </comment>
  </commentList>
</comments>
</file>

<file path=xl/sharedStrings.xml><?xml version="1.0" encoding="utf-8"?>
<sst xmlns="http://schemas.openxmlformats.org/spreadsheetml/2006/main" count="879" uniqueCount="509">
  <si>
    <t xml:space="preserve">Примечание </t>
  </si>
  <si>
    <t xml:space="preserve">Наименование показателей </t>
  </si>
  <si>
    <t xml:space="preserve">Сумма по балансу </t>
  </si>
  <si>
    <t>3</t>
  </si>
  <si>
    <t>8001</t>
  </si>
  <si>
    <t>8002</t>
  </si>
  <si>
    <t>8003</t>
  </si>
  <si>
    <t>8004</t>
  </si>
  <si>
    <t>Прочая дебиторская задолженность (за вычетом резервов на возможные потери)</t>
  </si>
  <si>
    <t>8005</t>
  </si>
  <si>
    <t>8006</t>
  </si>
  <si>
    <t>8007</t>
  </si>
  <si>
    <t>8008</t>
  </si>
  <si>
    <t xml:space="preserve">  -</t>
  </si>
  <si>
    <t>8009</t>
  </si>
  <si>
    <t>8010</t>
  </si>
  <si>
    <t>8011</t>
  </si>
  <si>
    <t>8012</t>
  </si>
  <si>
    <t>Собственные деньги на счетах в клиринговой организации, являющиеся гарантийными, маржевыми взносами УИП1 или УИП2</t>
  </si>
  <si>
    <t>8013</t>
  </si>
  <si>
    <t>8014</t>
  </si>
  <si>
    <t>8015</t>
  </si>
  <si>
    <t>8016</t>
  </si>
  <si>
    <t>8017</t>
  </si>
  <si>
    <t>8018</t>
  </si>
  <si>
    <t>8019</t>
  </si>
  <si>
    <t>Акции юридических лиц Республики Казахстан, не являющихся аффилиированными лицами по отношению к УИП1 или УИП2, имеющих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агентств, за вычетом резервов на возможные потери</t>
  </si>
  <si>
    <t>8020</t>
  </si>
  <si>
    <t>8021</t>
  </si>
  <si>
    <t>8022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</si>
  <si>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</si>
  <si>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</si>
  <si>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 xml:space="preserve">     начисленные, но не полученные доходы в виде вознаграждения</t>
  </si>
  <si>
    <t xml:space="preserve">    начисленные, но не полученные доходы в виде вознаграждения</t>
  </si>
  <si>
    <t>6.1</t>
  </si>
  <si>
    <t>7.1</t>
  </si>
  <si>
    <t>Начисленные комиссионные вознаграждения к получению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</si>
  <si>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</si>
  <si>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</si>
  <si>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</si>
  <si>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</si>
  <si>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</si>
  <si>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</si>
  <si>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</si>
  <si>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</si>
  <si>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</si>
  <si>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</si>
  <si>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</si>
  <si>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</si>
  <si>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</si>
  <si>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</si>
  <si>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</si>
  <si>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</si>
  <si>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</si>
  <si>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</si>
  <si>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</si>
  <si>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</si>
  <si>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</si>
  <si>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</si>
  <si>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</si>
  <si>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</si>
  <si>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</si>
  <si>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</si>
  <si>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</si>
  <si>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</si>
  <si>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</si>
  <si>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</si>
  <si>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</si>
  <si>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Авансы выданные и предоплата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</si>
  <si>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</si>
  <si>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</si>
  <si>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</si>
  <si>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</si>
  <si>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</si>
  <si>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</si>
  <si>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</si>
  <si>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</si>
  <si>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</si>
  <si>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</si>
  <si>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</si>
  <si>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</si>
  <si>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</si>
  <si>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</si>
  <si>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</si>
  <si>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</si>
  <si>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</si>
  <si>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</si>
  <si>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</si>
  <si>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</si>
  <si>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</si>
  <si>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</si>
  <si>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</si>
  <si>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</si>
  <si>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</si>
  <si>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</si>
  <si>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</si>
  <si>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</si>
  <si>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</si>
  <si>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</si>
  <si>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</si>
  <si>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</si>
  <si>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</si>
  <si>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</si>
  <si>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</si>
  <si>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</si>
  <si>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</si>
  <si>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</si>
  <si>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31</t>
  </si>
  <si>
    <t>Авансы полученные</t>
  </si>
  <si>
    <t>Обязательства по вознаграждениям работникам</t>
  </si>
  <si>
    <t>35</t>
  </si>
  <si>
    <t>36</t>
  </si>
  <si>
    <t>37.1</t>
  </si>
  <si>
    <t>37.2</t>
  </si>
  <si>
    <t>40.1</t>
  </si>
  <si>
    <t xml:space="preserve">    резерв на переоценку основных средств</t>
  </si>
  <si>
    <t>40.2</t>
  </si>
  <si>
    <t>42.1</t>
  </si>
  <si>
    <t>42.2</t>
  </si>
  <si>
    <t xml:space="preserve"> в том числе: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</si>
  <si>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</si>
  <si>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</si>
  <si>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</si>
  <si>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</si>
  <si>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</si>
  <si>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</si>
  <si>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</si>
  <si>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</si>
  <si>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</si>
  <si>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</si>
  <si>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</si>
  <si>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</si>
  <si>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</si>
  <si>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</si>
  <si>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</si>
  <si>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</si>
  <si>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</si>
  <si>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</si>
  <si>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</si>
  <si>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</si>
  <si>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</si>
  <si>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</si>
  <si>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</si>
  <si>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</si>
  <si>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</si>
  <si>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</si>
  <si>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</si>
  <si>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</si>
  <si>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</si>
  <si>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</si>
  <si>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</si>
  <si>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</si>
  <si>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</si>
  <si>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</si>
  <si>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</si>
  <si>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</si>
  <si>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</si>
  <si>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</si>
  <si>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</si>
  <si>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</si>
  <si>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</si>
  <si>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</si>
  <si>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</si>
  <si>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</si>
  <si>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</si>
  <si>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</si>
  <si>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</si>
  <si>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</si>
  <si>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</si>
  <si>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</si>
  <si>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</si>
  <si>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</si>
  <si>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</si>
  <si>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</si>
  <si>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</si>
  <si>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</si>
  <si>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</si>
  <si>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</si>
  <si>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</si>
  <si>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</si>
  <si>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</si>
  <si>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</si>
  <si>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</si>
  <si>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</si>
  <si>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</si>
  <si>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</si>
  <si>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</si>
  <si>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</si>
  <si>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</si>
  <si>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</si>
  <si>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</si>
  <si>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</si>
  <si>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</si>
  <si>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</si>
  <si>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</si>
  <si>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 xml:space="preserve">   транспортные расходы</t>
  </si>
  <si>
    <t xml:space="preserve">   неустойка (штраф, пеня)</t>
  </si>
  <si>
    <t>26.1</t>
  </si>
  <si>
    <t>26.2</t>
  </si>
  <si>
    <t>26.3</t>
  </si>
  <si>
    <t>26.4</t>
  </si>
  <si>
    <t>26.5</t>
  </si>
  <si>
    <t>26.6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</si>
  <si>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</si>
  <si>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</si>
  <si>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Чистая прибыль (убыток) после уплаты корпоративного подоходного налога (стр.29-стр.30)</t>
  </si>
  <si>
    <t>Негосударственные долговые ценные бумаги юридических лиц Республики Казахстан, выпущенные в соответствии с законодательством Республики Казахстан и других государств, не являющихся аффилиированными лицами по отношению к УИП1 или УИП2, имеющие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агентств, (с учетом сумм основного долга и начисленного вознаграждения), за вычетом резервов на возможные потери</t>
  </si>
  <si>
    <t>8023</t>
  </si>
  <si>
    <t>Негосударственные долговые ценные бумаги юридических лиц Республики Казахстан, выпущенные в соответствии с законодательством Республики Казахстан и других государств, не являющихся аффилиированными лицами по отношению к УИП1 или УИП2, имеющие рейтинговую оценку от «В+» до «В-» по международной шкале агентства Standard &amp; Poor's или рейтинг аналогичного уровня одного из других рейтинговых агентств, или рейтинговую оценку от «kzB+» до «kzB-» по национальной шкале Standard &amp; Poor's, или рейтинг аналогичного уровня по национальной шкале одного из других рейтинговых агентств, (с учетом сумм основного долга и начисленного вознаграждения), за вычетом резервов на возможные потери</t>
  </si>
  <si>
    <t>8024</t>
  </si>
  <si>
    <t>8025</t>
  </si>
  <si>
    <t>Негосударственные долговые ценные бумаги юридических лиц Республики Казахстан, не являющихся аффилиированными лицами по отношению к УИП1 или УИП2, выпущенные в соответствии с законодательством Республики Казахстан и других государств, включенные в официальный список фондовой биржи, соответствующие требованиям подпункта 10) пункта 15 Правил, (с учетом сумм основного долга и начисленного вознаграждения), за вычетом резервов на возможные потери</t>
  </si>
  <si>
    <t>8026</t>
  </si>
  <si>
    <t>8027</t>
  </si>
  <si>
    <t>8028</t>
  </si>
  <si>
    <t>8029</t>
  </si>
  <si>
    <t>8030</t>
  </si>
  <si>
    <t>8031</t>
  </si>
  <si>
    <t>8032</t>
  </si>
  <si>
    <t>Депозитарные расписки, базовым активом которых являются акции, указанные в признаке 8021 настоящего приложения</t>
  </si>
  <si>
    <t>8033</t>
  </si>
  <si>
    <t>8034</t>
  </si>
  <si>
    <t>8035</t>
  </si>
  <si>
    <t>Вклады в банках-нерезидентах с учетом сумм основного долга и начисленного вознаграждения, за вычетом резервов на возможные потери, которые имеют долгосрочный и (или) краткосрочный, индивидуальный рейтинг не ниже категории «ВВВ-» по международной шкале агентства Standard &amp; Poor's или рейтинговую оценку аналогичного уровня одного из других рейтинговых агентств</t>
  </si>
  <si>
    <t xml:space="preserve">Негосударственные долговые ценные бумаги иностранных эмитентов, имеющие рейтинговую оценку не ниже «ВВВ-» по международной шкале агентства Standard &amp; Poor's или рейтинговую оценку одного их других рейтинговых агентств (с учетом сумм основного долга и начисленного вознаграждения), за вычетом резервов на возможные потери </t>
  </si>
  <si>
    <t xml:space="preserve">Депозитарные расписки, базовым активом которых являются акции иностранных эмитентов, имеющих рейтинговую оценку не ниже «ВВВ-» по международной шкале агентства Standard &amp; Poor's или рейтинговую оценку аналогичного уровня одного из других рейтинговых агентств, за вычетом резервов на возможные потери </t>
  </si>
  <si>
    <t>Депозитарные расписки, базовым активом которых являются акции эмитентов Республики Казахстан, имеющих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агентств, за вычетом резервов на возможные потери</t>
  </si>
  <si>
    <t>Вклады в банках второго уровня Республики Казахстан (с учетом сумм основного долга и начисленного вознаграждения), за вычетом резервов на возможные потери при соответствии одному из следующих условий: банки имеют долгосрочный кредитный рейтинг не ниже «В-»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«kzB» по национальной шкале Standard &amp; Poor's, или рейтинг аналогичного уровня по национальной шкале одного из других рейтинговых агентств; банки являются дочерними банками-резидентами, родительский банк-нерезидент которых имеет долгосрочный кредитный рейтинг не ниже «А-» по международной шкале агентства Standard &amp; Poor's или рейтинг аналогичного уровня одного из других рейтинговых агентств</t>
  </si>
  <si>
    <t xml:space="preserve">Собственные деньги на счетах в центральном депозитарии </t>
  </si>
  <si>
    <t>Деньги на текущих счетах в банках-нерезидентах, которые имеют долгосрочный и (или) краткосрочный, индивидуальный рейтинг не ниже категории «ВВВ-» по международной шкале агентства Standard &amp; Poor's или рейтинговую оценку аналогичного уровня одного из других рейтинговых агентств</t>
  </si>
  <si>
    <t xml:space="preserve">Деньги на счетах в организациях-нерезидентах, предоставляющих банковские услуги организациям для осуществления операций на организованном рынке ценных бумаг </t>
  </si>
  <si>
    <t xml:space="preserve">Прочие деньги </t>
  </si>
  <si>
    <t xml:space="preserve">Долговые ценные бумаги, выпущенные акционерным обществом «Фонд национального благосостояния «Самрук-Казына» (с учетом сумм основного долга и начисленного вознаграждения), за вычетом резервов на возможные потери </t>
  </si>
  <si>
    <t>Акции иностранных эмитентов, имеющих рейтинговую оценку не ниже «ВВВ-» по международной шкале агентства Standard &amp; Poor's или рейтинговую оценку аналогичного уровня одного из других рейтинговых агентств, за вычетом резервов на возможные потери</t>
  </si>
  <si>
    <t xml:space="preserve">Акции организаторов торгов с ценными бумагами и иных юридических лиц, являющихся частью инфраструктуры рынка ценных бумаг, акционерами которых являются профессиональные участники рынка ценных бумаг за вычетом резервов на возможные потери </t>
  </si>
  <si>
    <t>Ценные бумаги иностранных государств, имеющих суверенный рейтинг не ниже «ВВВ-» по международной шкале агентства Standard &amp; Poor's или рейтинговую оценку аналогичного уровня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</si>
  <si>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Долговые ценные бумаги, выпущенные международными финансовыми организациями, имеющие международную рейтинговую оценку не ниже «ВВВ-» агентства Standard &amp; Poor's или рейтинг аналогичного уровня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</si>
  <si>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Другие ценные бумаги</t>
  </si>
  <si>
    <t>1.1</t>
  </si>
  <si>
    <t>1.2</t>
  </si>
  <si>
    <t>1.3</t>
  </si>
  <si>
    <t>1.4</t>
  </si>
  <si>
    <t>1.5</t>
  </si>
  <si>
    <t>3.1</t>
  </si>
  <si>
    <t>Государственные ценные бумаги Республики Казахстан, включая эмитированные в соответствии с законодательством других государств, (с учетом сумм основного долга и начисленного вознаграждения), за вычетом резервов на возможные потери</t>
  </si>
  <si>
    <t>19</t>
  </si>
  <si>
    <t>1</t>
  </si>
  <si>
    <t>2</t>
  </si>
  <si>
    <t>1.3.1</t>
  </si>
  <si>
    <t>1.3.2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</si>
  <si>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</si>
  <si>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</si>
  <si>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(в тысячах казахстанских тенге)</t>
  </si>
  <si>
    <t>За аналогичный отчетный период предыдущего года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</si>
  <si>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</si>
  <si>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</si>
  <si>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</si>
  <si>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</si>
  <si>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 xml:space="preserve">   по операциям «обратное РЕПО»</t>
  </si>
  <si>
    <t>Комиссионные вознаграждения</t>
  </si>
  <si>
    <t>Дополнительные сведения</t>
  </si>
  <si>
    <t>для расчета пруденциального норматива</t>
  </si>
  <si>
    <t>(полное наименование управляющего инвестционным портфелем)</t>
  </si>
  <si>
    <t>(тысяч тенге)</t>
  </si>
  <si>
    <t>Прочие основные средства</t>
  </si>
  <si>
    <t>2.1</t>
  </si>
  <si>
    <t>2.2</t>
  </si>
  <si>
    <t>Аффинированные драгоценные металлы и металлические депозиты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</si>
  <si>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</si>
  <si>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</si>
  <si>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</si>
  <si>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>Расходы от реализации или безвозмездной передачи активов</t>
  </si>
  <si>
    <t>Акционерное Общество "Дочерняя организация Народного Банка Казахстана "Halyk Finance"</t>
  </si>
  <si>
    <t>Всего</t>
  </si>
  <si>
    <t>Примечание</t>
  </si>
  <si>
    <t>За отчетный период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</si>
  <si>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</si>
  <si>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</si>
  <si>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Бухгалтерский баланс</t>
  </si>
  <si>
    <t>Наименование статьи</t>
  </si>
  <si>
    <t>на конец отчетного периода</t>
  </si>
  <si>
    <t>на конец предыдущего года</t>
  </si>
  <si>
    <t>Активы</t>
  </si>
  <si>
    <t>Прочие активы</t>
  </si>
  <si>
    <t>Запасы</t>
  </si>
  <si>
    <t>в том числе:</t>
  </si>
  <si>
    <t>Премии (дополнительный оплаченный капитал)</t>
  </si>
  <si>
    <t>Изъятый капитал</t>
  </si>
  <si>
    <t>Резервный капитал</t>
  </si>
  <si>
    <t>Обязательства</t>
  </si>
  <si>
    <t>Выпущенные долговые ценные бумаги</t>
  </si>
  <si>
    <t>Деньги на текущих счетах в банках второго уровня Республики Казахстан</t>
  </si>
  <si>
    <t>Ценные бумаги, оцениваемые по справедливой стоимости, изменения которых отражаются в составе прибыли или убытка</t>
  </si>
  <si>
    <t>Текущее налоговое требование</t>
  </si>
  <si>
    <t>Отложенное налоговое требование</t>
  </si>
  <si>
    <t>Займы полученные</t>
  </si>
  <si>
    <t>Резервы</t>
  </si>
  <si>
    <t>29.1</t>
  </si>
  <si>
    <t>Текущее налоговое обязательство</t>
  </si>
  <si>
    <t>Отложенное налоговое обязательство</t>
  </si>
  <si>
    <t xml:space="preserve">   прочие доходы, связанные с получением вознаграждения</t>
  </si>
  <si>
    <t>5</t>
  </si>
  <si>
    <t>6</t>
  </si>
  <si>
    <t>7</t>
  </si>
  <si>
    <t>9</t>
  </si>
  <si>
    <t>10</t>
  </si>
  <si>
    <t>11</t>
  </si>
  <si>
    <t xml:space="preserve">   прочие расходы, связанные с выплатой вознаграждения</t>
  </si>
  <si>
    <t>12</t>
  </si>
  <si>
    <t>13</t>
  </si>
  <si>
    <t>14</t>
  </si>
  <si>
    <t>14.1</t>
  </si>
  <si>
    <t>14.2</t>
  </si>
  <si>
    <t>14.3</t>
  </si>
  <si>
    <t>14.4</t>
  </si>
  <si>
    <t>15</t>
  </si>
  <si>
    <t>16</t>
  </si>
  <si>
    <t>17</t>
  </si>
  <si>
    <t>18</t>
  </si>
  <si>
    <t>20</t>
  </si>
  <si>
    <t>Корпоративный подоходный налог</t>
  </si>
  <si>
    <t>21</t>
  </si>
  <si>
    <t>22</t>
  </si>
  <si>
    <t>23</t>
  </si>
  <si>
    <t>24</t>
  </si>
  <si>
    <t>25</t>
  </si>
  <si>
    <t>Прочие обязательства</t>
  </si>
  <si>
    <t>Итого обязательства:</t>
  </si>
  <si>
    <t>Комиссионные расходы</t>
  </si>
  <si>
    <t>Прочие расходы</t>
  </si>
  <si>
    <t>4.1</t>
  </si>
  <si>
    <t>5.1</t>
  </si>
  <si>
    <t>Расходы, связанные с выплатой вознаграждения</t>
  </si>
  <si>
    <t xml:space="preserve">   по полученным займам</t>
  </si>
  <si>
    <t xml:space="preserve">   по выпущенным ценным бумагам</t>
  </si>
  <si>
    <t xml:space="preserve">   по операциям «РЕПО»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</si>
  <si>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</si>
  <si>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</si>
  <si>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( в тысячах казахстанских тенге)</t>
  </si>
  <si>
    <t>Код строки</t>
  </si>
  <si>
    <t>Денежные средства и эквиваленты денежных средств</t>
  </si>
  <si>
    <t>Аффинированные драгоценные металлы</t>
  </si>
  <si>
    <t>4</t>
  </si>
  <si>
    <t>Дебиторская задолженность</t>
  </si>
  <si>
    <t xml:space="preserve">   от пенсионных активов</t>
  </si>
  <si>
    <t>8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</si>
  <si>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</si>
  <si>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</si>
  <si>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</si>
  <si>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</si>
  <si>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</si>
  <si>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</si>
  <si>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</si>
  <si>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 xml:space="preserve">Итого активы: </t>
  </si>
  <si>
    <t>Операция «РЕПО»</t>
  </si>
  <si>
    <t>Кредиторская задолженность</t>
  </si>
  <si>
    <t>Субординированный долг</t>
  </si>
  <si>
    <t>32</t>
  </si>
  <si>
    <t>33</t>
  </si>
  <si>
    <t>34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</si>
  <si>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</si>
  <si>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</si>
  <si>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</si>
  <si>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</si>
  <si>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</si>
  <si>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</si>
  <si>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</si>
  <si>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</si>
  <si>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 xml:space="preserve">Итого капитал: </t>
  </si>
  <si>
    <t>Отчет о прибылях и убытках</t>
  </si>
  <si>
    <t>Прибыль (убыток) от прекращенной деятельности</t>
  </si>
  <si>
    <t/>
  </si>
  <si>
    <t>Приложение 4</t>
  </si>
  <si>
    <t>форма 4</t>
  </si>
  <si>
    <t>Отчет об изменениях в  капитале</t>
  </si>
  <si>
    <t xml:space="preserve">            (в тысячах казахстанских тенге)</t>
  </si>
  <si>
    <t>Капитал родительской организации</t>
  </si>
  <si>
    <t>Доля меньшинства</t>
  </si>
  <si>
    <t>Итого капитал</t>
  </si>
  <si>
    <t>Нераспределенная прибыль (убыток)</t>
  </si>
  <si>
    <t>Сальдо на начало предыдущего периода</t>
  </si>
  <si>
    <t>Изменения в учетной политике и корректировка ошибок</t>
  </si>
  <si>
    <t>Пересчитанное сальдо на начало предыдущего периода</t>
  </si>
  <si>
    <t>Переоценка основных средств</t>
  </si>
  <si>
    <t>Изменение стоимости ценных бумаг, имеющихся в наличии для продажи</t>
  </si>
  <si>
    <t>Хеджирование денежных потоков</t>
  </si>
  <si>
    <t>Прибыль (убыток) от прочих операций</t>
  </si>
  <si>
    <t>Прибыль (убыток), признанная/ый непосредственно в самом капитале</t>
  </si>
  <si>
    <t>Прибыль (убыток) за период</t>
  </si>
  <si>
    <t>Всего прибыль (убыток) за период</t>
  </si>
  <si>
    <t>Дивиденды</t>
  </si>
  <si>
    <t>Эмиссия акций (вклады и паи учредителей)</t>
  </si>
  <si>
    <t>Выкупленные акции (вклады и паи учредителей)</t>
  </si>
  <si>
    <t>Внутренние переводы</t>
  </si>
  <si>
    <t>изменение накопленной переоценки основных средств</t>
  </si>
  <si>
    <t>формирование резервного капитала</t>
  </si>
  <si>
    <t>Прочие операции</t>
  </si>
  <si>
    <t>Сальдо на начало отчетного периода</t>
  </si>
  <si>
    <t>Пересчитанное сальдо на начало отчетного периода</t>
  </si>
  <si>
    <t>изменение</t>
  </si>
  <si>
    <t xml:space="preserve">накопленной переоценки основных средств </t>
  </si>
  <si>
    <t xml:space="preserve">формирование резервного капитала </t>
  </si>
  <si>
    <t xml:space="preserve">Прочие операции </t>
  </si>
  <si>
    <t>Сальдо на конец отчетного периода</t>
  </si>
  <si>
    <t xml:space="preserve">Приложение 3 </t>
  </si>
  <si>
    <t>форма 3</t>
  </si>
  <si>
    <t>Наименование статей</t>
  </si>
  <si>
    <t xml:space="preserve">За отчетный период </t>
  </si>
  <si>
    <t>За предыдущий период</t>
  </si>
  <si>
    <t>(Увеличение) уменьшение в операционных активах:</t>
  </si>
  <si>
    <t>Увеличение (уменьшение) в операционных обязательствах:</t>
  </si>
  <si>
    <t xml:space="preserve">Увеличение (уменьшение) денег от операционной деятельности                                            </t>
  </si>
  <si>
    <t>Инвестиции в капитал других юридических лиц</t>
  </si>
  <si>
    <t>Прочие поступления и платежи</t>
  </si>
  <si>
    <t>Выпуск акций</t>
  </si>
  <si>
    <t xml:space="preserve">Итого чистое увеличение (уменьшение) денег за отчетный период </t>
  </si>
  <si>
    <t>Остаток денег на начало периода</t>
  </si>
  <si>
    <t xml:space="preserve">Остаток денег на конец периода </t>
  </si>
  <si>
    <t>Телефон +7 727 3573177</t>
  </si>
  <si>
    <t>фт</t>
  </si>
  <si>
    <t>Исполнитель                 _____________________       Ержуманова Н.Б.</t>
  </si>
  <si>
    <t>Главный бухгалтер          ___________________   Сейдахметова Б.Е.</t>
  </si>
  <si>
    <t xml:space="preserve">          В графе 2 указываются номера примечаний по статьям, отраженным в пояснительной записке. В строке 12 отражены доходы от списания резерва переоценки основных средств на прибыль/убыток отчетного периода.
          Статья «Доля меньшинства» заполняется при составлении консолидированной финансовой отчетности.</t>
  </si>
  <si>
    <t>Отчет о движении денег (прямой метод)</t>
  </si>
  <si>
    <t>Движение денег от операционной деятельности</t>
  </si>
  <si>
    <t>Увеличение/уменьшение вкладов, размещенных со сроком погашения более трех месяцев</t>
  </si>
  <si>
    <t>Увеличение/уменьшение предоставленных займов и финансовой аренды</t>
  </si>
  <si>
    <t>Увеличение торговых ценных бумаг</t>
  </si>
  <si>
    <t>Уменьшение торговых ценных бумаг</t>
  </si>
  <si>
    <t>Увеличение ценных бумаг, имеющихся в наличии для продажи</t>
  </si>
  <si>
    <t>Уменьшение ценных бумаг, имеющихся в наличии для продажи</t>
  </si>
  <si>
    <t>Увеличение/уменьшение требований по операции" обратное РЕПО"</t>
  </si>
  <si>
    <t>Увеличение/уменьшение требований к клиентам</t>
  </si>
  <si>
    <t>Увеличение/уменьшение дивидендов</t>
  </si>
  <si>
    <t>Увеличение/уменьшение вкладов, привлеченных</t>
  </si>
  <si>
    <t>Увеличение/уменьшение обязательств по операции "РЕПО"</t>
  </si>
  <si>
    <t>Увеличение/уменьшение обязательств перед клиентами</t>
  </si>
  <si>
    <t>Увеличение/уменьшение от прочей операционной деятельности</t>
  </si>
  <si>
    <t>Налог на прибыль уплаченный</t>
  </si>
  <si>
    <t>Итого увеличение/уменьшение денег от операционной деятельности после налогообложения</t>
  </si>
  <si>
    <t>Движение денежных средств от инвестиционной деятельности</t>
  </si>
  <si>
    <t>Покупка/продажа ценных бумаг, удерживаемых до погашения</t>
  </si>
  <si>
    <t>Покупка/продажа основных средств и нематериальных активов</t>
  </si>
  <si>
    <t>Прочие</t>
  </si>
  <si>
    <t>Итого увеличение/уменьшение денег от инвестиционной деятельности</t>
  </si>
  <si>
    <t>Движение денежных средств от финансовой деятельности</t>
  </si>
  <si>
    <t>Увеличение/уменьшение займов полученных</t>
  </si>
  <si>
    <t>Поступление/погашение от выпущенных долговых обязательств</t>
  </si>
  <si>
    <t>Приобретение/погашение собственных акций</t>
  </si>
  <si>
    <t>Выплаченные дивиденды</t>
  </si>
  <si>
    <t>Итого увеличение/уменьшение денег от финансовой деятельности</t>
  </si>
  <si>
    <t>Влияние обменных курсов на денежные средства и их эквиваленты</t>
  </si>
  <si>
    <t>вознаграждения по вкладам в БВУ</t>
  </si>
  <si>
    <t>комиссионного дохода про брокерской и дилерской деятельности</t>
  </si>
  <si>
    <t>комиссионного дохода от управления активами</t>
  </si>
  <si>
    <t>прочих доходов</t>
  </si>
  <si>
    <t>в том числе :</t>
  </si>
  <si>
    <t>вознаграждения по торговым ценным бумагам</t>
  </si>
  <si>
    <t>вознаграждения по ценным бумагам, имеющихся в наличии для продажи</t>
  </si>
  <si>
    <t>вознаграждения по операциям обратное РЕПО</t>
  </si>
  <si>
    <t>доходов от покупки-продажи ценных бумаг</t>
  </si>
  <si>
    <t>Поступление денег в виде процентного и комиссионного вознаграждения</t>
  </si>
  <si>
    <t>Выбытие денег в виде процентного и комиссионного вознаграждения</t>
  </si>
  <si>
    <t xml:space="preserve">в виде вознаграждения по полученным займам </t>
  </si>
  <si>
    <t>в виде вознаграждения по операциям РЕПО</t>
  </si>
  <si>
    <t>в виде комиссионного вознаграждения по услугам фондовой биржи</t>
  </si>
  <si>
    <t>в виде комиссионного вознаграждения по услугам иных профессиональных участников рынка ЦБ</t>
  </si>
  <si>
    <t>в виде комиссионного вознаграждения по кастодиальному обслуживанию</t>
  </si>
  <si>
    <t>в виде комиссионного вознаграждения по услугам банка</t>
  </si>
  <si>
    <t>Основные средства управляющего инвестиционным портфелем в виде недвижимого имущества в сумме, не превышающей пяти процентов от суммы активов по балансу УИП1 или УИП2</t>
  </si>
  <si>
    <t>Дебиторская задолженность (за вычетом резервов на возможные потери) организаций, не являющихся аффилиированными лицами по отношению к УИП1 или УИП2, за вычетом дебиторской задолженности работников и других лиц, не просроченная по условиям договора, в сумме, не превышающей десяти процентов от суммы активов по балансу УИП1 или УИП2</t>
  </si>
  <si>
    <t>деньги в кассе, не более десяти процентов от суммы активов по балансу УИП1 или УИП2</t>
  </si>
  <si>
    <t>Акции юридических лиц, не отнесенные к акциям, указанным в признаке 8020 настоящего приложения, имеющие рейтинг не ниже «В-»</t>
  </si>
  <si>
    <t>Вклады в банках второго уровня Республики Казахстан с учетом сумм основного долга и начисленного вознаграждения, за вычетом резервов на возможные потери, при условии, что данные банки - эмитенты включены в соответствующие секторы «акции» официального списка фондовой биржи</t>
  </si>
  <si>
    <t>Акции юридических лиц, не являющихся аффилиированными лицами по отношению к УИП1 или УИП2, включенные в официальный список фондовой биржи, соответствующие требованиям категории «премиум» сектора «акции» площадки «Основная» официального списка фондовой биржи, или акции юридических лиц, находящиеся в представительском списке индекса фондовой биржи, за вычетом резервов на возможные потери</t>
  </si>
  <si>
    <t>Негосударственные долговые ценные бумаги, имеющие рейтинговую оценку ниже уровня, указанного в признаках 8022 и 8023 настоящего приложения, а также не имеющего рейтинговую оценку, включенные в сектор «долговые ценные бумаги» площадки «Основная» официального списка фондовой биржи (с учетом сумм основного долга и начисленного вознаграждения), за вычетом резервов на возможные потери;</t>
  </si>
  <si>
    <t>Депозитарные расписки, базовым активом которых являются акции юридических лиц, включенные в категорию «премиум» сектора «акции» площадки «Основная» официального списка фондовой биржи, или акции юридических лиц, находящиеся в представительском списке индекса фондовой биржи, за вычетом резервов на возможные потери</t>
  </si>
  <si>
    <t>Телефон +7 727 3573177 (3304)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</si>
  <si>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</si>
  <si>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</si>
  <si>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    резервы переоценки ценных бумаг, учитываемых по справедливой стоимости через прочий совокупный доход</t>
  </si>
  <si>
    <t xml:space="preserve">    резервы переоценки стомости займов, учитываемых через прочий совокупный доход</t>
  </si>
  <si>
    <t>40.3</t>
  </si>
  <si>
    <t>Итого капитал и обязательства (стр.36+стр.43):</t>
  </si>
  <si>
    <t xml:space="preserve">   по ценным бумагам, учитываемым по справедливой стоимости через прочий совокупный доход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</si>
  <si>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</si>
  <si>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</si>
  <si>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</si>
  <si>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</t>
  </si>
  <si>
    <t xml:space="preserve">  общехозяйственные и административные расходы</t>
  </si>
  <si>
    <t xml:space="preserve">   расходы по выплате налогов и других обязательных платежей в бюджет, за исключением корпоративного подоходного налога</t>
  </si>
  <si>
    <t>Итого чистая прибыль (убыток) за период (стр.31+/- стр.32)</t>
  </si>
  <si>
    <t>И.о. председателя Правления  _____________________ Темирханов М.Р.</t>
  </si>
  <si>
    <t>И.о. председателя Правления  ___________________ Темирханов М.Р.</t>
  </si>
  <si>
    <t>Главный бухгалтер                        ___________________   Сейдахметова Б.Е.</t>
  </si>
  <si>
    <t>Исполнитель                                 _____________________  Ержуманова Н.Б.</t>
  </si>
  <si>
    <t xml:space="preserve"> по состоянию на "01" января 2019 года</t>
  </si>
  <si>
    <t xml:space="preserve"> дата 10.01.2019 г.</t>
  </si>
  <si>
    <t xml:space="preserve"> дата 09.01.2019 г.</t>
  </si>
  <si>
    <t xml:space="preserve"> по состоянию на "01" июля 2019 года</t>
  </si>
  <si>
    <t>Главный бухгалтер          ___________________   Ержуманова Н. Б.</t>
  </si>
  <si>
    <t>Первый руководитель _____________________ Аюпов Т. Ж.</t>
  </si>
  <si>
    <t>Исполнитель                 ______________________  Антонова Н. А.</t>
  </si>
  <si>
    <t xml:space="preserve"> дата 23.07.2019 г.</t>
  </si>
  <si>
    <t>Исполнитель                              _____________________  Ержуманова Н. Б.</t>
  </si>
  <si>
    <t>Главный бухгалтер                   _____________________   Антонова Н. А.</t>
  </si>
  <si>
    <t>Председатель Правления  _____________________ Аюпов Т. Ж.</t>
  </si>
  <si>
    <t xml:space="preserve"> по состоянию на "01" октября 2019 года</t>
  </si>
  <si>
    <t xml:space="preserve"> дата 05.10.2019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</si>
</sst>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_р_._-;\-* #,##0.0_р_._-;_-* &quot;-&quot;??_р_._-;_-@_-"/>
  </numFmts>
  <fonts count="4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Arial"/>
      <family val="2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6">
    <xf numFmtId="0" fontId="0" fillId="0" borderId="0"/>
    <xf numFmtId="0" fontId="17" fillId="0" borderId="0"/>
    <xf numFmtId="0" fontId="16" fillId="0" borderId="0">
      <alignment horizontal="left" vertical="top"/>
    </xf>
    <xf numFmtId="0" fontId="34" fillId="0" borderId="0">
      <alignment horizontal="right" vertical="top"/>
    </xf>
    <xf numFmtId="0" fontId="16" fillId="0" borderId="0">
      <alignment horizontal="left" vertical="top"/>
    </xf>
    <xf numFmtId="0" fontId="34" fillId="0" borderId="0">
      <alignment horizontal="left" vertical="top"/>
    </xf>
    <xf numFmtId="0" fontId="16" fillId="0" borderId="0">
      <alignment horizontal="left" vertical="top"/>
    </xf>
    <xf numFmtId="0" fontId="34" fillId="0" borderId="0">
      <alignment horizontal="left" vertical="top"/>
    </xf>
    <xf numFmtId="0" fontId="23" fillId="0" borderId="0">
      <alignment horizontal="center" vertical="top"/>
    </xf>
    <xf numFmtId="0" fontId="34" fillId="0" borderId="0">
      <alignment horizontal="center" vertical="top"/>
    </xf>
    <xf numFmtId="0" fontId="22" fillId="0" borderId="0">
      <alignment horizontal="center" vertical="top"/>
    </xf>
    <xf numFmtId="0" fontId="35" fillId="0" borderId="0">
      <alignment horizontal="left" vertical="top"/>
    </xf>
    <xf numFmtId="0" fontId="22" fillId="0" borderId="0">
      <alignment horizontal="center" vertical="top"/>
    </xf>
    <xf numFmtId="0" fontId="36" fillId="0" borderId="0">
      <alignment horizontal="left" vertical="top"/>
    </xf>
    <xf numFmtId="0" fontId="16" fillId="0" borderId="0">
      <alignment horizontal="center" vertical="top"/>
    </xf>
    <xf numFmtId="0" fontId="37" fillId="0" borderId="0">
      <alignment horizontal="center" vertical="top"/>
    </xf>
    <xf numFmtId="0" fontId="34" fillId="0" borderId="0">
      <alignment horizontal="right" vertical="top"/>
    </xf>
    <xf numFmtId="0" fontId="37" fillId="0" borderId="0">
      <alignment horizontal="left" vertical="top"/>
    </xf>
    <xf numFmtId="0" fontId="38" fillId="0" borderId="0">
      <alignment horizontal="center" vertical="top"/>
    </xf>
    <xf numFmtId="0" fontId="15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24" applyFont="1" applyAlignment="1">
      <alignment horizontal="justify" shrinkToFit="1"/>
    </xf>
    <xf numFmtId="0" fontId="12" fillId="0" borderId="0" xfId="24" applyFont="1" applyAlignment="1">
      <alignment horizontal="right" wrapText="1"/>
    </xf>
    <xf numFmtId="0" fontId="8" fillId="0" borderId="0" xfId="24" applyFont="1" applyProtection="1">
      <protection locked="0"/>
    </xf>
    <xf numFmtId="0" fontId="8" fillId="0" borderId="0" xfId="24" applyFont="1"/>
    <xf numFmtId="0" fontId="8" fillId="0" borderId="0" xfId="24" applyFont="1" applyAlignment="1">
      <alignment horizontal="right"/>
    </xf>
    <xf numFmtId="0" fontId="12" fillId="0" borderId="1" xfId="24" applyFont="1" applyBorder="1" applyAlignment="1" applyProtection="1">
      <alignment horizontal="center" vertical="center" wrapText="1"/>
      <protection locked="0"/>
    </xf>
    <xf numFmtId="0" fontId="8" fillId="0" borderId="1" xfId="24" applyFont="1" applyBorder="1" applyAlignment="1" applyProtection="1">
      <alignment horizontal="center"/>
      <protection locked="0"/>
    </xf>
    <xf numFmtId="0" fontId="12" fillId="0" borderId="1" xfId="24" applyFont="1" applyBorder="1" applyAlignment="1">
      <alignment horizontal="left"/>
    </xf>
    <xf numFmtId="166" fontId="8" fillId="0" borderId="1" xfId="33" applyNumberFormat="1" applyFont="1" applyBorder="1" applyProtection="1">
      <protection locked="0"/>
    </xf>
    <xf numFmtId="0" fontId="8" fillId="0" borderId="1" xfId="24" applyFont="1" applyBorder="1" applyAlignment="1">
      <alignment wrapText="1"/>
    </xf>
    <xf numFmtId="0" fontId="12" fillId="0" borderId="1" xfId="24" applyFont="1" applyBorder="1" applyAlignment="1">
      <alignment wrapText="1"/>
    </xf>
    <xf numFmtId="3" fontId="8" fillId="0" borderId="0" xfId="24" applyNumberFormat="1" applyFont="1" applyProtection="1">
      <protection locked="0"/>
    </xf>
    <xf numFmtId="0" fontId="12" fillId="0" borderId="1" xfId="24" applyFont="1" applyBorder="1" applyAlignment="1">
      <alignment horizontal="left" wrapText="1"/>
    </xf>
    <xf numFmtId="0" fontId="8" fillId="0" borderId="1" xfId="24" applyFont="1" applyBorder="1" applyAlignment="1">
      <alignment horizontal="justify" wrapText="1"/>
    </xf>
    <xf numFmtId="0" fontId="8" fillId="0" borderId="1" xfId="24" applyFont="1" applyBorder="1" applyAlignment="1" applyProtection="1">
      <alignment horizontal="center" vertical="center"/>
      <protection locked="0"/>
    </xf>
    <xf numFmtId="3" fontId="12" fillId="0" borderId="0" xfId="24" applyNumberFormat="1" applyFont="1" applyProtection="1">
      <protection locked="0"/>
    </xf>
    <xf numFmtId="49" fontId="8" fillId="0" borderId="0" xfId="25" applyNumberFormat="1" applyFont="1" applyProtection="1">
      <protection locked="0"/>
    </xf>
    <xf numFmtId="3" fontId="3" fillId="0" borderId="1" xfId="23" applyNumberFormat="1" applyFont="1" applyBorder="1" applyAlignment="1" applyProtection="1">
      <alignment vertical="top" wrapText="1"/>
      <protection locked="0"/>
    </xf>
    <xf numFmtId="3" fontId="4" fillId="0" borderId="1" xfId="23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3" fillId="0" borderId="0" xfId="0" applyFont="1" applyAlignment="1" applyProtection="1">
      <alignment vertical="top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vertical="top" wrapText="1"/>
      <protection locked="0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3" fontId="3" fillId="0" borderId="0" xfId="0" applyNumberFormat="1" applyFont="1" applyProtection="1">
      <protection locked="0"/>
    </xf>
    <xf numFmtId="3" fontId="12" fillId="0" borderId="1" xfId="23" applyNumberFormat="1" applyFont="1" applyBorder="1" applyAlignment="1">
      <alignment horizontal="right"/>
    </xf>
    <xf numFmtId="0" fontId="0" fillId="0" borderId="0" xfId="0" applyAlignment="1">
      <alignment wrapText="1"/>
    </xf>
    <xf numFmtId="0" fontId="16" fillId="0" borderId="0" xfId="4" quotePrefix="1" applyAlignment="1">
      <alignment horizontal="left" vertical="top" wrapText="1"/>
    </xf>
    <xf numFmtId="0" fontId="23" fillId="0" borderId="4" xfId="8" quotePrefix="1" applyBorder="1" applyAlignment="1">
      <alignment horizontal="center" vertical="top" wrapText="1"/>
    </xf>
    <xf numFmtId="0" fontId="23" fillId="0" borderId="5" xfId="8" quotePrefix="1" applyBorder="1" applyAlignment="1">
      <alignment horizontal="center" vertical="top" wrapText="1"/>
    </xf>
    <xf numFmtId="0" fontId="23" fillId="0" borderId="3" xfId="8" quotePrefix="1" applyBorder="1" applyAlignment="1">
      <alignment horizontal="center" vertical="top" wrapText="1"/>
    </xf>
    <xf numFmtId="0" fontId="23" fillId="0" borderId="6" xfId="8" quotePrefix="1" applyBorder="1" applyAlignment="1">
      <alignment horizontal="center" vertical="top" wrapText="1"/>
    </xf>
    <xf numFmtId="3" fontId="0" fillId="0" borderId="0" xfId="0" applyNumberFormat="1" applyAlignment="1">
      <alignment wrapText="1"/>
    </xf>
    <xf numFmtId="0" fontId="8" fillId="0" borderId="0" xfId="24" applyFont="1" applyAlignment="1" applyProtection="1">
      <alignment wrapText="1"/>
      <protection locked="0"/>
    </xf>
    <xf numFmtId="0" fontId="10" fillId="0" borderId="0" xfId="0" applyFont="1" applyProtection="1">
      <protection locked="0"/>
    </xf>
    <xf numFmtId="3" fontId="10" fillId="0" borderId="0" xfId="0" applyNumberFormat="1" applyFont="1" applyProtection="1">
      <protection locked="0"/>
    </xf>
    <xf numFmtId="165" fontId="0" fillId="0" borderId="0" xfId="31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22" fillId="0" borderId="7" xfId="10" quotePrefix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14" fillId="0" borderId="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wrapText="1"/>
    </xf>
    <xf numFmtId="0" fontId="28" fillId="0" borderId="9" xfId="0" applyFont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3" fontId="3" fillId="0" borderId="9" xfId="0" applyNumberFormat="1" applyFont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5" fillId="0" borderId="9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3" fontId="4" fillId="0" borderId="9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0" fontId="12" fillId="0" borderId="10" xfId="24" applyFont="1" applyBorder="1" applyAlignment="1" applyProtection="1">
      <alignment horizontal="center" vertical="center" wrapText="1"/>
      <protection locked="0"/>
    </xf>
    <xf numFmtId="0" fontId="8" fillId="0" borderId="10" xfId="24" applyFont="1" applyBorder="1" applyAlignment="1" applyProtection="1">
      <alignment horizontal="center"/>
      <protection locked="0"/>
    </xf>
    <xf numFmtId="0" fontId="12" fillId="0" borderId="10" xfId="24" applyFont="1" applyBorder="1" applyAlignment="1" applyProtection="1">
      <alignment horizontal="center"/>
      <protection locked="0"/>
    </xf>
    <xf numFmtId="0" fontId="8" fillId="0" borderId="10" xfId="24" applyFont="1" applyBorder="1" applyAlignment="1" applyProtection="1">
      <alignment horizontal="center" vertical="center" wrapText="1"/>
      <protection locked="0"/>
    </xf>
    <xf numFmtId="0" fontId="8" fillId="0" borderId="10" xfId="24" applyFont="1" applyBorder="1" applyAlignment="1" applyProtection="1">
      <alignment horizontal="center" vertical="center"/>
      <protection locked="0"/>
    </xf>
    <xf numFmtId="3" fontId="8" fillId="0" borderId="1" xfId="24" applyNumberFormat="1" applyFont="1" applyBorder="1" applyProtection="1">
      <protection locked="0"/>
    </xf>
    <xf numFmtId="0" fontId="8" fillId="0" borderId="1" xfId="24" applyFont="1" applyBorder="1" applyProtection="1">
      <protection locked="0"/>
    </xf>
    <xf numFmtId="3" fontId="18" fillId="0" borderId="9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 applyProtection="1">
      <alignment vertical="top" wrapText="1"/>
      <protection locked="0"/>
    </xf>
    <xf numFmtId="3" fontId="29" fillId="0" borderId="9" xfId="0" applyNumberFormat="1" applyFont="1" applyBorder="1" applyAlignment="1">
      <alignment horizontal="center" wrapText="1"/>
    </xf>
    <xf numFmtId="0" fontId="30" fillId="0" borderId="2" xfId="0" applyFont="1" applyBorder="1" applyAlignment="1">
      <alignment vertical="top" wrapText="1"/>
    </xf>
    <xf numFmtId="0" fontId="29" fillId="0" borderId="9" xfId="0" applyFont="1" applyBorder="1" applyAlignment="1" applyProtection="1">
      <alignment horizontal="center" wrapText="1"/>
      <protection locked="0"/>
    </xf>
    <xf numFmtId="3" fontId="29" fillId="0" borderId="9" xfId="0" applyNumberFormat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3" fillId="0" borderId="12" xfId="8" quotePrefix="1" applyBorder="1" applyAlignment="1">
      <alignment horizontal="center" vertical="top" wrapText="1"/>
    </xf>
    <xf numFmtId="0" fontId="16" fillId="0" borderId="1" xfId="6" quotePrefix="1" applyBorder="1" applyAlignment="1">
      <alignment horizontal="left" vertical="top" wrapText="1"/>
    </xf>
    <xf numFmtId="0" fontId="23" fillId="0" borderId="13" xfId="8" quotePrefix="1" applyBorder="1" applyAlignment="1">
      <alignment horizontal="center" vertical="top" wrapText="1"/>
    </xf>
    <xf numFmtId="0" fontId="23" fillId="0" borderId="11" xfId="8" quotePrefix="1" applyBorder="1" applyAlignment="1">
      <alignment horizontal="center" vertical="top" wrapText="1"/>
    </xf>
    <xf numFmtId="0" fontId="23" fillId="0" borderId="14" xfId="8" quotePrefix="1" applyBorder="1" applyAlignment="1">
      <alignment horizontal="center" vertical="top" wrapText="1"/>
    </xf>
    <xf numFmtId="3" fontId="0" fillId="0" borderId="0" xfId="0" applyNumberFormat="1"/>
    <xf numFmtId="4" fontId="0" fillId="0" borderId="0" xfId="0" applyNumberFormat="1"/>
    <xf numFmtId="4" fontId="20" fillId="0" borderId="15" xfId="28" applyNumberFormat="1" applyFont="1" applyBorder="1" applyAlignment="1">
      <alignment horizontal="right" vertical="top" wrapText="1"/>
    </xf>
    <xf numFmtId="0" fontId="0" fillId="0" borderId="0" xfId="0" applyFill="1"/>
    <xf numFmtId="4" fontId="0" fillId="0" borderId="0" xfId="0" applyNumberFormat="1" applyFill="1"/>
    <xf numFmtId="0" fontId="8" fillId="0" borderId="1" xfId="24" applyFont="1" applyFill="1" applyBorder="1" applyAlignment="1" applyProtection="1">
      <alignment horizontal="center"/>
      <protection locked="0"/>
    </xf>
    <xf numFmtId="3" fontId="12" fillId="0" borderId="1" xfId="24" applyNumberFormat="1" applyFont="1" applyFill="1" applyBorder="1" applyAlignment="1" applyProtection="1">
      <alignment horizontal="center" vertical="top" wrapText="1"/>
      <protection locked="0"/>
    </xf>
    <xf numFmtId="3" fontId="8" fillId="0" borderId="1" xfId="24" applyNumberFormat="1" applyFont="1" applyFill="1" applyBorder="1" applyAlignment="1" applyProtection="1">
      <alignment horizontal="center" vertical="top" wrapText="1"/>
      <protection locked="0"/>
    </xf>
    <xf numFmtId="3" fontId="19" fillId="0" borderId="1" xfId="27" applyNumberFormat="1" applyFont="1" applyFill="1" applyBorder="1" applyAlignment="1">
      <alignment horizontal="right" wrapText="1"/>
    </xf>
    <xf numFmtId="3" fontId="6" fillId="0" borderId="1" xfId="14" quotePrefix="1" applyNumberFormat="1" applyFont="1" applyFill="1" applyBorder="1" applyAlignment="1">
      <alignment horizontal="center" vertical="top" wrapText="1"/>
    </xf>
    <xf numFmtId="3" fontId="26" fillId="0" borderId="1" xfId="27" applyNumberFormat="1" applyFont="1" applyFill="1" applyBorder="1" applyAlignment="1">
      <alignment horizontal="right" wrapText="1"/>
    </xf>
    <xf numFmtId="0" fontId="19" fillId="0" borderId="1" xfId="27" applyNumberFormat="1" applyFont="1" applyFill="1" applyBorder="1" applyAlignment="1">
      <alignment horizontal="right" wrapText="1"/>
    </xf>
    <xf numFmtId="0" fontId="26" fillId="0" borderId="1" xfId="27" applyFont="1" applyFill="1" applyBorder="1" applyAlignment="1">
      <alignment horizontal="right" wrapText="1"/>
    </xf>
    <xf numFmtId="3" fontId="26" fillId="0" borderId="1" xfId="24" applyNumberFormat="1" applyFont="1" applyFill="1" applyBorder="1" applyAlignment="1" applyProtection="1">
      <alignment horizontal="center" vertical="top" wrapText="1"/>
      <protection locked="0"/>
    </xf>
    <xf numFmtId="1" fontId="19" fillId="0" borderId="1" xfId="27" applyNumberFormat="1" applyFont="1" applyFill="1" applyBorder="1" applyAlignment="1">
      <alignment horizontal="right" wrapText="1"/>
    </xf>
    <xf numFmtId="3" fontId="25" fillId="0" borderId="1" xfId="27" applyNumberFormat="1" applyFont="1" applyFill="1" applyBorder="1" applyAlignment="1">
      <alignment horizontal="right" wrapText="1"/>
    </xf>
    <xf numFmtId="3" fontId="18" fillId="0" borderId="1" xfId="14" quotePrefix="1" applyNumberFormat="1" applyFont="1" applyFill="1" applyBorder="1" applyAlignment="1">
      <alignment horizontal="center" vertical="top" wrapText="1"/>
    </xf>
    <xf numFmtId="3" fontId="8" fillId="0" borderId="1" xfId="24" applyNumberFormat="1" applyFont="1" applyFill="1" applyBorder="1" applyAlignment="1" applyProtection="1">
      <alignment horizontal="center"/>
      <protection locked="0"/>
    </xf>
    <xf numFmtId="3" fontId="27" fillId="0" borderId="1" xfId="14" quotePrefix="1" applyNumberFormat="1" applyFont="1" applyFill="1" applyBorder="1" applyAlignment="1">
      <alignment horizontal="center" vertical="top" wrapText="1"/>
    </xf>
    <xf numFmtId="4" fontId="8" fillId="0" borderId="1" xfId="24" applyNumberFormat="1" applyFont="1" applyFill="1" applyBorder="1" applyAlignment="1" applyProtection="1">
      <alignment horizontal="center"/>
      <protection locked="0"/>
    </xf>
    <xf numFmtId="3" fontId="12" fillId="0" borderId="1" xfId="24" applyNumberFormat="1" applyFont="1" applyFill="1" applyBorder="1" applyAlignment="1" applyProtection="1">
      <alignment horizontal="center"/>
      <protection locked="0"/>
    </xf>
    <xf numFmtId="3" fontId="19" fillId="0" borderId="1" xfId="26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0" xfId="24" applyFont="1" applyFill="1" applyProtection="1">
      <protection locked="0"/>
    </xf>
    <xf numFmtId="3" fontId="14" fillId="0" borderId="2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 applyProtection="1">
      <alignment vertical="top" wrapText="1"/>
      <protection locked="0"/>
    </xf>
    <xf numFmtId="3" fontId="12" fillId="0" borderId="9" xfId="0" applyNumberFormat="1" applyFont="1" applyFill="1" applyBorder="1" applyAlignment="1" applyProtection="1">
      <alignment vertical="top" wrapText="1"/>
      <protection locked="0"/>
    </xf>
    <xf numFmtId="3" fontId="29" fillId="0" borderId="9" xfId="0" applyNumberFormat="1" applyFont="1" applyFill="1" applyBorder="1" applyAlignment="1">
      <alignment horizontal="center" wrapText="1"/>
    </xf>
    <xf numFmtId="3" fontId="0" fillId="0" borderId="0" xfId="0" applyNumberFormat="1" applyFill="1"/>
    <xf numFmtId="166" fontId="8" fillId="0" borderId="1" xfId="33" applyNumberFormat="1" applyFont="1" applyFill="1" applyBorder="1" applyProtection="1">
      <protection locked="0"/>
    </xf>
    <xf numFmtId="0" fontId="0" fillId="0" borderId="0" xfId="0" applyFill="1" applyBorder="1"/>
    <xf numFmtId="0" fontId="11" fillId="0" borderId="0" xfId="24" applyFont="1" applyFill="1" applyAlignment="1">
      <alignment horizontal="justify" shrinkToFit="1"/>
    </xf>
    <xf numFmtId="0" fontId="12" fillId="0" borderId="0" xfId="24" applyFont="1" applyFill="1" applyAlignment="1">
      <alignment horizontal="right" wrapText="1"/>
    </xf>
    <xf numFmtId="0" fontId="8" fillId="0" borderId="0" xfId="24" applyFont="1" applyFill="1"/>
    <xf numFmtId="0" fontId="8" fillId="0" borderId="0" xfId="24" applyFont="1" applyFill="1" applyAlignment="1">
      <alignment horizontal="right"/>
    </xf>
    <xf numFmtId="0" fontId="12" fillId="0" borderId="1" xfId="24" applyFont="1" applyFill="1" applyBorder="1" applyAlignment="1" applyProtection="1">
      <alignment horizontal="center" vertical="center" wrapText="1"/>
      <protection locked="0"/>
    </xf>
    <xf numFmtId="0" fontId="12" fillId="0" borderId="10" xfId="24" applyFont="1" applyFill="1" applyBorder="1" applyAlignment="1" applyProtection="1">
      <alignment horizontal="center" vertical="center" wrapText="1"/>
      <protection locked="0"/>
    </xf>
    <xf numFmtId="0" fontId="8" fillId="0" borderId="10" xfId="24" applyFont="1" applyFill="1" applyBorder="1" applyAlignment="1" applyProtection="1">
      <alignment horizontal="center"/>
      <protection locked="0"/>
    </xf>
    <xf numFmtId="0" fontId="12" fillId="0" borderId="1" xfId="24" applyFont="1" applyFill="1" applyBorder="1" applyAlignment="1">
      <alignment horizontal="left"/>
    </xf>
    <xf numFmtId="0" fontId="12" fillId="0" borderId="10" xfId="24" applyFont="1" applyFill="1" applyBorder="1" applyAlignment="1" applyProtection="1">
      <alignment horizontal="center"/>
      <protection locked="0"/>
    </xf>
    <xf numFmtId="3" fontId="3" fillId="0" borderId="1" xfId="23" applyNumberFormat="1" applyFont="1" applyFill="1" applyBorder="1" applyAlignment="1" applyProtection="1">
      <alignment vertical="top" wrapText="1"/>
      <protection locked="0"/>
    </xf>
    <xf numFmtId="0" fontId="8" fillId="0" borderId="1" xfId="24" applyFont="1" applyFill="1" applyBorder="1" applyAlignment="1">
      <alignment wrapText="1"/>
    </xf>
    <xf numFmtId="0" fontId="8" fillId="0" borderId="10" xfId="24" applyFont="1" applyFill="1" applyBorder="1" applyAlignment="1" applyProtection="1">
      <alignment horizontal="center" vertical="center" wrapText="1"/>
      <protection locked="0"/>
    </xf>
    <xf numFmtId="4" fontId="20" fillId="0" borderId="0" xfId="26" applyNumberFormat="1" applyFont="1" applyFill="1" applyBorder="1" applyAlignment="1">
      <alignment horizontal="right" vertical="top" wrapText="1"/>
    </xf>
    <xf numFmtId="4" fontId="39" fillId="0" borderId="0" xfId="26" applyNumberFormat="1" applyFont="1" applyFill="1" applyBorder="1" applyAlignment="1">
      <alignment horizontal="right" vertical="top" wrapText="1"/>
    </xf>
    <xf numFmtId="4" fontId="31" fillId="0" borderId="0" xfId="26" applyNumberFormat="1" applyFont="1" applyFill="1" applyBorder="1" applyAlignment="1">
      <alignment horizontal="right" vertical="top" wrapText="1"/>
    </xf>
    <xf numFmtId="4" fontId="43" fillId="0" borderId="0" xfId="26" applyNumberFormat="1" applyFont="1" applyFill="1" applyBorder="1" applyAlignment="1">
      <alignment horizontal="right" vertical="top" wrapText="1"/>
    </xf>
    <xf numFmtId="4" fontId="20" fillId="0" borderId="16" xfId="26" applyNumberFormat="1" applyFont="1" applyFill="1" applyBorder="1" applyAlignment="1">
      <alignment horizontal="right" vertical="top" wrapText="1"/>
    </xf>
    <xf numFmtId="4" fontId="20" fillId="0" borderId="15" xfId="26" applyNumberFormat="1" applyFont="1" applyFill="1" applyBorder="1" applyAlignment="1">
      <alignment horizontal="right" vertical="top" wrapText="1"/>
    </xf>
    <xf numFmtId="2" fontId="20" fillId="0" borderId="15" xfId="26" applyNumberFormat="1" applyFont="1" applyFill="1" applyBorder="1" applyAlignment="1">
      <alignment horizontal="right" vertical="top" wrapText="1"/>
    </xf>
    <xf numFmtId="4" fontId="0" fillId="0" borderId="0" xfId="0" applyNumberFormat="1" applyFill="1" applyBorder="1"/>
    <xf numFmtId="4" fontId="40" fillId="0" borderId="0" xfId="26" applyNumberFormat="1" applyFont="1" applyFill="1" applyBorder="1" applyAlignment="1">
      <alignment horizontal="right" vertical="top" wrapText="1"/>
    </xf>
    <xf numFmtId="0" fontId="12" fillId="0" borderId="1" xfId="24" applyFont="1" applyFill="1" applyBorder="1" applyAlignment="1">
      <alignment wrapText="1"/>
    </xf>
    <xf numFmtId="3" fontId="12" fillId="0" borderId="1" xfId="23" applyNumberFormat="1" applyFont="1" applyFill="1" applyBorder="1" applyAlignment="1">
      <alignment horizontal="right"/>
    </xf>
    <xf numFmtId="0" fontId="12" fillId="0" borderId="1" xfId="24" applyFont="1" applyFill="1" applyBorder="1" applyAlignment="1">
      <alignment horizontal="left" wrapText="1"/>
    </xf>
    <xf numFmtId="1" fontId="19" fillId="0" borderId="1" xfId="26" applyNumberFormat="1" applyFont="1" applyFill="1" applyBorder="1" applyAlignment="1">
      <alignment horizontal="right" wrapText="1"/>
    </xf>
    <xf numFmtId="4" fontId="31" fillId="0" borderId="16" xfId="26" applyNumberFormat="1" applyFont="1" applyFill="1" applyBorder="1" applyAlignment="1">
      <alignment horizontal="right" vertical="top" wrapText="1"/>
    </xf>
    <xf numFmtId="3" fontId="4" fillId="0" borderId="1" xfId="23" applyNumberFormat="1" applyFont="1" applyFill="1" applyBorder="1" applyAlignment="1">
      <alignment horizontal="right"/>
    </xf>
    <xf numFmtId="0" fontId="8" fillId="0" borderId="1" xfId="24" applyFont="1" applyFill="1" applyBorder="1" applyAlignment="1">
      <alignment horizontal="justify" wrapText="1"/>
    </xf>
    <xf numFmtId="3" fontId="8" fillId="0" borderId="1" xfId="24" applyNumberFormat="1" applyFont="1" applyFill="1" applyBorder="1" applyProtection="1">
      <protection locked="0"/>
    </xf>
    <xf numFmtId="0" fontId="22" fillId="0" borderId="7" xfId="10" quotePrefix="1" applyFill="1" applyBorder="1" applyAlignment="1">
      <alignment horizontal="center" vertical="top" wrapText="1"/>
    </xf>
    <xf numFmtId="4" fontId="32" fillId="0" borderId="0" xfId="26" applyNumberFormat="1" applyFont="1" applyFill="1" applyBorder="1" applyAlignment="1">
      <alignment horizontal="right" vertical="top" wrapText="1"/>
    </xf>
    <xf numFmtId="0" fontId="20" fillId="0" borderId="0" xfId="26" applyFont="1" applyFill="1" applyBorder="1" applyAlignment="1">
      <alignment horizontal="right" vertical="top" wrapText="1"/>
    </xf>
    <xf numFmtId="0" fontId="8" fillId="0" borderId="1" xfId="24" applyFont="1" applyFill="1" applyBorder="1" applyProtection="1">
      <protection locked="0"/>
    </xf>
    <xf numFmtId="0" fontId="8" fillId="0" borderId="10" xfId="24" applyFont="1" applyFill="1" applyBorder="1" applyAlignment="1" applyProtection="1">
      <alignment horizontal="center" vertical="center"/>
      <protection locked="0"/>
    </xf>
    <xf numFmtId="0" fontId="8" fillId="0" borderId="1" xfId="24" applyFont="1" applyFill="1" applyBorder="1" applyAlignment="1" applyProtection="1">
      <alignment horizontal="center" vertical="center"/>
      <protection locked="0"/>
    </xf>
    <xf numFmtId="3" fontId="12" fillId="0" borderId="0" xfId="24" applyNumberFormat="1" applyFont="1" applyFill="1" applyProtection="1">
      <protection locked="0"/>
    </xf>
    <xf numFmtId="49" fontId="8" fillId="0" borderId="0" xfId="25" applyNumberFormat="1" applyFont="1" applyFill="1" applyProtection="1">
      <protection locked="0"/>
    </xf>
    <xf numFmtId="3" fontId="8" fillId="0" borderId="0" xfId="24" applyNumberFormat="1" applyFont="1" applyFill="1" applyProtection="1"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8" fillId="0" borderId="0" xfId="24" applyFont="1" applyFill="1" applyAlignment="1" applyProtection="1">
      <alignment wrapText="1"/>
      <protection locked="0"/>
    </xf>
    <xf numFmtId="49" fontId="8" fillId="0" borderId="0" xfId="24" applyNumberFormat="1" applyFont="1" applyFill="1" applyProtection="1">
      <protection locked="0"/>
    </xf>
    <xf numFmtId="0" fontId="8" fillId="0" borderId="0" xfId="24" applyFont="1" applyFill="1" applyAlignment="1">
      <alignment horizontal="center" wrapText="1"/>
    </xf>
    <xf numFmtId="49" fontId="8" fillId="0" borderId="0" xfId="24" applyNumberFormat="1" applyFont="1" applyFill="1" applyAlignment="1">
      <alignment horizontal="center"/>
    </xf>
    <xf numFmtId="3" fontId="8" fillId="0" borderId="0" xfId="24" applyNumberFormat="1" applyFont="1" applyFill="1" applyAlignment="1">
      <alignment horizontal="center"/>
    </xf>
    <xf numFmtId="0" fontId="8" fillId="0" borderId="0" xfId="24" applyFont="1" applyFill="1" applyAlignment="1">
      <alignment wrapText="1"/>
    </xf>
    <xf numFmtId="49" fontId="8" fillId="0" borderId="0" xfId="24" applyNumberFormat="1" applyFont="1" applyFill="1"/>
    <xf numFmtId="3" fontId="8" fillId="0" borderId="0" xfId="24" applyNumberFormat="1" applyFont="1" applyFill="1"/>
    <xf numFmtId="49" fontId="12" fillId="0" borderId="1" xfId="24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4" applyFont="1" applyFill="1" applyBorder="1" applyAlignment="1" applyProtection="1">
      <alignment horizontal="center" wrapText="1"/>
      <protection locked="0"/>
    </xf>
    <xf numFmtId="49" fontId="8" fillId="0" borderId="1" xfId="24" applyNumberFormat="1" applyFont="1" applyFill="1" applyBorder="1" applyAlignment="1" applyProtection="1">
      <alignment horizontal="center"/>
      <protection locked="0"/>
    </xf>
    <xf numFmtId="0" fontId="12" fillId="0" borderId="1" xfId="24" applyFont="1" applyFill="1" applyBorder="1" applyAlignment="1">
      <alignment vertical="top" wrapText="1"/>
    </xf>
    <xf numFmtId="49" fontId="12" fillId="0" borderId="1" xfId="24" applyNumberFormat="1" applyFont="1" applyFill="1" applyBorder="1" applyAlignment="1" applyProtection="1">
      <alignment horizontal="center" vertical="top" wrapText="1"/>
      <protection locked="0"/>
    </xf>
    <xf numFmtId="0" fontId="34" fillId="0" borderId="1" xfId="3" applyFill="1" applyBorder="1" applyAlignment="1">
      <alignment horizontal="right" vertical="top" wrapText="1"/>
    </xf>
    <xf numFmtId="0" fontId="8" fillId="0" borderId="1" xfId="24" applyFont="1" applyFill="1" applyBorder="1" applyAlignment="1">
      <alignment vertical="top" wrapText="1"/>
    </xf>
    <xf numFmtId="49" fontId="8" fillId="0" borderId="1" xfId="24" applyNumberFormat="1" applyFont="1" applyFill="1" applyBorder="1" applyAlignment="1" applyProtection="1">
      <alignment horizontal="center" vertical="top" wrapText="1"/>
      <protection locked="0"/>
    </xf>
    <xf numFmtId="0" fontId="37" fillId="0" borderId="1" xfId="17" quotePrefix="1" applyFill="1" applyBorder="1" applyAlignment="1">
      <alignment horizontal="left" vertical="top" wrapText="1"/>
    </xf>
    <xf numFmtId="0" fontId="24" fillId="0" borderId="1" xfId="14" quotePrefix="1" applyFont="1" applyFill="1" applyBorder="1" applyAlignment="1">
      <alignment horizontal="center" vertical="top" wrapText="1"/>
    </xf>
    <xf numFmtId="0" fontId="26" fillId="0" borderId="1" xfId="24" applyFont="1" applyFill="1" applyBorder="1" applyAlignment="1">
      <alignment vertical="top" wrapText="1"/>
    </xf>
    <xf numFmtId="49" fontId="26" fillId="0" borderId="1" xfId="24" applyNumberFormat="1" applyFont="1" applyFill="1" applyBorder="1" applyAlignment="1" applyProtection="1">
      <alignment horizontal="center" vertical="top" wrapText="1"/>
      <protection locked="0"/>
    </xf>
    <xf numFmtId="0" fontId="18" fillId="0" borderId="1" xfId="14" quotePrefix="1" applyFont="1" applyFill="1" applyBorder="1" applyAlignment="1">
      <alignment horizontal="center" vertical="top" wrapText="1"/>
    </xf>
    <xf numFmtId="0" fontId="27" fillId="0" borderId="1" xfId="14" quotePrefix="1" applyFont="1" applyFill="1" applyBorder="1" applyAlignment="1">
      <alignment horizontal="center" vertical="top" wrapText="1"/>
    </xf>
    <xf numFmtId="49" fontId="12" fillId="0" borderId="1" xfId="24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Alignment="1">
      <alignment horizontal="left"/>
    </xf>
    <xf numFmtId="1" fontId="8" fillId="0" borderId="0" xfId="29" applyNumberFormat="1" applyFont="1" applyFill="1" applyProtection="1">
      <protection locked="0"/>
    </xf>
    <xf numFmtId="4" fontId="20" fillId="0" borderId="0" xfId="27" applyNumberFormat="1" applyFont="1" applyFill="1" applyAlignment="1">
      <alignment horizontal="right" vertical="top" wrapText="1"/>
    </xf>
    <xf numFmtId="49" fontId="8" fillId="0" borderId="0" xfId="25" applyNumberFormat="1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24" applyFont="1" applyAlignment="1" applyProtection="1">
      <alignment horizontal="center"/>
      <protection locked="0"/>
    </xf>
    <xf numFmtId="0" fontId="8" fillId="0" borderId="0" xfId="24" applyFont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center" vertical="top" wrapText="1"/>
    </xf>
    <xf numFmtId="0" fontId="11" fillId="0" borderId="0" xfId="24" applyFont="1" applyAlignment="1" applyProtection="1">
      <alignment wrapText="1"/>
      <protection locked="0"/>
    </xf>
    <xf numFmtId="0" fontId="11" fillId="0" borderId="0" xfId="24" applyFont="1" applyAlignment="1">
      <alignment wrapText="1"/>
    </xf>
    <xf numFmtId="0" fontId="12" fillId="0" borderId="0" xfId="24" applyFont="1" applyAlignment="1" applyProtection="1">
      <alignment horizontal="center"/>
      <protection locked="0"/>
    </xf>
    <xf numFmtId="0" fontId="13" fillId="0" borderId="0" xfId="24" applyFont="1" applyAlignment="1" applyProtection="1">
      <alignment horizontal="center"/>
      <protection locked="0"/>
    </xf>
    <xf numFmtId="0" fontId="8" fillId="0" borderId="0" xfId="24" applyFont="1" applyFill="1" applyAlignment="1" applyProtection="1">
      <alignment horizontal="center"/>
      <protection locked="0"/>
    </xf>
    <xf numFmtId="0" fontId="11" fillId="0" borderId="0" xfId="24" applyFont="1" applyFill="1" applyAlignment="1" applyProtection="1">
      <alignment wrapText="1"/>
      <protection locked="0"/>
    </xf>
    <xf numFmtId="0" fontId="11" fillId="0" borderId="0" xfId="24" applyFont="1" applyFill="1" applyAlignment="1">
      <alignment wrapText="1"/>
    </xf>
    <xf numFmtId="0" fontId="12" fillId="0" borderId="0" xfId="24" applyFont="1" applyFill="1" applyAlignment="1" applyProtection="1">
      <alignment horizontal="center"/>
      <protection locked="0"/>
    </xf>
    <xf numFmtId="0" fontId="13" fillId="0" borderId="0" xfId="24" applyFont="1" applyFill="1" applyAlignment="1" applyProtection="1">
      <alignment horizontal="center"/>
      <protection locked="0"/>
    </xf>
    <xf numFmtId="0" fontId="8" fillId="0" borderId="0" xfId="24" applyFont="1" applyFill="1" applyAlignment="1" applyProtection="1">
      <alignment horizontal="left" wrapText="1"/>
      <protection locked="0"/>
    </xf>
    <xf numFmtId="0" fontId="8" fillId="0" borderId="0" xfId="24" applyFont="1" applyFill="1" applyAlignment="1">
      <alignment wrapText="1"/>
    </xf>
    <xf numFmtId="0" fontId="14" fillId="0" borderId="0" xfId="0" applyFont="1" applyAlignment="1" applyProtection="1">
      <alignment horizontal="center"/>
      <protection locked="0"/>
    </xf>
  </cellXfs>
  <cellStyles count="36">
    <cellStyle name="Normal_Корпоративные облигации" xfId="1"/>
    <cellStyle name="S0" xfId="2"/>
    <cellStyle name="S0 2" xfId="3"/>
    <cellStyle name="S1" xfId="4"/>
    <cellStyle name="S1 2" xfId="5"/>
    <cellStyle name="S2" xfId="6"/>
    <cellStyle name="S2 2" xfId="7"/>
    <cellStyle name="S3" xfId="8"/>
    <cellStyle name="S3 2" xfId="9"/>
    <cellStyle name="S4" xfId="10"/>
    <cellStyle name="S4 2" xfId="11"/>
    <cellStyle name="S5" xfId="12"/>
    <cellStyle name="S5 2" xfId="13"/>
    <cellStyle name="S6" xfId="14"/>
    <cellStyle name="S6 2" xfId="15"/>
    <cellStyle name="S7" xfId="16"/>
    <cellStyle name="S7 2" xfId="17"/>
    <cellStyle name="S8" xfId="18"/>
    <cellStyle name="Обычный" xfId="0" builtinId="0"/>
    <cellStyle name="Обычный 2" xfId="19"/>
    <cellStyle name="Обычный 2 2" xfId="20"/>
    <cellStyle name="Обычный 3" xfId="21"/>
    <cellStyle name="Обычный 4" xfId="22"/>
    <cellStyle name="Обычный 5" xfId="35"/>
    <cellStyle name="Обычный_I0000609Айнаш" xfId="23"/>
    <cellStyle name="Обычный_I0000709" xfId="24"/>
    <cellStyle name="Обычный_Приложения к Правилам по ИК_рус" xfId="25"/>
    <cellStyle name="Обычный_Ф1" xfId="26"/>
    <cellStyle name="Обычный_Ф2" xfId="27"/>
    <cellStyle name="Обычный_Ф4" xfId="28"/>
    <cellStyle name="Процентный" xfId="29" builtinId="5"/>
    <cellStyle name="Стиль 1" xfId="30"/>
    <cellStyle name="Финансовый" xfId="31" builtinId="3"/>
    <cellStyle name="Финансовый 2" xfId="32"/>
    <cellStyle name="Финансовый 2 2" xfId="34"/>
    <cellStyle name="Финансовый_I000070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79"/>
  <sheetViews>
    <sheetView zoomScaleNormal="100" workbookViewId="0">
      <selection activeCell="A32" sqref="A32"/>
    </sheetView>
  </sheetViews>
  <sheetFormatPr defaultRowHeight="12.75" x14ac:dyDescent="0.2"/>
  <cols>
    <col min="1" max="1" width="76.5703125" style="4" customWidth="1"/>
    <col min="2" max="2" width="7.140625" style="4" customWidth="1"/>
    <col min="3" max="3" width="19.140625" style="4" customWidth="1"/>
    <col min="4" max="4" width="21.140625" style="4" customWidth="1"/>
    <col min="5" max="5" width="14" style="1" bestFit="1" customWidth="1"/>
    <col min="6" max="6" width="15.85546875" style="1" bestFit="1" customWidth="1"/>
    <col min="7" max="16384" width="9.140625" style="1"/>
  </cols>
  <sheetData>
    <row r="1" spans="1:5" x14ac:dyDescent="0.2">
      <c r="A1" s="46"/>
      <c r="C1" s="49"/>
      <c r="D1" s="49" t="s">
        <v>404</v>
      </c>
    </row>
    <row r="2" spans="1:5" x14ac:dyDescent="0.2">
      <c r="D2" s="6" t="s">
        <v>405</v>
      </c>
    </row>
    <row r="3" spans="1:5" x14ac:dyDescent="0.2">
      <c r="A3" s="195" t="s">
        <v>423</v>
      </c>
      <c r="B3" s="195"/>
      <c r="C3" s="195"/>
      <c r="D3" s="195"/>
    </row>
    <row r="4" spans="1:5" x14ac:dyDescent="0.2">
      <c r="A4" s="195" t="s">
        <v>272</v>
      </c>
      <c r="B4" s="195"/>
      <c r="C4" s="195"/>
      <c r="D4" s="195"/>
    </row>
    <row r="5" spans="1:5" x14ac:dyDescent="0.2">
      <c r="A5" s="195" t="s">
        <v>262</v>
      </c>
      <c r="B5" s="195"/>
      <c r="C5" s="195"/>
      <c r="D5" s="195"/>
    </row>
    <row r="6" spans="1:5" x14ac:dyDescent="0.2">
      <c r="A6" s="196" t="s">
        <v>499</v>
      </c>
      <c r="B6" s="196"/>
      <c r="C6" s="196"/>
      <c r="D6" s="196"/>
    </row>
    <row r="7" spans="1:5" x14ac:dyDescent="0.2">
      <c r="A7" s="61"/>
      <c r="B7" s="61"/>
    </row>
    <row r="8" spans="1:5" x14ac:dyDescent="0.2">
      <c r="A8" s="61"/>
      <c r="B8" s="61"/>
      <c r="C8" s="61"/>
      <c r="D8" s="3" t="s">
        <v>252</v>
      </c>
    </row>
    <row r="9" spans="1:5" ht="30.75" customHeight="1" x14ac:dyDescent="0.2">
      <c r="A9" s="58" t="s">
        <v>406</v>
      </c>
      <c r="B9" s="48" t="s">
        <v>274</v>
      </c>
      <c r="C9" s="62" t="s">
        <v>407</v>
      </c>
      <c r="D9" s="62" t="s">
        <v>408</v>
      </c>
    </row>
    <row r="10" spans="1:5" x14ac:dyDescent="0.2">
      <c r="A10" s="63">
        <v>1</v>
      </c>
      <c r="B10" s="64">
        <v>2</v>
      </c>
      <c r="C10" s="65">
        <v>3</v>
      </c>
      <c r="D10" s="65">
        <v>4</v>
      </c>
    </row>
    <row r="11" spans="1:5" x14ac:dyDescent="0.2">
      <c r="A11" s="66" t="s">
        <v>424</v>
      </c>
      <c r="B11" s="67"/>
      <c r="C11" s="68"/>
      <c r="D11" s="68"/>
    </row>
    <row r="12" spans="1:5" ht="13.5" x14ac:dyDescent="0.2">
      <c r="A12" s="88" t="s">
        <v>461</v>
      </c>
      <c r="B12" s="67"/>
      <c r="C12" s="86">
        <f>SUM(C14:C21)</f>
        <v>2764190</v>
      </c>
      <c r="D12" s="86">
        <f>SUM(D14:D21)</f>
        <v>1950883</v>
      </c>
      <c r="E12" s="28"/>
    </row>
    <row r="13" spans="1:5" x14ac:dyDescent="0.2">
      <c r="A13" s="66" t="s">
        <v>456</v>
      </c>
      <c r="B13" s="67"/>
      <c r="C13" s="69"/>
      <c r="D13" s="69"/>
    </row>
    <row r="14" spans="1:5" x14ac:dyDescent="0.2">
      <c r="A14" s="66" t="s">
        <v>457</v>
      </c>
      <c r="B14" s="67"/>
      <c r="C14" s="69">
        <v>714777</v>
      </c>
      <c r="D14" s="122">
        <v>368847</v>
      </c>
      <c r="E14" s="28"/>
    </row>
    <row r="15" spans="1:5" x14ac:dyDescent="0.2">
      <c r="A15" s="66" t="s">
        <v>458</v>
      </c>
      <c r="B15" s="67"/>
      <c r="C15" s="69">
        <v>230250</v>
      </c>
      <c r="D15" s="122">
        <v>440967</v>
      </c>
      <c r="E15" s="28"/>
    </row>
    <row r="16" spans="1:5" x14ac:dyDescent="0.2">
      <c r="A16" s="66" t="s">
        <v>459</v>
      </c>
      <c r="B16" s="67"/>
      <c r="C16" s="69">
        <v>127170</v>
      </c>
      <c r="D16" s="122">
        <f>2713-1080</f>
        <v>1633</v>
      </c>
      <c r="E16" s="28"/>
    </row>
    <row r="17" spans="1:6" x14ac:dyDescent="0.2">
      <c r="A17" s="66" t="s">
        <v>452</v>
      </c>
      <c r="B17" s="67"/>
      <c r="C17" s="69">
        <v>335718</v>
      </c>
      <c r="D17" s="122">
        <v>428216</v>
      </c>
      <c r="E17" s="28"/>
    </row>
    <row r="18" spans="1:6" x14ac:dyDescent="0.2">
      <c r="A18" s="66" t="s">
        <v>453</v>
      </c>
      <c r="B18" s="67"/>
      <c r="C18" s="69">
        <v>372091</v>
      </c>
      <c r="D18" s="122">
        <v>83114</v>
      </c>
      <c r="F18" s="28"/>
    </row>
    <row r="19" spans="1:6" x14ac:dyDescent="0.2">
      <c r="A19" s="66" t="s">
        <v>454</v>
      </c>
      <c r="B19" s="67"/>
      <c r="C19" s="69">
        <v>723071</v>
      </c>
      <c r="D19" s="122">
        <v>513017</v>
      </c>
      <c r="E19" s="28"/>
    </row>
    <row r="20" spans="1:6" x14ac:dyDescent="0.2">
      <c r="A20" s="66" t="s">
        <v>460</v>
      </c>
      <c r="B20" s="67"/>
      <c r="C20" s="69">
        <v>197153</v>
      </c>
      <c r="D20" s="122">
        <v>91059</v>
      </c>
    </row>
    <row r="21" spans="1:6" x14ac:dyDescent="0.2">
      <c r="A21" s="66" t="s">
        <v>455</v>
      </c>
      <c r="B21" s="67"/>
      <c r="C21" s="69">
        <v>63960</v>
      </c>
      <c r="D21" s="122">
        <v>24030</v>
      </c>
    </row>
    <row r="22" spans="1:6" ht="13.5" x14ac:dyDescent="0.2">
      <c r="A22" s="88" t="s">
        <v>462</v>
      </c>
      <c r="B22" s="67"/>
      <c r="C22" s="86">
        <f>SUM(C24:C29)</f>
        <v>-427841</v>
      </c>
      <c r="D22" s="123">
        <f>SUM(D24:D29)</f>
        <v>-418196</v>
      </c>
    </row>
    <row r="23" spans="1:6" x14ac:dyDescent="0.2">
      <c r="A23" s="66" t="s">
        <v>456</v>
      </c>
      <c r="B23" s="67"/>
      <c r="C23" s="69"/>
      <c r="D23" s="122"/>
    </row>
    <row r="24" spans="1:6" x14ac:dyDescent="0.2">
      <c r="A24" s="66" t="s">
        <v>463</v>
      </c>
      <c r="B24" s="67"/>
      <c r="C24" s="69">
        <v>-284736</v>
      </c>
      <c r="D24" s="122">
        <v>-330023</v>
      </c>
      <c r="E24" s="28"/>
    </row>
    <row r="25" spans="1:6" x14ac:dyDescent="0.2">
      <c r="A25" s="66" t="s">
        <v>464</v>
      </c>
      <c r="B25" s="67"/>
      <c r="C25" s="69">
        <v>-21601</v>
      </c>
      <c r="D25" s="122">
        <v>-27677</v>
      </c>
      <c r="E25" s="28"/>
    </row>
    <row r="26" spans="1:6" x14ac:dyDescent="0.2">
      <c r="A26" s="66" t="s">
        <v>468</v>
      </c>
      <c r="B26" s="67"/>
      <c r="C26" s="69">
        <v>-4314</v>
      </c>
      <c r="D26" s="122">
        <v>-2157</v>
      </c>
      <c r="E26" s="28"/>
      <c r="F26" s="28"/>
    </row>
    <row r="27" spans="1:6" x14ac:dyDescent="0.2">
      <c r="A27" s="66" t="s">
        <v>465</v>
      </c>
      <c r="B27" s="67"/>
      <c r="C27" s="69">
        <v>-50250</v>
      </c>
      <c r="D27" s="122">
        <v>-35589</v>
      </c>
    </row>
    <row r="28" spans="1:6" x14ac:dyDescent="0.2">
      <c r="A28" s="66" t="s">
        <v>467</v>
      </c>
      <c r="B28" s="67"/>
      <c r="C28" s="69">
        <v>-66191</v>
      </c>
      <c r="D28" s="122">
        <v>-20765</v>
      </c>
    </row>
    <row r="29" spans="1:6" ht="25.5" x14ac:dyDescent="0.2">
      <c r="A29" s="66" t="s">
        <v>466</v>
      </c>
      <c r="B29" s="67"/>
      <c r="C29" s="69">
        <v>-749</v>
      </c>
      <c r="D29" s="122">
        <v>-1985</v>
      </c>
    </row>
    <row r="30" spans="1:6" ht="13.5" x14ac:dyDescent="0.25">
      <c r="A30" s="88" t="s">
        <v>409</v>
      </c>
      <c r="B30" s="72"/>
      <c r="C30" s="87">
        <f>SUM(C31:C39)</f>
        <v>7645405</v>
      </c>
      <c r="D30" s="124">
        <f>SUM(D31:D39)</f>
        <v>-7702661</v>
      </c>
    </row>
    <row r="31" spans="1:6" x14ac:dyDescent="0.2">
      <c r="A31" s="66" t="s">
        <v>425</v>
      </c>
      <c r="B31" s="67"/>
      <c r="C31" s="69">
        <v>-2186964</v>
      </c>
      <c r="D31" s="122">
        <v>-1190600</v>
      </c>
    </row>
    <row r="32" spans="1:6" x14ac:dyDescent="0.2">
      <c r="A32" s="66" t="s">
        <v>426</v>
      </c>
      <c r="B32" s="67"/>
      <c r="C32" s="31"/>
      <c r="D32" s="119"/>
    </row>
    <row r="33" spans="1:6" x14ac:dyDescent="0.2">
      <c r="A33" s="66" t="s">
        <v>427</v>
      </c>
      <c r="B33" s="67"/>
      <c r="C33" s="69">
        <v>-13326629</v>
      </c>
      <c r="D33" s="122">
        <v>-15330305</v>
      </c>
      <c r="F33" s="28"/>
    </row>
    <row r="34" spans="1:6" x14ac:dyDescent="0.2">
      <c r="A34" s="66" t="s">
        <v>428</v>
      </c>
      <c r="B34" s="67"/>
      <c r="C34" s="69">
        <v>19642534</v>
      </c>
      <c r="D34" s="122">
        <v>7854873</v>
      </c>
    </row>
    <row r="35" spans="1:6" x14ac:dyDescent="0.2">
      <c r="A35" s="66" t="s">
        <v>429</v>
      </c>
      <c r="B35" s="67"/>
      <c r="C35" s="69">
        <v>-2163480</v>
      </c>
      <c r="D35" s="122">
        <v>-2205859</v>
      </c>
      <c r="F35" s="28"/>
    </row>
    <row r="36" spans="1:6" x14ac:dyDescent="0.2">
      <c r="A36" s="66" t="s">
        <v>430</v>
      </c>
      <c r="B36" s="67"/>
      <c r="C36" s="69">
        <v>5611361</v>
      </c>
      <c r="D36" s="122">
        <v>3105973</v>
      </c>
    </row>
    <row r="37" spans="1:6" x14ac:dyDescent="0.2">
      <c r="A37" s="66" t="s">
        <v>431</v>
      </c>
      <c r="B37" s="67"/>
      <c r="C37" s="69"/>
      <c r="D37" s="122"/>
    </row>
    <row r="38" spans="1:6" x14ac:dyDescent="0.2">
      <c r="A38" s="66" t="s">
        <v>432</v>
      </c>
      <c r="B38" s="67"/>
      <c r="C38" s="31"/>
      <c r="D38" s="119"/>
    </row>
    <row r="39" spans="1:6" x14ac:dyDescent="0.2">
      <c r="A39" s="66" t="s">
        <v>433</v>
      </c>
      <c r="B39" s="67"/>
      <c r="C39" s="31">
        <v>68583</v>
      </c>
      <c r="D39" s="119">
        <v>63257</v>
      </c>
    </row>
    <row r="40" spans="1:6" ht="13.5" x14ac:dyDescent="0.25">
      <c r="A40" s="88" t="s">
        <v>410</v>
      </c>
      <c r="B40" s="89"/>
      <c r="C40" s="90">
        <f>SUM(C41:C43)</f>
        <v>-442002</v>
      </c>
      <c r="D40" s="90">
        <f>SUM(D41:D43)</f>
        <v>0</v>
      </c>
    </row>
    <row r="41" spans="1:6" x14ac:dyDescent="0.2">
      <c r="A41" s="66" t="s">
        <v>434</v>
      </c>
      <c r="B41" s="67"/>
      <c r="C41" s="69"/>
      <c r="D41" s="69"/>
    </row>
    <row r="42" spans="1:6" x14ac:dyDescent="0.2">
      <c r="A42" s="66" t="s">
        <v>435</v>
      </c>
      <c r="B42" s="67"/>
      <c r="C42" s="69">
        <v>-442002</v>
      </c>
      <c r="D42" s="69"/>
    </row>
    <row r="43" spans="1:6" x14ac:dyDescent="0.2">
      <c r="A43" s="66" t="s">
        <v>436</v>
      </c>
      <c r="B43" s="67"/>
      <c r="C43" s="69"/>
      <c r="D43" s="69"/>
    </row>
    <row r="44" spans="1:6" ht="13.5" x14ac:dyDescent="0.2">
      <c r="A44" s="88" t="s">
        <v>437</v>
      </c>
      <c r="B44" s="67"/>
      <c r="C44" s="90">
        <f>-636366-37927</f>
        <v>-674293</v>
      </c>
      <c r="D44" s="90">
        <f>-498372-46215</f>
        <v>-544587</v>
      </c>
    </row>
    <row r="45" spans="1:6" ht="13.5" x14ac:dyDescent="0.25">
      <c r="A45" s="88" t="s">
        <v>411</v>
      </c>
      <c r="B45" s="89"/>
      <c r="C45" s="87">
        <f>C12+C22+C30+C40+C44</f>
        <v>8865459</v>
      </c>
      <c r="D45" s="87">
        <f>D12+D22+D30+D40+D44</f>
        <v>-6714561</v>
      </c>
      <c r="E45" s="28"/>
    </row>
    <row r="46" spans="1:6" x14ac:dyDescent="0.2">
      <c r="A46" s="70"/>
      <c r="B46" s="67"/>
      <c r="C46" s="69"/>
      <c r="D46" s="69"/>
    </row>
    <row r="47" spans="1:6" x14ac:dyDescent="0.2">
      <c r="A47" s="66" t="s">
        <v>438</v>
      </c>
      <c r="B47" s="67"/>
      <c r="C47" s="69">
        <v>0</v>
      </c>
      <c r="D47" s="69">
        <v>0</v>
      </c>
    </row>
    <row r="48" spans="1:6" x14ac:dyDescent="0.2">
      <c r="A48" s="70"/>
      <c r="B48" s="67"/>
      <c r="C48" s="69"/>
      <c r="D48" s="69"/>
    </row>
    <row r="49" spans="1:5" ht="25.5" x14ac:dyDescent="0.2">
      <c r="A49" s="71" t="s">
        <v>439</v>
      </c>
      <c r="B49" s="73"/>
      <c r="C49" s="74">
        <f>C45+C47</f>
        <v>8865459</v>
      </c>
      <c r="D49" s="74">
        <f>D45+D47</f>
        <v>-6714561</v>
      </c>
      <c r="E49" s="28"/>
    </row>
    <row r="50" spans="1:5" x14ac:dyDescent="0.2">
      <c r="A50" s="70"/>
      <c r="B50" s="67"/>
      <c r="C50" s="69"/>
      <c r="D50" s="69"/>
    </row>
    <row r="51" spans="1:5" x14ac:dyDescent="0.2">
      <c r="A51" s="66" t="s">
        <v>440</v>
      </c>
      <c r="B51" s="67"/>
      <c r="C51" s="69"/>
      <c r="D51" s="69"/>
    </row>
    <row r="52" spans="1:5" x14ac:dyDescent="0.2">
      <c r="A52" s="66" t="s">
        <v>441</v>
      </c>
      <c r="B52" s="67"/>
      <c r="C52" s="31"/>
      <c r="D52" s="31">
        <v>0</v>
      </c>
    </row>
    <row r="53" spans="1:5" x14ac:dyDescent="0.2">
      <c r="A53" s="66" t="s">
        <v>442</v>
      </c>
      <c r="B53" s="67"/>
      <c r="C53" s="31">
        <v>-54705</v>
      </c>
      <c r="D53" s="31">
        <v>313211</v>
      </c>
    </row>
    <row r="54" spans="1:5" x14ac:dyDescent="0.2">
      <c r="A54" s="66" t="s">
        <v>412</v>
      </c>
      <c r="B54" s="67"/>
      <c r="C54" s="69"/>
      <c r="D54" s="69"/>
    </row>
    <row r="55" spans="1:5" x14ac:dyDescent="0.2">
      <c r="A55" s="66" t="s">
        <v>443</v>
      </c>
      <c r="B55" s="67"/>
      <c r="C55" s="69"/>
      <c r="D55" s="69"/>
    </row>
    <row r="56" spans="1:5" x14ac:dyDescent="0.2">
      <c r="A56" s="71" t="s">
        <v>444</v>
      </c>
      <c r="B56" s="75"/>
      <c r="C56" s="74">
        <f>SUM(C52:C55)</f>
        <v>-54705</v>
      </c>
      <c r="D56" s="74">
        <f>SUM(D52:D55)</f>
        <v>313211</v>
      </c>
    </row>
    <row r="57" spans="1:5" x14ac:dyDescent="0.2">
      <c r="A57" s="70"/>
      <c r="B57" s="67"/>
      <c r="C57" s="69"/>
      <c r="D57" s="69"/>
    </row>
    <row r="58" spans="1:5" x14ac:dyDescent="0.2">
      <c r="A58" s="66" t="s">
        <v>445</v>
      </c>
      <c r="B58" s="67"/>
      <c r="C58" s="69"/>
      <c r="D58" s="69"/>
    </row>
    <row r="59" spans="1:5" x14ac:dyDescent="0.2">
      <c r="A59" s="66" t="s">
        <v>446</v>
      </c>
      <c r="B59" s="67"/>
      <c r="C59" s="69">
        <v>-6930855</v>
      </c>
      <c r="D59" s="69">
        <v>4044450</v>
      </c>
    </row>
    <row r="60" spans="1:5" x14ac:dyDescent="0.2">
      <c r="A60" s="66" t="s">
        <v>414</v>
      </c>
      <c r="B60" s="67"/>
      <c r="C60" s="69"/>
      <c r="D60" s="69"/>
    </row>
    <row r="61" spans="1:5" x14ac:dyDescent="0.2">
      <c r="A61" s="66" t="s">
        <v>447</v>
      </c>
      <c r="B61" s="67"/>
      <c r="C61" s="69"/>
      <c r="D61" s="69"/>
    </row>
    <row r="62" spans="1:5" x14ac:dyDescent="0.2">
      <c r="A62" s="66" t="s">
        <v>448</v>
      </c>
      <c r="B62" s="67"/>
      <c r="C62" s="69"/>
      <c r="D62" s="69"/>
    </row>
    <row r="63" spans="1:5" x14ac:dyDescent="0.2">
      <c r="A63" s="66" t="s">
        <v>449</v>
      </c>
      <c r="B63" s="67"/>
      <c r="C63" s="69"/>
      <c r="D63" s="69"/>
    </row>
    <row r="64" spans="1:5" x14ac:dyDescent="0.2">
      <c r="A64" s="66" t="s">
        <v>413</v>
      </c>
      <c r="B64" s="67"/>
      <c r="C64" s="69"/>
      <c r="D64" s="69"/>
    </row>
    <row r="65" spans="1:6" x14ac:dyDescent="0.2">
      <c r="A65" s="71" t="s">
        <v>450</v>
      </c>
      <c r="B65" s="73"/>
      <c r="C65" s="74">
        <f>C59+C60+C61+C62+C63+C64</f>
        <v>-6930855</v>
      </c>
      <c r="D65" s="74">
        <f>D59+D60+D61+D62+D63+D64</f>
        <v>4044450</v>
      </c>
    </row>
    <row r="66" spans="1:6" x14ac:dyDescent="0.2">
      <c r="A66" s="70"/>
      <c r="B66" s="67"/>
      <c r="C66" s="69"/>
      <c r="D66" s="69"/>
      <c r="F66" s="28"/>
    </row>
    <row r="67" spans="1:6" x14ac:dyDescent="0.2">
      <c r="A67" s="66" t="s">
        <v>415</v>
      </c>
      <c r="B67" s="67"/>
      <c r="C67" s="76">
        <f>C49+C56+C65</f>
        <v>1879899</v>
      </c>
      <c r="D67" s="76">
        <f>D49+D56+D65</f>
        <v>-2356900</v>
      </c>
    </row>
    <row r="68" spans="1:6" x14ac:dyDescent="0.2">
      <c r="A68" s="70"/>
      <c r="B68" s="67"/>
      <c r="C68" s="69"/>
      <c r="D68" s="69"/>
    </row>
    <row r="69" spans="1:6" x14ac:dyDescent="0.2">
      <c r="A69" s="66" t="s">
        <v>416</v>
      </c>
      <c r="B69" s="67"/>
      <c r="C69" s="69">
        <v>839899</v>
      </c>
      <c r="D69" s="69">
        <v>2478715</v>
      </c>
      <c r="E69" s="28">
        <f>C70-C69-C67</f>
        <v>0</v>
      </c>
      <c r="F69" s="28">
        <f>D70-D69-D67</f>
        <v>0</v>
      </c>
    </row>
    <row r="70" spans="1:6" x14ac:dyDescent="0.2">
      <c r="A70" s="66" t="s">
        <v>417</v>
      </c>
      <c r="B70" s="67"/>
      <c r="C70" s="69">
        <f>C69+C67</f>
        <v>2719798</v>
      </c>
      <c r="D70" s="69">
        <v>121815</v>
      </c>
      <c r="F70" s="28"/>
    </row>
    <row r="71" spans="1:6" x14ac:dyDescent="0.2">
      <c r="A71" s="66"/>
      <c r="B71" s="67"/>
      <c r="C71" s="69"/>
      <c r="D71" s="69"/>
    </row>
    <row r="72" spans="1:6" x14ac:dyDescent="0.2">
      <c r="A72" s="66" t="s">
        <v>451</v>
      </c>
      <c r="B72" s="67"/>
      <c r="C72" s="69">
        <v>-37927</v>
      </c>
      <c r="D72" s="69">
        <v>-46215</v>
      </c>
    </row>
    <row r="73" spans="1:6" x14ac:dyDescent="0.2">
      <c r="C73" s="33"/>
    </row>
    <row r="74" spans="1:6" s="10" customFormat="1" ht="20.25" customHeight="1" x14ac:dyDescent="0.2">
      <c r="A74" s="24" t="s">
        <v>501</v>
      </c>
      <c r="B74" s="10" t="s">
        <v>503</v>
      </c>
      <c r="C74" s="19"/>
      <c r="D74" s="19"/>
      <c r="F74" s="19"/>
    </row>
    <row r="75" spans="1:6" s="10" customFormat="1" ht="25.5" customHeight="1" x14ac:dyDescent="0.2">
      <c r="A75" s="42" t="s">
        <v>500</v>
      </c>
      <c r="B75" s="10" t="s">
        <v>503</v>
      </c>
      <c r="C75" s="19"/>
      <c r="F75" s="19"/>
    </row>
    <row r="76" spans="1:6" s="10" customFormat="1" ht="20.25" customHeight="1" x14ac:dyDescent="0.2">
      <c r="A76" s="24" t="s">
        <v>502</v>
      </c>
      <c r="B76" s="10" t="s">
        <v>503</v>
      </c>
    </row>
    <row r="77" spans="1:6" s="10" customFormat="1" x14ac:dyDescent="0.2">
      <c r="A77" s="24"/>
    </row>
    <row r="78" spans="1:6" s="10" customFormat="1" x14ac:dyDescent="0.2">
      <c r="A78" s="29" t="s">
        <v>418</v>
      </c>
      <c r="C78" s="19"/>
    </row>
    <row r="79" spans="1:6" s="10" customFormat="1" x14ac:dyDescent="0.2">
      <c r="A79" s="24" t="s">
        <v>250</v>
      </c>
      <c r="B79" s="4"/>
      <c r="C79" s="33"/>
      <c r="D79" s="4"/>
      <c r="E79" s="4"/>
    </row>
  </sheetData>
  <mergeCells count="4">
    <mergeCell ref="A3:D3"/>
    <mergeCell ref="A4:D4"/>
    <mergeCell ref="A5:D5"/>
    <mergeCell ref="A6:D6"/>
  </mergeCells>
  <pageMargins left="0.70866141732283472" right="0.11811023622047245" top="0.15748031496062992" bottom="0.19685039370078741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55"/>
  <sheetViews>
    <sheetView workbookViewId="0">
      <selection activeCell="E39" sqref="E39"/>
    </sheetView>
  </sheetViews>
  <sheetFormatPr defaultRowHeight="12.75" x14ac:dyDescent="0.2"/>
  <cols>
    <col min="1" max="1" width="50.42578125" style="4" customWidth="1"/>
    <col min="2" max="2" width="12.28515625" style="4" customWidth="1"/>
    <col min="3" max="3" width="18.42578125" style="4" customWidth="1"/>
    <col min="4" max="4" width="12.7109375" style="4" customWidth="1"/>
    <col min="5" max="5" width="13.42578125" style="4" customWidth="1"/>
    <col min="6" max="6" width="11.28515625" style="4" customWidth="1"/>
    <col min="7" max="7" width="12.7109375" style="4" customWidth="1"/>
    <col min="8" max="8" width="13.85546875" style="4" customWidth="1"/>
    <col min="9" max="16384" width="9.140625" style="1"/>
  </cols>
  <sheetData>
    <row r="1" spans="1:8" ht="23.25" customHeight="1" x14ac:dyDescent="0.2">
      <c r="A1" s="46"/>
      <c r="E1" s="49"/>
      <c r="F1" s="49"/>
      <c r="G1" s="49"/>
      <c r="H1" s="46" t="s">
        <v>372</v>
      </c>
    </row>
    <row r="2" spans="1:8" x14ac:dyDescent="0.2">
      <c r="H2" s="4" t="s">
        <v>373</v>
      </c>
    </row>
    <row r="3" spans="1:8" x14ac:dyDescent="0.2">
      <c r="A3" s="195" t="s">
        <v>374</v>
      </c>
      <c r="B3" s="195"/>
      <c r="C3" s="195"/>
      <c r="D3" s="195"/>
      <c r="E3" s="195"/>
      <c r="F3" s="195"/>
      <c r="G3" s="195"/>
      <c r="H3" s="195"/>
    </row>
    <row r="4" spans="1:8" x14ac:dyDescent="0.2">
      <c r="A4" s="195" t="s">
        <v>272</v>
      </c>
      <c r="B4" s="195"/>
      <c r="C4" s="195"/>
      <c r="D4" s="195"/>
      <c r="E4" s="195"/>
      <c r="F4" s="195"/>
      <c r="G4" s="195"/>
      <c r="H4" s="195"/>
    </row>
    <row r="5" spans="1:8" x14ac:dyDescent="0.2">
      <c r="A5" s="195" t="s">
        <v>262</v>
      </c>
      <c r="B5" s="195"/>
      <c r="C5" s="195"/>
      <c r="D5" s="195"/>
      <c r="E5" s="195"/>
      <c r="F5" s="195"/>
      <c r="G5" s="195"/>
      <c r="H5" s="195"/>
    </row>
    <row r="6" spans="1:8" x14ac:dyDescent="0.2">
      <c r="A6" s="196" t="s">
        <v>499</v>
      </c>
      <c r="B6" s="196"/>
      <c r="C6" s="196"/>
      <c r="D6" s="196"/>
      <c r="E6" s="196"/>
      <c r="F6" s="196"/>
      <c r="G6" s="196"/>
      <c r="H6" s="196"/>
    </row>
    <row r="7" spans="1:8" x14ac:dyDescent="0.2">
      <c r="G7" s="7" t="s">
        <v>375</v>
      </c>
    </row>
    <row r="8" spans="1:8" s="2" customFormat="1" ht="25.5" x14ac:dyDescent="0.2">
      <c r="A8" s="5"/>
      <c r="B8" s="198" t="s">
        <v>376</v>
      </c>
      <c r="C8" s="198"/>
      <c r="D8" s="198"/>
      <c r="E8" s="198"/>
      <c r="F8" s="198"/>
      <c r="G8" s="50" t="s">
        <v>377</v>
      </c>
      <c r="H8" s="50" t="s">
        <v>378</v>
      </c>
    </row>
    <row r="9" spans="1:8" ht="38.25" x14ac:dyDescent="0.2">
      <c r="A9" s="5"/>
      <c r="B9" s="50" t="s">
        <v>361</v>
      </c>
      <c r="C9" s="50" t="s">
        <v>288</v>
      </c>
      <c r="D9" s="50" t="s">
        <v>364</v>
      </c>
      <c r="E9" s="50" t="s">
        <v>379</v>
      </c>
      <c r="F9" s="50" t="s">
        <v>273</v>
      </c>
      <c r="G9" s="51"/>
      <c r="H9" s="51"/>
    </row>
    <row r="10" spans="1:8" x14ac:dyDescent="0.2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52">
        <v>8</v>
      </c>
    </row>
    <row r="11" spans="1:8" x14ac:dyDescent="0.2">
      <c r="A11" s="53" t="s">
        <v>380</v>
      </c>
      <c r="B11" s="84">
        <v>11240188</v>
      </c>
      <c r="C11" s="85">
        <v>576714</v>
      </c>
      <c r="D11" s="85">
        <v>37605</v>
      </c>
      <c r="E11" s="85">
        <v>6608779</v>
      </c>
      <c r="F11" s="55">
        <f>SUM(B11:E11)</f>
        <v>18463286</v>
      </c>
      <c r="G11" s="54"/>
      <c r="H11" s="55">
        <f>F11+G11</f>
        <v>18463286</v>
      </c>
    </row>
    <row r="12" spans="1:8" x14ac:dyDescent="0.2">
      <c r="A12" s="53" t="s">
        <v>381</v>
      </c>
      <c r="B12" s="56"/>
      <c r="C12" s="57"/>
      <c r="D12" s="57"/>
      <c r="E12" s="57">
        <v>335251</v>
      </c>
      <c r="F12" s="55">
        <f t="shared" ref="F12:F29" si="0">SUM(B12:E12)</f>
        <v>335251</v>
      </c>
      <c r="G12" s="58"/>
      <c r="H12" s="55">
        <f t="shared" ref="H12:H48" si="1">F12+G12</f>
        <v>335251</v>
      </c>
    </row>
    <row r="13" spans="1:8" x14ac:dyDescent="0.2">
      <c r="A13" s="53" t="s">
        <v>382</v>
      </c>
      <c r="B13" s="56"/>
      <c r="C13" s="57"/>
      <c r="D13" s="57"/>
      <c r="E13" s="57"/>
      <c r="F13" s="55">
        <f t="shared" si="0"/>
        <v>0</v>
      </c>
      <c r="G13" s="59"/>
      <c r="H13" s="55">
        <f t="shared" si="1"/>
        <v>0</v>
      </c>
    </row>
    <row r="14" spans="1:8" x14ac:dyDescent="0.2">
      <c r="A14" s="53" t="s">
        <v>383</v>
      </c>
      <c r="B14" s="56"/>
      <c r="C14" s="57"/>
      <c r="D14" s="57">
        <v>-37605</v>
      </c>
      <c r="E14" s="57"/>
      <c r="F14" s="55">
        <f t="shared" si="0"/>
        <v>-37605</v>
      </c>
      <c r="G14" s="58"/>
      <c r="H14" s="55">
        <f t="shared" si="1"/>
        <v>-37605</v>
      </c>
    </row>
    <row r="15" spans="1:8" ht="25.5" x14ac:dyDescent="0.2">
      <c r="A15" s="53" t="s">
        <v>384</v>
      </c>
      <c r="B15" s="56"/>
      <c r="C15" s="57">
        <v>-1416525</v>
      </c>
      <c r="D15" s="57"/>
      <c r="E15" s="57"/>
      <c r="F15" s="55">
        <f t="shared" si="0"/>
        <v>-1416525</v>
      </c>
      <c r="G15" s="58"/>
      <c r="H15" s="55">
        <f t="shared" si="1"/>
        <v>-1416525</v>
      </c>
    </row>
    <row r="16" spans="1:8" x14ac:dyDescent="0.2">
      <c r="A16" s="53" t="s">
        <v>385</v>
      </c>
      <c r="B16" s="56"/>
      <c r="C16" s="57"/>
      <c r="D16" s="57"/>
      <c r="E16" s="57"/>
      <c r="F16" s="55">
        <f t="shared" si="0"/>
        <v>0</v>
      </c>
      <c r="G16" s="58"/>
      <c r="H16" s="55">
        <f t="shared" si="1"/>
        <v>0</v>
      </c>
    </row>
    <row r="17" spans="1:8" x14ac:dyDescent="0.2">
      <c r="A17" s="53" t="s">
        <v>386</v>
      </c>
      <c r="B17" s="56"/>
      <c r="C17" s="57"/>
      <c r="D17" s="57">
        <v>715359</v>
      </c>
      <c r="E17" s="57"/>
      <c r="F17" s="55">
        <f t="shared" si="0"/>
        <v>715359</v>
      </c>
      <c r="G17" s="58"/>
      <c r="H17" s="55">
        <f t="shared" si="1"/>
        <v>715359</v>
      </c>
    </row>
    <row r="18" spans="1:8" ht="25.5" x14ac:dyDescent="0.2">
      <c r="A18" s="53" t="s">
        <v>387</v>
      </c>
      <c r="B18" s="56"/>
      <c r="C18" s="57"/>
      <c r="D18" s="57"/>
      <c r="E18" s="57"/>
      <c r="F18" s="55">
        <f t="shared" si="0"/>
        <v>0</v>
      </c>
      <c r="G18" s="58"/>
      <c r="H18" s="55">
        <f t="shared" si="1"/>
        <v>0</v>
      </c>
    </row>
    <row r="19" spans="1:8" x14ac:dyDescent="0.2">
      <c r="A19" s="53" t="s">
        <v>388</v>
      </c>
      <c r="B19" s="56"/>
      <c r="C19" s="57"/>
      <c r="D19" s="57"/>
      <c r="E19" s="57">
        <v>4020462</v>
      </c>
      <c r="F19" s="55">
        <f t="shared" si="0"/>
        <v>4020462</v>
      </c>
      <c r="G19" s="58"/>
      <c r="H19" s="55">
        <f t="shared" si="1"/>
        <v>4020462</v>
      </c>
    </row>
    <row r="20" spans="1:8" x14ac:dyDescent="0.2">
      <c r="A20" s="53" t="s">
        <v>389</v>
      </c>
      <c r="B20" s="56"/>
      <c r="C20" s="57"/>
      <c r="D20" s="57"/>
      <c r="E20" s="57"/>
      <c r="F20" s="55">
        <f t="shared" si="0"/>
        <v>0</v>
      </c>
      <c r="G20" s="58"/>
      <c r="H20" s="55">
        <f t="shared" si="1"/>
        <v>0</v>
      </c>
    </row>
    <row r="21" spans="1:8" x14ac:dyDescent="0.2">
      <c r="A21" s="53" t="s">
        <v>390</v>
      </c>
      <c r="B21" s="56"/>
      <c r="C21" s="57"/>
      <c r="D21" s="57"/>
      <c r="E21" s="57">
        <v>-1999991</v>
      </c>
      <c r="F21" s="55">
        <f t="shared" si="0"/>
        <v>-1999991</v>
      </c>
      <c r="G21" s="58"/>
      <c r="H21" s="55">
        <f t="shared" si="1"/>
        <v>-1999991</v>
      </c>
    </row>
    <row r="22" spans="1:8" x14ac:dyDescent="0.2">
      <c r="A22" s="53" t="s">
        <v>391</v>
      </c>
      <c r="B22" s="56"/>
      <c r="C22" s="57"/>
      <c r="D22" s="57"/>
      <c r="E22" s="57"/>
      <c r="F22" s="55">
        <f t="shared" si="0"/>
        <v>0</v>
      </c>
      <c r="G22" s="58"/>
      <c r="H22" s="55">
        <f t="shared" si="1"/>
        <v>0</v>
      </c>
    </row>
    <row r="23" spans="1:8" x14ac:dyDescent="0.2">
      <c r="A23" s="53" t="s">
        <v>392</v>
      </c>
      <c r="B23" s="56"/>
      <c r="C23" s="57"/>
      <c r="D23" s="57"/>
      <c r="E23" s="57"/>
      <c r="F23" s="55">
        <f t="shared" si="0"/>
        <v>0</v>
      </c>
      <c r="G23" s="58"/>
      <c r="H23" s="55">
        <f t="shared" si="1"/>
        <v>0</v>
      </c>
    </row>
    <row r="24" spans="1:8" x14ac:dyDescent="0.2">
      <c r="A24" s="53" t="s">
        <v>393</v>
      </c>
      <c r="B24" s="56"/>
      <c r="C24" s="57"/>
      <c r="D24" s="57"/>
      <c r="E24" s="57"/>
      <c r="F24" s="55">
        <f t="shared" si="0"/>
        <v>0</v>
      </c>
      <c r="G24" s="59"/>
      <c r="H24" s="55">
        <f t="shared" si="1"/>
        <v>0</v>
      </c>
    </row>
    <row r="25" spans="1:8" x14ac:dyDescent="0.2">
      <c r="A25" s="53" t="s">
        <v>285</v>
      </c>
      <c r="B25" s="56"/>
      <c r="C25" s="57"/>
      <c r="D25" s="57"/>
      <c r="E25" s="57"/>
      <c r="F25" s="55">
        <f t="shared" si="0"/>
        <v>0</v>
      </c>
      <c r="G25" s="58"/>
      <c r="H25" s="55">
        <f t="shared" si="1"/>
        <v>0</v>
      </c>
    </row>
    <row r="26" spans="1:8" x14ac:dyDescent="0.2">
      <c r="A26" s="53" t="s">
        <v>394</v>
      </c>
      <c r="B26" s="56"/>
      <c r="C26" s="57"/>
      <c r="D26" s="57"/>
      <c r="E26" s="57"/>
      <c r="F26" s="55">
        <f t="shared" si="0"/>
        <v>0</v>
      </c>
      <c r="G26" s="58"/>
      <c r="H26" s="55">
        <f t="shared" si="1"/>
        <v>0</v>
      </c>
    </row>
    <row r="27" spans="1:8" x14ac:dyDescent="0.2">
      <c r="A27" s="53" t="s">
        <v>395</v>
      </c>
      <c r="B27" s="56"/>
      <c r="C27" s="57"/>
      <c r="D27" s="57"/>
      <c r="E27" s="57"/>
      <c r="F27" s="55">
        <f t="shared" si="0"/>
        <v>0</v>
      </c>
      <c r="G27" s="58"/>
      <c r="H27" s="55">
        <f t="shared" si="1"/>
        <v>0</v>
      </c>
    </row>
    <row r="28" spans="1:8" x14ac:dyDescent="0.2">
      <c r="A28" s="53" t="s">
        <v>396</v>
      </c>
      <c r="B28" s="56"/>
      <c r="C28" s="57"/>
      <c r="D28" s="57"/>
      <c r="E28" s="57"/>
      <c r="F28" s="55">
        <f t="shared" si="0"/>
        <v>0</v>
      </c>
      <c r="G28" s="58"/>
      <c r="H28" s="55">
        <f t="shared" si="1"/>
        <v>0</v>
      </c>
    </row>
    <row r="29" spans="1:8" x14ac:dyDescent="0.2">
      <c r="A29" s="53" t="s">
        <v>397</v>
      </c>
      <c r="B29" s="84">
        <f>SUM(B11:B28)</f>
        <v>11240188</v>
      </c>
      <c r="C29" s="84">
        <f>SUM(C11:C28)</f>
        <v>-839811</v>
      </c>
      <c r="D29" s="84">
        <f>SUM(D11:D28)</f>
        <v>715359</v>
      </c>
      <c r="E29" s="84">
        <f>SUM(E11:E28)</f>
        <v>8964501</v>
      </c>
      <c r="F29" s="55">
        <f t="shared" si="0"/>
        <v>20080237</v>
      </c>
      <c r="G29" s="58"/>
      <c r="H29" s="55">
        <f t="shared" si="1"/>
        <v>20080237</v>
      </c>
    </row>
    <row r="30" spans="1:8" x14ac:dyDescent="0.2">
      <c r="A30" s="53" t="s">
        <v>381</v>
      </c>
      <c r="B30" s="56"/>
      <c r="C30" s="57"/>
      <c r="D30" s="57"/>
      <c r="E30" s="57"/>
      <c r="F30" s="55">
        <f t="shared" ref="F30:F48" si="2">SUM(B30:E30)</f>
        <v>0</v>
      </c>
      <c r="G30" s="58"/>
      <c r="H30" s="55">
        <f t="shared" si="1"/>
        <v>0</v>
      </c>
    </row>
    <row r="31" spans="1:8" x14ac:dyDescent="0.2">
      <c r="A31" s="53" t="s">
        <v>398</v>
      </c>
      <c r="B31" s="56"/>
      <c r="C31" s="57"/>
      <c r="D31" s="57"/>
      <c r="E31" s="57"/>
      <c r="F31" s="55">
        <f t="shared" si="2"/>
        <v>0</v>
      </c>
      <c r="G31" s="58"/>
      <c r="H31" s="55">
        <f t="shared" si="1"/>
        <v>0</v>
      </c>
    </row>
    <row r="32" spans="1:8" x14ac:dyDescent="0.2">
      <c r="A32" s="53" t="s">
        <v>383</v>
      </c>
      <c r="B32" s="56"/>
      <c r="C32" s="57"/>
      <c r="D32" s="57">
        <f>Ф1!C108-Ф1!D108</f>
        <v>0</v>
      </c>
      <c r="E32" s="57"/>
      <c r="F32" s="55">
        <f t="shared" si="2"/>
        <v>0</v>
      </c>
      <c r="G32" s="58"/>
      <c r="H32" s="55">
        <f t="shared" si="1"/>
        <v>0</v>
      </c>
    </row>
    <row r="33" spans="1:8" ht="25.5" x14ac:dyDescent="0.2">
      <c r="A33" s="53" t="s">
        <v>384</v>
      </c>
      <c r="B33" s="56"/>
      <c r="C33" s="57">
        <f>Ф1!C107-Ф1!D107</f>
        <v>223999</v>
      </c>
      <c r="D33" s="57"/>
      <c r="E33" s="57"/>
      <c r="F33" s="55">
        <f t="shared" si="2"/>
        <v>223999</v>
      </c>
      <c r="G33" s="58"/>
      <c r="H33" s="55">
        <f t="shared" si="1"/>
        <v>223999</v>
      </c>
    </row>
    <row r="34" spans="1:8" x14ac:dyDescent="0.2">
      <c r="A34" s="53" t="s">
        <v>385</v>
      </c>
      <c r="B34" s="56"/>
      <c r="C34" s="57"/>
      <c r="D34" s="57"/>
      <c r="E34" s="57"/>
      <c r="F34" s="55">
        <f t="shared" si="2"/>
        <v>0</v>
      </c>
      <c r="G34" s="58"/>
      <c r="H34" s="55">
        <f t="shared" si="1"/>
        <v>0</v>
      </c>
    </row>
    <row r="35" spans="1:8" x14ac:dyDescent="0.2">
      <c r="A35" s="53" t="s">
        <v>386</v>
      </c>
      <c r="B35" s="56"/>
      <c r="C35" s="57"/>
      <c r="D35" s="57">
        <f>Ф1!C110-Ф1!D110</f>
        <v>23950</v>
      </c>
      <c r="E35" s="57"/>
      <c r="F35" s="55">
        <f t="shared" si="2"/>
        <v>23950</v>
      </c>
      <c r="G35" s="58"/>
      <c r="H35" s="55">
        <f t="shared" si="1"/>
        <v>23950</v>
      </c>
    </row>
    <row r="36" spans="1:8" ht="25.5" x14ac:dyDescent="0.2">
      <c r="A36" s="53" t="s">
        <v>387</v>
      </c>
      <c r="B36" s="56"/>
      <c r="C36" s="57"/>
      <c r="D36" s="57"/>
      <c r="E36" s="57"/>
      <c r="F36" s="55">
        <f t="shared" si="2"/>
        <v>0</v>
      </c>
      <c r="G36" s="58"/>
      <c r="H36" s="55">
        <f t="shared" si="1"/>
        <v>0</v>
      </c>
    </row>
    <row r="37" spans="1:8" x14ac:dyDescent="0.2">
      <c r="A37" s="53" t="s">
        <v>388</v>
      </c>
      <c r="B37" s="56"/>
      <c r="C37" s="57"/>
      <c r="D37" s="57"/>
      <c r="E37" s="57">
        <f>Ф1!C114</f>
        <v>2461814</v>
      </c>
      <c r="F37" s="55">
        <f t="shared" si="2"/>
        <v>2461814</v>
      </c>
      <c r="G37" s="58"/>
      <c r="H37" s="55">
        <f t="shared" si="1"/>
        <v>2461814</v>
      </c>
    </row>
    <row r="38" spans="1:8" x14ac:dyDescent="0.2">
      <c r="A38" s="53" t="s">
        <v>389</v>
      </c>
      <c r="B38" s="56"/>
      <c r="C38" s="57"/>
      <c r="D38" s="57"/>
      <c r="E38" s="57"/>
      <c r="F38" s="55">
        <f t="shared" si="2"/>
        <v>0</v>
      </c>
      <c r="G38" s="58"/>
      <c r="H38" s="55">
        <f t="shared" si="1"/>
        <v>0</v>
      </c>
    </row>
    <row r="39" spans="1:8" x14ac:dyDescent="0.2">
      <c r="A39" s="53" t="s">
        <v>390</v>
      </c>
      <c r="B39" s="56"/>
      <c r="C39" s="57"/>
      <c r="D39" s="57"/>
      <c r="E39" s="99">
        <f>-1999992+1</f>
        <v>-1999991</v>
      </c>
      <c r="F39" s="55">
        <f t="shared" si="2"/>
        <v>-1999991</v>
      </c>
      <c r="G39" s="58"/>
      <c r="H39" s="55">
        <f t="shared" si="1"/>
        <v>-1999991</v>
      </c>
    </row>
    <row r="40" spans="1:8" x14ac:dyDescent="0.2">
      <c r="A40" s="53" t="s">
        <v>391</v>
      </c>
      <c r="B40" s="56"/>
      <c r="C40" s="57"/>
      <c r="D40" s="57"/>
      <c r="E40" s="57"/>
      <c r="F40" s="55">
        <f t="shared" si="2"/>
        <v>0</v>
      </c>
      <c r="G40" s="58"/>
      <c r="H40" s="55">
        <f t="shared" si="1"/>
        <v>0</v>
      </c>
    </row>
    <row r="41" spans="1:8" x14ac:dyDescent="0.2">
      <c r="A41" s="53" t="s">
        <v>392</v>
      </c>
      <c r="B41" s="56"/>
      <c r="C41" s="57"/>
      <c r="D41" s="57"/>
      <c r="E41" s="57"/>
      <c r="F41" s="55">
        <f t="shared" si="2"/>
        <v>0</v>
      </c>
      <c r="G41" s="58"/>
      <c r="H41" s="55">
        <f t="shared" si="1"/>
        <v>0</v>
      </c>
    </row>
    <row r="42" spans="1:8" x14ac:dyDescent="0.2">
      <c r="A42" s="53" t="s">
        <v>393</v>
      </c>
      <c r="B42" s="56"/>
      <c r="C42" s="57"/>
      <c r="D42" s="57"/>
      <c r="E42" s="57"/>
      <c r="F42" s="55">
        <f t="shared" si="2"/>
        <v>0</v>
      </c>
      <c r="G42" s="58"/>
      <c r="H42" s="55">
        <f t="shared" si="1"/>
        <v>0</v>
      </c>
    </row>
    <row r="43" spans="1:8" x14ac:dyDescent="0.2">
      <c r="A43" s="53" t="s">
        <v>285</v>
      </c>
      <c r="B43" s="56"/>
      <c r="C43" s="57"/>
      <c r="D43" s="57"/>
      <c r="E43" s="57"/>
      <c r="F43" s="55">
        <f t="shared" si="2"/>
        <v>0</v>
      </c>
      <c r="G43" s="58"/>
      <c r="H43" s="55">
        <f t="shared" si="1"/>
        <v>0</v>
      </c>
    </row>
    <row r="44" spans="1:8" x14ac:dyDescent="0.2">
      <c r="A44" s="53" t="s">
        <v>399</v>
      </c>
      <c r="B44" s="56"/>
      <c r="C44" s="57"/>
      <c r="D44" s="57"/>
      <c r="E44" s="57"/>
      <c r="F44" s="55">
        <f t="shared" si="2"/>
        <v>0</v>
      </c>
      <c r="G44" s="58"/>
      <c r="H44" s="55">
        <f t="shared" si="1"/>
        <v>0</v>
      </c>
    </row>
    <row r="45" spans="1:8" x14ac:dyDescent="0.2">
      <c r="A45" s="53" t="s">
        <v>400</v>
      </c>
      <c r="B45" s="56"/>
      <c r="C45" s="57"/>
      <c r="D45" s="57"/>
      <c r="E45" s="57"/>
      <c r="F45" s="55">
        <f t="shared" si="2"/>
        <v>0</v>
      </c>
      <c r="G45" s="58"/>
      <c r="H45" s="55">
        <f t="shared" si="1"/>
        <v>0</v>
      </c>
    </row>
    <row r="46" spans="1:8" x14ac:dyDescent="0.2">
      <c r="A46" s="53" t="s">
        <v>401</v>
      </c>
      <c r="B46" s="56"/>
      <c r="C46" s="57"/>
      <c r="D46" s="57"/>
      <c r="E46" s="57"/>
      <c r="F46" s="55">
        <f t="shared" si="2"/>
        <v>0</v>
      </c>
      <c r="G46" s="58"/>
      <c r="H46" s="55">
        <f t="shared" si="1"/>
        <v>0</v>
      </c>
    </row>
    <row r="47" spans="1:8" x14ac:dyDescent="0.2">
      <c r="A47" s="53" t="s">
        <v>402</v>
      </c>
      <c r="B47" s="56"/>
      <c r="C47" s="57"/>
      <c r="D47" s="57"/>
      <c r="E47" s="57"/>
      <c r="F47" s="55">
        <f t="shared" si="2"/>
        <v>0</v>
      </c>
      <c r="G47" s="58"/>
      <c r="H47" s="55">
        <f t="shared" si="1"/>
        <v>0</v>
      </c>
    </row>
    <row r="48" spans="1:8" x14ac:dyDescent="0.2">
      <c r="A48" s="53" t="s">
        <v>403</v>
      </c>
      <c r="B48" s="60">
        <f>SUM(B29:B47)</f>
        <v>11240188</v>
      </c>
      <c r="C48" s="60">
        <f>SUM(C29:C47)</f>
        <v>-615812</v>
      </c>
      <c r="D48" s="60">
        <f>SUM(D29:D47)</f>
        <v>739309</v>
      </c>
      <c r="E48" s="60">
        <f>SUM(E29:E47)</f>
        <v>9426324</v>
      </c>
      <c r="F48" s="55">
        <f t="shared" si="2"/>
        <v>20790009</v>
      </c>
      <c r="G48" s="60">
        <f>SUM(G29:G40)</f>
        <v>0</v>
      </c>
      <c r="H48" s="121">
        <f t="shared" si="1"/>
        <v>20790009</v>
      </c>
    </row>
    <row r="50" spans="1:6" s="10" customFormat="1" ht="20.25" customHeight="1" x14ac:dyDescent="0.2">
      <c r="A50" s="24" t="s">
        <v>501</v>
      </c>
      <c r="C50" s="10" t="s">
        <v>503</v>
      </c>
      <c r="D50" s="19"/>
      <c r="F50" s="19"/>
    </row>
    <row r="51" spans="1:6" s="10" customFormat="1" ht="25.5" customHeight="1" x14ac:dyDescent="0.2">
      <c r="A51" s="197" t="s">
        <v>500</v>
      </c>
      <c r="B51" s="197"/>
      <c r="C51" s="10" t="s">
        <v>503</v>
      </c>
      <c r="F51" s="19"/>
    </row>
    <row r="52" spans="1:6" s="10" customFormat="1" ht="20.25" customHeight="1" x14ac:dyDescent="0.2">
      <c r="A52" s="24" t="s">
        <v>502</v>
      </c>
      <c r="C52" s="10" t="s">
        <v>503</v>
      </c>
    </row>
    <row r="53" spans="1:6" s="10" customFormat="1" x14ac:dyDescent="0.2">
      <c r="A53" s="24"/>
    </row>
    <row r="54" spans="1:6" s="10" customFormat="1" x14ac:dyDescent="0.2">
      <c r="A54" s="29" t="s">
        <v>418</v>
      </c>
      <c r="C54" s="19"/>
    </row>
    <row r="55" spans="1:6" s="10" customFormat="1" x14ac:dyDescent="0.2">
      <c r="A55" s="24" t="s">
        <v>250</v>
      </c>
      <c r="B55" s="4"/>
      <c r="C55" s="33"/>
      <c r="D55" s="4"/>
      <c r="E55" s="4"/>
    </row>
  </sheetData>
  <mergeCells count="6">
    <mergeCell ref="A51:B51"/>
    <mergeCell ref="A3:H3"/>
    <mergeCell ref="A4:H4"/>
    <mergeCell ref="A5:H5"/>
    <mergeCell ref="A6:H6"/>
    <mergeCell ref="B8:F8"/>
  </mergeCells>
  <pageMargins left="0.70866141732283472" right="0.31496062992125984" top="0.35433070866141736" bottom="0.15748031496062992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27"/>
  <sheetViews>
    <sheetView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55.42578125" style="10" customWidth="1"/>
    <col min="2" max="2" width="6.85546875" style="10" customWidth="1"/>
    <col min="3" max="3" width="15.85546875" style="10" customWidth="1"/>
    <col min="4" max="4" width="17.7109375" style="10" customWidth="1"/>
    <col min="5" max="5" width="19" customWidth="1"/>
    <col min="6" max="16384" width="9.140625" style="10"/>
  </cols>
  <sheetData>
    <row r="1" spans="1:5" ht="48.75" customHeight="1" x14ac:dyDescent="0.2">
      <c r="C1" s="199" t="s">
        <v>336</v>
      </c>
      <c r="D1" s="200"/>
    </row>
    <row r="2" spans="1:5" ht="21" customHeight="1" x14ac:dyDescent="0.2">
      <c r="C2" s="8"/>
      <c r="D2" s="9" t="s">
        <v>337</v>
      </c>
    </row>
    <row r="3" spans="1:5" x14ac:dyDescent="0.2">
      <c r="A3" s="201" t="s">
        <v>278</v>
      </c>
      <c r="B3" s="201"/>
      <c r="C3" s="201"/>
      <c r="D3" s="201"/>
    </row>
    <row r="4" spans="1:5" x14ac:dyDescent="0.2">
      <c r="A4" s="196"/>
      <c r="B4" s="196"/>
      <c r="C4" s="196"/>
      <c r="D4" s="196"/>
    </row>
    <row r="5" spans="1:5" x14ac:dyDescent="0.2">
      <c r="A5" s="202" t="s">
        <v>272</v>
      </c>
      <c r="B5" s="202"/>
      <c r="C5" s="202"/>
      <c r="D5" s="202"/>
    </row>
    <row r="6" spans="1:5" x14ac:dyDescent="0.2">
      <c r="A6" s="196" t="s">
        <v>496</v>
      </c>
      <c r="B6" s="196"/>
      <c r="C6" s="196"/>
      <c r="D6" s="196"/>
    </row>
    <row r="7" spans="1:5" s="11" customFormat="1" x14ac:dyDescent="0.2">
      <c r="D7" s="12" t="s">
        <v>338</v>
      </c>
      <c r="E7"/>
    </row>
    <row r="8" spans="1:5" ht="38.25" x14ac:dyDescent="0.2">
      <c r="A8" s="13" t="s">
        <v>279</v>
      </c>
      <c r="B8" s="77" t="s">
        <v>339</v>
      </c>
      <c r="C8" s="13" t="s">
        <v>280</v>
      </c>
      <c r="D8" s="13" t="s">
        <v>281</v>
      </c>
    </row>
    <row r="9" spans="1:5" x14ac:dyDescent="0.2">
      <c r="A9" s="14">
        <v>1</v>
      </c>
      <c r="B9" s="78">
        <v>2</v>
      </c>
      <c r="C9" s="14">
        <v>3</v>
      </c>
      <c r="D9" s="14">
        <v>4</v>
      </c>
    </row>
    <row r="10" spans="1:5" x14ac:dyDescent="0.2">
      <c r="A10" s="15" t="s">
        <v>282</v>
      </c>
      <c r="B10" s="79"/>
      <c r="C10" s="25"/>
      <c r="D10" s="16"/>
    </row>
    <row r="11" spans="1:5" x14ac:dyDescent="0.2">
      <c r="A11" s="17" t="s">
        <v>340</v>
      </c>
      <c r="B11" s="80" t="s">
        <v>246</v>
      </c>
      <c r="C11" s="25">
        <f>SUM(C13:C14)</f>
        <v>577280</v>
      </c>
      <c r="D11" s="25">
        <f>SUM(D13:D14)</f>
        <v>188575</v>
      </c>
    </row>
    <row r="12" spans="1:5" x14ac:dyDescent="0.2">
      <c r="A12" s="17" t="s">
        <v>285</v>
      </c>
      <c r="B12" s="80" t="s">
        <v>371</v>
      </c>
      <c r="C12" s="16"/>
      <c r="D12" s="16"/>
    </row>
    <row r="13" spans="1:5" x14ac:dyDescent="0.2">
      <c r="A13" s="17" t="s">
        <v>30</v>
      </c>
      <c r="B13" s="80" t="s">
        <v>238</v>
      </c>
      <c r="C13" s="16"/>
      <c r="D13" s="16"/>
    </row>
    <row r="14" spans="1:5" ht="25.5" x14ac:dyDescent="0.2">
      <c r="A14" s="17" t="s">
        <v>31</v>
      </c>
      <c r="B14" s="80" t="s">
        <v>239</v>
      </c>
      <c r="C14" s="31">
        <v>577280</v>
      </c>
      <c r="D14" s="31">
        <v>188575</v>
      </c>
      <c r="E14" s="98" t="e">
        <f>#REF!+#REF!-C14</f>
        <v>#REF!</v>
      </c>
    </row>
    <row r="15" spans="1:5" x14ac:dyDescent="0.2">
      <c r="A15" s="17" t="s">
        <v>341</v>
      </c>
      <c r="B15" s="80">
        <v>2</v>
      </c>
      <c r="C15" s="31">
        <v>0</v>
      </c>
      <c r="D15" s="31">
        <v>0</v>
      </c>
    </row>
    <row r="16" spans="1:5" x14ac:dyDescent="0.2">
      <c r="A16" s="17" t="s">
        <v>347</v>
      </c>
      <c r="B16" s="80" t="s">
        <v>3</v>
      </c>
      <c r="C16" s="31">
        <v>19431</v>
      </c>
      <c r="D16" s="31">
        <v>780104</v>
      </c>
      <c r="E16" s="98" t="e">
        <f>#REF!-C16</f>
        <v>#REF!</v>
      </c>
    </row>
    <row r="17" spans="1:5" x14ac:dyDescent="0.2">
      <c r="A17" s="17" t="s">
        <v>285</v>
      </c>
      <c r="B17" s="80" t="s">
        <v>371</v>
      </c>
      <c r="C17" s="31"/>
      <c r="D17" s="31"/>
    </row>
    <row r="18" spans="1:5" x14ac:dyDescent="0.2">
      <c r="A18" s="17" t="s">
        <v>32</v>
      </c>
      <c r="B18" s="80" t="s">
        <v>243</v>
      </c>
      <c r="C18" s="31">
        <v>57</v>
      </c>
      <c r="D18" s="31">
        <v>790</v>
      </c>
      <c r="E18" s="98" t="e">
        <f>#REF!-C18</f>
        <v>#REF!</v>
      </c>
    </row>
    <row r="19" spans="1:5" x14ac:dyDescent="0.2">
      <c r="A19" s="17" t="s">
        <v>346</v>
      </c>
      <c r="B19" s="80" t="s">
        <v>342</v>
      </c>
      <c r="C19" s="31">
        <v>0</v>
      </c>
      <c r="D19" s="31"/>
    </row>
    <row r="20" spans="1:5" x14ac:dyDescent="0.2">
      <c r="A20" s="17" t="s">
        <v>285</v>
      </c>
      <c r="B20" s="80" t="s">
        <v>371</v>
      </c>
      <c r="C20" s="31"/>
      <c r="D20" s="31"/>
    </row>
    <row r="21" spans="1:5" x14ac:dyDescent="0.2">
      <c r="A21" s="17" t="s">
        <v>32</v>
      </c>
      <c r="B21" s="80" t="s">
        <v>330</v>
      </c>
      <c r="C21" s="31">
        <v>0</v>
      </c>
      <c r="D21" s="31"/>
    </row>
    <row r="22" spans="1:5" ht="25.5" x14ac:dyDescent="0.2">
      <c r="A22" s="17" t="s">
        <v>292</v>
      </c>
      <c r="B22" s="80" t="s">
        <v>301</v>
      </c>
      <c r="C22" s="31">
        <v>15583881</v>
      </c>
      <c r="D22" s="31">
        <v>3298663</v>
      </c>
      <c r="E22" s="98"/>
    </row>
    <row r="23" spans="1:5" x14ac:dyDescent="0.2">
      <c r="A23" s="17" t="s">
        <v>285</v>
      </c>
      <c r="B23" s="80"/>
      <c r="C23" s="31"/>
      <c r="D23" s="31"/>
    </row>
    <row r="24" spans="1:5" x14ac:dyDescent="0.2">
      <c r="A24" s="17" t="s">
        <v>32</v>
      </c>
      <c r="B24" s="80" t="s">
        <v>331</v>
      </c>
      <c r="C24" s="31">
        <v>100968</v>
      </c>
      <c r="D24" s="31">
        <v>25338</v>
      </c>
      <c r="E24" s="98"/>
    </row>
    <row r="25" spans="1:5" ht="25.5" x14ac:dyDescent="0.2">
      <c r="A25" s="17" t="s">
        <v>478</v>
      </c>
      <c r="B25" s="80" t="s">
        <v>302</v>
      </c>
      <c r="C25" s="31">
        <v>4906101</v>
      </c>
      <c r="D25" s="31">
        <v>7120029</v>
      </c>
      <c r="E25" s="98"/>
    </row>
    <row r="26" spans="1:5" x14ac:dyDescent="0.2">
      <c r="A26" s="17" t="s">
        <v>285</v>
      </c>
      <c r="B26" s="80" t="s">
        <v>371</v>
      </c>
      <c r="C26" s="31"/>
      <c r="D26" s="31"/>
    </row>
    <row r="27" spans="1:5" x14ac:dyDescent="0.2">
      <c r="A27" s="17" t="s">
        <v>33</v>
      </c>
      <c r="B27" s="80" t="s">
        <v>34</v>
      </c>
      <c r="C27" s="31">
        <v>70457</v>
      </c>
      <c r="D27" s="31">
        <v>71414</v>
      </c>
      <c r="E27" s="98"/>
    </row>
    <row r="28" spans="1:5" ht="25.5" x14ac:dyDescent="0.2">
      <c r="A28" s="17" t="s">
        <v>479</v>
      </c>
      <c r="B28" s="80" t="s">
        <v>303</v>
      </c>
      <c r="C28" s="31"/>
      <c r="D28" s="31"/>
    </row>
    <row r="29" spans="1:5" x14ac:dyDescent="0.2">
      <c r="A29" s="17" t="s">
        <v>285</v>
      </c>
      <c r="B29" s="80" t="s">
        <v>371</v>
      </c>
      <c r="C29" s="31"/>
      <c r="D29" s="31"/>
    </row>
    <row r="30" spans="1:5" x14ac:dyDescent="0.2">
      <c r="A30" s="17" t="s">
        <v>33</v>
      </c>
      <c r="B30" s="80" t="s">
        <v>35</v>
      </c>
      <c r="C30" s="31"/>
      <c r="D30" s="31"/>
    </row>
    <row r="31" spans="1:5" x14ac:dyDescent="0.2">
      <c r="A31" s="17" t="s">
        <v>348</v>
      </c>
      <c r="B31" s="80" t="s">
        <v>345</v>
      </c>
      <c r="C31" s="31">
        <v>0</v>
      </c>
      <c r="D31" s="31"/>
      <c r="E31" s="98"/>
    </row>
    <row r="32" spans="1:5" ht="25.5" x14ac:dyDescent="0.2">
      <c r="A32" s="17" t="s">
        <v>349</v>
      </c>
      <c r="B32" s="80" t="s">
        <v>304</v>
      </c>
      <c r="C32" s="31"/>
      <c r="D32" s="31"/>
    </row>
    <row r="33" spans="1:5" x14ac:dyDescent="0.2">
      <c r="A33" s="17" t="s">
        <v>284</v>
      </c>
      <c r="B33" s="80" t="s">
        <v>305</v>
      </c>
      <c r="C33" s="31"/>
      <c r="D33" s="31"/>
      <c r="E33" s="98"/>
    </row>
    <row r="34" spans="1:5" ht="25.5" x14ac:dyDescent="0.2">
      <c r="A34" s="17" t="s">
        <v>350</v>
      </c>
      <c r="B34" s="80" t="s">
        <v>306</v>
      </c>
      <c r="C34" s="31"/>
      <c r="D34" s="31"/>
      <c r="E34" s="98"/>
    </row>
    <row r="35" spans="1:5" ht="25.5" x14ac:dyDescent="0.2">
      <c r="A35" s="17" t="s">
        <v>352</v>
      </c>
      <c r="B35" s="80" t="s">
        <v>308</v>
      </c>
      <c r="C35" s="31"/>
      <c r="D35" s="31"/>
      <c r="E35" s="98"/>
    </row>
    <row r="36" spans="1:5" ht="25.5" x14ac:dyDescent="0.2">
      <c r="A36" s="17" t="s">
        <v>351</v>
      </c>
      <c r="B36" s="80" t="s">
        <v>309</v>
      </c>
      <c r="C36" s="31"/>
      <c r="D36" s="31"/>
      <c r="E36" s="98"/>
    </row>
    <row r="37" spans="1:5" x14ac:dyDescent="0.2">
      <c r="A37" s="17" t="s">
        <v>343</v>
      </c>
      <c r="B37" s="80" t="s">
        <v>310</v>
      </c>
      <c r="C37" s="31"/>
      <c r="D37" s="31"/>
      <c r="E37" s="98"/>
    </row>
    <row r="38" spans="1:5" x14ac:dyDescent="0.2">
      <c r="A38" s="17" t="s">
        <v>36</v>
      </c>
      <c r="B38" s="80" t="s">
        <v>315</v>
      </c>
      <c r="C38" s="31">
        <f>SUM(C40:C50)</f>
        <v>0</v>
      </c>
      <c r="D38" s="31">
        <f>SUM(D40:D50)</f>
        <v>0</v>
      </c>
      <c r="E38" s="98"/>
    </row>
    <row r="39" spans="1:5" x14ac:dyDescent="0.2">
      <c r="A39" s="17" t="s">
        <v>285</v>
      </c>
      <c r="B39" s="80" t="s">
        <v>371</v>
      </c>
      <c r="C39" s="31"/>
      <c r="D39" s="31"/>
      <c r="E39" s="98"/>
    </row>
    <row r="40" spans="1:5" x14ac:dyDescent="0.2">
      <c r="A40" s="17" t="s">
        <v>37</v>
      </c>
      <c r="B40" s="80" t="s">
        <v>38</v>
      </c>
      <c r="C40" s="31">
        <v>0</v>
      </c>
      <c r="D40" s="31"/>
      <c r="E40" s="98"/>
    </row>
    <row r="41" spans="1:5" x14ac:dyDescent="0.2">
      <c r="A41" s="17" t="s">
        <v>39</v>
      </c>
      <c r="B41" s="80" t="s">
        <v>40</v>
      </c>
      <c r="C41" s="31"/>
      <c r="D41" s="31">
        <v>0</v>
      </c>
    </row>
    <row r="42" spans="1:5" x14ac:dyDescent="0.2">
      <c r="A42" s="17" t="s">
        <v>41</v>
      </c>
      <c r="B42" s="80" t="s">
        <v>42</v>
      </c>
      <c r="C42" s="31"/>
      <c r="D42" s="31"/>
    </row>
    <row r="43" spans="1:5" x14ac:dyDescent="0.2">
      <c r="A43" s="17" t="s">
        <v>43</v>
      </c>
      <c r="B43" s="80" t="s">
        <v>44</v>
      </c>
      <c r="C43" s="31"/>
      <c r="D43" s="31"/>
      <c r="E43" s="98"/>
    </row>
    <row r="44" spans="1:5" x14ac:dyDescent="0.2">
      <c r="A44" s="17" t="s">
        <v>45</v>
      </c>
      <c r="B44" s="80" t="s">
        <v>46</v>
      </c>
      <c r="C44" s="31"/>
      <c r="D44" s="31"/>
    </row>
    <row r="45" spans="1:5" x14ac:dyDescent="0.2">
      <c r="A45" s="17" t="s">
        <v>47</v>
      </c>
      <c r="B45" s="80" t="s">
        <v>48</v>
      </c>
      <c r="C45" s="31"/>
      <c r="D45" s="31"/>
      <c r="E45" s="98"/>
    </row>
    <row r="46" spans="1:5" x14ac:dyDescent="0.2">
      <c r="A46" s="17" t="s">
        <v>49</v>
      </c>
      <c r="B46" s="80" t="s">
        <v>50</v>
      </c>
      <c r="C46" s="31"/>
      <c r="D46" s="31"/>
      <c r="E46" s="98"/>
    </row>
    <row r="47" spans="1:5" x14ac:dyDescent="0.2">
      <c r="A47" s="17" t="s">
        <v>51</v>
      </c>
      <c r="B47" s="80" t="s">
        <v>52</v>
      </c>
      <c r="C47" s="31"/>
      <c r="D47" s="31"/>
      <c r="E47" s="98"/>
    </row>
    <row r="48" spans="1:5" x14ac:dyDescent="0.2">
      <c r="A48" s="17" t="s">
        <v>53</v>
      </c>
      <c r="B48" s="80" t="s">
        <v>54</v>
      </c>
      <c r="C48" s="31"/>
      <c r="D48" s="31"/>
    </row>
    <row r="49" spans="1:5" x14ac:dyDescent="0.2">
      <c r="A49" s="17" t="s">
        <v>55</v>
      </c>
      <c r="B49" s="80" t="s">
        <v>56</v>
      </c>
      <c r="C49" s="31"/>
      <c r="D49" s="31"/>
    </row>
    <row r="50" spans="1:5" x14ac:dyDescent="0.2">
      <c r="A50" s="17" t="s">
        <v>57</v>
      </c>
      <c r="B50" s="80" t="s">
        <v>58</v>
      </c>
      <c r="C50" s="31"/>
      <c r="D50" s="31"/>
    </row>
    <row r="51" spans="1:5" x14ac:dyDescent="0.2">
      <c r="A51" s="17" t="s">
        <v>59</v>
      </c>
      <c r="B51" s="80" t="s">
        <v>316</v>
      </c>
      <c r="C51" s="31">
        <f>SUM(C53:C56)</f>
        <v>0</v>
      </c>
      <c r="D51" s="31">
        <f>SUM(D53:D56)</f>
        <v>0</v>
      </c>
      <c r="E51" s="98"/>
    </row>
    <row r="52" spans="1:5" x14ac:dyDescent="0.2">
      <c r="A52" s="17" t="s">
        <v>285</v>
      </c>
      <c r="B52" s="80" t="s">
        <v>371</v>
      </c>
      <c r="C52" s="31"/>
      <c r="D52" s="31"/>
    </row>
    <row r="53" spans="1:5" x14ac:dyDescent="0.2">
      <c r="A53" s="17" t="s">
        <v>60</v>
      </c>
      <c r="B53" s="80" t="s">
        <v>61</v>
      </c>
      <c r="C53" s="31"/>
      <c r="D53" s="31"/>
    </row>
    <row r="54" spans="1:5" x14ac:dyDescent="0.2">
      <c r="A54" s="17" t="s">
        <v>62</v>
      </c>
      <c r="B54" s="80" t="s">
        <v>63</v>
      </c>
      <c r="C54" s="31"/>
      <c r="D54" s="31"/>
    </row>
    <row r="55" spans="1:5" x14ac:dyDescent="0.2">
      <c r="A55" s="17" t="s">
        <v>64</v>
      </c>
      <c r="B55" s="80" t="s">
        <v>65</v>
      </c>
      <c r="C55" s="31"/>
      <c r="D55" s="31"/>
    </row>
    <row r="56" spans="1:5" x14ac:dyDescent="0.2">
      <c r="A56" s="17" t="s">
        <v>66</v>
      </c>
      <c r="B56" s="80" t="s">
        <v>67</v>
      </c>
      <c r="C56" s="31"/>
      <c r="D56" s="31"/>
    </row>
    <row r="57" spans="1:5" x14ac:dyDescent="0.2">
      <c r="A57" s="17" t="s">
        <v>293</v>
      </c>
      <c r="B57" s="80" t="s">
        <v>317</v>
      </c>
      <c r="C57" s="31"/>
      <c r="D57" s="31"/>
      <c r="E57" s="98"/>
    </row>
    <row r="58" spans="1:5" x14ac:dyDescent="0.2">
      <c r="A58" s="17" t="s">
        <v>294</v>
      </c>
      <c r="B58" s="80" t="s">
        <v>318</v>
      </c>
      <c r="C58" s="31"/>
      <c r="D58" s="31"/>
      <c r="E58" s="98"/>
    </row>
    <row r="59" spans="1:5" x14ac:dyDescent="0.2">
      <c r="A59" s="17" t="s">
        <v>68</v>
      </c>
      <c r="B59" s="80" t="s">
        <v>245</v>
      </c>
      <c r="C59" s="31"/>
      <c r="D59" s="31"/>
      <c r="E59" s="98"/>
    </row>
    <row r="60" spans="1:5" x14ac:dyDescent="0.2">
      <c r="A60" s="17" t="s">
        <v>283</v>
      </c>
      <c r="B60" s="80" t="s">
        <v>319</v>
      </c>
      <c r="C60" s="31"/>
      <c r="D60" s="31"/>
    </row>
    <row r="61" spans="1:5" x14ac:dyDescent="0.2">
      <c r="A61" s="18" t="s">
        <v>353</v>
      </c>
      <c r="B61" s="80">
        <v>21</v>
      </c>
      <c r="C61" s="34">
        <f>C11+C15+C16+C19+C22+C25+C28+C31+C32+C33+C34+C35+C36+C37+C38+C51+C57+C58+C59+C60</f>
        <v>21086693</v>
      </c>
      <c r="D61" s="34">
        <f>D11+D15+D16+D19+D22+D25+D28+D31+D32+D33+D34+D35+D36+D37+D38+D51+D57+D58+D59+D60</f>
        <v>11387371</v>
      </c>
    </row>
    <row r="62" spans="1:5" x14ac:dyDescent="0.2">
      <c r="A62" s="17"/>
      <c r="B62" s="80"/>
      <c r="C62" s="16"/>
      <c r="D62" s="16"/>
    </row>
    <row r="63" spans="1:5" x14ac:dyDescent="0.2">
      <c r="A63" s="20" t="s">
        <v>289</v>
      </c>
      <c r="B63" s="80"/>
      <c r="C63" s="16"/>
      <c r="D63" s="16"/>
    </row>
    <row r="64" spans="1:5" x14ac:dyDescent="0.2">
      <c r="A64" s="17" t="s">
        <v>354</v>
      </c>
      <c r="B64" s="80" t="s">
        <v>322</v>
      </c>
      <c r="C64" s="31"/>
      <c r="D64" s="16">
        <v>0</v>
      </c>
      <c r="E64" s="97"/>
    </row>
    <row r="65" spans="1:5" x14ac:dyDescent="0.2">
      <c r="A65" s="17" t="s">
        <v>290</v>
      </c>
      <c r="B65" s="80" t="s">
        <v>323</v>
      </c>
      <c r="C65" s="31"/>
      <c r="D65" s="16"/>
    </row>
    <row r="66" spans="1:5" x14ac:dyDescent="0.2">
      <c r="A66" s="17" t="s">
        <v>295</v>
      </c>
      <c r="B66" s="80" t="s">
        <v>324</v>
      </c>
      <c r="C66" s="31">
        <f>13629722+134621</f>
        <v>13764343</v>
      </c>
      <c r="D66" s="31">
        <v>11056528</v>
      </c>
      <c r="E66" s="98"/>
    </row>
    <row r="67" spans="1:5" x14ac:dyDescent="0.2">
      <c r="A67" s="17" t="s">
        <v>356</v>
      </c>
      <c r="B67" s="80" t="s">
        <v>325</v>
      </c>
      <c r="C67" s="31"/>
      <c r="D67" s="16"/>
    </row>
    <row r="68" spans="1:5" x14ac:dyDescent="0.2">
      <c r="A68" s="17" t="s">
        <v>296</v>
      </c>
      <c r="B68" s="80" t="s">
        <v>69</v>
      </c>
      <c r="C68" s="31"/>
      <c r="D68" s="16"/>
    </row>
    <row r="69" spans="1:5" x14ac:dyDescent="0.2">
      <c r="A69" s="17" t="s">
        <v>70</v>
      </c>
      <c r="B69" s="80" t="s">
        <v>71</v>
      </c>
      <c r="C69" s="31"/>
      <c r="D69" s="31"/>
      <c r="E69" s="98"/>
    </row>
    <row r="70" spans="1:5" x14ac:dyDescent="0.2">
      <c r="A70" s="17" t="s">
        <v>355</v>
      </c>
      <c r="B70" s="80" t="s">
        <v>72</v>
      </c>
      <c r="C70" s="31"/>
      <c r="D70" s="31"/>
      <c r="E70" s="98"/>
    </row>
    <row r="71" spans="1:5" x14ac:dyDescent="0.2">
      <c r="A71" s="17" t="s">
        <v>73</v>
      </c>
      <c r="B71" s="80" t="s">
        <v>74</v>
      </c>
      <c r="C71" s="31">
        <f>SUM(C73:C84)</f>
        <v>0</v>
      </c>
      <c r="D71" s="31">
        <f>SUM(D73:D84)</f>
        <v>0</v>
      </c>
      <c r="E71" s="98"/>
    </row>
    <row r="72" spans="1:5" x14ac:dyDescent="0.2">
      <c r="A72" s="17" t="s">
        <v>285</v>
      </c>
      <c r="B72" s="80" t="s">
        <v>371</v>
      </c>
      <c r="C72" s="31"/>
      <c r="D72" s="16"/>
    </row>
    <row r="73" spans="1:5" x14ac:dyDescent="0.2">
      <c r="A73" s="17" t="s">
        <v>75</v>
      </c>
      <c r="B73" s="80" t="s">
        <v>297</v>
      </c>
      <c r="C73" s="31"/>
      <c r="D73" s="16"/>
    </row>
    <row r="74" spans="1:5" x14ac:dyDescent="0.2">
      <c r="A74" s="17" t="s">
        <v>76</v>
      </c>
      <c r="B74" s="80" t="s">
        <v>77</v>
      </c>
      <c r="C74" s="31"/>
      <c r="D74" s="16"/>
    </row>
    <row r="75" spans="1:5" x14ac:dyDescent="0.2">
      <c r="A75" s="17" t="s">
        <v>78</v>
      </c>
      <c r="B75" s="80" t="s">
        <v>79</v>
      </c>
      <c r="C75" s="31"/>
      <c r="D75" s="16"/>
    </row>
    <row r="76" spans="1:5" x14ac:dyDescent="0.2">
      <c r="A76" s="17" t="s">
        <v>80</v>
      </c>
      <c r="B76" s="80" t="s">
        <v>81</v>
      </c>
      <c r="C76" s="31"/>
      <c r="D76" s="16"/>
    </row>
    <row r="77" spans="1:5" x14ac:dyDescent="0.2">
      <c r="A77" s="17" t="s">
        <v>82</v>
      </c>
      <c r="B77" s="80" t="s">
        <v>83</v>
      </c>
      <c r="C77" s="31"/>
      <c r="D77" s="16"/>
    </row>
    <row r="78" spans="1:5" x14ac:dyDescent="0.2">
      <c r="A78" s="17" t="s">
        <v>84</v>
      </c>
      <c r="B78" s="80" t="s">
        <v>85</v>
      </c>
      <c r="C78" s="31"/>
      <c r="D78" s="16"/>
    </row>
    <row r="79" spans="1:5" x14ac:dyDescent="0.2">
      <c r="A79" s="17" t="s">
        <v>86</v>
      </c>
      <c r="B79" s="80" t="s">
        <v>87</v>
      </c>
      <c r="C79" s="31"/>
      <c r="D79" s="31"/>
      <c r="E79" s="98"/>
    </row>
    <row r="80" spans="1:5" x14ac:dyDescent="0.2">
      <c r="A80" s="17" t="s">
        <v>88</v>
      </c>
      <c r="B80" s="80" t="s">
        <v>89</v>
      </c>
      <c r="C80" s="31"/>
      <c r="D80" s="31"/>
      <c r="E80" s="98"/>
    </row>
    <row r="81" spans="1:5" x14ac:dyDescent="0.2">
      <c r="A81" s="17" t="s">
        <v>90</v>
      </c>
      <c r="B81" s="80" t="s">
        <v>91</v>
      </c>
      <c r="C81" s="31"/>
      <c r="D81" s="31"/>
    </row>
    <row r="82" spans="1:5" x14ac:dyDescent="0.2">
      <c r="A82" s="17" t="s">
        <v>92</v>
      </c>
      <c r="B82" s="80" t="s">
        <v>93</v>
      </c>
      <c r="C82" s="31"/>
      <c r="D82" s="31"/>
      <c r="E82" s="98"/>
    </row>
    <row r="83" spans="1:5" x14ac:dyDescent="0.2">
      <c r="A83" s="17" t="s">
        <v>94</v>
      </c>
      <c r="B83" s="80" t="s">
        <v>95</v>
      </c>
      <c r="C83" s="31"/>
      <c r="D83" s="31"/>
      <c r="E83" s="98"/>
    </row>
    <row r="84" spans="1:5" ht="25.5" x14ac:dyDescent="0.2">
      <c r="A84" s="17" t="s">
        <v>96</v>
      </c>
      <c r="B84" s="80" t="s">
        <v>97</v>
      </c>
      <c r="C84" s="31"/>
      <c r="D84" s="16"/>
      <c r="E84" s="98"/>
    </row>
    <row r="85" spans="1:5" x14ac:dyDescent="0.2">
      <c r="A85" s="17" t="s">
        <v>59</v>
      </c>
      <c r="B85" s="80" t="s">
        <v>98</v>
      </c>
      <c r="C85" s="31">
        <f>SUM(C87:C90)</f>
        <v>0</v>
      </c>
      <c r="D85" s="31">
        <f>SUM(D87:D90)</f>
        <v>0</v>
      </c>
    </row>
    <row r="86" spans="1:5" x14ac:dyDescent="0.2">
      <c r="A86" s="17" t="s">
        <v>285</v>
      </c>
      <c r="B86" s="80" t="s">
        <v>371</v>
      </c>
      <c r="C86" s="31"/>
      <c r="D86" s="16"/>
    </row>
    <row r="87" spans="1:5" x14ac:dyDescent="0.2">
      <c r="A87" s="17" t="s">
        <v>99</v>
      </c>
      <c r="B87" s="80" t="s">
        <v>100</v>
      </c>
      <c r="C87" s="31"/>
      <c r="D87" s="16"/>
    </row>
    <row r="88" spans="1:5" x14ac:dyDescent="0.2">
      <c r="A88" s="17" t="s">
        <v>101</v>
      </c>
      <c r="B88" s="80" t="s">
        <v>102</v>
      </c>
      <c r="C88" s="31"/>
      <c r="D88" s="16"/>
      <c r="E88" s="98"/>
    </row>
    <row r="89" spans="1:5" x14ac:dyDescent="0.2">
      <c r="A89" s="17" t="s">
        <v>103</v>
      </c>
      <c r="B89" s="80" t="s">
        <v>104</v>
      </c>
      <c r="C89" s="31"/>
      <c r="D89" s="16"/>
    </row>
    <row r="90" spans="1:5" x14ac:dyDescent="0.2">
      <c r="A90" s="17" t="s">
        <v>105</v>
      </c>
      <c r="B90" s="80" t="s">
        <v>106</v>
      </c>
      <c r="C90" s="31"/>
      <c r="D90" s="16"/>
    </row>
    <row r="91" spans="1:5" x14ac:dyDescent="0.2">
      <c r="A91" s="17" t="s">
        <v>298</v>
      </c>
      <c r="B91" s="80" t="s">
        <v>107</v>
      </c>
      <c r="C91" s="31"/>
      <c r="D91" s="31">
        <v>0</v>
      </c>
      <c r="E91" s="98"/>
    </row>
    <row r="92" spans="1:5" x14ac:dyDescent="0.2">
      <c r="A92" s="17" t="s">
        <v>299</v>
      </c>
      <c r="B92" s="80" t="s">
        <v>357</v>
      </c>
      <c r="C92" s="16"/>
      <c r="D92" s="16"/>
    </row>
    <row r="93" spans="1:5" x14ac:dyDescent="0.2">
      <c r="A93" s="17" t="s">
        <v>108</v>
      </c>
      <c r="B93" s="80" t="s">
        <v>358</v>
      </c>
      <c r="C93" s="16"/>
      <c r="D93" s="16"/>
    </row>
    <row r="94" spans="1:5" x14ac:dyDescent="0.2">
      <c r="A94" s="17" t="s">
        <v>109</v>
      </c>
      <c r="B94" s="80" t="s">
        <v>359</v>
      </c>
      <c r="C94" s="16"/>
      <c r="D94" s="16"/>
    </row>
    <row r="95" spans="1:5" x14ac:dyDescent="0.2">
      <c r="A95" s="17" t="s">
        <v>326</v>
      </c>
      <c r="B95" s="80" t="s">
        <v>110</v>
      </c>
      <c r="C95" s="16"/>
      <c r="D95" s="16"/>
    </row>
    <row r="96" spans="1:5" x14ac:dyDescent="0.2">
      <c r="A96" s="18" t="s">
        <v>327</v>
      </c>
      <c r="B96" s="80" t="s">
        <v>111</v>
      </c>
      <c r="C96" s="26">
        <f>SUM(C64:C95)-SUM(C73:C84)-SUM(C87:C90)</f>
        <v>13764343</v>
      </c>
      <c r="D96" s="26">
        <f>SUM(D64:D95)-SUM(D73:D84)-SUM(D87:D90)</f>
        <v>11056528</v>
      </c>
    </row>
    <row r="97" spans="1:5" x14ac:dyDescent="0.2">
      <c r="A97" s="18"/>
      <c r="B97" s="80"/>
      <c r="C97" s="16"/>
      <c r="D97" s="16"/>
    </row>
    <row r="98" spans="1:5" x14ac:dyDescent="0.2">
      <c r="A98" s="18" t="s">
        <v>360</v>
      </c>
      <c r="B98" s="80"/>
      <c r="C98" s="16"/>
      <c r="D98" s="16"/>
    </row>
    <row r="99" spans="1:5" x14ac:dyDescent="0.2">
      <c r="A99" s="17" t="s">
        <v>361</v>
      </c>
      <c r="B99" s="80">
        <v>37</v>
      </c>
      <c r="C99" s="31">
        <f>SUM(C101:C102)</f>
        <v>0</v>
      </c>
      <c r="D99" s="31">
        <f>SUM(D101:D102)</f>
        <v>0</v>
      </c>
    </row>
    <row r="100" spans="1:5" x14ac:dyDescent="0.2">
      <c r="A100" s="17" t="s">
        <v>285</v>
      </c>
      <c r="B100" s="80"/>
      <c r="C100" s="31"/>
      <c r="D100" s="31"/>
    </row>
    <row r="101" spans="1:5" x14ac:dyDescent="0.2">
      <c r="A101" s="21" t="s">
        <v>362</v>
      </c>
      <c r="B101" s="80" t="s">
        <v>112</v>
      </c>
      <c r="C101" s="31"/>
      <c r="D101" s="31"/>
    </row>
    <row r="102" spans="1:5" x14ac:dyDescent="0.2">
      <c r="A102" s="17" t="s">
        <v>363</v>
      </c>
      <c r="B102" s="80" t="s">
        <v>113</v>
      </c>
      <c r="C102" s="31"/>
      <c r="D102" s="31"/>
    </row>
    <row r="103" spans="1:5" x14ac:dyDescent="0.2">
      <c r="A103" s="17" t="s">
        <v>286</v>
      </c>
      <c r="B103" s="80">
        <v>38</v>
      </c>
      <c r="C103" s="31"/>
      <c r="D103" s="31"/>
    </row>
    <row r="104" spans="1:5" x14ac:dyDescent="0.2">
      <c r="A104" s="17" t="s">
        <v>287</v>
      </c>
      <c r="B104" s="80">
        <v>39</v>
      </c>
      <c r="C104" s="31"/>
      <c r="D104" s="31"/>
    </row>
    <row r="105" spans="1:5" x14ac:dyDescent="0.2">
      <c r="A105" s="17" t="s">
        <v>288</v>
      </c>
      <c r="B105" s="80">
        <v>40</v>
      </c>
      <c r="C105" s="31">
        <f>SUM(C107:C109)</f>
        <v>0</v>
      </c>
      <c r="D105" s="82">
        <f>SUM(D107:D109)</f>
        <v>0</v>
      </c>
    </row>
    <row r="106" spans="1:5" x14ac:dyDescent="0.2">
      <c r="A106" s="17" t="s">
        <v>285</v>
      </c>
      <c r="B106" s="47" t="s">
        <v>371</v>
      </c>
      <c r="C106" s="31"/>
      <c r="D106" s="31"/>
    </row>
    <row r="107" spans="1:5" ht="25.5" x14ac:dyDescent="0.2">
      <c r="A107" s="17" t="s">
        <v>480</v>
      </c>
      <c r="B107" s="80" t="s">
        <v>114</v>
      </c>
      <c r="C107" s="31"/>
      <c r="D107" s="31"/>
      <c r="E107" s="98"/>
    </row>
    <row r="108" spans="1:5" x14ac:dyDescent="0.2">
      <c r="A108" s="17" t="s">
        <v>115</v>
      </c>
      <c r="B108" s="80" t="s">
        <v>116</v>
      </c>
      <c r="C108" s="31">
        <v>0</v>
      </c>
      <c r="D108" s="31"/>
      <c r="E108" s="98"/>
    </row>
    <row r="109" spans="1:5" ht="25.5" x14ac:dyDescent="0.2">
      <c r="A109" s="17" t="s">
        <v>481</v>
      </c>
      <c r="B109" s="80" t="s">
        <v>482</v>
      </c>
      <c r="C109" s="31">
        <v>0</v>
      </c>
      <c r="D109" s="31">
        <v>0</v>
      </c>
      <c r="E109" s="98"/>
    </row>
    <row r="110" spans="1:5" x14ac:dyDescent="0.2">
      <c r="A110" s="17" t="s">
        <v>364</v>
      </c>
      <c r="B110" s="80">
        <v>41</v>
      </c>
      <c r="C110" s="31"/>
      <c r="D110" s="83"/>
      <c r="E110" s="98"/>
    </row>
    <row r="111" spans="1:5" x14ac:dyDescent="0.2">
      <c r="A111" s="17" t="s">
        <v>365</v>
      </c>
      <c r="B111" s="81">
        <v>42</v>
      </c>
      <c r="C111" s="31">
        <f>C113+C114</f>
        <v>0</v>
      </c>
      <c r="D111" s="31">
        <f>D113+D114</f>
        <v>0</v>
      </c>
    </row>
    <row r="112" spans="1:5" x14ac:dyDescent="0.2">
      <c r="A112" s="17" t="s">
        <v>285</v>
      </c>
      <c r="B112" s="81"/>
      <c r="C112" s="31"/>
      <c r="D112" s="31"/>
    </row>
    <row r="113" spans="1:5" ht="12.75" customHeight="1" x14ac:dyDescent="0.2">
      <c r="A113" s="10" t="s">
        <v>366</v>
      </c>
      <c r="B113" s="81" t="s">
        <v>117</v>
      </c>
      <c r="C113" s="31"/>
      <c r="D113" s="31"/>
      <c r="E113" s="98"/>
    </row>
    <row r="114" spans="1:5" x14ac:dyDescent="0.2">
      <c r="A114" s="17" t="s">
        <v>367</v>
      </c>
      <c r="B114" s="81" t="s">
        <v>118</v>
      </c>
      <c r="C114" s="31"/>
      <c r="D114" s="31"/>
      <c r="E114" s="98"/>
    </row>
    <row r="115" spans="1:5" x14ac:dyDescent="0.2">
      <c r="A115" s="18" t="s">
        <v>368</v>
      </c>
      <c r="B115" s="81">
        <v>43</v>
      </c>
      <c r="C115" s="26">
        <f>C99+C103-C104+C105+C111+C110</f>
        <v>0</v>
      </c>
      <c r="D115" s="26">
        <f>D99+D103-D104+D105+D111</f>
        <v>0</v>
      </c>
    </row>
    <row r="116" spans="1:5" x14ac:dyDescent="0.2">
      <c r="A116" s="18"/>
      <c r="B116" s="81"/>
      <c r="C116" s="26"/>
      <c r="D116" s="26"/>
    </row>
    <row r="117" spans="1:5" x14ac:dyDescent="0.2">
      <c r="A117" s="18" t="s">
        <v>483</v>
      </c>
      <c r="B117" s="22" t="s">
        <v>419</v>
      </c>
      <c r="C117" s="26">
        <f>C115+C96</f>
        <v>13764343</v>
      </c>
      <c r="D117" s="26">
        <f>D115+D96</f>
        <v>11056528</v>
      </c>
    </row>
    <row r="118" spans="1:5" x14ac:dyDescent="0.2">
      <c r="C118" s="23"/>
      <c r="D118" s="23"/>
    </row>
    <row r="119" spans="1:5" x14ac:dyDescent="0.2">
      <c r="A119" s="24"/>
      <c r="C119" s="19"/>
      <c r="D119" s="19"/>
    </row>
    <row r="120" spans="1:5" ht="20.25" customHeight="1" x14ac:dyDescent="0.2">
      <c r="A120" s="24" t="s">
        <v>492</v>
      </c>
      <c r="C120" s="10" t="s">
        <v>497</v>
      </c>
      <c r="D120" s="19"/>
    </row>
    <row r="121" spans="1:5" ht="25.5" customHeight="1" x14ac:dyDescent="0.2">
      <c r="A121" s="10" t="s">
        <v>494</v>
      </c>
      <c r="C121" s="10" t="s">
        <v>497</v>
      </c>
    </row>
    <row r="122" spans="1:5" ht="20.25" customHeight="1" x14ac:dyDescent="0.2">
      <c r="A122" s="24" t="s">
        <v>495</v>
      </c>
      <c r="C122" s="10" t="s">
        <v>497</v>
      </c>
    </row>
    <row r="123" spans="1:5" x14ac:dyDescent="0.2">
      <c r="A123" s="24"/>
    </row>
    <row r="124" spans="1:5" x14ac:dyDescent="0.2">
      <c r="A124" s="29" t="s">
        <v>418</v>
      </c>
      <c r="C124" s="19"/>
    </row>
    <row r="125" spans="1:5" x14ac:dyDescent="0.2">
      <c r="A125" s="24" t="s">
        <v>250</v>
      </c>
    </row>
    <row r="126" spans="1:5" x14ac:dyDescent="0.2">
      <c r="A126" s="24"/>
    </row>
    <row r="127" spans="1:5" x14ac:dyDescent="0.2">
      <c r="A127" s="24"/>
    </row>
  </sheetData>
  <mergeCells count="5">
    <mergeCell ref="C1:D1"/>
    <mergeCell ref="A3:D3"/>
    <mergeCell ref="A4:D4"/>
    <mergeCell ref="A5:D5"/>
    <mergeCell ref="A6:D6"/>
  </mergeCells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92D050"/>
  </sheetPr>
  <dimension ref="A1:P127"/>
  <sheetViews>
    <sheetView tabSelected="1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55.42578125" style="120" customWidth="1"/>
    <col min="2" max="2" width="6.85546875" style="120" customWidth="1"/>
    <col min="3" max="3" width="15.85546875" style="120" customWidth="1"/>
    <col min="4" max="4" width="17.7109375" style="120" customWidth="1"/>
    <col min="5" max="5" width="19" style="100" customWidth="1"/>
    <col min="6" max="7" width="15.85546875" style="100" customWidth="1"/>
    <col min="8" max="8" width="14.85546875" style="100" customWidth="1"/>
    <col min="9" max="9" width="15.85546875" style="100" customWidth="1"/>
    <col min="10" max="10" width="16" style="100" customWidth="1"/>
    <col min="11" max="12" width="12.85546875" style="100" customWidth="1"/>
    <col min="13" max="13" width="14.42578125" style="120" customWidth="1"/>
    <col min="14" max="14" width="11.85546875" style="120" customWidth="1"/>
    <col min="15" max="15" width="11.28515625" style="120" customWidth="1"/>
    <col min="16" max="16" width="14.85546875" style="120" customWidth="1"/>
    <col min="17" max="16384" width="9.140625" style="120"/>
  </cols>
  <sheetData>
    <row r="1" spans="1:12" ht="48.75" customHeight="1" x14ac:dyDescent="0.2">
      <c r="C1" s="204" t="s">
        <v>336</v>
      </c>
      <c r="D1" s="205"/>
      <c r="F1" s="127"/>
      <c r="G1" s="127"/>
      <c r="H1" s="127"/>
      <c r="I1" s="127"/>
    </row>
    <row r="2" spans="1:12" ht="21" customHeight="1" x14ac:dyDescent="0.2">
      <c r="C2" s="128"/>
      <c r="D2" s="129" t="s">
        <v>337</v>
      </c>
      <c r="F2" s="127"/>
      <c r="G2" s="127"/>
      <c r="H2" s="127"/>
      <c r="I2" s="127"/>
    </row>
    <row r="3" spans="1:12" x14ac:dyDescent="0.2">
      <c r="A3" s="206" t="s">
        <v>278</v>
      </c>
      <c r="B3" s="206"/>
      <c r="C3" s="206"/>
      <c r="D3" s="206"/>
      <c r="F3" s="127"/>
      <c r="G3" s="127"/>
      <c r="H3" s="127"/>
      <c r="I3" s="127"/>
    </row>
    <row r="4" spans="1:12" x14ac:dyDescent="0.2">
      <c r="A4" s="203"/>
      <c r="B4" s="203"/>
      <c r="C4" s="203"/>
      <c r="D4" s="203"/>
      <c r="F4" s="127"/>
      <c r="G4" s="127"/>
      <c r="H4" s="127"/>
      <c r="I4" s="127"/>
    </row>
    <row r="5" spans="1:12" x14ac:dyDescent="0.2">
      <c r="A5" s="207" t="s">
        <v>272</v>
      </c>
      <c r="B5" s="207"/>
      <c r="C5" s="207"/>
      <c r="D5" s="207"/>
      <c r="F5" s="127"/>
      <c r="G5" s="127"/>
      <c r="H5" s="127"/>
      <c r="I5" s="127"/>
    </row>
    <row r="6" spans="1:12" x14ac:dyDescent="0.2">
      <c r="A6" s="203" t="s">
        <v>507</v>
      </c>
      <c r="B6" s="203"/>
      <c r="C6" s="203"/>
      <c r="D6" s="203"/>
      <c r="F6" s="127"/>
      <c r="G6" s="127"/>
      <c r="H6" s="127"/>
      <c r="I6" s="127"/>
    </row>
    <row r="7" spans="1:12" s="130" customFormat="1" x14ac:dyDescent="0.2">
      <c r="D7" s="131" t="s">
        <v>338</v>
      </c>
      <c r="E7" s="100"/>
      <c r="F7" s="127"/>
      <c r="G7" s="127"/>
      <c r="H7" s="127"/>
      <c r="I7" s="127"/>
      <c r="J7" s="100"/>
      <c r="K7" s="100"/>
      <c r="L7" s="100"/>
    </row>
    <row r="8" spans="1:12" ht="38.25" x14ac:dyDescent="0.2">
      <c r="A8" s="132" t="s">
        <v>279</v>
      </c>
      <c r="B8" s="133" t="s">
        <v>339</v>
      </c>
      <c r="C8" s="132" t="s">
        <v>280</v>
      </c>
      <c r="D8" s="132" t="s">
        <v>281</v>
      </c>
      <c r="F8" s="127"/>
      <c r="G8" s="127"/>
      <c r="H8" s="127"/>
      <c r="I8" s="127"/>
    </row>
    <row r="9" spans="1:12" x14ac:dyDescent="0.2">
      <c r="A9" s="102">
        <v>1</v>
      </c>
      <c r="B9" s="134">
        <v>2</v>
      </c>
      <c r="C9" s="102">
        <v>3</v>
      </c>
      <c r="D9" s="102">
        <v>4</v>
      </c>
      <c r="F9" s="127"/>
      <c r="G9" s="127"/>
      <c r="H9" s="127"/>
      <c r="I9" s="127"/>
    </row>
    <row r="10" spans="1:12" x14ac:dyDescent="0.2">
      <c r="A10" s="135" t="s">
        <v>282</v>
      </c>
      <c r="B10" s="136"/>
      <c r="C10" s="137"/>
      <c r="D10" s="126"/>
      <c r="F10" s="127"/>
      <c r="G10" s="127"/>
      <c r="H10" s="127"/>
      <c r="I10" s="127"/>
    </row>
    <row r="11" spans="1:12" x14ac:dyDescent="0.2">
      <c r="A11" s="138" t="s">
        <v>340</v>
      </c>
      <c r="B11" s="139" t="s">
        <v>246</v>
      </c>
      <c r="C11" s="137">
        <f>SUM(C13:C14)</f>
        <v>513864</v>
      </c>
      <c r="D11" s="137">
        <f>SUM(D13:D14)</f>
        <v>701890</v>
      </c>
      <c r="F11" s="127"/>
      <c r="G11" s="127"/>
      <c r="H11" s="127"/>
      <c r="I11" s="127"/>
    </row>
    <row r="12" spans="1:12" x14ac:dyDescent="0.2">
      <c r="A12" s="138" t="s">
        <v>285</v>
      </c>
      <c r="B12" s="139" t="s">
        <v>371</v>
      </c>
      <c r="C12" s="126"/>
      <c r="D12" s="126"/>
      <c r="F12" s="127"/>
      <c r="G12" s="127"/>
      <c r="H12" s="127"/>
      <c r="I12" s="127"/>
    </row>
    <row r="13" spans="1:12" x14ac:dyDescent="0.2">
      <c r="A13" s="138" t="s">
        <v>30</v>
      </c>
      <c r="B13" s="139" t="s">
        <v>238</v>
      </c>
      <c r="C13" s="126"/>
      <c r="D13" s="126"/>
      <c r="F13" s="127"/>
      <c r="G13" s="127"/>
      <c r="H13" s="127"/>
      <c r="I13" s="127"/>
    </row>
    <row r="14" spans="1:12" ht="25.5" x14ac:dyDescent="0.2">
      <c r="A14" s="138" t="s">
        <v>31</v>
      </c>
      <c r="B14" s="139" t="s">
        <v>239</v>
      </c>
      <c r="C14" s="118">
        <v>513864</v>
      </c>
      <c r="D14" s="119">
        <v>701890</v>
      </c>
      <c r="E14" s="101"/>
      <c r="F14" s="140"/>
      <c r="G14" s="140"/>
      <c r="H14" s="127"/>
      <c r="I14" s="127"/>
    </row>
    <row r="15" spans="1:12" x14ac:dyDescent="0.2">
      <c r="A15" s="138" t="s">
        <v>341</v>
      </c>
      <c r="B15" s="139">
        <v>2</v>
      </c>
      <c r="C15" s="119">
        <v>0</v>
      </c>
      <c r="D15" s="119">
        <v>0</v>
      </c>
      <c r="F15" s="127"/>
      <c r="G15" s="127"/>
      <c r="H15" s="127"/>
      <c r="I15" s="127"/>
    </row>
    <row r="16" spans="1:12" x14ac:dyDescent="0.2">
      <c r="A16" s="138" t="s">
        <v>347</v>
      </c>
      <c r="B16" s="139" t="s">
        <v>3</v>
      </c>
      <c r="C16" s="118">
        <v>6437175</v>
      </c>
      <c r="D16" s="119">
        <v>4387287</v>
      </c>
      <c r="E16" s="101"/>
      <c r="F16" s="140"/>
      <c r="G16" s="140"/>
      <c r="H16" s="140"/>
      <c r="I16" s="127"/>
    </row>
    <row r="17" spans="1:9" x14ac:dyDescent="0.2">
      <c r="A17" s="138" t="s">
        <v>285</v>
      </c>
      <c r="B17" s="139" t="s">
        <v>371</v>
      </c>
      <c r="C17" s="119"/>
      <c r="D17" s="119"/>
      <c r="F17" s="127"/>
      <c r="G17" s="127"/>
      <c r="H17" s="127"/>
      <c r="I17" s="127"/>
    </row>
    <row r="18" spans="1:9" x14ac:dyDescent="0.2">
      <c r="A18" s="138" t="s">
        <v>32</v>
      </c>
      <c r="B18" s="139" t="s">
        <v>243</v>
      </c>
      <c r="C18" s="118">
        <v>68630</v>
      </c>
      <c r="D18" s="119">
        <v>56451</v>
      </c>
      <c r="E18" s="101"/>
      <c r="F18" s="140"/>
      <c r="G18" s="127"/>
      <c r="H18" s="127"/>
      <c r="I18" s="127"/>
    </row>
    <row r="19" spans="1:9" x14ac:dyDescent="0.2">
      <c r="A19" s="138" t="s">
        <v>346</v>
      </c>
      <c r="B19" s="139" t="s">
        <v>342</v>
      </c>
      <c r="C19" s="118">
        <v>236320</v>
      </c>
      <c r="D19" s="119">
        <v>138062</v>
      </c>
      <c r="E19" s="101"/>
      <c r="F19" s="140"/>
      <c r="G19" s="140"/>
      <c r="H19" s="127"/>
      <c r="I19" s="127"/>
    </row>
    <row r="20" spans="1:9" x14ac:dyDescent="0.2">
      <c r="A20" s="138" t="s">
        <v>285</v>
      </c>
      <c r="B20" s="139" t="s">
        <v>371</v>
      </c>
      <c r="C20" s="119"/>
      <c r="D20" s="119"/>
      <c r="F20" s="127"/>
      <c r="G20" s="140"/>
      <c r="H20" s="127"/>
      <c r="I20" s="127"/>
    </row>
    <row r="21" spans="1:9" x14ac:dyDescent="0.2">
      <c r="A21" s="138" t="s">
        <v>32</v>
      </c>
      <c r="B21" s="139" t="s">
        <v>330</v>
      </c>
      <c r="C21" s="118">
        <v>1318</v>
      </c>
      <c r="D21" s="119">
        <v>62</v>
      </c>
      <c r="E21" s="101"/>
      <c r="F21" s="140"/>
      <c r="G21" s="127"/>
      <c r="H21" s="127"/>
      <c r="I21" s="127"/>
    </row>
    <row r="22" spans="1:9" ht="25.5" x14ac:dyDescent="0.2">
      <c r="A22" s="138" t="s">
        <v>292</v>
      </c>
      <c r="B22" s="139" t="s">
        <v>301</v>
      </c>
      <c r="C22" s="118">
        <v>24541158</v>
      </c>
      <c r="D22" s="119">
        <v>21284445</v>
      </c>
      <c r="E22" s="101"/>
      <c r="F22" s="140"/>
      <c r="G22" s="127"/>
      <c r="H22" s="127"/>
      <c r="I22" s="127"/>
    </row>
    <row r="23" spans="1:9" x14ac:dyDescent="0.2">
      <c r="A23" s="138" t="s">
        <v>285</v>
      </c>
      <c r="B23" s="139"/>
      <c r="C23" s="119"/>
      <c r="D23" s="119"/>
      <c r="F23" s="127"/>
      <c r="G23" s="127"/>
      <c r="H23" s="127"/>
      <c r="I23" s="127"/>
    </row>
    <row r="24" spans="1:9" x14ac:dyDescent="0.2">
      <c r="A24" s="138" t="s">
        <v>32</v>
      </c>
      <c r="B24" s="139" t="s">
        <v>331</v>
      </c>
      <c r="C24" s="118">
        <v>403507</v>
      </c>
      <c r="D24" s="119">
        <v>223727</v>
      </c>
      <c r="E24" s="101"/>
      <c r="F24" s="140"/>
      <c r="G24" s="140"/>
      <c r="H24" s="127"/>
      <c r="I24" s="127"/>
    </row>
    <row r="25" spans="1:9" ht="25.5" x14ac:dyDescent="0.2">
      <c r="A25" s="138" t="s">
        <v>478</v>
      </c>
      <c r="B25" s="139" t="s">
        <v>302</v>
      </c>
      <c r="C25" s="118">
        <v>5337698</v>
      </c>
      <c r="D25" s="119">
        <v>7689304</v>
      </c>
      <c r="E25" s="101"/>
      <c r="F25" s="140"/>
      <c r="G25" s="140"/>
      <c r="H25" s="127"/>
      <c r="I25" s="127"/>
    </row>
    <row r="26" spans="1:9" x14ac:dyDescent="0.2">
      <c r="A26" s="138" t="s">
        <v>285</v>
      </c>
      <c r="B26" s="139" t="s">
        <v>371</v>
      </c>
      <c r="C26" s="119"/>
      <c r="D26" s="119"/>
      <c r="F26" s="127"/>
      <c r="G26" s="127"/>
      <c r="H26" s="127"/>
      <c r="I26" s="127"/>
    </row>
    <row r="27" spans="1:9" x14ac:dyDescent="0.2">
      <c r="A27" s="138" t="s">
        <v>33</v>
      </c>
      <c r="B27" s="139" t="s">
        <v>34</v>
      </c>
      <c r="C27" s="118">
        <v>103217</v>
      </c>
      <c r="D27" s="119">
        <v>142276</v>
      </c>
      <c r="E27" s="101"/>
      <c r="F27" s="140"/>
      <c r="G27" s="141"/>
      <c r="H27" s="127"/>
      <c r="I27" s="127"/>
    </row>
    <row r="28" spans="1:9" ht="25.5" x14ac:dyDescent="0.2">
      <c r="A28" s="138" t="s">
        <v>479</v>
      </c>
      <c r="B28" s="139" t="s">
        <v>303</v>
      </c>
      <c r="C28" s="119"/>
      <c r="D28" s="119"/>
      <c r="E28" s="101"/>
      <c r="F28" s="127"/>
      <c r="G28" s="127"/>
      <c r="H28" s="127"/>
      <c r="I28" s="127"/>
    </row>
    <row r="29" spans="1:9" x14ac:dyDescent="0.2">
      <c r="A29" s="138" t="s">
        <v>285</v>
      </c>
      <c r="B29" s="139" t="s">
        <v>371</v>
      </c>
      <c r="C29" s="119"/>
      <c r="D29" s="119"/>
      <c r="E29" s="101"/>
      <c r="F29" s="127"/>
      <c r="G29" s="127"/>
      <c r="H29" s="127"/>
      <c r="I29" s="127"/>
    </row>
    <row r="30" spans="1:9" x14ac:dyDescent="0.2">
      <c r="A30" s="138" t="s">
        <v>33</v>
      </c>
      <c r="B30" s="139" t="s">
        <v>35</v>
      </c>
      <c r="C30" s="119"/>
      <c r="D30" s="119"/>
      <c r="E30" s="101"/>
      <c r="F30" s="127"/>
      <c r="G30" s="127"/>
      <c r="H30" s="127"/>
      <c r="I30" s="127"/>
    </row>
    <row r="31" spans="1:9" x14ac:dyDescent="0.2">
      <c r="A31" s="138" t="s">
        <v>348</v>
      </c>
      <c r="B31" s="139" t="s">
        <v>345</v>
      </c>
      <c r="C31" s="119">
        <v>18526</v>
      </c>
      <c r="D31" s="119">
        <v>0</v>
      </c>
      <c r="E31" s="101"/>
      <c r="F31" s="140"/>
      <c r="G31" s="127"/>
      <c r="H31" s="127"/>
      <c r="I31" s="127"/>
    </row>
    <row r="32" spans="1:9" ht="25.5" x14ac:dyDescent="0.2">
      <c r="A32" s="138" t="s">
        <v>349</v>
      </c>
      <c r="B32" s="139" t="s">
        <v>304</v>
      </c>
      <c r="C32" s="119"/>
      <c r="D32" s="119"/>
      <c r="F32" s="127"/>
      <c r="G32" s="127"/>
      <c r="H32" s="127"/>
      <c r="I32" s="127"/>
    </row>
    <row r="33" spans="1:16" x14ac:dyDescent="0.2">
      <c r="A33" s="138" t="s">
        <v>284</v>
      </c>
      <c r="B33" s="139" t="s">
        <v>305</v>
      </c>
      <c r="C33" s="118">
        <v>2502</v>
      </c>
      <c r="D33" s="119">
        <v>1965</v>
      </c>
      <c r="E33" s="101"/>
      <c r="F33" s="140"/>
      <c r="G33" s="127"/>
      <c r="H33" s="127"/>
      <c r="I33" s="127"/>
    </row>
    <row r="34" spans="1:16" ht="25.5" x14ac:dyDescent="0.2">
      <c r="A34" s="138" t="s">
        <v>350</v>
      </c>
      <c r="B34" s="139" t="s">
        <v>306</v>
      </c>
      <c r="C34" s="118">
        <v>0</v>
      </c>
      <c r="D34" s="119">
        <v>18526</v>
      </c>
      <c r="E34" s="101"/>
      <c r="F34" s="140"/>
      <c r="G34" s="127"/>
      <c r="H34" s="127"/>
      <c r="I34" s="127"/>
    </row>
    <row r="35" spans="1:16" ht="25.5" x14ac:dyDescent="0.2">
      <c r="A35" s="138" t="s">
        <v>352</v>
      </c>
      <c r="B35" s="139" t="s">
        <v>308</v>
      </c>
      <c r="C35" s="118">
        <v>62716</v>
      </c>
      <c r="D35" s="119">
        <v>22856</v>
      </c>
      <c r="E35" s="101"/>
      <c r="F35" s="142"/>
      <c r="G35" s="127"/>
      <c r="H35" s="127"/>
      <c r="I35" s="127"/>
    </row>
    <row r="36" spans="1:16" ht="25.5" x14ac:dyDescent="0.2">
      <c r="A36" s="138" t="s">
        <v>351</v>
      </c>
      <c r="B36" s="139" t="s">
        <v>309</v>
      </c>
      <c r="C36" s="118">
        <v>134672</v>
      </c>
      <c r="D36" s="119">
        <v>10920</v>
      </c>
      <c r="E36" s="101"/>
      <c r="F36" s="142"/>
      <c r="G36" s="127"/>
      <c r="H36" s="127"/>
      <c r="I36" s="127"/>
    </row>
    <row r="37" spans="1:16" x14ac:dyDescent="0.2">
      <c r="A37" s="138" t="s">
        <v>343</v>
      </c>
      <c r="B37" s="139" t="s">
        <v>310</v>
      </c>
      <c r="C37" s="118">
        <v>78573</v>
      </c>
      <c r="D37" s="119">
        <v>128113</v>
      </c>
      <c r="E37" s="101"/>
      <c r="F37" s="140"/>
      <c r="G37" s="143"/>
      <c r="H37" s="140"/>
      <c r="I37" s="140"/>
      <c r="J37" s="144"/>
      <c r="K37" s="145"/>
      <c r="L37" s="145"/>
      <c r="M37" s="145"/>
      <c r="N37" s="146"/>
      <c r="O37" s="145"/>
      <c r="P37" s="145"/>
    </row>
    <row r="38" spans="1:16" x14ac:dyDescent="0.2">
      <c r="A38" s="138" t="s">
        <v>36</v>
      </c>
      <c r="B38" s="139" t="s">
        <v>315</v>
      </c>
      <c r="C38" s="118">
        <f>SUM(C43:C50)+C40</f>
        <v>154697</v>
      </c>
      <c r="D38" s="119">
        <f>SUM(D43:D50)+D40</f>
        <v>557451</v>
      </c>
      <c r="E38" s="101"/>
      <c r="F38" s="140"/>
      <c r="G38" s="140"/>
      <c r="H38" s="140"/>
      <c r="I38" s="127"/>
    </row>
    <row r="39" spans="1:16" x14ac:dyDescent="0.2">
      <c r="A39" s="138" t="s">
        <v>285</v>
      </c>
      <c r="B39" s="139" t="s">
        <v>371</v>
      </c>
      <c r="C39" s="119"/>
      <c r="D39" s="119"/>
      <c r="E39" s="101"/>
      <c r="F39" s="127"/>
      <c r="G39" s="127"/>
      <c r="H39" s="127"/>
      <c r="I39" s="127"/>
    </row>
    <row r="40" spans="1:16" x14ac:dyDescent="0.2">
      <c r="A40" s="138" t="s">
        <v>37</v>
      </c>
      <c r="B40" s="139" t="s">
        <v>38</v>
      </c>
      <c r="C40" s="119">
        <f>SUM(C41:C42)</f>
        <v>200</v>
      </c>
      <c r="D40" s="119">
        <f>SUM(D41:D42)</f>
        <v>17979</v>
      </c>
      <c r="E40" s="101"/>
      <c r="F40" s="140"/>
      <c r="G40" s="140"/>
      <c r="H40" s="127"/>
      <c r="I40" s="127"/>
    </row>
    <row r="41" spans="1:16" x14ac:dyDescent="0.2">
      <c r="A41" s="138" t="s">
        <v>39</v>
      </c>
      <c r="B41" s="139" t="s">
        <v>40</v>
      </c>
      <c r="C41" s="119"/>
      <c r="D41" s="119">
        <v>0</v>
      </c>
      <c r="F41" s="127"/>
      <c r="G41" s="127"/>
      <c r="H41" s="127"/>
      <c r="I41" s="147"/>
    </row>
    <row r="42" spans="1:16" x14ac:dyDescent="0.2">
      <c r="A42" s="138" t="s">
        <v>41</v>
      </c>
      <c r="B42" s="139" t="s">
        <v>42</v>
      </c>
      <c r="C42" s="119">
        <v>200</v>
      </c>
      <c r="D42" s="119">
        <v>17979</v>
      </c>
      <c r="F42" s="140"/>
      <c r="G42" s="127"/>
      <c r="H42" s="127"/>
      <c r="I42" s="127"/>
    </row>
    <row r="43" spans="1:16" x14ac:dyDescent="0.2">
      <c r="A43" s="138" t="s">
        <v>43</v>
      </c>
      <c r="B43" s="139" t="s">
        <v>44</v>
      </c>
      <c r="C43" s="119"/>
      <c r="D43" s="119">
        <v>235</v>
      </c>
      <c r="E43" s="101"/>
      <c r="F43" s="140"/>
      <c r="G43" s="140"/>
      <c r="H43" s="127"/>
      <c r="I43" s="127"/>
    </row>
    <row r="44" spans="1:16" x14ac:dyDescent="0.2">
      <c r="A44" s="138" t="s">
        <v>45</v>
      </c>
      <c r="B44" s="139" t="s">
        <v>46</v>
      </c>
      <c r="C44" s="118">
        <v>0</v>
      </c>
      <c r="D44" s="119">
        <v>0</v>
      </c>
      <c r="E44" s="101"/>
      <c r="F44" s="140"/>
      <c r="G44" s="140"/>
      <c r="H44" s="127"/>
      <c r="I44" s="127"/>
    </row>
    <row r="45" spans="1:16" x14ac:dyDescent="0.2">
      <c r="A45" s="138" t="s">
        <v>47</v>
      </c>
      <c r="B45" s="139" t="s">
        <v>48</v>
      </c>
      <c r="C45" s="118">
        <v>83239</v>
      </c>
      <c r="D45" s="119">
        <v>17361</v>
      </c>
      <c r="E45" s="101"/>
      <c r="F45" s="140"/>
      <c r="G45" s="140"/>
      <c r="H45" s="148"/>
      <c r="I45" s="127"/>
    </row>
    <row r="46" spans="1:16" x14ac:dyDescent="0.2">
      <c r="A46" s="138" t="s">
        <v>49</v>
      </c>
      <c r="B46" s="139" t="s">
        <v>50</v>
      </c>
      <c r="C46" s="118">
        <v>56317</v>
      </c>
      <c r="D46" s="119">
        <v>516381</v>
      </c>
      <c r="E46" s="101"/>
      <c r="F46" s="140"/>
      <c r="G46" s="140"/>
      <c r="H46" s="127"/>
      <c r="I46" s="127"/>
    </row>
    <row r="47" spans="1:16" x14ac:dyDescent="0.2">
      <c r="A47" s="138" t="s">
        <v>51</v>
      </c>
      <c r="B47" s="139" t="s">
        <v>52</v>
      </c>
      <c r="C47" s="118">
        <v>14941</v>
      </c>
      <c r="D47" s="119">
        <v>5495</v>
      </c>
      <c r="E47" s="101"/>
      <c r="F47" s="140"/>
      <c r="G47" s="140"/>
      <c r="H47" s="127"/>
      <c r="I47" s="127"/>
    </row>
    <row r="48" spans="1:16" x14ac:dyDescent="0.2">
      <c r="A48" s="138" t="s">
        <v>53</v>
      </c>
      <c r="B48" s="139" t="s">
        <v>54</v>
      </c>
      <c r="C48" s="119"/>
      <c r="D48" s="119"/>
      <c r="F48" s="127"/>
      <c r="G48" s="127"/>
      <c r="H48" s="127"/>
      <c r="I48" s="127"/>
    </row>
    <row r="49" spans="1:9" x14ac:dyDescent="0.2">
      <c r="A49" s="138" t="s">
        <v>55</v>
      </c>
      <c r="B49" s="139" t="s">
        <v>56</v>
      </c>
      <c r="C49" s="119"/>
      <c r="D49" s="119"/>
      <c r="F49" s="127"/>
      <c r="G49" s="127"/>
      <c r="H49" s="127"/>
      <c r="I49" s="127"/>
    </row>
    <row r="50" spans="1:9" x14ac:dyDescent="0.2">
      <c r="A50" s="138" t="s">
        <v>57</v>
      </c>
      <c r="B50" s="139" t="s">
        <v>58</v>
      </c>
      <c r="C50" s="119"/>
      <c r="D50" s="119"/>
      <c r="F50" s="127"/>
      <c r="G50" s="127"/>
      <c r="H50" s="127"/>
      <c r="I50" s="127"/>
    </row>
    <row r="51" spans="1:9" x14ac:dyDescent="0.2">
      <c r="A51" s="138" t="s">
        <v>59</v>
      </c>
      <c r="B51" s="139" t="s">
        <v>316</v>
      </c>
      <c r="C51" s="119">
        <v>0</v>
      </c>
      <c r="D51" s="119">
        <v>0</v>
      </c>
      <c r="E51" s="101"/>
      <c r="F51" s="140"/>
      <c r="G51" s="127"/>
      <c r="H51" s="127"/>
      <c r="I51" s="127"/>
    </row>
    <row r="52" spans="1:9" x14ac:dyDescent="0.2">
      <c r="A52" s="138" t="s">
        <v>285</v>
      </c>
      <c r="B52" s="139" t="s">
        <v>371</v>
      </c>
      <c r="C52" s="119"/>
      <c r="D52" s="119"/>
      <c r="F52" s="127"/>
      <c r="G52" s="127"/>
      <c r="H52" s="127"/>
      <c r="I52" s="127"/>
    </row>
    <row r="53" spans="1:9" x14ac:dyDescent="0.2">
      <c r="A53" s="138" t="s">
        <v>60</v>
      </c>
      <c r="B53" s="139" t="s">
        <v>61</v>
      </c>
      <c r="C53" s="119"/>
      <c r="D53" s="119"/>
      <c r="F53" s="127"/>
      <c r="G53" s="127"/>
      <c r="H53" s="127"/>
      <c r="I53" s="127"/>
    </row>
    <row r="54" spans="1:9" x14ac:dyDescent="0.2">
      <c r="A54" s="138" t="s">
        <v>62</v>
      </c>
      <c r="B54" s="139" t="s">
        <v>63</v>
      </c>
      <c r="C54" s="119">
        <v>0</v>
      </c>
      <c r="D54" s="119"/>
      <c r="F54" s="127"/>
      <c r="G54" s="127"/>
      <c r="H54" s="127"/>
      <c r="I54" s="127"/>
    </row>
    <row r="55" spans="1:9" x14ac:dyDescent="0.2">
      <c r="A55" s="138" t="s">
        <v>64</v>
      </c>
      <c r="B55" s="139" t="s">
        <v>65</v>
      </c>
      <c r="C55" s="119"/>
      <c r="D55" s="119"/>
      <c r="F55" s="127"/>
      <c r="G55" s="127"/>
      <c r="H55" s="127"/>
      <c r="I55" s="127"/>
    </row>
    <row r="56" spans="1:9" x14ac:dyDescent="0.2">
      <c r="A56" s="138" t="s">
        <v>66</v>
      </c>
      <c r="B56" s="139" t="s">
        <v>67</v>
      </c>
      <c r="C56" s="119"/>
      <c r="D56" s="119"/>
      <c r="F56" s="127"/>
      <c r="G56" s="127"/>
      <c r="H56" s="127"/>
      <c r="I56" s="127"/>
    </row>
    <row r="57" spans="1:9" x14ac:dyDescent="0.2">
      <c r="A57" s="138" t="s">
        <v>293</v>
      </c>
      <c r="B57" s="139" t="s">
        <v>317</v>
      </c>
      <c r="C57" s="118">
        <v>683605</v>
      </c>
      <c r="D57" s="119">
        <v>746170</v>
      </c>
      <c r="E57" s="101"/>
      <c r="F57" s="142"/>
      <c r="G57" s="127"/>
      <c r="H57" s="127"/>
      <c r="I57" s="127"/>
    </row>
    <row r="58" spans="1:9" x14ac:dyDescent="0.2">
      <c r="A58" s="138" t="s">
        <v>294</v>
      </c>
      <c r="B58" s="139" t="s">
        <v>318</v>
      </c>
      <c r="C58" s="118">
        <v>40918</v>
      </c>
      <c r="D58" s="119">
        <v>74002</v>
      </c>
      <c r="E58" s="101"/>
      <c r="F58" s="140"/>
      <c r="G58" s="127"/>
      <c r="H58" s="127"/>
      <c r="I58" s="127"/>
    </row>
    <row r="59" spans="1:9" x14ac:dyDescent="0.2">
      <c r="A59" s="138" t="s">
        <v>68</v>
      </c>
      <c r="B59" s="139" t="s">
        <v>245</v>
      </c>
      <c r="C59" s="118">
        <v>18488</v>
      </c>
      <c r="D59" s="119">
        <v>15591</v>
      </c>
      <c r="E59" s="101"/>
      <c r="F59" s="142"/>
      <c r="G59" s="127"/>
      <c r="H59" s="127"/>
      <c r="I59" s="127"/>
    </row>
    <row r="60" spans="1:9" x14ac:dyDescent="0.2">
      <c r="A60" s="138" t="s">
        <v>283</v>
      </c>
      <c r="B60" s="139" t="s">
        <v>319</v>
      </c>
      <c r="C60" s="119"/>
      <c r="D60" s="119"/>
      <c r="F60" s="127"/>
      <c r="G60" s="127"/>
      <c r="H60" s="127"/>
      <c r="I60" s="127"/>
    </row>
    <row r="61" spans="1:9" x14ac:dyDescent="0.2">
      <c r="A61" s="149" t="s">
        <v>353</v>
      </c>
      <c r="B61" s="139">
        <v>21</v>
      </c>
      <c r="C61" s="150">
        <f>C11+C15+C16+C19+C22+C25+C28+C31+C32+C33+C34+C35+C36+C37+C38+C51+C57+C58+C59+C60</f>
        <v>38260912</v>
      </c>
      <c r="D61" s="150">
        <f>D11+D15+D16+D19+D22+D25+D28+D31+D32+D33+D34+D35+D36+D37+D38+D51+D57+D58+D59+D60</f>
        <v>35776582</v>
      </c>
      <c r="F61" s="127"/>
      <c r="G61" s="127"/>
      <c r="H61" s="127"/>
      <c r="I61" s="127"/>
    </row>
    <row r="62" spans="1:9" x14ac:dyDescent="0.2">
      <c r="A62" s="138"/>
      <c r="B62" s="139"/>
      <c r="C62" s="126"/>
      <c r="D62" s="126"/>
      <c r="F62" s="127"/>
      <c r="G62" s="127"/>
      <c r="H62" s="127"/>
      <c r="I62" s="127"/>
    </row>
    <row r="63" spans="1:9" x14ac:dyDescent="0.2">
      <c r="A63" s="151" t="s">
        <v>289</v>
      </c>
      <c r="B63" s="139"/>
      <c r="C63" s="126"/>
      <c r="D63" s="126"/>
      <c r="F63" s="127"/>
      <c r="G63" s="127"/>
      <c r="H63" s="127"/>
      <c r="I63" s="127"/>
    </row>
    <row r="64" spans="1:9" x14ac:dyDescent="0.2">
      <c r="A64" s="138" t="s">
        <v>354</v>
      </c>
      <c r="B64" s="139" t="s">
        <v>322</v>
      </c>
      <c r="C64" s="119">
        <v>5519400</v>
      </c>
      <c r="D64" s="119">
        <v>442271</v>
      </c>
      <c r="E64" s="101"/>
      <c r="F64" s="140"/>
      <c r="G64" s="140"/>
      <c r="H64" s="127"/>
      <c r="I64" s="127"/>
    </row>
    <row r="65" spans="1:10" x14ac:dyDescent="0.2">
      <c r="A65" s="138" t="s">
        <v>290</v>
      </c>
      <c r="B65" s="139" t="s">
        <v>323</v>
      </c>
      <c r="C65" s="119"/>
      <c r="D65" s="126"/>
      <c r="F65" s="127"/>
      <c r="G65" s="127"/>
      <c r="H65" s="127"/>
      <c r="I65" s="127"/>
    </row>
    <row r="66" spans="1:10" x14ac:dyDescent="0.2">
      <c r="A66" s="138" t="s">
        <v>295</v>
      </c>
      <c r="B66" s="139" t="s">
        <v>324</v>
      </c>
      <c r="C66" s="118">
        <v>11659960</v>
      </c>
      <c r="D66" s="119">
        <v>14793065</v>
      </c>
      <c r="E66" s="101"/>
      <c r="F66" s="140"/>
      <c r="G66" s="140"/>
      <c r="H66" s="140"/>
      <c r="I66" s="127"/>
    </row>
    <row r="67" spans="1:10" x14ac:dyDescent="0.2">
      <c r="A67" s="138" t="s">
        <v>356</v>
      </c>
      <c r="B67" s="139" t="s">
        <v>325</v>
      </c>
      <c r="C67" s="119"/>
      <c r="D67" s="126"/>
      <c r="F67" s="127"/>
      <c r="G67" s="127"/>
      <c r="H67" s="127"/>
      <c r="I67" s="127"/>
    </row>
    <row r="68" spans="1:10" x14ac:dyDescent="0.2">
      <c r="A68" s="138" t="s">
        <v>296</v>
      </c>
      <c r="B68" s="139" t="s">
        <v>69</v>
      </c>
      <c r="C68" s="119"/>
      <c r="D68" s="126"/>
      <c r="F68" s="127"/>
      <c r="G68" s="127"/>
      <c r="H68" s="127"/>
      <c r="I68" s="127"/>
    </row>
    <row r="69" spans="1:10" x14ac:dyDescent="0.2">
      <c r="A69" s="138" t="s">
        <v>70</v>
      </c>
      <c r="B69" s="139" t="s">
        <v>71</v>
      </c>
      <c r="C69" s="152">
        <v>7</v>
      </c>
      <c r="D69" s="119">
        <v>10</v>
      </c>
      <c r="E69" s="101"/>
      <c r="F69" s="140"/>
      <c r="G69" s="127"/>
      <c r="H69" s="127"/>
      <c r="I69" s="127"/>
    </row>
    <row r="70" spans="1:10" x14ac:dyDescent="0.2">
      <c r="A70" s="138" t="s">
        <v>355</v>
      </c>
      <c r="B70" s="139" t="s">
        <v>72</v>
      </c>
      <c r="C70" s="118">
        <v>261489</v>
      </c>
      <c r="D70" s="119">
        <v>373084</v>
      </c>
      <c r="E70" s="101"/>
      <c r="F70" s="140"/>
      <c r="G70" s="140"/>
      <c r="H70" s="140"/>
      <c r="I70" s="142"/>
      <c r="J70" s="153"/>
    </row>
    <row r="71" spans="1:10" x14ac:dyDescent="0.2">
      <c r="A71" s="138" t="s">
        <v>73</v>
      </c>
      <c r="B71" s="139" t="s">
        <v>74</v>
      </c>
      <c r="C71" s="119">
        <f>SUM(C73:C84)</f>
        <v>29837</v>
      </c>
      <c r="D71" s="119">
        <f>SUM(D73:D84)</f>
        <v>12072</v>
      </c>
      <c r="E71" s="101"/>
      <c r="F71" s="140"/>
      <c r="G71" s="140"/>
      <c r="H71" s="142"/>
      <c r="I71" s="127"/>
    </row>
    <row r="72" spans="1:10" x14ac:dyDescent="0.2">
      <c r="A72" s="138" t="s">
        <v>285</v>
      </c>
      <c r="B72" s="139" t="s">
        <v>371</v>
      </c>
      <c r="C72" s="119"/>
      <c r="D72" s="126"/>
      <c r="E72" s="101"/>
      <c r="F72" s="127"/>
      <c r="G72" s="127"/>
      <c r="H72" s="127"/>
      <c r="I72" s="127"/>
    </row>
    <row r="73" spans="1:10" x14ac:dyDescent="0.2">
      <c r="A73" s="138" t="s">
        <v>75</v>
      </c>
      <c r="B73" s="139" t="s">
        <v>297</v>
      </c>
      <c r="C73" s="119">
        <v>109</v>
      </c>
      <c r="D73" s="126"/>
      <c r="E73" s="101"/>
      <c r="F73" s="140"/>
      <c r="G73" s="127"/>
      <c r="H73" s="127"/>
      <c r="I73" s="127"/>
    </row>
    <row r="74" spans="1:10" x14ac:dyDescent="0.2">
      <c r="A74" s="138" t="s">
        <v>76</v>
      </c>
      <c r="B74" s="139" t="s">
        <v>77</v>
      </c>
      <c r="C74" s="119"/>
      <c r="D74" s="126"/>
      <c r="F74" s="127"/>
      <c r="G74" s="127"/>
      <c r="H74" s="127"/>
      <c r="I74" s="127"/>
    </row>
    <row r="75" spans="1:10" x14ac:dyDescent="0.2">
      <c r="A75" s="138" t="s">
        <v>78</v>
      </c>
      <c r="B75" s="139" t="s">
        <v>79</v>
      </c>
      <c r="C75" s="119"/>
      <c r="D75" s="126"/>
      <c r="F75" s="127"/>
      <c r="G75" s="127"/>
      <c r="H75" s="127"/>
      <c r="I75" s="127"/>
    </row>
    <row r="76" spans="1:10" x14ac:dyDescent="0.2">
      <c r="A76" s="138" t="s">
        <v>80</v>
      </c>
      <c r="B76" s="139" t="s">
        <v>81</v>
      </c>
      <c r="C76" s="119"/>
      <c r="D76" s="126"/>
      <c r="F76" s="127"/>
      <c r="G76" s="127"/>
      <c r="H76" s="127"/>
      <c r="I76" s="127"/>
    </row>
    <row r="77" spans="1:10" x14ac:dyDescent="0.2">
      <c r="A77" s="138" t="s">
        <v>82</v>
      </c>
      <c r="B77" s="139" t="s">
        <v>83</v>
      </c>
      <c r="C77" s="119"/>
      <c r="D77" s="126"/>
      <c r="F77" s="127"/>
      <c r="G77" s="127"/>
      <c r="H77" s="127"/>
      <c r="I77" s="127"/>
    </row>
    <row r="78" spans="1:10" x14ac:dyDescent="0.2">
      <c r="A78" s="138" t="s">
        <v>84</v>
      </c>
      <c r="B78" s="139" t="s">
        <v>85</v>
      </c>
      <c r="C78" s="119"/>
      <c r="D78" s="126"/>
      <c r="F78" s="127"/>
      <c r="G78" s="127"/>
      <c r="H78" s="127"/>
      <c r="I78" s="127"/>
    </row>
    <row r="79" spans="1:10" x14ac:dyDescent="0.2">
      <c r="A79" s="138" t="s">
        <v>86</v>
      </c>
      <c r="B79" s="139" t="s">
        <v>87</v>
      </c>
      <c r="C79" s="118">
        <v>15395</v>
      </c>
      <c r="D79" s="119">
        <v>6340</v>
      </c>
      <c r="E79" s="101"/>
      <c r="F79" s="140"/>
      <c r="G79" s="127"/>
      <c r="H79" s="127"/>
      <c r="I79" s="127"/>
    </row>
    <row r="80" spans="1:10" x14ac:dyDescent="0.2">
      <c r="A80" s="138" t="s">
        <v>88</v>
      </c>
      <c r="B80" s="139" t="s">
        <v>89</v>
      </c>
      <c r="C80" s="118">
        <v>9824</v>
      </c>
      <c r="D80" s="119">
        <v>3725</v>
      </c>
      <c r="E80" s="101"/>
      <c r="F80" s="142"/>
      <c r="G80" s="142"/>
      <c r="H80" s="142"/>
      <c r="I80" s="142"/>
    </row>
    <row r="81" spans="1:9" x14ac:dyDescent="0.2">
      <c r="A81" s="138" t="s">
        <v>90</v>
      </c>
      <c r="B81" s="139" t="s">
        <v>91</v>
      </c>
      <c r="C81" s="119"/>
      <c r="D81" s="119"/>
      <c r="F81" s="127"/>
      <c r="G81" s="127"/>
      <c r="H81" s="127"/>
      <c r="I81" s="127"/>
    </row>
    <row r="82" spans="1:9" x14ac:dyDescent="0.2">
      <c r="A82" s="138" t="s">
        <v>92</v>
      </c>
      <c r="B82" s="139" t="s">
        <v>93</v>
      </c>
      <c r="C82" s="118">
        <v>4509</v>
      </c>
      <c r="D82" s="119">
        <v>2007</v>
      </c>
      <c r="E82" s="101"/>
      <c r="F82" s="142"/>
      <c r="G82" s="142"/>
      <c r="H82" s="127"/>
      <c r="I82" s="127"/>
    </row>
    <row r="83" spans="1:9" x14ac:dyDescent="0.2">
      <c r="A83" s="138" t="s">
        <v>94</v>
      </c>
      <c r="B83" s="139" t="s">
        <v>95</v>
      </c>
      <c r="C83" s="119"/>
      <c r="D83" s="119"/>
      <c r="E83" s="101"/>
      <c r="F83" s="140"/>
      <c r="G83" s="127"/>
      <c r="H83" s="127"/>
      <c r="I83" s="127"/>
    </row>
    <row r="84" spans="1:9" ht="25.5" x14ac:dyDescent="0.2">
      <c r="A84" s="138" t="s">
        <v>96</v>
      </c>
      <c r="B84" s="139" t="s">
        <v>97</v>
      </c>
      <c r="C84" s="119">
        <v>0</v>
      </c>
      <c r="D84" s="126"/>
      <c r="E84" s="101"/>
      <c r="F84" s="140"/>
      <c r="G84" s="127"/>
      <c r="H84" s="127"/>
      <c r="I84" s="127"/>
    </row>
    <row r="85" spans="1:9" x14ac:dyDescent="0.2">
      <c r="A85" s="138" t="s">
        <v>59</v>
      </c>
      <c r="B85" s="139" t="s">
        <v>98</v>
      </c>
      <c r="C85" s="119">
        <v>0</v>
      </c>
      <c r="D85" s="119">
        <v>75843</v>
      </c>
      <c r="F85" s="127"/>
      <c r="G85" s="127"/>
      <c r="H85" s="127"/>
      <c r="I85" s="127"/>
    </row>
    <row r="86" spans="1:9" x14ac:dyDescent="0.2">
      <c r="A86" s="138" t="s">
        <v>285</v>
      </c>
      <c r="B86" s="139" t="s">
        <v>371</v>
      </c>
      <c r="C86" s="119"/>
      <c r="D86" s="126"/>
      <c r="F86" s="127"/>
      <c r="G86" s="127"/>
      <c r="H86" s="127"/>
      <c r="I86" s="127"/>
    </row>
    <row r="87" spans="1:9" x14ac:dyDescent="0.2">
      <c r="A87" s="138" t="s">
        <v>99</v>
      </c>
      <c r="B87" s="139" t="s">
        <v>100</v>
      </c>
      <c r="C87" s="119"/>
      <c r="D87" s="126"/>
      <c r="F87" s="127"/>
      <c r="G87" s="127"/>
      <c r="H87" s="127"/>
      <c r="I87" s="127"/>
    </row>
    <row r="88" spans="1:9" x14ac:dyDescent="0.2">
      <c r="A88" s="138" t="s">
        <v>101</v>
      </c>
      <c r="B88" s="139" t="s">
        <v>102</v>
      </c>
      <c r="C88" s="119"/>
      <c r="D88" s="119">
        <v>75843</v>
      </c>
      <c r="E88" s="101"/>
      <c r="F88" s="140"/>
      <c r="G88" s="127"/>
      <c r="H88" s="127"/>
      <c r="I88" s="127"/>
    </row>
    <row r="89" spans="1:9" x14ac:dyDescent="0.2">
      <c r="A89" s="138" t="s">
        <v>103</v>
      </c>
      <c r="B89" s="139" t="s">
        <v>104</v>
      </c>
      <c r="C89" s="119"/>
      <c r="D89" s="126"/>
      <c r="F89" s="127"/>
      <c r="G89" s="127"/>
      <c r="H89" s="127"/>
      <c r="I89" s="127"/>
    </row>
    <row r="90" spans="1:9" x14ac:dyDescent="0.2">
      <c r="A90" s="138" t="s">
        <v>105</v>
      </c>
      <c r="B90" s="139" t="s">
        <v>106</v>
      </c>
      <c r="C90" s="119"/>
      <c r="D90" s="126"/>
      <c r="F90" s="127"/>
      <c r="G90" s="127"/>
      <c r="H90" s="127"/>
      <c r="I90" s="127"/>
    </row>
    <row r="91" spans="1:9" x14ac:dyDescent="0.2">
      <c r="A91" s="138" t="s">
        <v>298</v>
      </c>
      <c r="B91" s="139" t="s">
        <v>107</v>
      </c>
      <c r="C91" s="119">
        <v>210</v>
      </c>
      <c r="D91" s="119">
        <v>0</v>
      </c>
      <c r="E91" s="101"/>
      <c r="F91" s="142"/>
      <c r="G91" s="140"/>
      <c r="H91" s="127"/>
      <c r="I91" s="127"/>
    </row>
    <row r="92" spans="1:9" x14ac:dyDescent="0.2">
      <c r="A92" s="138" t="s">
        <v>299</v>
      </c>
      <c r="B92" s="139" t="s">
        <v>357</v>
      </c>
      <c r="C92" s="126"/>
      <c r="D92" s="126"/>
      <c r="F92" s="127"/>
      <c r="G92" s="127"/>
      <c r="H92" s="127"/>
      <c r="I92" s="127"/>
    </row>
    <row r="93" spans="1:9" x14ac:dyDescent="0.2">
      <c r="A93" s="138" t="s">
        <v>108</v>
      </c>
      <c r="B93" s="139" t="s">
        <v>358</v>
      </c>
      <c r="C93" s="126"/>
      <c r="D93" s="126"/>
      <c r="F93" s="127"/>
      <c r="G93" s="127"/>
      <c r="H93" s="127"/>
      <c r="I93" s="127"/>
    </row>
    <row r="94" spans="1:9" x14ac:dyDescent="0.2">
      <c r="A94" s="138" t="s">
        <v>109</v>
      </c>
      <c r="B94" s="139" t="s">
        <v>359</v>
      </c>
      <c r="C94" s="126"/>
      <c r="D94" s="126"/>
      <c r="F94" s="127"/>
      <c r="G94" s="127"/>
      <c r="H94" s="127"/>
      <c r="I94" s="127"/>
    </row>
    <row r="95" spans="1:9" x14ac:dyDescent="0.2">
      <c r="A95" s="138" t="s">
        <v>326</v>
      </c>
      <c r="B95" s="139" t="s">
        <v>110</v>
      </c>
      <c r="C95" s="126"/>
      <c r="D95" s="126"/>
      <c r="F95" s="127"/>
      <c r="G95" s="127"/>
      <c r="H95" s="127"/>
      <c r="I95" s="127"/>
    </row>
    <row r="96" spans="1:9" x14ac:dyDescent="0.2">
      <c r="A96" s="149" t="s">
        <v>327</v>
      </c>
      <c r="B96" s="139" t="s">
        <v>111</v>
      </c>
      <c r="C96" s="154">
        <f>SUM(C64:C95)-SUM(C73:C84)-SUM(C87:C90)</f>
        <v>17470903</v>
      </c>
      <c r="D96" s="154">
        <f>SUM(D64:D95)-SUM(D73:D84)-SUM(D87:D90)</f>
        <v>15696345</v>
      </c>
      <c r="F96" s="127"/>
      <c r="G96" s="127"/>
      <c r="H96" s="127"/>
      <c r="I96" s="127"/>
    </row>
    <row r="97" spans="1:9" x14ac:dyDescent="0.2">
      <c r="A97" s="149"/>
      <c r="B97" s="139"/>
      <c r="C97" s="126"/>
      <c r="D97" s="126"/>
      <c r="F97" s="127"/>
      <c r="G97" s="127"/>
      <c r="H97" s="127"/>
      <c r="I97" s="127"/>
    </row>
    <row r="98" spans="1:9" x14ac:dyDescent="0.2">
      <c r="A98" s="149" t="s">
        <v>360</v>
      </c>
      <c r="B98" s="139"/>
      <c r="C98" s="126"/>
      <c r="D98" s="126"/>
      <c r="F98" s="127"/>
      <c r="G98" s="127"/>
      <c r="H98" s="127"/>
      <c r="I98" s="127"/>
    </row>
    <row r="99" spans="1:9" x14ac:dyDescent="0.2">
      <c r="A99" s="138" t="s">
        <v>361</v>
      </c>
      <c r="B99" s="139">
        <v>37</v>
      </c>
      <c r="C99" s="119">
        <f>SUM(C101:C102)</f>
        <v>11240188</v>
      </c>
      <c r="D99" s="119">
        <f>SUM(D101:D102)</f>
        <v>11240188</v>
      </c>
      <c r="F99" s="127"/>
      <c r="G99" s="127"/>
      <c r="H99" s="127"/>
      <c r="I99" s="127"/>
    </row>
    <row r="100" spans="1:9" x14ac:dyDescent="0.2">
      <c r="A100" s="138" t="s">
        <v>285</v>
      </c>
      <c r="B100" s="139"/>
      <c r="C100" s="119"/>
      <c r="D100" s="119"/>
      <c r="F100" s="127"/>
      <c r="G100" s="127"/>
      <c r="H100" s="127"/>
      <c r="I100" s="127"/>
    </row>
    <row r="101" spans="1:9" x14ac:dyDescent="0.2">
      <c r="A101" s="155" t="s">
        <v>362</v>
      </c>
      <c r="B101" s="139" t="s">
        <v>112</v>
      </c>
      <c r="C101" s="119">
        <v>4099259</v>
      </c>
      <c r="D101" s="119">
        <v>4099259</v>
      </c>
      <c r="F101" s="127"/>
      <c r="G101" s="127"/>
      <c r="H101" s="127"/>
      <c r="I101" s="127"/>
    </row>
    <row r="102" spans="1:9" x14ac:dyDescent="0.2">
      <c r="A102" s="138" t="s">
        <v>363</v>
      </c>
      <c r="B102" s="139" t="s">
        <v>113</v>
      </c>
      <c r="C102" s="119">
        <v>7140929</v>
      </c>
      <c r="D102" s="119">
        <v>7140929</v>
      </c>
      <c r="F102" s="127"/>
      <c r="G102" s="127"/>
      <c r="H102" s="127"/>
      <c r="I102" s="127"/>
    </row>
    <row r="103" spans="1:9" x14ac:dyDescent="0.2">
      <c r="A103" s="138" t="s">
        <v>286</v>
      </c>
      <c r="B103" s="139">
        <v>38</v>
      </c>
      <c r="C103" s="119"/>
      <c r="D103" s="119"/>
      <c r="F103" s="127"/>
      <c r="G103" s="127"/>
      <c r="H103" s="127"/>
      <c r="I103" s="127"/>
    </row>
    <row r="104" spans="1:9" x14ac:dyDescent="0.2">
      <c r="A104" s="138" t="s">
        <v>287</v>
      </c>
      <c r="B104" s="139">
        <v>39</v>
      </c>
      <c r="C104" s="119"/>
      <c r="D104" s="119"/>
      <c r="F104" s="127"/>
      <c r="G104" s="127"/>
      <c r="H104" s="127"/>
      <c r="I104" s="127"/>
    </row>
    <row r="105" spans="1:9" x14ac:dyDescent="0.2">
      <c r="A105" s="138" t="s">
        <v>288</v>
      </c>
      <c r="B105" s="139">
        <v>40</v>
      </c>
      <c r="C105" s="119">
        <f>SUM(C107:C109)</f>
        <v>-615812</v>
      </c>
      <c r="D105" s="156">
        <f>SUM(D107:D109)</f>
        <v>-839811</v>
      </c>
      <c r="F105" s="127"/>
      <c r="G105" s="127"/>
      <c r="H105" s="127"/>
      <c r="I105" s="127"/>
    </row>
    <row r="106" spans="1:9" x14ac:dyDescent="0.2">
      <c r="A106" s="138" t="s">
        <v>285</v>
      </c>
      <c r="B106" s="157" t="s">
        <v>371</v>
      </c>
      <c r="C106" s="119"/>
      <c r="D106" s="119"/>
      <c r="F106" s="127"/>
      <c r="G106" s="127"/>
      <c r="H106" s="127"/>
      <c r="I106" s="127"/>
    </row>
    <row r="107" spans="1:9" ht="25.5" x14ac:dyDescent="0.2">
      <c r="A107" s="138" t="s">
        <v>480</v>
      </c>
      <c r="B107" s="139" t="s">
        <v>114</v>
      </c>
      <c r="C107" s="118">
        <v>-615812</v>
      </c>
      <c r="D107" s="119">
        <v>-839811</v>
      </c>
      <c r="E107" s="101"/>
      <c r="F107" s="158"/>
      <c r="G107" s="127"/>
      <c r="H107" s="127"/>
      <c r="I107" s="127"/>
    </row>
    <row r="108" spans="1:9" x14ac:dyDescent="0.2">
      <c r="A108" s="138" t="s">
        <v>115</v>
      </c>
      <c r="B108" s="139" t="s">
        <v>116</v>
      </c>
      <c r="C108" s="119">
        <v>0</v>
      </c>
      <c r="D108" s="119">
        <v>0</v>
      </c>
      <c r="E108" s="101"/>
      <c r="F108" s="159"/>
      <c r="G108" s="127"/>
      <c r="H108" s="127"/>
      <c r="I108" s="127"/>
    </row>
    <row r="109" spans="1:9" ht="25.5" x14ac:dyDescent="0.2">
      <c r="A109" s="138" t="s">
        <v>481</v>
      </c>
      <c r="B109" s="139" t="s">
        <v>482</v>
      </c>
      <c r="C109" s="119">
        <v>0</v>
      </c>
      <c r="D109" s="119">
        <v>0</v>
      </c>
      <c r="E109" s="101"/>
      <c r="F109" s="140"/>
      <c r="G109" s="127"/>
      <c r="H109" s="127"/>
      <c r="I109" s="127"/>
    </row>
    <row r="110" spans="1:9" x14ac:dyDescent="0.2">
      <c r="A110" s="138" t="s">
        <v>364</v>
      </c>
      <c r="B110" s="139">
        <v>41</v>
      </c>
      <c r="C110" s="118">
        <v>739309</v>
      </c>
      <c r="D110" s="160">
        <v>715359</v>
      </c>
      <c r="E110" s="101"/>
      <c r="F110" s="140"/>
      <c r="G110" s="127"/>
      <c r="H110" s="127"/>
      <c r="I110" s="127"/>
    </row>
    <row r="111" spans="1:9" x14ac:dyDescent="0.2">
      <c r="A111" s="138" t="s">
        <v>365</v>
      </c>
      <c r="B111" s="161">
        <v>42</v>
      </c>
      <c r="C111" s="118">
        <f>C113+C114</f>
        <v>9426324</v>
      </c>
      <c r="D111" s="119">
        <f>D113+D114</f>
        <v>8964501</v>
      </c>
      <c r="F111" s="142"/>
      <c r="G111" s="127"/>
      <c r="H111" s="127"/>
      <c r="I111" s="127"/>
    </row>
    <row r="112" spans="1:9" x14ac:dyDescent="0.2">
      <c r="A112" s="138" t="s">
        <v>285</v>
      </c>
      <c r="B112" s="161"/>
      <c r="C112" s="119"/>
      <c r="D112" s="119"/>
      <c r="F112" s="127"/>
      <c r="G112" s="127"/>
      <c r="H112" s="127"/>
      <c r="I112" s="127"/>
    </row>
    <row r="113" spans="1:9" ht="12.75" customHeight="1" x14ac:dyDescent="0.2">
      <c r="A113" s="120" t="s">
        <v>366</v>
      </c>
      <c r="B113" s="161" t="s">
        <v>117</v>
      </c>
      <c r="C113" s="118">
        <v>6964510</v>
      </c>
      <c r="D113" s="119">
        <v>4944039</v>
      </c>
      <c r="E113" s="101"/>
      <c r="F113" s="140"/>
      <c r="G113" s="127"/>
      <c r="H113" s="127"/>
      <c r="I113" s="127"/>
    </row>
    <row r="114" spans="1:9" x14ac:dyDescent="0.2">
      <c r="A114" s="138" t="s">
        <v>367</v>
      </c>
      <c r="B114" s="161" t="s">
        <v>118</v>
      </c>
      <c r="C114" s="118">
        <v>2461814</v>
      </c>
      <c r="D114" s="119">
        <v>4020462</v>
      </c>
      <c r="E114" s="101"/>
      <c r="F114" s="140"/>
      <c r="G114" s="127"/>
      <c r="H114" s="127"/>
      <c r="I114" s="127"/>
    </row>
    <row r="115" spans="1:9" x14ac:dyDescent="0.2">
      <c r="A115" s="149" t="s">
        <v>368</v>
      </c>
      <c r="B115" s="161">
        <v>43</v>
      </c>
      <c r="C115" s="154">
        <f>C99+C103-C104+C105+C111+C110</f>
        <v>20790009</v>
      </c>
      <c r="D115" s="154">
        <f>D99+D103-D104+D105+D111+D110</f>
        <v>20080237</v>
      </c>
      <c r="F115" s="127"/>
      <c r="G115" s="127"/>
      <c r="H115" s="127"/>
      <c r="I115" s="127"/>
    </row>
    <row r="116" spans="1:9" x14ac:dyDescent="0.2">
      <c r="A116" s="149"/>
      <c r="B116" s="161"/>
      <c r="C116" s="154"/>
      <c r="D116" s="154"/>
      <c r="F116" s="127"/>
      <c r="G116" s="127"/>
      <c r="H116" s="127"/>
      <c r="I116" s="127"/>
    </row>
    <row r="117" spans="1:9" x14ac:dyDescent="0.2">
      <c r="A117" s="149" t="s">
        <v>483</v>
      </c>
      <c r="B117" s="162" t="s">
        <v>419</v>
      </c>
      <c r="C117" s="154">
        <f>C115+C96</f>
        <v>38260912</v>
      </c>
      <c r="D117" s="154">
        <f>D115+D96</f>
        <v>35776582</v>
      </c>
      <c r="E117" s="125"/>
    </row>
    <row r="118" spans="1:9" x14ac:dyDescent="0.2">
      <c r="C118" s="163"/>
      <c r="D118" s="163"/>
    </row>
    <row r="119" spans="1:9" x14ac:dyDescent="0.2">
      <c r="A119" s="164"/>
      <c r="C119" s="165"/>
      <c r="D119" s="165"/>
    </row>
    <row r="120" spans="1:9" ht="20.25" customHeight="1" x14ac:dyDescent="0.2">
      <c r="A120" s="164" t="s">
        <v>506</v>
      </c>
      <c r="C120" s="120" t="s">
        <v>508</v>
      </c>
      <c r="D120" s="165"/>
    </row>
    <row r="121" spans="1:9" ht="25.5" customHeight="1" x14ac:dyDescent="0.2">
      <c r="A121" s="120" t="s">
        <v>505</v>
      </c>
      <c r="C121" s="120" t="s">
        <v>508</v>
      </c>
    </row>
    <row r="122" spans="1:9" ht="20.25" customHeight="1" x14ac:dyDescent="0.2">
      <c r="A122" s="164" t="s">
        <v>504</v>
      </c>
      <c r="C122" s="120" t="s">
        <v>508</v>
      </c>
    </row>
    <row r="123" spans="1:9" x14ac:dyDescent="0.2">
      <c r="A123" s="164"/>
    </row>
    <row r="124" spans="1:9" x14ac:dyDescent="0.2">
      <c r="A124" s="166" t="s">
        <v>418</v>
      </c>
      <c r="C124" s="165"/>
    </row>
    <row r="125" spans="1:9" x14ac:dyDescent="0.2">
      <c r="A125" s="164" t="s">
        <v>250</v>
      </c>
    </row>
    <row r="126" spans="1:9" x14ac:dyDescent="0.2">
      <c r="A126" s="164"/>
    </row>
    <row r="127" spans="1:9" x14ac:dyDescent="0.2">
      <c r="A127" s="164"/>
    </row>
  </sheetData>
  <mergeCells count="5">
    <mergeCell ref="A6:D6"/>
    <mergeCell ref="C1:D1"/>
    <mergeCell ref="A3:D3"/>
    <mergeCell ref="A4:D4"/>
    <mergeCell ref="A5:D5"/>
  </mergeCells>
  <phoneticPr fontId="7" type="noConversion"/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F276"/>
  <sheetViews>
    <sheetView topLeftCell="A100" zoomScaleNormal="100" zoomScaleSheetLayoutView="100" workbookViewId="0">
      <selection activeCell="I119" sqref="I119"/>
    </sheetView>
  </sheetViews>
  <sheetFormatPr defaultRowHeight="12.75" x14ac:dyDescent="0.2"/>
  <cols>
    <col min="1" max="1" width="52.42578125" style="167" customWidth="1"/>
    <col min="2" max="2" width="10.85546875" style="168" customWidth="1"/>
    <col min="3" max="4" width="15.85546875" style="120" customWidth="1"/>
    <col min="5" max="5" width="16" style="120" customWidth="1"/>
    <col min="6" max="6" width="17.42578125" style="120" customWidth="1"/>
    <col min="7" max="7" width="9.140625" style="120" customWidth="1"/>
    <col min="8" max="16384" width="9.140625" style="120"/>
  </cols>
  <sheetData>
    <row r="1" spans="1:6" ht="48" customHeight="1" x14ac:dyDescent="0.2">
      <c r="E1" s="204" t="s">
        <v>251</v>
      </c>
      <c r="F1" s="209"/>
    </row>
    <row r="2" spans="1:6" ht="23.25" customHeight="1" x14ac:dyDescent="0.2">
      <c r="E2" s="128"/>
      <c r="F2" s="129"/>
    </row>
    <row r="3" spans="1:6" x14ac:dyDescent="0.2">
      <c r="A3" s="206" t="s">
        <v>369</v>
      </c>
      <c r="B3" s="206"/>
      <c r="C3" s="206"/>
      <c r="D3" s="206"/>
      <c r="E3" s="206"/>
      <c r="F3" s="206"/>
    </row>
    <row r="4" spans="1:6" x14ac:dyDescent="0.2">
      <c r="A4" s="203"/>
      <c r="B4" s="203"/>
      <c r="C4" s="203"/>
      <c r="D4" s="203"/>
      <c r="E4" s="203"/>
      <c r="F4" s="203"/>
    </row>
    <row r="5" spans="1:6" x14ac:dyDescent="0.2">
      <c r="A5" s="207" t="s">
        <v>272</v>
      </c>
      <c r="B5" s="207"/>
      <c r="C5" s="207"/>
      <c r="D5" s="207"/>
      <c r="E5" s="207"/>
      <c r="F5" s="207"/>
    </row>
    <row r="6" spans="1:6" x14ac:dyDescent="0.2">
      <c r="A6" s="203" t="s">
        <v>507</v>
      </c>
      <c r="B6" s="203"/>
      <c r="C6" s="203"/>
      <c r="D6" s="203"/>
      <c r="E6" s="203"/>
      <c r="F6" s="203"/>
    </row>
    <row r="7" spans="1:6" s="130" customFormat="1" x14ac:dyDescent="0.2">
      <c r="A7" s="169"/>
      <c r="B7" s="170"/>
      <c r="C7" s="171"/>
      <c r="D7" s="171"/>
      <c r="E7" s="171"/>
      <c r="F7" s="171"/>
    </row>
    <row r="8" spans="1:6" s="130" customFormat="1" x14ac:dyDescent="0.2">
      <c r="A8" s="172"/>
      <c r="B8" s="173"/>
      <c r="C8" s="171"/>
      <c r="D8" s="174"/>
      <c r="F8" s="131" t="s">
        <v>252</v>
      </c>
    </row>
    <row r="9" spans="1:6" ht="63.75" x14ac:dyDescent="0.2">
      <c r="A9" s="132" t="s">
        <v>279</v>
      </c>
      <c r="B9" s="175" t="s">
        <v>339</v>
      </c>
      <c r="C9" s="132" t="s">
        <v>275</v>
      </c>
      <c r="D9" s="132" t="s">
        <v>276</v>
      </c>
      <c r="E9" s="132" t="s">
        <v>253</v>
      </c>
      <c r="F9" s="132" t="s">
        <v>277</v>
      </c>
    </row>
    <row r="10" spans="1:6" x14ac:dyDescent="0.2">
      <c r="A10" s="176">
        <v>1</v>
      </c>
      <c r="B10" s="177">
        <v>2</v>
      </c>
      <c r="C10" s="102">
        <v>3</v>
      </c>
      <c r="D10" s="102">
        <v>4</v>
      </c>
      <c r="E10" s="102">
        <v>5</v>
      </c>
      <c r="F10" s="102">
        <v>6</v>
      </c>
    </row>
    <row r="11" spans="1:6" ht="15" customHeight="1" x14ac:dyDescent="0.2">
      <c r="A11" s="178" t="s">
        <v>254</v>
      </c>
      <c r="B11" s="179">
        <v>1</v>
      </c>
      <c r="C11" s="103">
        <f>C13+C14+C15+C28</f>
        <v>312119</v>
      </c>
      <c r="D11" s="103">
        <f>D13+D14+D15+D28</f>
        <v>2191334</v>
      </c>
      <c r="E11" s="180">
        <v>219176</v>
      </c>
      <c r="F11" s="180">
        <v>2287322</v>
      </c>
    </row>
    <row r="12" spans="1:6" ht="15.75" customHeight="1" x14ac:dyDescent="0.2">
      <c r="A12" s="181" t="s">
        <v>285</v>
      </c>
      <c r="B12" s="182"/>
      <c r="C12" s="104"/>
      <c r="D12" s="104"/>
      <c r="E12" s="183" t="s">
        <v>371</v>
      </c>
      <c r="F12" s="183" t="s">
        <v>371</v>
      </c>
    </row>
    <row r="13" spans="1:6" x14ac:dyDescent="0.2">
      <c r="A13" s="181" t="s">
        <v>255</v>
      </c>
      <c r="B13" s="182" t="s">
        <v>238</v>
      </c>
      <c r="C13" s="104"/>
      <c r="D13" s="104"/>
      <c r="E13" s="180">
        <v>0</v>
      </c>
      <c r="F13" s="180">
        <v>0</v>
      </c>
    </row>
    <row r="14" spans="1:6" x14ac:dyDescent="0.2">
      <c r="A14" s="181" t="s">
        <v>256</v>
      </c>
      <c r="B14" s="182" t="s">
        <v>239</v>
      </c>
      <c r="C14" s="105">
        <v>68630</v>
      </c>
      <c r="D14" s="105">
        <v>612146</v>
      </c>
      <c r="E14" s="180">
        <v>66086</v>
      </c>
      <c r="F14" s="180">
        <v>752972</v>
      </c>
    </row>
    <row r="15" spans="1:6" x14ac:dyDescent="0.2">
      <c r="A15" s="181" t="s">
        <v>257</v>
      </c>
      <c r="B15" s="182" t="s">
        <v>240</v>
      </c>
      <c r="C15" s="104">
        <f>C17+C21+C25</f>
        <v>241105</v>
      </c>
      <c r="D15" s="104">
        <f>D17+D21+D25</f>
        <v>1402743</v>
      </c>
      <c r="E15" s="180">
        <v>152204</v>
      </c>
      <c r="F15" s="180">
        <v>1531830</v>
      </c>
    </row>
    <row r="16" spans="1:6" ht="12.75" customHeight="1" x14ac:dyDescent="0.2">
      <c r="A16" s="181" t="s">
        <v>119</v>
      </c>
      <c r="B16" s="184" t="s">
        <v>371</v>
      </c>
      <c r="C16" s="106"/>
      <c r="D16" s="106"/>
      <c r="E16" s="183" t="s">
        <v>371</v>
      </c>
      <c r="F16" s="183" t="s">
        <v>371</v>
      </c>
    </row>
    <row r="17" spans="1:6" ht="25.5" x14ac:dyDescent="0.2">
      <c r="A17" s="185" t="s">
        <v>484</v>
      </c>
      <c r="B17" s="186" t="s">
        <v>248</v>
      </c>
      <c r="C17" s="105">
        <v>104389</v>
      </c>
      <c r="D17" s="105">
        <v>402360</v>
      </c>
      <c r="E17" s="180">
        <v>56877</v>
      </c>
      <c r="F17" s="180">
        <v>673500</v>
      </c>
    </row>
    <row r="18" spans="1:6" x14ac:dyDescent="0.2">
      <c r="A18" s="185" t="s">
        <v>119</v>
      </c>
      <c r="B18" s="186"/>
      <c r="C18" s="107"/>
      <c r="D18" s="107"/>
      <c r="E18" s="183" t="s">
        <v>371</v>
      </c>
      <c r="F18" s="183" t="s">
        <v>371</v>
      </c>
    </row>
    <row r="19" spans="1:6" ht="38.25" x14ac:dyDescent="0.2">
      <c r="A19" s="185" t="s">
        <v>485</v>
      </c>
      <c r="B19" s="186" t="s">
        <v>120</v>
      </c>
      <c r="C19" s="108"/>
      <c r="D19" s="108"/>
      <c r="E19" s="180">
        <v>0</v>
      </c>
      <c r="F19" s="180">
        <v>-187</v>
      </c>
    </row>
    <row r="20" spans="1:6" ht="38.25" x14ac:dyDescent="0.2">
      <c r="A20" s="185" t="s">
        <v>486</v>
      </c>
      <c r="B20" s="186" t="s">
        <v>121</v>
      </c>
      <c r="C20" s="105">
        <v>72827</v>
      </c>
      <c r="D20" s="105">
        <v>81656</v>
      </c>
      <c r="E20" s="180">
        <v>8459</v>
      </c>
      <c r="F20" s="180">
        <v>73351</v>
      </c>
    </row>
    <row r="21" spans="1:6" ht="36.75" customHeight="1" x14ac:dyDescent="0.2">
      <c r="A21" s="185" t="s">
        <v>122</v>
      </c>
      <c r="B21" s="186" t="s">
        <v>249</v>
      </c>
      <c r="C21" s="105">
        <v>136716</v>
      </c>
      <c r="D21" s="105">
        <v>1000383</v>
      </c>
      <c r="E21" s="180">
        <v>95327</v>
      </c>
      <c r="F21" s="180">
        <v>858330</v>
      </c>
    </row>
    <row r="22" spans="1:6" x14ac:dyDescent="0.2">
      <c r="A22" s="185" t="s">
        <v>119</v>
      </c>
      <c r="B22" s="186"/>
      <c r="C22" s="107"/>
      <c r="D22" s="107"/>
      <c r="E22" s="183" t="s">
        <v>371</v>
      </c>
      <c r="F22" s="183" t="s">
        <v>371</v>
      </c>
    </row>
    <row r="23" spans="1:6" ht="51" x14ac:dyDescent="0.2">
      <c r="A23" s="185" t="s">
        <v>123</v>
      </c>
      <c r="B23" s="186" t="s">
        <v>124</v>
      </c>
      <c r="C23" s="105">
        <v>4789</v>
      </c>
      <c r="D23" s="105">
        <v>151552</v>
      </c>
      <c r="E23" s="180">
        <v>1998</v>
      </c>
      <c r="F23" s="180">
        <v>86129</v>
      </c>
    </row>
    <row r="24" spans="1:6" ht="25.5" x14ac:dyDescent="0.2">
      <c r="A24" s="185" t="s">
        <v>125</v>
      </c>
      <c r="B24" s="186" t="s">
        <v>126</v>
      </c>
      <c r="C24" s="105">
        <v>9493</v>
      </c>
      <c r="D24" s="105">
        <v>43478</v>
      </c>
      <c r="E24" s="180">
        <v>-3444</v>
      </c>
      <c r="F24" s="180">
        <v>-29111</v>
      </c>
    </row>
    <row r="25" spans="1:6" ht="25.5" x14ac:dyDescent="0.2">
      <c r="A25" s="185" t="s">
        <v>487</v>
      </c>
      <c r="B25" s="186" t="s">
        <v>127</v>
      </c>
      <c r="C25" s="109"/>
      <c r="D25" s="109"/>
      <c r="E25" s="180">
        <v>0</v>
      </c>
      <c r="F25" s="180">
        <v>0</v>
      </c>
    </row>
    <row r="26" spans="1:6" x14ac:dyDescent="0.2">
      <c r="A26" s="185" t="s">
        <v>119</v>
      </c>
      <c r="B26" s="186"/>
      <c r="C26" s="107"/>
      <c r="D26" s="107"/>
      <c r="E26" s="183" t="s">
        <v>371</v>
      </c>
      <c r="F26" s="183" t="s">
        <v>371</v>
      </c>
    </row>
    <row r="27" spans="1:6" ht="25.5" x14ac:dyDescent="0.2">
      <c r="A27" s="185" t="s">
        <v>488</v>
      </c>
      <c r="B27" s="186" t="s">
        <v>128</v>
      </c>
      <c r="C27" s="109"/>
      <c r="D27" s="109"/>
      <c r="E27" s="180">
        <v>0</v>
      </c>
      <c r="F27" s="180">
        <v>0</v>
      </c>
    </row>
    <row r="28" spans="1:6" x14ac:dyDescent="0.2">
      <c r="A28" s="181" t="s">
        <v>258</v>
      </c>
      <c r="B28" s="182" t="s">
        <v>241</v>
      </c>
      <c r="C28" s="105">
        <v>2384</v>
      </c>
      <c r="D28" s="105">
        <v>176445</v>
      </c>
      <c r="E28" s="180">
        <v>886</v>
      </c>
      <c r="F28" s="180">
        <v>2520</v>
      </c>
    </row>
    <row r="29" spans="1:6" x14ac:dyDescent="0.2">
      <c r="A29" s="181" t="s">
        <v>300</v>
      </c>
      <c r="B29" s="182" t="s">
        <v>242</v>
      </c>
      <c r="C29" s="104"/>
      <c r="D29" s="104">
        <v>0</v>
      </c>
      <c r="E29" s="180">
        <v>0</v>
      </c>
      <c r="F29" s="180">
        <v>0</v>
      </c>
    </row>
    <row r="30" spans="1:6" x14ac:dyDescent="0.2">
      <c r="A30" s="178" t="s">
        <v>259</v>
      </c>
      <c r="B30" s="179" t="s">
        <v>247</v>
      </c>
      <c r="C30" s="103">
        <f>SUM(C36:C43)+C32</f>
        <v>123422</v>
      </c>
      <c r="D30" s="103">
        <f>SUM(D36:D43)+D32</f>
        <v>899853</v>
      </c>
      <c r="E30" s="180">
        <v>28996</v>
      </c>
      <c r="F30" s="180">
        <v>307171</v>
      </c>
    </row>
    <row r="31" spans="1:6" x14ac:dyDescent="0.2">
      <c r="A31" s="185" t="s">
        <v>285</v>
      </c>
      <c r="B31" s="186" t="s">
        <v>371</v>
      </c>
      <c r="C31" s="110"/>
      <c r="D31" s="110"/>
      <c r="E31" s="183" t="s">
        <v>371</v>
      </c>
      <c r="F31" s="183" t="s">
        <v>371</v>
      </c>
    </row>
    <row r="32" spans="1:6" x14ac:dyDescent="0.2">
      <c r="A32" s="185" t="s">
        <v>129</v>
      </c>
      <c r="B32" s="186" t="s">
        <v>265</v>
      </c>
      <c r="C32" s="110">
        <v>200</v>
      </c>
      <c r="D32" s="110">
        <v>200</v>
      </c>
      <c r="E32" s="180">
        <v>0</v>
      </c>
      <c r="F32" s="180">
        <v>0</v>
      </c>
    </row>
    <row r="33" spans="1:6" x14ac:dyDescent="0.2">
      <c r="A33" s="185" t="s">
        <v>285</v>
      </c>
      <c r="B33" s="186" t="s">
        <v>371</v>
      </c>
      <c r="C33" s="110"/>
      <c r="D33" s="110"/>
      <c r="E33" s="183" t="s">
        <v>371</v>
      </c>
      <c r="F33" s="183" t="s">
        <v>371</v>
      </c>
    </row>
    <row r="34" spans="1:6" x14ac:dyDescent="0.2">
      <c r="A34" s="185" t="s">
        <v>130</v>
      </c>
      <c r="B34" s="186" t="s">
        <v>131</v>
      </c>
      <c r="C34" s="110"/>
      <c r="D34" s="110"/>
      <c r="E34" s="180">
        <v>0</v>
      </c>
      <c r="F34" s="180">
        <v>0</v>
      </c>
    </row>
    <row r="35" spans="1:6" x14ac:dyDescent="0.2">
      <c r="A35" s="185" t="s">
        <v>132</v>
      </c>
      <c r="B35" s="186" t="s">
        <v>133</v>
      </c>
      <c r="C35" s="110">
        <v>200</v>
      </c>
      <c r="D35" s="110">
        <v>200</v>
      </c>
      <c r="E35" s="180">
        <v>0</v>
      </c>
      <c r="F35" s="180">
        <v>0</v>
      </c>
    </row>
    <row r="36" spans="1:6" x14ac:dyDescent="0.2">
      <c r="A36" s="185" t="s">
        <v>134</v>
      </c>
      <c r="B36" s="186" t="s">
        <v>266</v>
      </c>
      <c r="C36" s="111"/>
      <c r="D36" s="111">
        <v>480</v>
      </c>
      <c r="E36" s="180">
        <v>2040</v>
      </c>
      <c r="F36" s="180">
        <v>6660</v>
      </c>
    </row>
    <row r="37" spans="1:6" x14ac:dyDescent="0.2">
      <c r="A37" s="185" t="s">
        <v>135</v>
      </c>
      <c r="B37" s="186" t="s">
        <v>136</v>
      </c>
      <c r="C37" s="105">
        <v>-2501</v>
      </c>
      <c r="D37" s="105">
        <v>327489</v>
      </c>
      <c r="E37" s="180">
        <v>272</v>
      </c>
      <c r="F37" s="180">
        <v>25329</v>
      </c>
    </row>
    <row r="38" spans="1:6" x14ac:dyDescent="0.2">
      <c r="A38" s="185" t="s">
        <v>137</v>
      </c>
      <c r="B38" s="186" t="s">
        <v>138</v>
      </c>
      <c r="C38" s="105">
        <v>44042</v>
      </c>
      <c r="D38" s="105">
        <v>322763</v>
      </c>
      <c r="E38" s="180">
        <v>18343</v>
      </c>
      <c r="F38" s="180">
        <v>173460</v>
      </c>
    </row>
    <row r="39" spans="1:6" x14ac:dyDescent="0.2">
      <c r="A39" s="185" t="s">
        <v>139</v>
      </c>
      <c r="B39" s="186" t="s">
        <v>140</v>
      </c>
      <c r="C39" s="105">
        <v>76721</v>
      </c>
      <c r="D39" s="105">
        <v>213444</v>
      </c>
      <c r="E39" s="180">
        <v>3984</v>
      </c>
      <c r="F39" s="180">
        <v>69104</v>
      </c>
    </row>
    <row r="40" spans="1:6" x14ac:dyDescent="0.2">
      <c r="A40" s="185" t="s">
        <v>141</v>
      </c>
      <c r="B40" s="186" t="s">
        <v>142</v>
      </c>
      <c r="C40" s="105">
        <v>4942</v>
      </c>
      <c r="D40" s="105">
        <v>35406</v>
      </c>
      <c r="E40" s="180">
        <v>4353</v>
      </c>
      <c r="F40" s="180">
        <v>31842</v>
      </c>
    </row>
    <row r="41" spans="1:6" x14ac:dyDescent="0.2">
      <c r="A41" s="185" t="s">
        <v>143</v>
      </c>
      <c r="B41" s="186" t="s">
        <v>144</v>
      </c>
      <c r="C41" s="108">
        <v>18</v>
      </c>
      <c r="D41" s="111">
        <v>71</v>
      </c>
      <c r="E41" s="180">
        <v>4</v>
      </c>
      <c r="F41" s="180">
        <v>776</v>
      </c>
    </row>
    <row r="42" spans="1:6" x14ac:dyDescent="0.2">
      <c r="A42" s="185" t="s">
        <v>344</v>
      </c>
      <c r="B42" s="186" t="s">
        <v>145</v>
      </c>
      <c r="C42" s="110"/>
      <c r="D42" s="110"/>
      <c r="E42" s="180">
        <v>0</v>
      </c>
      <c r="F42" s="180">
        <v>0</v>
      </c>
    </row>
    <row r="43" spans="1:6" ht="25.5" x14ac:dyDescent="0.2">
      <c r="A43" s="185" t="s">
        <v>55</v>
      </c>
      <c r="B43" s="186" t="s">
        <v>146</v>
      </c>
      <c r="C43" s="110"/>
      <c r="D43" s="110"/>
      <c r="E43" s="180">
        <v>0</v>
      </c>
      <c r="F43" s="180">
        <v>0</v>
      </c>
    </row>
    <row r="44" spans="1:6" x14ac:dyDescent="0.2">
      <c r="A44" s="178" t="s">
        <v>147</v>
      </c>
      <c r="B44" s="179" t="s">
        <v>3</v>
      </c>
      <c r="C44" s="112">
        <v>140132</v>
      </c>
      <c r="D44" s="112">
        <v>1749289</v>
      </c>
      <c r="E44" s="180">
        <v>135948</v>
      </c>
      <c r="F44" s="180">
        <v>1571977</v>
      </c>
    </row>
    <row r="45" spans="1:6" ht="38.25" x14ac:dyDescent="0.2">
      <c r="A45" s="178" t="s">
        <v>148</v>
      </c>
      <c r="B45" s="179" t="s">
        <v>342</v>
      </c>
      <c r="C45" s="112">
        <v>995117</v>
      </c>
      <c r="D45" s="112">
        <v>4636946</v>
      </c>
      <c r="E45" s="180">
        <v>576538</v>
      </c>
      <c r="F45" s="180">
        <v>4956902</v>
      </c>
    </row>
    <row r="46" spans="1:6" x14ac:dyDescent="0.2">
      <c r="A46" s="178" t="s">
        <v>149</v>
      </c>
      <c r="B46" s="179" t="s">
        <v>301</v>
      </c>
      <c r="C46" s="113"/>
      <c r="D46" s="113"/>
      <c r="E46" s="180">
        <v>0</v>
      </c>
      <c r="F46" s="180">
        <v>0</v>
      </c>
    </row>
    <row r="47" spans="1:6" x14ac:dyDescent="0.2">
      <c r="A47" s="178" t="s">
        <v>150</v>
      </c>
      <c r="B47" s="179" t="s">
        <v>302</v>
      </c>
      <c r="C47" s="112">
        <v>289355</v>
      </c>
      <c r="D47" s="112">
        <v>4405691</v>
      </c>
      <c r="E47" s="180">
        <v>1710708</v>
      </c>
      <c r="F47" s="180">
        <v>8117143</v>
      </c>
    </row>
    <row r="48" spans="1:6" x14ac:dyDescent="0.2">
      <c r="A48" s="178" t="s">
        <v>151</v>
      </c>
      <c r="B48" s="179" t="s">
        <v>303</v>
      </c>
      <c r="C48" s="103"/>
      <c r="D48" s="103"/>
      <c r="E48" s="180">
        <v>0</v>
      </c>
      <c r="F48" s="180">
        <v>0</v>
      </c>
    </row>
    <row r="49" spans="1:6" x14ac:dyDescent="0.2">
      <c r="A49" s="178" t="s">
        <v>152</v>
      </c>
      <c r="B49" s="179" t="s">
        <v>345</v>
      </c>
      <c r="C49" s="108"/>
      <c r="D49" s="108"/>
      <c r="E49" s="180">
        <v>0</v>
      </c>
      <c r="F49" s="180">
        <v>359574</v>
      </c>
    </row>
    <row r="50" spans="1:6" ht="25.5" x14ac:dyDescent="0.2">
      <c r="A50" s="178" t="s">
        <v>153</v>
      </c>
      <c r="B50" s="179" t="s">
        <v>304</v>
      </c>
      <c r="C50" s="103"/>
      <c r="D50" s="103"/>
      <c r="E50" s="180">
        <v>0</v>
      </c>
      <c r="F50" s="180">
        <v>0</v>
      </c>
    </row>
    <row r="51" spans="1:6" ht="25.5" x14ac:dyDescent="0.2">
      <c r="A51" s="178" t="s">
        <v>154</v>
      </c>
      <c r="B51" s="179" t="s">
        <v>305</v>
      </c>
      <c r="C51" s="103">
        <f>SUM(C53:C56)</f>
        <v>0</v>
      </c>
      <c r="D51" s="103">
        <f>SUM(D53:D56)</f>
        <v>228382</v>
      </c>
      <c r="E51" s="180">
        <v>165169</v>
      </c>
      <c r="F51" s="180">
        <v>232831</v>
      </c>
    </row>
    <row r="52" spans="1:6" x14ac:dyDescent="0.2">
      <c r="A52" s="181" t="s">
        <v>285</v>
      </c>
      <c r="B52" s="182" t="s">
        <v>371</v>
      </c>
      <c r="C52" s="104"/>
      <c r="D52" s="104"/>
      <c r="E52" s="183" t="s">
        <v>371</v>
      </c>
      <c r="F52" s="183" t="s">
        <v>371</v>
      </c>
    </row>
    <row r="53" spans="1:6" x14ac:dyDescent="0.2">
      <c r="A53" s="181" t="s">
        <v>155</v>
      </c>
      <c r="B53" s="182" t="s">
        <v>156</v>
      </c>
      <c r="C53" s="104"/>
      <c r="D53" s="104"/>
      <c r="E53" s="180">
        <v>0</v>
      </c>
      <c r="F53" s="180">
        <v>0</v>
      </c>
    </row>
    <row r="54" spans="1:6" x14ac:dyDescent="0.2">
      <c r="A54" s="181" t="s">
        <v>157</v>
      </c>
      <c r="B54" s="182" t="s">
        <v>158</v>
      </c>
      <c r="C54" s="105">
        <v>0</v>
      </c>
      <c r="D54" s="105">
        <v>228382</v>
      </c>
      <c r="E54" s="180">
        <v>165169</v>
      </c>
      <c r="F54" s="180">
        <v>232831</v>
      </c>
    </row>
    <row r="55" spans="1:6" x14ac:dyDescent="0.2">
      <c r="A55" s="181" t="s">
        <v>159</v>
      </c>
      <c r="B55" s="182" t="s">
        <v>160</v>
      </c>
      <c r="C55" s="104"/>
      <c r="D55" s="104"/>
      <c r="E55" s="180">
        <v>0</v>
      </c>
      <c r="F55" s="180">
        <v>0</v>
      </c>
    </row>
    <row r="56" spans="1:6" x14ac:dyDescent="0.2">
      <c r="A56" s="181" t="s">
        <v>161</v>
      </c>
      <c r="B56" s="182" t="s">
        <v>162</v>
      </c>
      <c r="C56" s="104"/>
      <c r="D56" s="104"/>
      <c r="E56" s="180">
        <v>0</v>
      </c>
      <c r="F56" s="180">
        <v>0</v>
      </c>
    </row>
    <row r="57" spans="1:6" ht="25.5" customHeight="1" x14ac:dyDescent="0.2">
      <c r="A57" s="178" t="s">
        <v>163</v>
      </c>
      <c r="B57" s="179" t="s">
        <v>306</v>
      </c>
      <c r="C57" s="112">
        <v>5312</v>
      </c>
      <c r="D57" s="112">
        <v>228850</v>
      </c>
      <c r="E57" s="180">
        <v>7844</v>
      </c>
      <c r="F57" s="180">
        <v>94511</v>
      </c>
    </row>
    <row r="58" spans="1:6" x14ac:dyDescent="0.2">
      <c r="A58" s="178" t="s">
        <v>164</v>
      </c>
      <c r="B58" s="179" t="s">
        <v>308</v>
      </c>
      <c r="C58" s="112">
        <v>44</v>
      </c>
      <c r="D58" s="112">
        <v>1647</v>
      </c>
      <c r="E58" s="180">
        <v>45</v>
      </c>
      <c r="F58" s="180">
        <v>12885</v>
      </c>
    </row>
    <row r="59" spans="1:6" x14ac:dyDescent="0.2">
      <c r="A59" s="178" t="s">
        <v>165</v>
      </c>
      <c r="B59" s="179" t="s">
        <v>309</v>
      </c>
      <c r="C59" s="103">
        <f>C11+C30+C44+C45+C46+C47+C48+C49+C50+C51+C57+C58</f>
        <v>1865501</v>
      </c>
      <c r="D59" s="103">
        <f>D11+D30+D44+D45+D46+D47+D48+D49+D50+D51+D57+D58</f>
        <v>14341992</v>
      </c>
      <c r="E59" s="180">
        <v>2844424</v>
      </c>
      <c r="F59" s="180">
        <v>17940316</v>
      </c>
    </row>
    <row r="60" spans="1:6" x14ac:dyDescent="0.2">
      <c r="A60" s="178"/>
      <c r="B60" s="182"/>
      <c r="C60" s="104"/>
      <c r="D60" s="104"/>
      <c r="E60" s="104"/>
      <c r="F60" s="104"/>
    </row>
    <row r="61" spans="1:6" x14ac:dyDescent="0.2">
      <c r="A61" s="178" t="s">
        <v>332</v>
      </c>
      <c r="B61" s="179" t="s">
        <v>310</v>
      </c>
      <c r="C61" s="103">
        <f>SUM(C63:C66)</f>
        <v>83161</v>
      </c>
      <c r="D61" s="103">
        <f>SUM(D63:D66)</f>
        <v>511618</v>
      </c>
      <c r="E61" s="180">
        <v>48752</v>
      </c>
      <c r="F61" s="180">
        <v>594516</v>
      </c>
    </row>
    <row r="62" spans="1:6" x14ac:dyDescent="0.2">
      <c r="A62" s="181" t="s">
        <v>285</v>
      </c>
      <c r="B62" s="182"/>
      <c r="C62" s="104"/>
      <c r="D62" s="104"/>
      <c r="E62" s="183" t="s">
        <v>371</v>
      </c>
      <c r="F62" s="183" t="s">
        <v>371</v>
      </c>
    </row>
    <row r="63" spans="1:6" x14ac:dyDescent="0.2">
      <c r="A63" s="181" t="s">
        <v>333</v>
      </c>
      <c r="B63" s="184" t="s">
        <v>311</v>
      </c>
      <c r="C63" s="105">
        <v>41214</v>
      </c>
      <c r="D63" s="105">
        <v>395303</v>
      </c>
      <c r="E63" s="180">
        <v>48599</v>
      </c>
      <c r="F63" s="180">
        <v>559977</v>
      </c>
    </row>
    <row r="64" spans="1:6" x14ac:dyDescent="0.2">
      <c r="A64" s="181" t="s">
        <v>334</v>
      </c>
      <c r="B64" s="184" t="s">
        <v>312</v>
      </c>
      <c r="C64" s="111">
        <v>1</v>
      </c>
      <c r="D64" s="111">
        <v>7</v>
      </c>
      <c r="E64" s="180">
        <v>1</v>
      </c>
      <c r="F64" s="180">
        <v>7</v>
      </c>
    </row>
    <row r="65" spans="1:6" x14ac:dyDescent="0.2">
      <c r="A65" s="181" t="s">
        <v>335</v>
      </c>
      <c r="B65" s="184" t="s">
        <v>313</v>
      </c>
      <c r="C65" s="105">
        <v>41946</v>
      </c>
      <c r="D65" s="105">
        <v>116308</v>
      </c>
      <c r="E65" s="180">
        <v>152</v>
      </c>
      <c r="F65" s="180">
        <v>34532</v>
      </c>
    </row>
    <row r="66" spans="1:6" x14ac:dyDescent="0.2">
      <c r="A66" s="181" t="s">
        <v>307</v>
      </c>
      <c r="B66" s="184" t="s">
        <v>314</v>
      </c>
      <c r="C66" s="108"/>
      <c r="D66" s="108"/>
      <c r="E66" s="180">
        <v>0</v>
      </c>
      <c r="F66" s="180">
        <v>0</v>
      </c>
    </row>
    <row r="67" spans="1:6" x14ac:dyDescent="0.2">
      <c r="A67" s="178" t="s">
        <v>328</v>
      </c>
      <c r="B67" s="187" t="s">
        <v>315</v>
      </c>
      <c r="C67" s="113">
        <f>SUM(C69:C74)</f>
        <v>17088</v>
      </c>
      <c r="D67" s="113">
        <f>SUM(D69:D74)</f>
        <v>51524</v>
      </c>
      <c r="E67" s="180">
        <v>1278</v>
      </c>
      <c r="F67" s="180">
        <v>16050</v>
      </c>
    </row>
    <row r="68" spans="1:6" x14ac:dyDescent="0.2">
      <c r="A68" s="181" t="s">
        <v>285</v>
      </c>
      <c r="B68" s="177"/>
      <c r="C68" s="114"/>
      <c r="D68" s="114"/>
      <c r="E68" s="114"/>
      <c r="F68" s="114"/>
    </row>
    <row r="69" spans="1:6" x14ac:dyDescent="0.2">
      <c r="A69" s="185" t="s">
        <v>166</v>
      </c>
      <c r="B69" s="188" t="s">
        <v>38</v>
      </c>
      <c r="C69" s="115"/>
      <c r="D69" s="115"/>
      <c r="E69" s="180">
        <v>0</v>
      </c>
      <c r="F69" s="180">
        <v>0</v>
      </c>
    </row>
    <row r="70" spans="1:6" x14ac:dyDescent="0.2">
      <c r="A70" s="185" t="s">
        <v>167</v>
      </c>
      <c r="B70" s="188" t="s">
        <v>44</v>
      </c>
      <c r="C70" s="105">
        <v>220</v>
      </c>
      <c r="D70" s="105">
        <v>23922</v>
      </c>
      <c r="E70" s="180">
        <v>459</v>
      </c>
      <c r="F70" s="180">
        <v>8154</v>
      </c>
    </row>
    <row r="71" spans="1:6" x14ac:dyDescent="0.2">
      <c r="A71" s="185" t="s">
        <v>168</v>
      </c>
      <c r="B71" s="188" t="s">
        <v>46</v>
      </c>
      <c r="C71" s="111">
        <v>15695</v>
      </c>
      <c r="D71" s="105">
        <v>19560</v>
      </c>
      <c r="E71" s="180">
        <v>275</v>
      </c>
      <c r="F71" s="180">
        <v>3423</v>
      </c>
    </row>
    <row r="72" spans="1:6" x14ac:dyDescent="0.2">
      <c r="A72" s="185" t="s">
        <v>169</v>
      </c>
      <c r="B72" s="188" t="s">
        <v>48</v>
      </c>
      <c r="C72" s="108"/>
      <c r="D72" s="108"/>
      <c r="E72" s="180">
        <v>21</v>
      </c>
      <c r="F72" s="180">
        <v>424</v>
      </c>
    </row>
    <row r="73" spans="1:6" x14ac:dyDescent="0.2">
      <c r="A73" s="185" t="s">
        <v>170</v>
      </c>
      <c r="B73" s="188" t="s">
        <v>50</v>
      </c>
      <c r="C73" s="108"/>
      <c r="D73" s="108"/>
      <c r="E73" s="180">
        <v>0</v>
      </c>
      <c r="F73" s="180">
        <v>0</v>
      </c>
    </row>
    <row r="74" spans="1:6" x14ac:dyDescent="0.2">
      <c r="A74" s="185" t="s">
        <v>171</v>
      </c>
      <c r="B74" s="188" t="s">
        <v>52</v>
      </c>
      <c r="C74" s="111">
        <v>1173</v>
      </c>
      <c r="D74" s="105">
        <v>8042</v>
      </c>
      <c r="E74" s="180">
        <v>523</v>
      </c>
      <c r="F74" s="180">
        <v>4049</v>
      </c>
    </row>
    <row r="75" spans="1:6" ht="25.5" x14ac:dyDescent="0.2">
      <c r="A75" s="178" t="s">
        <v>172</v>
      </c>
      <c r="B75" s="189" t="s">
        <v>316</v>
      </c>
      <c r="C75" s="116"/>
      <c r="D75" s="116"/>
      <c r="E75" s="180">
        <v>0</v>
      </c>
      <c r="F75" s="180">
        <v>0</v>
      </c>
    </row>
    <row r="76" spans="1:6" x14ac:dyDescent="0.2">
      <c r="A76" s="181" t="s">
        <v>285</v>
      </c>
      <c r="B76" s="177"/>
      <c r="C76" s="114"/>
      <c r="D76" s="114"/>
      <c r="E76" s="180">
        <v>0</v>
      </c>
      <c r="F76" s="180">
        <v>0</v>
      </c>
    </row>
    <row r="77" spans="1:6" x14ac:dyDescent="0.2">
      <c r="A77" s="181" t="s">
        <v>173</v>
      </c>
      <c r="B77" s="184" t="s">
        <v>61</v>
      </c>
      <c r="C77" s="106"/>
      <c r="D77" s="106"/>
      <c r="E77" s="180">
        <v>0</v>
      </c>
      <c r="F77" s="180">
        <v>0</v>
      </c>
    </row>
    <row r="78" spans="1:6" x14ac:dyDescent="0.2">
      <c r="A78" s="181" t="s">
        <v>174</v>
      </c>
      <c r="B78" s="184" t="s">
        <v>63</v>
      </c>
      <c r="C78" s="106"/>
      <c r="D78" s="106"/>
      <c r="E78" s="180">
        <v>0</v>
      </c>
      <c r="F78" s="180">
        <v>0</v>
      </c>
    </row>
    <row r="79" spans="1:6" x14ac:dyDescent="0.2">
      <c r="A79" s="181" t="s">
        <v>175</v>
      </c>
      <c r="B79" s="184" t="s">
        <v>65</v>
      </c>
      <c r="C79" s="106"/>
      <c r="D79" s="106"/>
      <c r="E79" s="180">
        <v>0</v>
      </c>
      <c r="F79" s="180">
        <v>0</v>
      </c>
    </row>
    <row r="80" spans="1:6" x14ac:dyDescent="0.2">
      <c r="A80" s="181" t="s">
        <v>176</v>
      </c>
      <c r="B80" s="184" t="s">
        <v>67</v>
      </c>
      <c r="C80" s="106"/>
      <c r="D80" s="106"/>
      <c r="E80" s="180">
        <v>0</v>
      </c>
      <c r="F80" s="180">
        <v>0</v>
      </c>
    </row>
    <row r="81" spans="1:6" x14ac:dyDescent="0.2">
      <c r="A81" s="181" t="s">
        <v>177</v>
      </c>
      <c r="B81" s="184" t="s">
        <v>178</v>
      </c>
      <c r="C81" s="106"/>
      <c r="D81" s="106"/>
      <c r="E81" s="180">
        <v>0</v>
      </c>
      <c r="F81" s="180">
        <v>0</v>
      </c>
    </row>
    <row r="82" spans="1:6" x14ac:dyDescent="0.2">
      <c r="A82" s="178" t="s">
        <v>179</v>
      </c>
      <c r="B82" s="187" t="s">
        <v>317</v>
      </c>
      <c r="C82" s="112">
        <v>148331</v>
      </c>
      <c r="D82" s="112">
        <v>1012457</v>
      </c>
      <c r="E82" s="180">
        <v>142062</v>
      </c>
      <c r="F82" s="180">
        <v>813032</v>
      </c>
    </row>
    <row r="83" spans="1:6" ht="38.25" x14ac:dyDescent="0.2">
      <c r="A83" s="178" t="s">
        <v>180</v>
      </c>
      <c r="B83" s="187" t="s">
        <v>318</v>
      </c>
      <c r="C83" s="112">
        <v>359170</v>
      </c>
      <c r="D83" s="112">
        <v>4771906</v>
      </c>
      <c r="E83" s="180">
        <v>373110</v>
      </c>
      <c r="F83" s="180">
        <v>5055363</v>
      </c>
    </row>
    <row r="84" spans="1:6" x14ac:dyDescent="0.2">
      <c r="A84" s="178" t="s">
        <v>181</v>
      </c>
      <c r="B84" s="187" t="s">
        <v>245</v>
      </c>
      <c r="C84" s="113">
        <v>6008</v>
      </c>
      <c r="D84" s="113">
        <v>8046</v>
      </c>
      <c r="E84" s="180">
        <v>0</v>
      </c>
      <c r="F84" s="180">
        <v>0</v>
      </c>
    </row>
    <row r="85" spans="1:6" x14ac:dyDescent="0.2">
      <c r="A85" s="178" t="s">
        <v>182</v>
      </c>
      <c r="B85" s="187" t="s">
        <v>319</v>
      </c>
      <c r="C85" s="112">
        <v>264034</v>
      </c>
      <c r="D85" s="112">
        <v>4376250</v>
      </c>
      <c r="E85" s="180">
        <v>1569758</v>
      </c>
      <c r="F85" s="180">
        <v>7501593</v>
      </c>
    </row>
    <row r="86" spans="1:6" x14ac:dyDescent="0.2">
      <c r="A86" s="178" t="s">
        <v>183</v>
      </c>
      <c r="B86" s="187" t="s">
        <v>321</v>
      </c>
      <c r="C86" s="113"/>
      <c r="D86" s="113"/>
      <c r="E86" s="180">
        <v>0</v>
      </c>
      <c r="F86" s="180">
        <v>0</v>
      </c>
    </row>
    <row r="87" spans="1:6" x14ac:dyDescent="0.2">
      <c r="A87" s="178" t="s">
        <v>271</v>
      </c>
      <c r="B87" s="187" t="s">
        <v>322</v>
      </c>
      <c r="C87" s="108"/>
      <c r="D87" s="108"/>
      <c r="E87" s="180">
        <v>0</v>
      </c>
      <c r="F87" s="180">
        <v>259321</v>
      </c>
    </row>
    <row r="88" spans="1:6" ht="25.5" x14ac:dyDescent="0.2">
      <c r="A88" s="178" t="s">
        <v>184</v>
      </c>
      <c r="B88" s="187" t="s">
        <v>323</v>
      </c>
      <c r="C88" s="113"/>
      <c r="D88" s="113"/>
      <c r="E88" s="180">
        <v>0</v>
      </c>
      <c r="F88" s="180">
        <v>0</v>
      </c>
    </row>
    <row r="89" spans="1:6" ht="25.5" x14ac:dyDescent="0.2">
      <c r="A89" s="178" t="s">
        <v>185</v>
      </c>
      <c r="B89" s="187" t="s">
        <v>324</v>
      </c>
      <c r="C89" s="113">
        <f>SUM(C91:C94)</f>
        <v>0</v>
      </c>
      <c r="D89" s="113">
        <f>SUM(D91:D94)</f>
        <v>144099</v>
      </c>
      <c r="E89" s="180">
        <v>148875</v>
      </c>
      <c r="F89" s="180">
        <v>384934</v>
      </c>
    </row>
    <row r="90" spans="1:6" x14ac:dyDescent="0.2">
      <c r="A90" s="181" t="s">
        <v>285</v>
      </c>
      <c r="B90" s="184" t="s">
        <v>371</v>
      </c>
      <c r="C90" s="106"/>
      <c r="D90" s="106"/>
      <c r="E90" s="106"/>
      <c r="F90" s="106"/>
    </row>
    <row r="91" spans="1:6" x14ac:dyDescent="0.2">
      <c r="A91" s="181" t="s">
        <v>186</v>
      </c>
      <c r="B91" s="184" t="s">
        <v>187</v>
      </c>
      <c r="C91" s="106"/>
      <c r="D91" s="106"/>
      <c r="E91" s="180">
        <v>0</v>
      </c>
      <c r="F91" s="180">
        <v>0</v>
      </c>
    </row>
    <row r="92" spans="1:6" x14ac:dyDescent="0.2">
      <c r="A92" s="181" t="s">
        <v>188</v>
      </c>
      <c r="B92" s="184" t="s">
        <v>189</v>
      </c>
      <c r="C92" s="105"/>
      <c r="D92" s="105">
        <v>144099</v>
      </c>
      <c r="E92" s="180">
        <v>148875</v>
      </c>
      <c r="F92" s="180">
        <v>384934</v>
      </c>
    </row>
    <row r="93" spans="1:6" x14ac:dyDescent="0.2">
      <c r="A93" s="181" t="s">
        <v>190</v>
      </c>
      <c r="B93" s="184" t="s">
        <v>191</v>
      </c>
      <c r="C93" s="106"/>
      <c r="D93" s="106"/>
      <c r="E93" s="180">
        <v>0</v>
      </c>
      <c r="F93" s="180">
        <v>0</v>
      </c>
    </row>
    <row r="94" spans="1:6" x14ac:dyDescent="0.2">
      <c r="A94" s="181" t="s">
        <v>192</v>
      </c>
      <c r="B94" s="184" t="s">
        <v>193</v>
      </c>
      <c r="C94" s="106"/>
      <c r="D94" s="106"/>
      <c r="E94" s="180">
        <v>0</v>
      </c>
      <c r="F94" s="180">
        <v>0</v>
      </c>
    </row>
    <row r="95" spans="1:6" ht="25.5" customHeight="1" x14ac:dyDescent="0.2">
      <c r="A95" s="178" t="s">
        <v>194</v>
      </c>
      <c r="B95" s="187" t="s">
        <v>325</v>
      </c>
      <c r="C95" s="112">
        <v>64032</v>
      </c>
      <c r="D95" s="112">
        <v>235054</v>
      </c>
      <c r="E95" s="180">
        <v>5398</v>
      </c>
      <c r="F95" s="180">
        <v>120614</v>
      </c>
    </row>
    <row r="96" spans="1:6" x14ac:dyDescent="0.2">
      <c r="A96" s="178" t="s">
        <v>268</v>
      </c>
      <c r="B96" s="187" t="s">
        <v>69</v>
      </c>
      <c r="C96" s="113">
        <f>SUM(C98:C103)</f>
        <v>83796</v>
      </c>
      <c r="D96" s="113">
        <f>SUM(D98:D103)</f>
        <v>670579</v>
      </c>
      <c r="E96" s="180">
        <v>73598</v>
      </c>
      <c r="F96" s="180">
        <v>606808</v>
      </c>
    </row>
    <row r="97" spans="1:6" x14ac:dyDescent="0.2">
      <c r="A97" s="181" t="s">
        <v>285</v>
      </c>
      <c r="B97" s="184" t="s">
        <v>371</v>
      </c>
      <c r="C97" s="106"/>
      <c r="D97" s="106"/>
      <c r="E97" s="106"/>
      <c r="F97" s="106"/>
    </row>
    <row r="98" spans="1:6" x14ac:dyDescent="0.2">
      <c r="A98" s="181" t="s">
        <v>269</v>
      </c>
      <c r="B98" s="184" t="s">
        <v>197</v>
      </c>
      <c r="C98" s="105">
        <v>63504</v>
      </c>
      <c r="D98" s="105">
        <v>443144</v>
      </c>
      <c r="E98" s="180">
        <v>53320</v>
      </c>
      <c r="F98" s="180">
        <v>407047</v>
      </c>
    </row>
    <row r="99" spans="1:6" x14ac:dyDescent="0.2">
      <c r="A99" s="181" t="s">
        <v>195</v>
      </c>
      <c r="B99" s="184" t="s">
        <v>198</v>
      </c>
      <c r="C99" s="105">
        <v>1286</v>
      </c>
      <c r="D99" s="105">
        <v>7180</v>
      </c>
      <c r="E99" s="180">
        <v>1749</v>
      </c>
      <c r="F99" s="180">
        <v>10321</v>
      </c>
    </row>
    <row r="100" spans="1:6" x14ac:dyDescent="0.2">
      <c r="A100" s="181" t="s">
        <v>489</v>
      </c>
      <c r="B100" s="184" t="s">
        <v>199</v>
      </c>
      <c r="C100" s="105">
        <v>13771</v>
      </c>
      <c r="D100" s="105">
        <v>151778</v>
      </c>
      <c r="E100" s="180">
        <v>15026</v>
      </c>
      <c r="F100" s="180">
        <v>123804</v>
      </c>
    </row>
    <row r="101" spans="1:6" x14ac:dyDescent="0.2">
      <c r="A101" s="181" t="s">
        <v>270</v>
      </c>
      <c r="B101" s="184" t="s">
        <v>200</v>
      </c>
      <c r="C101" s="105">
        <v>1643</v>
      </c>
      <c r="D101" s="105">
        <f>9748-1</f>
        <v>9747</v>
      </c>
      <c r="E101" s="180">
        <v>714</v>
      </c>
      <c r="F101" s="180">
        <v>13561</v>
      </c>
    </row>
    <row r="102" spans="1:6" ht="25.5" customHeight="1" x14ac:dyDescent="0.2">
      <c r="A102" s="181" t="s">
        <v>490</v>
      </c>
      <c r="B102" s="184" t="s">
        <v>201</v>
      </c>
      <c r="C102" s="105">
        <v>3592</v>
      </c>
      <c r="D102" s="105">
        <v>56396</v>
      </c>
      <c r="E102" s="180">
        <v>2789</v>
      </c>
      <c r="F102" s="180">
        <v>52075</v>
      </c>
    </row>
    <row r="103" spans="1:6" x14ac:dyDescent="0.2">
      <c r="A103" s="181" t="s">
        <v>196</v>
      </c>
      <c r="B103" s="184" t="s">
        <v>202</v>
      </c>
      <c r="C103" s="108"/>
      <c r="D103" s="105">
        <v>2334</v>
      </c>
      <c r="E103" s="180">
        <v>0</v>
      </c>
      <c r="F103" s="180">
        <v>0</v>
      </c>
    </row>
    <row r="104" spans="1:6" x14ac:dyDescent="0.2">
      <c r="A104" s="178" t="s">
        <v>329</v>
      </c>
      <c r="B104" s="187" t="s">
        <v>71</v>
      </c>
      <c r="C104" s="106"/>
      <c r="D104" s="106"/>
      <c r="E104" s="180">
        <v>0</v>
      </c>
      <c r="F104" s="180">
        <v>7234</v>
      </c>
    </row>
    <row r="105" spans="1:6" x14ac:dyDescent="0.2">
      <c r="A105" s="178" t="s">
        <v>203</v>
      </c>
      <c r="B105" s="189" t="s">
        <v>72</v>
      </c>
      <c r="C105" s="117">
        <f>C61+C67+C75+C82+C83+C84+C85+C86+C87+C88+C89+C95+C96+C104</f>
        <v>1025620</v>
      </c>
      <c r="D105" s="117">
        <f>D61+D67+D75+D82+D83+D84+D85+D86+D87+D88+D89+D95+D96+D104</f>
        <v>11781533</v>
      </c>
      <c r="E105" s="180">
        <v>2362831</v>
      </c>
      <c r="F105" s="180">
        <v>15359465</v>
      </c>
    </row>
    <row r="106" spans="1:6" x14ac:dyDescent="0.2">
      <c r="A106" s="181"/>
      <c r="B106" s="177"/>
      <c r="C106" s="114"/>
      <c r="D106" s="114"/>
      <c r="E106" s="114"/>
      <c r="F106" s="114"/>
    </row>
    <row r="107" spans="1:6" ht="25.5" x14ac:dyDescent="0.2">
      <c r="A107" s="178" t="s">
        <v>204</v>
      </c>
      <c r="B107" s="177" t="s">
        <v>74</v>
      </c>
      <c r="C107" s="117">
        <f>C59-C105</f>
        <v>839881</v>
      </c>
      <c r="D107" s="117">
        <f>D59-D105</f>
        <v>2560459</v>
      </c>
      <c r="E107" s="180">
        <v>481593</v>
      </c>
      <c r="F107" s="180">
        <v>2580851</v>
      </c>
    </row>
    <row r="108" spans="1:6" x14ac:dyDescent="0.2">
      <c r="A108" s="181"/>
      <c r="B108" s="177"/>
      <c r="C108" s="114"/>
      <c r="D108" s="114"/>
      <c r="E108" s="114"/>
      <c r="F108" s="114"/>
    </row>
    <row r="109" spans="1:6" x14ac:dyDescent="0.2">
      <c r="A109" s="181" t="s">
        <v>320</v>
      </c>
      <c r="B109" s="177" t="s">
        <v>98</v>
      </c>
      <c r="C109" s="112">
        <v>9670</v>
      </c>
      <c r="D109" s="112">
        <v>98645</v>
      </c>
      <c r="E109" s="180">
        <v>10072</v>
      </c>
      <c r="F109" s="180">
        <v>138449</v>
      </c>
    </row>
    <row r="110" spans="1:6" x14ac:dyDescent="0.2">
      <c r="A110" s="181"/>
      <c r="B110" s="177"/>
      <c r="C110" s="114"/>
      <c r="D110" s="114"/>
      <c r="E110" s="114"/>
      <c r="F110" s="114"/>
    </row>
    <row r="111" spans="1:6" ht="25.5" x14ac:dyDescent="0.2">
      <c r="A111" s="178" t="s">
        <v>205</v>
      </c>
      <c r="B111" s="189" t="s">
        <v>107</v>
      </c>
      <c r="C111" s="117">
        <f>C107-C109</f>
        <v>830211</v>
      </c>
      <c r="D111" s="117">
        <f>D107-D109</f>
        <v>2461814</v>
      </c>
      <c r="E111" s="180">
        <v>471521</v>
      </c>
      <c r="F111" s="180">
        <v>2442402</v>
      </c>
    </row>
    <row r="112" spans="1:6" x14ac:dyDescent="0.2">
      <c r="A112" s="181" t="s">
        <v>370</v>
      </c>
      <c r="B112" s="177" t="s">
        <v>357</v>
      </c>
      <c r="C112" s="114"/>
      <c r="D112" s="114"/>
      <c r="E112" s="114"/>
      <c r="F112" s="114"/>
    </row>
    <row r="113" spans="1:6" x14ac:dyDescent="0.2">
      <c r="A113" s="181"/>
      <c r="B113" s="177"/>
      <c r="C113" s="114"/>
      <c r="D113" s="114"/>
      <c r="E113" s="114"/>
      <c r="F113" s="114"/>
    </row>
    <row r="114" spans="1:6" x14ac:dyDescent="0.2">
      <c r="A114" s="178" t="s">
        <v>491</v>
      </c>
      <c r="B114" s="189" t="s">
        <v>358</v>
      </c>
      <c r="C114" s="117">
        <f>C111</f>
        <v>830211</v>
      </c>
      <c r="D114" s="117">
        <f>D111</f>
        <v>2461814</v>
      </c>
      <c r="E114" s="180">
        <v>471521</v>
      </c>
      <c r="F114" s="180">
        <v>2442402</v>
      </c>
    </row>
    <row r="115" spans="1:6" x14ac:dyDescent="0.2">
      <c r="D115" s="190">
        <f>D114-Ф1!C114</f>
        <v>0</v>
      </c>
    </row>
    <row r="116" spans="1:6" ht="45" customHeight="1" x14ac:dyDescent="0.2">
      <c r="A116" s="208" t="s">
        <v>422</v>
      </c>
      <c r="B116" s="208"/>
      <c r="C116" s="208"/>
      <c r="D116" s="208"/>
      <c r="E116" s="208"/>
      <c r="F116" s="208"/>
    </row>
    <row r="117" spans="1:6" x14ac:dyDescent="0.2">
      <c r="D117" s="191"/>
      <c r="E117" s="192"/>
    </row>
    <row r="118" spans="1:6" x14ac:dyDescent="0.2">
      <c r="C118" s="165"/>
      <c r="D118" s="165"/>
      <c r="E118" s="192"/>
      <c r="F118" s="165"/>
    </row>
    <row r="119" spans="1:6" ht="20.25" customHeight="1" x14ac:dyDescent="0.2">
      <c r="A119" s="164" t="s">
        <v>506</v>
      </c>
      <c r="B119" s="120"/>
      <c r="C119" s="120" t="s">
        <v>508</v>
      </c>
      <c r="D119" s="165"/>
      <c r="E119" s="100"/>
      <c r="F119" s="100"/>
    </row>
    <row r="120" spans="1:6" ht="25.5" customHeight="1" x14ac:dyDescent="0.2">
      <c r="A120" s="120" t="s">
        <v>505</v>
      </c>
      <c r="B120" s="120"/>
      <c r="C120" s="120" t="s">
        <v>508</v>
      </c>
      <c r="E120" s="100"/>
      <c r="F120" s="100"/>
    </row>
    <row r="121" spans="1:6" ht="20.25" customHeight="1" x14ac:dyDescent="0.2">
      <c r="A121" s="164" t="s">
        <v>504</v>
      </c>
      <c r="B121" s="120"/>
      <c r="C121" s="120" t="s">
        <v>508</v>
      </c>
      <c r="E121" s="100"/>
      <c r="F121" s="100"/>
    </row>
    <row r="122" spans="1:6" x14ac:dyDescent="0.2">
      <c r="A122" s="193"/>
    </row>
    <row r="123" spans="1:6" x14ac:dyDescent="0.2">
      <c r="A123" s="194" t="s">
        <v>418</v>
      </c>
    </row>
    <row r="125" spans="1:6" x14ac:dyDescent="0.2">
      <c r="A125" s="193" t="s">
        <v>250</v>
      </c>
    </row>
    <row r="126" spans="1:6" x14ac:dyDescent="0.2">
      <c r="A126" s="193"/>
    </row>
    <row r="127" spans="1:6" x14ac:dyDescent="0.2">
      <c r="A127" s="193"/>
    </row>
    <row r="128" spans="1:6" x14ac:dyDescent="0.2">
      <c r="A128" s="193"/>
    </row>
    <row r="131" s="100" customFormat="1" x14ac:dyDescent="0.2"/>
    <row r="132" s="100" customFormat="1" x14ac:dyDescent="0.2"/>
    <row r="133" s="100" customFormat="1" x14ac:dyDescent="0.2"/>
    <row r="134" s="100" customFormat="1" x14ac:dyDescent="0.2"/>
    <row r="135" s="100" customFormat="1" x14ac:dyDescent="0.2"/>
    <row r="136" s="100" customFormat="1" x14ac:dyDescent="0.2"/>
    <row r="137" s="100" customFormat="1" x14ac:dyDescent="0.2"/>
    <row r="138" s="100" customFormat="1" x14ac:dyDescent="0.2"/>
    <row r="139" s="100" customFormat="1" x14ac:dyDescent="0.2"/>
    <row r="140" s="100" customFormat="1" x14ac:dyDescent="0.2"/>
    <row r="141" s="100" customFormat="1" x14ac:dyDescent="0.2"/>
    <row r="142" s="100" customFormat="1" x14ac:dyDescent="0.2"/>
    <row r="143" s="100" customFormat="1" x14ac:dyDescent="0.2"/>
    <row r="144" s="100" customFormat="1" x14ac:dyDescent="0.2"/>
    <row r="145" s="100" customFormat="1" x14ac:dyDescent="0.2"/>
    <row r="146" s="100" customFormat="1" x14ac:dyDescent="0.2"/>
    <row r="147" s="100" customFormat="1" x14ac:dyDescent="0.2"/>
    <row r="148" s="100" customFormat="1" x14ac:dyDescent="0.2"/>
    <row r="149" s="100" customFormat="1" x14ac:dyDescent="0.2"/>
    <row r="150" s="100" customFormat="1" x14ac:dyDescent="0.2"/>
    <row r="151" s="100" customFormat="1" x14ac:dyDescent="0.2"/>
    <row r="152" s="100" customFormat="1" x14ac:dyDescent="0.2"/>
    <row r="153" s="100" customFormat="1" x14ac:dyDescent="0.2"/>
    <row r="154" s="100" customFormat="1" x14ac:dyDescent="0.2"/>
    <row r="155" s="100" customFormat="1" x14ac:dyDescent="0.2"/>
    <row r="156" s="100" customFormat="1" x14ac:dyDescent="0.2"/>
    <row r="157" s="100" customFormat="1" x14ac:dyDescent="0.2"/>
    <row r="158" s="100" customFormat="1" x14ac:dyDescent="0.2"/>
    <row r="159" s="100" customFormat="1" x14ac:dyDescent="0.2"/>
    <row r="160" s="100" customFormat="1" x14ac:dyDescent="0.2"/>
    <row r="161" s="100" customFormat="1" x14ac:dyDescent="0.2"/>
    <row r="162" s="100" customFormat="1" x14ac:dyDescent="0.2"/>
    <row r="163" s="100" customFormat="1" x14ac:dyDescent="0.2"/>
    <row r="164" s="100" customFormat="1" x14ac:dyDescent="0.2"/>
    <row r="165" s="100" customFormat="1" x14ac:dyDescent="0.2"/>
    <row r="166" s="100" customFormat="1" x14ac:dyDescent="0.2"/>
    <row r="167" s="100" customFormat="1" x14ac:dyDescent="0.2"/>
    <row r="168" s="100" customFormat="1" x14ac:dyDescent="0.2"/>
    <row r="169" s="100" customFormat="1" x14ac:dyDescent="0.2"/>
    <row r="170" s="100" customFormat="1" x14ac:dyDescent="0.2"/>
    <row r="171" s="100" customFormat="1" x14ac:dyDescent="0.2"/>
    <row r="172" s="100" customFormat="1" x14ac:dyDescent="0.2"/>
    <row r="173" s="100" customFormat="1" x14ac:dyDescent="0.2"/>
    <row r="174" s="100" customFormat="1" x14ac:dyDescent="0.2"/>
    <row r="175" s="100" customFormat="1" x14ac:dyDescent="0.2"/>
    <row r="176" s="100" customFormat="1" x14ac:dyDescent="0.2"/>
    <row r="177" s="100" customFormat="1" x14ac:dyDescent="0.2"/>
    <row r="178" s="100" customFormat="1" x14ac:dyDescent="0.2"/>
    <row r="179" s="100" customFormat="1" x14ac:dyDescent="0.2"/>
    <row r="180" s="100" customFormat="1" x14ac:dyDescent="0.2"/>
    <row r="181" s="100" customFormat="1" x14ac:dyDescent="0.2"/>
    <row r="182" s="100" customFormat="1" x14ac:dyDescent="0.2"/>
    <row r="183" s="100" customFormat="1" x14ac:dyDescent="0.2"/>
    <row r="184" s="100" customFormat="1" x14ac:dyDescent="0.2"/>
    <row r="185" s="100" customFormat="1" x14ac:dyDescent="0.2"/>
    <row r="186" s="100" customFormat="1" x14ac:dyDescent="0.2"/>
    <row r="187" s="100" customFormat="1" x14ac:dyDescent="0.2"/>
    <row r="188" s="100" customFormat="1" x14ac:dyDescent="0.2"/>
    <row r="189" s="100" customFormat="1" x14ac:dyDescent="0.2"/>
    <row r="190" s="100" customFormat="1" x14ac:dyDescent="0.2"/>
    <row r="191" s="100" customFormat="1" x14ac:dyDescent="0.2"/>
    <row r="192" s="100" customFormat="1" x14ac:dyDescent="0.2"/>
    <row r="193" s="100" customFormat="1" x14ac:dyDescent="0.2"/>
    <row r="194" s="100" customFormat="1" x14ac:dyDescent="0.2"/>
    <row r="195" s="100" customFormat="1" x14ac:dyDescent="0.2"/>
    <row r="196" s="100" customFormat="1" x14ac:dyDescent="0.2"/>
    <row r="197" s="100" customFormat="1" x14ac:dyDescent="0.2"/>
    <row r="198" s="100" customFormat="1" x14ac:dyDescent="0.2"/>
    <row r="199" s="100" customFormat="1" x14ac:dyDescent="0.2"/>
    <row r="200" s="100" customFormat="1" x14ac:dyDescent="0.2"/>
    <row r="201" s="100" customFormat="1" x14ac:dyDescent="0.2"/>
    <row r="202" s="100" customFormat="1" x14ac:dyDescent="0.2"/>
    <row r="203" s="100" customFormat="1" x14ac:dyDescent="0.2"/>
    <row r="204" s="100" customFormat="1" x14ac:dyDescent="0.2"/>
    <row r="205" s="100" customFormat="1" x14ac:dyDescent="0.2"/>
    <row r="206" s="100" customFormat="1" x14ac:dyDescent="0.2"/>
    <row r="207" s="100" customFormat="1" x14ac:dyDescent="0.2"/>
    <row r="208" s="100" customFormat="1" x14ac:dyDescent="0.2"/>
    <row r="209" s="100" customFormat="1" x14ac:dyDescent="0.2"/>
    <row r="210" s="100" customFormat="1" x14ac:dyDescent="0.2"/>
    <row r="211" s="100" customFormat="1" x14ac:dyDescent="0.2"/>
    <row r="212" s="100" customFormat="1" x14ac:dyDescent="0.2"/>
    <row r="213" s="100" customFormat="1" x14ac:dyDescent="0.2"/>
    <row r="214" s="100" customFormat="1" x14ac:dyDescent="0.2"/>
    <row r="215" s="100" customFormat="1" x14ac:dyDescent="0.2"/>
    <row r="216" s="100" customFormat="1" x14ac:dyDescent="0.2"/>
    <row r="217" s="100" customFormat="1" x14ac:dyDescent="0.2"/>
    <row r="218" s="100" customFormat="1" x14ac:dyDescent="0.2"/>
    <row r="219" s="100" customFormat="1" x14ac:dyDescent="0.2"/>
    <row r="220" s="100" customFormat="1" x14ac:dyDescent="0.2"/>
    <row r="221" s="100" customFormat="1" x14ac:dyDescent="0.2"/>
    <row r="222" s="100" customFormat="1" x14ac:dyDescent="0.2"/>
    <row r="223" s="100" customFormat="1" x14ac:dyDescent="0.2"/>
    <row r="224" s="100" customFormat="1" x14ac:dyDescent="0.2"/>
    <row r="225" s="100" customFormat="1" x14ac:dyDescent="0.2"/>
    <row r="226" s="100" customFormat="1" x14ac:dyDescent="0.2"/>
    <row r="227" s="100" customFormat="1" x14ac:dyDescent="0.2"/>
    <row r="228" s="100" customFormat="1" x14ac:dyDescent="0.2"/>
    <row r="229" s="100" customFormat="1" x14ac:dyDescent="0.2"/>
    <row r="230" s="100" customFormat="1" x14ac:dyDescent="0.2"/>
    <row r="231" s="100" customFormat="1" x14ac:dyDescent="0.2"/>
    <row r="232" s="100" customFormat="1" x14ac:dyDescent="0.2"/>
    <row r="233" s="100" customFormat="1" x14ac:dyDescent="0.2"/>
    <row r="234" s="100" customFormat="1" x14ac:dyDescent="0.2"/>
    <row r="235" s="100" customFormat="1" x14ac:dyDescent="0.2"/>
    <row r="236" s="100" customFormat="1" x14ac:dyDescent="0.2"/>
    <row r="237" s="100" customFormat="1" x14ac:dyDescent="0.2"/>
    <row r="238" s="100" customFormat="1" x14ac:dyDescent="0.2"/>
    <row r="239" s="100" customFormat="1" x14ac:dyDescent="0.2"/>
    <row r="240" s="100" customFormat="1" x14ac:dyDescent="0.2"/>
    <row r="241" s="100" customFormat="1" x14ac:dyDescent="0.2"/>
    <row r="242" s="100" customFormat="1" x14ac:dyDescent="0.2"/>
    <row r="243" s="100" customFormat="1" x14ac:dyDescent="0.2"/>
    <row r="244" s="100" customFormat="1" x14ac:dyDescent="0.2"/>
    <row r="245" s="100" customFormat="1" x14ac:dyDescent="0.2"/>
    <row r="246" s="100" customFormat="1" x14ac:dyDescent="0.2"/>
    <row r="247" s="100" customFormat="1" x14ac:dyDescent="0.2"/>
    <row r="248" s="100" customFormat="1" x14ac:dyDescent="0.2"/>
    <row r="249" s="100" customFormat="1" x14ac:dyDescent="0.2"/>
    <row r="250" s="100" customFormat="1" x14ac:dyDescent="0.2"/>
    <row r="251" s="100" customFormat="1" x14ac:dyDescent="0.2"/>
    <row r="252" s="100" customFormat="1" x14ac:dyDescent="0.2"/>
    <row r="253" s="100" customFormat="1" x14ac:dyDescent="0.2"/>
    <row r="254" s="100" customFormat="1" x14ac:dyDescent="0.2"/>
    <row r="255" s="100" customFormat="1" x14ac:dyDescent="0.2"/>
    <row r="256" s="100" customFormat="1" x14ac:dyDescent="0.2"/>
    <row r="257" s="100" customFormat="1" x14ac:dyDescent="0.2"/>
    <row r="258" s="100" customFormat="1" x14ac:dyDescent="0.2"/>
    <row r="259" s="100" customFormat="1" x14ac:dyDescent="0.2"/>
    <row r="260" s="100" customFormat="1" x14ac:dyDescent="0.2"/>
    <row r="261" s="100" customFormat="1" x14ac:dyDescent="0.2"/>
    <row r="262" s="100" customFormat="1" x14ac:dyDescent="0.2"/>
    <row r="263" s="100" customFormat="1" x14ac:dyDescent="0.2"/>
    <row r="264" s="100" customFormat="1" x14ac:dyDescent="0.2"/>
    <row r="265" s="100" customFormat="1" x14ac:dyDescent="0.2"/>
    <row r="266" s="100" customFormat="1" x14ac:dyDescent="0.2"/>
    <row r="267" s="100" customFormat="1" x14ac:dyDescent="0.2"/>
    <row r="268" s="100" customFormat="1" x14ac:dyDescent="0.2"/>
    <row r="269" s="100" customFormat="1" x14ac:dyDescent="0.2"/>
    <row r="270" s="100" customFormat="1" x14ac:dyDescent="0.2"/>
    <row r="271" s="100" customFormat="1" x14ac:dyDescent="0.2"/>
    <row r="272" s="100" customFormat="1" x14ac:dyDescent="0.2"/>
    <row r="273" s="100" customFormat="1" x14ac:dyDescent="0.2"/>
    <row r="274" s="100" customFormat="1" x14ac:dyDescent="0.2"/>
    <row r="275" s="100" customFormat="1" x14ac:dyDescent="0.2"/>
    <row r="276" s="100" customFormat="1" x14ac:dyDescent="0.2"/>
  </sheetData>
  <mergeCells count="6">
    <mergeCell ref="A6:F6"/>
    <mergeCell ref="A116:F116"/>
    <mergeCell ref="E1:F1"/>
    <mergeCell ref="A3:F3"/>
    <mergeCell ref="A4:F4"/>
    <mergeCell ref="A5:F5"/>
  </mergeCells>
  <phoneticPr fontId="7" type="noConversion"/>
  <pageMargins left="0.78740157480314965" right="0.19685039370078741" top="0.51181102362204722" bottom="0.43307086614173229" header="0.39370078740157483" footer="0.35433070866141736"/>
  <pageSetup paperSize="9" scale="73" fitToHeight="2" orientation="portrait" r:id="rId1"/>
  <headerFooter alignWithMargins="0">
    <oddFooter>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opLeftCell="A37" workbookViewId="0">
      <selection activeCell="C43" sqref="C43"/>
    </sheetView>
  </sheetViews>
  <sheetFormatPr defaultRowHeight="12.75" x14ac:dyDescent="0.2"/>
  <cols>
    <col min="1" max="1" width="8.140625" style="35" customWidth="1"/>
    <col min="2" max="2" width="102.140625" style="35" customWidth="1"/>
    <col min="3" max="3" width="16.140625" style="35" customWidth="1"/>
    <col min="4" max="4" width="17" style="35" customWidth="1"/>
    <col min="5" max="5" width="13.42578125" style="35" customWidth="1"/>
    <col min="6" max="16384" width="9.140625" style="35"/>
  </cols>
  <sheetData>
    <row r="1" spans="1:4" s="1" customFormat="1" x14ac:dyDescent="0.2">
      <c r="A1" s="195" t="s">
        <v>260</v>
      </c>
      <c r="B1" s="195"/>
      <c r="C1" s="195"/>
    </row>
    <row r="2" spans="1:4" s="1" customFormat="1" x14ac:dyDescent="0.2">
      <c r="A2" s="195" t="s">
        <v>261</v>
      </c>
      <c r="B2" s="195"/>
      <c r="C2" s="195"/>
    </row>
    <row r="3" spans="1:4" s="1" customFormat="1" x14ac:dyDescent="0.2">
      <c r="A3" s="210" t="s">
        <v>496</v>
      </c>
      <c r="B3" s="210"/>
      <c r="C3" s="210"/>
    </row>
    <row r="4" spans="1:4" s="1" customFormat="1" x14ac:dyDescent="0.2">
      <c r="A4" s="195" t="s">
        <v>272</v>
      </c>
      <c r="B4" s="195"/>
      <c r="C4" s="195"/>
    </row>
    <row r="5" spans="1:4" s="1" customFormat="1" x14ac:dyDescent="0.2">
      <c r="A5" s="195" t="s">
        <v>262</v>
      </c>
      <c r="B5" s="195"/>
      <c r="C5" s="195"/>
    </row>
    <row r="6" spans="1:4" x14ac:dyDescent="0.2">
      <c r="A6" s="91"/>
      <c r="C6" s="36" t="s">
        <v>263</v>
      </c>
    </row>
    <row r="7" spans="1:4" ht="22.5" x14ac:dyDescent="0.2">
      <c r="A7" s="37" t="s">
        <v>0</v>
      </c>
      <c r="B7" s="38" t="s">
        <v>1</v>
      </c>
      <c r="C7" s="37" t="s">
        <v>2</v>
      </c>
    </row>
    <row r="8" spans="1:4" x14ac:dyDescent="0.2">
      <c r="A8" s="39" t="s">
        <v>246</v>
      </c>
      <c r="B8" s="96" t="s">
        <v>247</v>
      </c>
      <c r="C8" s="40" t="s">
        <v>3</v>
      </c>
    </row>
    <row r="9" spans="1:4" ht="22.5" x14ac:dyDescent="0.2">
      <c r="A9" s="92" t="s">
        <v>4</v>
      </c>
      <c r="B9" s="93" t="s">
        <v>469</v>
      </c>
      <c r="C9" s="32" t="e">
        <f>#REF!</f>
        <v>#REF!</v>
      </c>
    </row>
    <row r="10" spans="1:4" x14ac:dyDescent="0.2">
      <c r="A10" s="39" t="s">
        <v>5</v>
      </c>
      <c r="B10" s="93" t="s">
        <v>264</v>
      </c>
      <c r="C10" s="32" t="e">
        <f>Ф1!C35-C9</f>
        <v>#REF!</v>
      </c>
    </row>
    <row r="11" spans="1:4" ht="33.75" x14ac:dyDescent="0.2">
      <c r="A11" s="92" t="s">
        <v>6</v>
      </c>
      <c r="B11" s="93" t="s">
        <v>470</v>
      </c>
      <c r="C11" s="32" t="e">
        <f>#REF!</f>
        <v>#REF!</v>
      </c>
    </row>
    <row r="12" spans="1:4" x14ac:dyDescent="0.2">
      <c r="A12" s="39" t="s">
        <v>7</v>
      </c>
      <c r="B12" s="93" t="s">
        <v>8</v>
      </c>
      <c r="C12" s="32" t="e">
        <f>Ф1!C37+Ф1!C38-C11</f>
        <v>#REF!</v>
      </c>
      <c r="D12" s="41"/>
    </row>
    <row r="13" spans="1:4" x14ac:dyDescent="0.2">
      <c r="A13" s="92" t="s">
        <v>9</v>
      </c>
      <c r="B13" s="93" t="s">
        <v>267</v>
      </c>
      <c r="C13" s="32">
        <f>Ф1!C15</f>
        <v>0</v>
      </c>
    </row>
    <row r="14" spans="1:4" ht="78.75" x14ac:dyDescent="0.2">
      <c r="A14" s="39" t="s">
        <v>10</v>
      </c>
      <c r="B14" s="93" t="s">
        <v>227</v>
      </c>
      <c r="C14" s="32" t="e">
        <f>#REF!</f>
        <v>#REF!</v>
      </c>
    </row>
    <row r="15" spans="1:4" ht="33.75" x14ac:dyDescent="0.2">
      <c r="A15" s="92" t="s">
        <v>11</v>
      </c>
      <c r="B15" s="93" t="s">
        <v>473</v>
      </c>
      <c r="C15" s="32">
        <v>0</v>
      </c>
    </row>
    <row r="16" spans="1:4" x14ac:dyDescent="0.2">
      <c r="A16" s="39" t="s">
        <v>12</v>
      </c>
      <c r="B16" s="93" t="s">
        <v>13</v>
      </c>
      <c r="C16" s="27">
        <v>0</v>
      </c>
    </row>
    <row r="17" spans="1:3" ht="45" x14ac:dyDescent="0.2">
      <c r="A17" s="92" t="s">
        <v>14</v>
      </c>
      <c r="B17" s="93" t="s">
        <v>223</v>
      </c>
      <c r="C17" s="27">
        <v>0</v>
      </c>
    </row>
    <row r="18" spans="1:3" x14ac:dyDescent="0.2">
      <c r="A18" s="39" t="s">
        <v>15</v>
      </c>
      <c r="B18" s="93" t="s">
        <v>291</v>
      </c>
      <c r="C18" s="27" t="e">
        <f>#REF!</f>
        <v>#REF!</v>
      </c>
    </row>
    <row r="19" spans="1:3" x14ac:dyDescent="0.2">
      <c r="A19" s="92" t="s">
        <v>16</v>
      </c>
      <c r="B19" s="93" t="s">
        <v>228</v>
      </c>
      <c r="C19" s="27" t="e">
        <f>#REF!</f>
        <v>#REF!</v>
      </c>
    </row>
    <row r="20" spans="1:3" x14ac:dyDescent="0.2">
      <c r="A20" s="39" t="s">
        <v>17</v>
      </c>
      <c r="B20" s="93" t="s">
        <v>18</v>
      </c>
      <c r="C20" s="27" t="e">
        <f>#REF!</f>
        <v>#REF!</v>
      </c>
    </row>
    <row r="21" spans="1:3" ht="33.75" x14ac:dyDescent="0.2">
      <c r="A21" s="92" t="s">
        <v>19</v>
      </c>
      <c r="B21" s="93" t="s">
        <v>229</v>
      </c>
      <c r="C21" s="27" t="e">
        <f>#REF!</f>
        <v>#REF!</v>
      </c>
    </row>
    <row r="22" spans="1:3" ht="22.5" x14ac:dyDescent="0.2">
      <c r="A22" s="39" t="s">
        <v>20</v>
      </c>
      <c r="B22" s="93" t="s">
        <v>230</v>
      </c>
      <c r="C22" s="27">
        <v>0</v>
      </c>
    </row>
    <row r="23" spans="1:3" x14ac:dyDescent="0.2">
      <c r="A23" s="92" t="s">
        <v>21</v>
      </c>
      <c r="B23" s="93" t="s">
        <v>471</v>
      </c>
      <c r="C23" s="27">
        <v>0</v>
      </c>
    </row>
    <row r="24" spans="1:3" x14ac:dyDescent="0.2">
      <c r="A24" s="39" t="s">
        <v>22</v>
      </c>
      <c r="B24" s="93" t="s">
        <v>231</v>
      </c>
      <c r="C24" s="27">
        <v>0</v>
      </c>
    </row>
    <row r="25" spans="1:3" ht="22.5" x14ac:dyDescent="0.2">
      <c r="A25" s="92" t="s">
        <v>23</v>
      </c>
      <c r="B25" s="93" t="s">
        <v>244</v>
      </c>
      <c r="C25" s="27" t="e">
        <f>#REF!</f>
        <v>#REF!</v>
      </c>
    </row>
    <row r="26" spans="1:3" ht="22.5" x14ac:dyDescent="0.2">
      <c r="A26" s="39" t="s">
        <v>24</v>
      </c>
      <c r="B26" s="93" t="s">
        <v>232</v>
      </c>
      <c r="C26" s="27" t="e">
        <f>#REF!</f>
        <v>#REF!</v>
      </c>
    </row>
    <row r="27" spans="1:3" ht="56.25" x14ac:dyDescent="0.2">
      <c r="A27" s="92" t="s">
        <v>25</v>
      </c>
      <c r="B27" s="93" t="s">
        <v>26</v>
      </c>
      <c r="C27" s="27" t="e">
        <f>#REF!</f>
        <v>#REF!</v>
      </c>
    </row>
    <row r="28" spans="1:3" ht="45" x14ac:dyDescent="0.2">
      <c r="A28" s="39" t="s">
        <v>27</v>
      </c>
      <c r="B28" s="93" t="s">
        <v>474</v>
      </c>
      <c r="C28" s="27" t="e">
        <f>#REF!</f>
        <v>#REF!</v>
      </c>
    </row>
    <row r="29" spans="1:3" ht="24.75" customHeight="1" x14ac:dyDescent="0.2">
      <c r="A29" s="92" t="s">
        <v>28</v>
      </c>
      <c r="B29" s="93" t="s">
        <v>472</v>
      </c>
      <c r="C29" s="27">
        <v>0</v>
      </c>
    </row>
    <row r="30" spans="1:3" ht="67.5" x14ac:dyDescent="0.2">
      <c r="A30" s="39" t="s">
        <v>29</v>
      </c>
      <c r="B30" s="93" t="s">
        <v>206</v>
      </c>
      <c r="C30" s="27" t="e">
        <f>#REF!</f>
        <v>#REF!</v>
      </c>
    </row>
    <row r="31" spans="1:3" ht="67.5" x14ac:dyDescent="0.2">
      <c r="A31" s="92" t="s">
        <v>207</v>
      </c>
      <c r="B31" s="93" t="s">
        <v>208</v>
      </c>
      <c r="C31" s="27" t="e">
        <f>#REF!</f>
        <v>#REF!</v>
      </c>
    </row>
    <row r="32" spans="1:3" ht="45" x14ac:dyDescent="0.2">
      <c r="A32" s="39" t="s">
        <v>209</v>
      </c>
      <c r="B32" s="93" t="s">
        <v>475</v>
      </c>
      <c r="C32" s="27" t="e">
        <f>#REF!</f>
        <v>#REF!</v>
      </c>
    </row>
    <row r="33" spans="1:12" ht="45" x14ac:dyDescent="0.2">
      <c r="A33" s="92" t="s">
        <v>210</v>
      </c>
      <c r="B33" s="93" t="s">
        <v>211</v>
      </c>
      <c r="C33" s="27" t="e">
        <f>#REF!</f>
        <v>#REF!</v>
      </c>
    </row>
    <row r="34" spans="1:12" ht="33.75" x14ac:dyDescent="0.2">
      <c r="A34" s="39" t="s">
        <v>212</v>
      </c>
      <c r="B34" s="93" t="s">
        <v>224</v>
      </c>
      <c r="C34" s="27" t="e">
        <f>#REF!</f>
        <v>#REF!</v>
      </c>
    </row>
    <row r="35" spans="1:12" ht="33.75" x14ac:dyDescent="0.2">
      <c r="A35" s="92" t="s">
        <v>213</v>
      </c>
      <c r="B35" s="93" t="s">
        <v>233</v>
      </c>
      <c r="C35" s="27" t="e">
        <f>#REF!</f>
        <v>#REF!</v>
      </c>
    </row>
    <row r="36" spans="1:12" ht="33.75" x14ac:dyDescent="0.2">
      <c r="A36" s="39" t="s">
        <v>214</v>
      </c>
      <c r="B36" s="93" t="s">
        <v>234</v>
      </c>
      <c r="C36" s="27" t="e">
        <f>#REF!</f>
        <v>#REF!</v>
      </c>
    </row>
    <row r="37" spans="1:12" ht="33.75" x14ac:dyDescent="0.2">
      <c r="A37" s="92" t="s">
        <v>215</v>
      </c>
      <c r="B37" s="93" t="s">
        <v>225</v>
      </c>
      <c r="C37" s="27" t="e">
        <f>#REF!</f>
        <v>#REF!</v>
      </c>
    </row>
    <row r="38" spans="1:12" ht="45" x14ac:dyDescent="0.2">
      <c r="A38" s="94" t="s">
        <v>216</v>
      </c>
      <c r="B38" s="93" t="s">
        <v>226</v>
      </c>
      <c r="C38" s="27" t="e">
        <f>#REF!</f>
        <v>#REF!</v>
      </c>
    </row>
    <row r="39" spans="1:12" ht="33.75" x14ac:dyDescent="0.2">
      <c r="A39" s="95" t="s">
        <v>217</v>
      </c>
      <c r="B39" s="93" t="s">
        <v>476</v>
      </c>
      <c r="C39" s="27" t="e">
        <f>#REF!</f>
        <v>#REF!</v>
      </c>
    </row>
    <row r="40" spans="1:12" ht="24" customHeight="1" x14ac:dyDescent="0.2">
      <c r="A40" s="95" t="s">
        <v>218</v>
      </c>
      <c r="B40" s="93" t="s">
        <v>219</v>
      </c>
      <c r="C40" s="27" t="e">
        <f>#REF!</f>
        <v>#REF!</v>
      </c>
    </row>
    <row r="41" spans="1:12" ht="33.75" x14ac:dyDescent="0.2">
      <c r="A41" s="95" t="s">
        <v>220</v>
      </c>
      <c r="B41" s="93" t="s">
        <v>235</v>
      </c>
      <c r="C41" s="27" t="e">
        <f>#REF!</f>
        <v>#REF!</v>
      </c>
    </row>
    <row r="42" spans="1:12" ht="36" customHeight="1" x14ac:dyDescent="0.2">
      <c r="A42" s="95" t="s">
        <v>221</v>
      </c>
      <c r="B42" s="93" t="s">
        <v>236</v>
      </c>
      <c r="C42" s="27" t="e">
        <f>#REF!</f>
        <v>#REF!</v>
      </c>
      <c r="D42" s="41"/>
    </row>
    <row r="43" spans="1:12" ht="21" customHeight="1" x14ac:dyDescent="0.2">
      <c r="A43" s="95" t="s">
        <v>222</v>
      </c>
      <c r="B43" s="93" t="s">
        <v>237</v>
      </c>
      <c r="C43" s="27" t="e">
        <f>Ф1!C25+Ф1!C22+Ф1!C28-SUM(C25:C42)</f>
        <v>#REF!</v>
      </c>
      <c r="D43" s="41"/>
    </row>
    <row r="44" spans="1:12" ht="12" customHeight="1" x14ac:dyDescent="0.2"/>
    <row r="45" spans="1:12" s="43" customFormat="1" ht="27.75" customHeight="1" x14ac:dyDescent="0.25">
      <c r="A45" s="24" t="s">
        <v>493</v>
      </c>
      <c r="B45" s="10"/>
      <c r="C45" s="10" t="s">
        <v>498</v>
      </c>
      <c r="D45" s="10"/>
      <c r="E45" s="10"/>
      <c r="F45" s="10"/>
      <c r="J45" s="44"/>
      <c r="L45" s="44"/>
    </row>
    <row r="46" spans="1:12" s="43" customFormat="1" ht="27.75" customHeight="1" x14ac:dyDescent="0.25">
      <c r="A46" s="197" t="s">
        <v>421</v>
      </c>
      <c r="B46" s="197"/>
      <c r="C46" s="10" t="s">
        <v>498</v>
      </c>
      <c r="D46" s="10"/>
      <c r="E46" s="10"/>
      <c r="F46" s="10"/>
      <c r="L46" s="44"/>
    </row>
    <row r="47" spans="1:12" s="43" customFormat="1" ht="27.75" customHeight="1" x14ac:dyDescent="0.25">
      <c r="A47" s="24" t="s">
        <v>420</v>
      </c>
      <c r="B47" s="10"/>
      <c r="C47" s="10" t="s">
        <v>498</v>
      </c>
      <c r="D47" s="10"/>
      <c r="E47" s="10"/>
      <c r="F47" s="10"/>
      <c r="L47" s="44"/>
    </row>
    <row r="48" spans="1:12" s="43" customFormat="1" ht="15.75" customHeight="1" x14ac:dyDescent="0.25">
      <c r="A48" s="24"/>
      <c r="B48" s="10"/>
      <c r="C48" s="10"/>
      <c r="D48" s="10"/>
      <c r="E48" s="10"/>
      <c r="F48" s="10"/>
      <c r="L48" s="44"/>
    </row>
    <row r="49" spans="1:12" s="43" customFormat="1" ht="15.75" customHeight="1" x14ac:dyDescent="0.25">
      <c r="A49" s="29" t="s">
        <v>477</v>
      </c>
      <c r="B49" s="10"/>
      <c r="C49" s="10"/>
      <c r="D49" s="10"/>
      <c r="E49" s="10"/>
      <c r="F49" s="10"/>
      <c r="L49" s="44"/>
    </row>
    <row r="50" spans="1:12" s="4" customFormat="1" x14ac:dyDescent="0.2">
      <c r="A50" s="24" t="s">
        <v>250</v>
      </c>
      <c r="B50" s="10"/>
      <c r="C50" s="10"/>
      <c r="D50" s="10"/>
      <c r="E50" s="10"/>
      <c r="F50" s="10"/>
    </row>
    <row r="55" spans="1:12" x14ac:dyDescent="0.2">
      <c r="C55" s="41"/>
      <c r="D55" s="45"/>
      <c r="E55" s="41"/>
    </row>
    <row r="56" spans="1:12" x14ac:dyDescent="0.2">
      <c r="C56" s="30"/>
      <c r="D56" s="1"/>
      <c r="E56" s="1"/>
    </row>
    <row r="57" spans="1:12" x14ac:dyDescent="0.2">
      <c r="C57" s="30"/>
      <c r="D57" s="28"/>
      <c r="E57" s="1"/>
    </row>
    <row r="58" spans="1:12" x14ac:dyDescent="0.2">
      <c r="C58" s="30"/>
      <c r="D58" s="28"/>
      <c r="E58" s="1"/>
    </row>
  </sheetData>
  <mergeCells count="6">
    <mergeCell ref="A46:B46"/>
    <mergeCell ref="A5:C5"/>
    <mergeCell ref="A1:C1"/>
    <mergeCell ref="A2:C2"/>
    <mergeCell ref="A3:C3"/>
    <mergeCell ref="A4:C4"/>
  </mergeCells>
  <phoneticPr fontId="21" type="noConversion"/>
  <pageMargins left="0.74803149606299213" right="0.15748031496062992" top="0.39370078740157483" bottom="0.23622047244094491" header="0.19685039370078741" footer="0.31496062992125984"/>
  <pageSetup paperSize="9" scale="7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Ф3</vt:lpstr>
      <vt:lpstr>Ф4</vt:lpstr>
      <vt:lpstr>Ф1 (валюта)</vt:lpstr>
      <vt:lpstr>Ф1</vt:lpstr>
      <vt:lpstr>Ф2</vt:lpstr>
      <vt:lpstr>Доп сведения</vt:lpstr>
      <vt:lpstr>Лист1</vt:lpstr>
      <vt:lpstr>Ф1!Область_печати</vt:lpstr>
      <vt:lpstr>'Ф1 (валюта)'!Область_печати</vt:lpstr>
      <vt:lpstr>Ф2!Область_печати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Yerzhumanova Nurgul</cp:lastModifiedBy>
  <cp:lastPrinted>2019-10-07T11:59:37Z</cp:lastPrinted>
  <dcterms:created xsi:type="dcterms:W3CDTF">1996-10-08T23:32:33Z</dcterms:created>
  <dcterms:modified xsi:type="dcterms:W3CDTF">2019-10-14T10:00:03Z</dcterms:modified>
</cp:coreProperties>
</file>