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2 кв 2022\неполная ФО\"/>
    </mc:Choice>
  </mc:AlternateContent>
  <xr:revisionPtr revIDLastSave="0" documentId="13_ncr:1_{6E5D462A-7255-487C-AB1E-D7AF58781F17}" xr6:coauthVersionLast="47" xr6:coauthVersionMax="47" xr10:uidLastSave="{00000000-0000-0000-0000-000000000000}"/>
  <bookViews>
    <workbookView xWindow="-120" yWindow="-120" windowWidth="29040" windowHeight="15840" tabRatio="809" activeTab="4" xr2:uid="{00000000-000D-0000-FFFF-FFFF00000000}"/>
  </bookViews>
  <sheets>
    <sheet name="ББ" sheetId="32" r:id="rId1"/>
    <sheet name="ББ в тенге1" sheetId="160" state="hidden" r:id="rId2"/>
    <sheet name="ББ в тенге" sheetId="155" state="hidden" r:id="rId3"/>
    <sheet name="СК в тенге" sheetId="154" state="hidden" r:id="rId4"/>
    <sheet name="ОПиУ" sheetId="69" r:id="rId5"/>
    <sheet name="ОДДС" sheetId="156" state="hidden" r:id="rId6"/>
  </sheets>
  <externalReferences>
    <externalReference r:id="rId7"/>
    <externalReference r:id="rId8"/>
    <externalReference r:id="rId9"/>
  </externalReferences>
  <definedNames>
    <definedName name="__MAIN__" localSheetId="4">'[1]1ЦБ-прил2'!#REF!</definedName>
    <definedName name="__MAIN__">#REF!</definedName>
    <definedName name="__mdDATABody10__" localSheetId="4">'[1]1ЦБ-прил2'!#REF!</definedName>
    <definedName name="__mdDATABody10__">#REF!</definedName>
    <definedName name="__mdDATABody21__" localSheetId="4">'[1]1ЦБ-прил2'!#REF!</definedName>
    <definedName name="__mdDATABody21__">#REF!</definedName>
    <definedName name="__mdDATABody22__" localSheetId="4">'[1]1ЦБ-прил2'!#REF!</definedName>
    <definedName name="__mdDATABody22__">#REF!</definedName>
    <definedName name="__mdDATABody30__" localSheetId="4">'[1]1ЦБ-прил2'!#REF!</definedName>
    <definedName name="__mdDATABody30__">#REF!</definedName>
    <definedName name="__mdDATABody40__" localSheetId="4">'[1]1ЦБ-прил2'!#REF!</definedName>
    <definedName name="__mdDATABody40__">#REF!</definedName>
    <definedName name="__mdDATABody50__" localSheetId="4">'[1]1ЦБ-прил2'!#REF!</definedName>
    <definedName name="__mdDATABody50__">#REF!</definedName>
    <definedName name="__mdDATABody60__" localSheetId="4">'[1]1ЦБ-прил2'!#REF!</definedName>
    <definedName name="__mdDATABody60__">#REF!</definedName>
    <definedName name="_xlnm.Print_Area" localSheetId="0">ББ!$A$1:$D$124</definedName>
    <definedName name="_xlnm.Print_Area" localSheetId="2">'ББ в тенге'!$A$1:$D$123</definedName>
    <definedName name="_xlnm.Print_Area" localSheetId="1">'ББ в тенге1'!$A$1:$D$123</definedName>
    <definedName name="_xlnm.Print_Area" localSheetId="4">ОПиУ!$A$1:$F$116</definedName>
    <definedName name="_xlnm.Print_Area" localSheetId="3">'СК в тенге'!$A$1:$H$34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4" l="1"/>
  <c r="F10" i="154"/>
  <c r="D10" i="154"/>
  <c r="B14" i="154"/>
  <c r="H14" i="154" s="1"/>
  <c r="B10" i="154"/>
  <c r="H10" i="154" l="1"/>
  <c r="B17" i="154"/>
  <c r="F22" i="154"/>
  <c r="F19" i="154"/>
  <c r="B24" i="154"/>
  <c r="B26" i="154" s="1"/>
  <c r="B19" i="154"/>
  <c r="D9" i="155"/>
  <c r="D61" i="155" s="1"/>
  <c r="C94" i="155"/>
  <c r="C95" i="155" s="1"/>
  <c r="C113" i="155" s="1"/>
  <c r="D112" i="155"/>
  <c r="D113" i="155" s="1"/>
  <c r="C112" i="155"/>
  <c r="D95" i="155"/>
  <c r="C61" i="155"/>
  <c r="B64" i="155"/>
  <c r="B65" i="155" s="1"/>
  <c r="B66" i="155" s="1"/>
  <c r="B67" i="155" s="1"/>
  <c r="B68" i="155" s="1"/>
  <c r="B69" i="155" s="1"/>
  <c r="B70" i="155" s="1"/>
  <c r="A116" i="155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B67" i="32" l="1"/>
  <c r="B68" i="32" s="1"/>
  <c r="B69" i="32" s="1"/>
  <c r="B70" i="32" s="1"/>
  <c r="B71" i="32" s="1"/>
  <c r="B72" i="32" s="1"/>
  <c r="B73" i="32" s="1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6" i="154"/>
  <c r="H24" i="154"/>
  <c r="H15" i="154"/>
  <c r="H13" i="154"/>
  <c r="H17" i="154" s="1"/>
  <c r="F17" i="154"/>
  <c r="F13" i="156" l="1"/>
  <c r="F22" i="156" s="1"/>
  <c r="F37" i="156"/>
  <c r="D17" i="154"/>
  <c r="D19" i="154" s="1"/>
  <c r="H22" i="154"/>
  <c r="D26" i="154" l="1"/>
  <c r="H19" i="154"/>
  <c r="F42" i="156"/>
  <c r="F59" i="156" s="1"/>
  <c r="F73" i="156" s="1"/>
  <c r="H26" i="154"/>
  <c r="A31" i="154"/>
  <c r="A29" i="154"/>
  <c r="A4" i="154"/>
  <c r="F65" i="156" l="1"/>
  <c r="D114" i="155" l="1"/>
  <c r="C118" i="32" l="1"/>
  <c r="A114" i="69" l="1"/>
  <c r="A7" i="69"/>
  <c r="C119" i="32" l="1"/>
  <c r="A112" i="69" l="1"/>
  <c r="A110" i="69"/>
  <c r="D118" i="32" l="1"/>
</calcChain>
</file>

<file path=xl/sharedStrings.xml><?xml version="1.0" encoding="utf-8"?>
<sst xmlns="http://schemas.openxmlformats.org/spreadsheetml/2006/main" count="769" uniqueCount="381">
  <si>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</si>
  <si>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</si>
  <si>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</si>
  <si>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</si>
  <si>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</si>
  <si>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</si>
  <si>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</si>
  <si>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</si>
  <si>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</si>
  <si>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</si>
  <si>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</si>
  <si>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</si>
  <si>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</si>
  <si>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</si>
  <si>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</si>
  <si>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</si>
  <si>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</si>
  <si>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</si>
  <si>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</si>
  <si>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</si>
  <si>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</si>
  <si>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</si>
  <si>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</si>
  <si>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</si>
  <si>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</si>
  <si>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</si>
  <si>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</si>
  <si>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</si>
  <si>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</si>
  <si>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</si>
  <si>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</si>
  <si>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</si>
  <si>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</si>
  <si>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</si>
  <si>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</si>
  <si>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</si>
  <si>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</si>
  <si>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</si>
  <si>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</si>
  <si>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</si>
  <si>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</si>
  <si>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</si>
  <si>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</si>
  <si>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</si>
  <si>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</si>
  <si>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</si>
  <si>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</si>
  <si>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</si>
  <si>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</si>
  <si>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</si>
  <si>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</si>
  <si>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</si>
  <si>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</si>
  <si>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</si>
  <si>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</si>
  <si>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</si>
  <si>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</si>
  <si>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</si>
  <si>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</si>
  <si>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</si>
  <si>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</si>
  <si>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</si>
  <si>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</si>
  <si>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</si>
  <si>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</si>
  <si>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</si>
  <si>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</si>
  <si>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</si>
  <si>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</si>
  <si>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</si>
  <si>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</si>
  <si>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</si>
  <si>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</si>
  <si>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</si>
  <si>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</si>
  <si>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</si>
  <si>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</si>
  <si>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</si>
  <si>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</si>
  <si>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</si>
  <si>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</si>
  <si>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</si>
  <si>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</si>
  <si>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</si>
  <si>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</si>
  <si>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</si>
  <si>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</si>
  <si>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</si>
  <si>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</si>
  <si>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</si>
  <si>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</si>
  <si>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</si>
  <si>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</si>
  <si>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</si>
  <si>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</si>
  <si>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</si>
  <si>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</si>
  <si>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</si>
  <si>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</si>
  <si>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</si>
  <si>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</si>
  <si>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</si>
  <si>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</si>
  <si>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</si>
  <si>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</si>
  <si>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</si>
  <si>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</si>
  <si>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</si>
  <si>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</si>
  <si>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</si>
  <si>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</si>
  <si>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</si>
  <si>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</si>
  <si>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</si>
  <si>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</si>
  <si>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</si>
  <si>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</si>
  <si>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</si>
  <si>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</si>
  <si>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</si>
  <si>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</si>
  <si>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</si>
  <si>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</si>
  <si>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</si>
  <si>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</si>
  <si>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</si>
  <si>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</si>
  <si>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</si>
  <si>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</si>
  <si>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</si>
  <si>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</si>
  <si>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</si>
  <si>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</si>
  <si>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</si>
  <si>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</si>
  <si>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</si>
  <si>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</si>
  <si>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</si>
  <si>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</si>
  <si>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</si>
  <si>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</si>
  <si>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</si>
  <si>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</si>
  <si>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</si>
  <si>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</si>
  <si>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</si>
  <si>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</si>
  <si>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</si>
  <si>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</si>
  <si>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</si>
  <si>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</si>
  <si>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</si>
  <si>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</si>
  <si>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</si>
  <si>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</si>
  <si>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</si>
  <si>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</si>
  <si>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</si>
  <si>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</si>
  <si>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</si>
  <si>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</si>
  <si>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</si>
  <si>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</si>
  <si>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</si>
  <si>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</si>
  <si>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</si>
  <si>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</si>
  <si>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</si>
  <si>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</si>
  <si>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</si>
  <si>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</si>
  <si>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</si>
  <si>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</si>
  <si>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</si>
  <si>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</si>
  <si>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</si>
  <si>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</si>
  <si>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</si>
  <si>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</si>
  <si>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</si>
  <si>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</si>
  <si>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</si>
  <si>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</si>
  <si>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</si>
  <si>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</si>
  <si>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</si>
  <si>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</si>
  <si>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</si>
  <si>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</si>
  <si>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</si>
  <si>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</si>
  <si>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</si>
  <si>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</si>
  <si>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</si>
  <si>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</si>
  <si>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</si>
  <si>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</si>
  <si>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</si>
  <si>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</si>
  <si>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</si>
  <si>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</si>
  <si>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</si>
  <si>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</si>
  <si>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</si>
  <si>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</si>
  <si>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</si>
  <si>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</si>
  <si>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</si>
  <si>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</si>
  <si>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</si>
  <si>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</si>
  <si>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</si>
  <si>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</si>
  <si>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</si>
  <si>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</si>
  <si>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</si>
  <si>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</si>
  <si>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</si>
  <si>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</si>
  <si>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</si>
  <si>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</si>
  <si>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</si>
  <si>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</si>
  <si>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</si>
  <si>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</si>
  <si>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</si>
  <si>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</si>
  <si>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</si>
  <si>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</si>
  <si>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</si>
  <si>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</si>
  <si>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Чистая прибыль</t>
  </si>
  <si>
    <t>Выпуск простых акций</t>
  </si>
  <si>
    <t>Выплата дивидендов</t>
  </si>
  <si>
    <t>Прочий совокупный убыток</t>
  </si>
  <si>
    <t>(в тенге)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</si>
  <si>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</si>
  <si>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</si>
  <si>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</si>
  <si>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</si>
  <si>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</si>
  <si>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</si>
  <si>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</si>
  <si>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</si>
  <si>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</si>
  <si>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</si>
  <si>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</si>
  <si>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</si>
  <si>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</si>
  <si>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</si>
  <si>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</si>
  <si>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</si>
  <si>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</si>
  <si>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</si>
  <si>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</si>
  <si>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</si>
  <si>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</si>
  <si>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</si>
  <si>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</si>
  <si>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</si>
  <si>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</si>
  <si>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</si>
  <si>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</si>
  <si>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</si>
  <si>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</si>
  <si>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</si>
  <si>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</si>
  <si>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</si>
  <si>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</si>
  <si>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</si>
  <si>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</si>
  <si>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</si>
  <si>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</si>
  <si>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</si>
  <si>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</si>
  <si>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</si>
  <si>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</si>
  <si>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</si>
  <si>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</si>
  <si>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</si>
  <si>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</si>
  <si>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</si>
  <si>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</si>
  <si>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</si>
  <si>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</si>
  <si>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</si>
  <si>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</si>
  <si>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</si>
  <si>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</si>
  <si>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</si>
  <si>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</si>
  <si>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</si>
  <si>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</si>
  <si>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</si>
  <si>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</si>
  <si>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</si>
  <si>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</si>
  <si>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</si>
  <si>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</si>
  <si>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</si>
  <si>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</si>
  <si>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</si>
  <si>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</si>
  <si>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</si>
  <si>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</si>
  <si>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</si>
  <si>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</si>
  <si>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</si>
  <si>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</si>
  <si>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</si>
  <si>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</si>
  <si>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</si>
  <si>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</si>
  <si>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</si>
  <si>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</si>
  <si>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</si>
  <si>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</si>
  <si>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</si>
  <si>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</si>
  <si>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</si>
  <si>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</si>
  <si>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</si>
  <si>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</si>
  <si>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</si>
  <si>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</si>
  <si>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</si>
  <si>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</si>
  <si>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2</t>
  </si>
  <si>
    <t>3</t>
  </si>
  <si>
    <t>4</t>
  </si>
  <si>
    <t>5</t>
  </si>
  <si>
    <t>по состоянию на 01 декабря 2020 года</t>
  </si>
  <si>
    <t>6</t>
  </si>
  <si>
    <t>7</t>
  </si>
  <si>
    <t>8</t>
  </si>
  <si>
    <t>9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</si>
  <si>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</si>
  <si>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</si>
  <si>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</si>
  <si>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</si>
  <si>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</si>
  <si>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</si>
  <si>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</si>
  <si>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</si>
  <si>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</si>
  <si>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</si>
  <si>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</si>
  <si>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</si>
  <si>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</si>
  <si>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</si>
  <si>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</si>
  <si>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</si>
  <si>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</si>
  <si>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</si>
  <si>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</si>
  <si>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</si>
  <si>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</si>
  <si>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</si>
  <si>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</si>
  <si>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</si>
  <si>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</si>
  <si>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</si>
  <si>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</si>
  <si>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</si>
  <si>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</si>
  <si>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</si>
  <si>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</si>
  <si>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</si>
  <si>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</si>
  <si>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эквиваленты денежных средств</t>
  </si>
  <si>
    <t>по состоянию на 01 декабря 2021 года</t>
  </si>
  <si>
    <t>Главный бухгалтер ________________________________ / Хон Т.Э. Дата 08.12.2021 г.</t>
  </si>
  <si>
    <t>Исполнитель____________________________________/Хон Т. Э. Дата 08.12.2021</t>
  </si>
  <si>
    <t>30 ноября 2021 года</t>
  </si>
  <si>
    <t>31 декабря 2020 года</t>
  </si>
  <si>
    <t>30 ноября 2019 года</t>
  </si>
  <si>
    <t>31 декабря 2018 года</t>
  </si>
  <si>
    <t>по состоянию на 01 июля 2022 года</t>
  </si>
  <si>
    <t>Главный бухгалтер ________________________________ / Хон Т.Э. Дата 08.07.2022 г.</t>
  </si>
  <si>
    <t>Исполнитель____________________________________/Хон Т. Э. Дата 08.07.2022 г.</t>
  </si>
  <si>
    <t>И. о. Председателя Правления _____________________________ /Нукенов Т. Б.  Дата  08.07.2022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</si>
</sst>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0.0000"/>
    <numFmt numFmtId="178" formatCode="_(* #,##0.00000_);_(* \(#,##0.00000\);_(* &quot;-&quot;??_);_(@_)"/>
  </numFmts>
  <fonts count="11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7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0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43" fillId="0" borderId="0"/>
    <xf numFmtId="0" fontId="44" fillId="0" borderId="0">
      <alignment horizontal="right" vertical="top"/>
    </xf>
    <xf numFmtId="0" fontId="44" fillId="0" borderId="0">
      <alignment horizontal="left" vertical="top"/>
    </xf>
    <xf numFmtId="0" fontId="44" fillId="0" borderId="0">
      <alignment horizontal="right" vertical="top"/>
    </xf>
    <xf numFmtId="0" fontId="45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5" fillId="0" borderId="0">
      <alignment horizontal="center" vertical="top"/>
    </xf>
    <xf numFmtId="0" fontId="46" fillId="0" borderId="0">
      <alignment horizontal="center" vertical="top"/>
    </xf>
    <xf numFmtId="0" fontId="45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right" vertical="top"/>
    </xf>
    <xf numFmtId="0" fontId="44" fillId="0" borderId="0">
      <alignment horizontal="right" vertical="top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15" fillId="0" borderId="0"/>
    <xf numFmtId="0" fontId="15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43" fillId="0" borderId="0"/>
    <xf numFmtId="0" fontId="15" fillId="0" borderId="0"/>
    <xf numFmtId="0" fontId="18" fillId="0" borderId="0"/>
    <xf numFmtId="0" fontId="15" fillId="0" borderId="0"/>
    <xf numFmtId="0" fontId="43" fillId="0" borderId="0"/>
    <xf numFmtId="0" fontId="23" fillId="0" borderId="0"/>
    <xf numFmtId="0" fontId="15" fillId="0" borderId="0"/>
    <xf numFmtId="0" fontId="22" fillId="0" borderId="0"/>
    <xf numFmtId="0" fontId="47" fillId="0" borderId="0"/>
    <xf numFmtId="0" fontId="43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23" borderId="8" applyNumberFormat="0" applyFont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9" applyNumberFormat="0" applyFill="0" applyAlignment="0" applyProtection="0"/>
    <xf numFmtId="0" fontId="14" fillId="0" borderId="0"/>
    <xf numFmtId="0" fontId="39" fillId="0" borderId="0" applyNumberForma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40" fillId="4" borderId="0" applyNumberFormat="0" applyBorder="0" applyAlignment="0" applyProtection="0"/>
    <xf numFmtId="0" fontId="20" fillId="0" borderId="0">
      <alignment vertical="center"/>
    </xf>
    <xf numFmtId="0" fontId="12" fillId="0" borderId="0"/>
    <xf numFmtId="170" fontId="12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8" fillId="26" borderId="0" applyNumberFormat="0" applyBorder="0" applyAlignment="0" applyProtection="0"/>
    <xf numFmtId="0" fontId="59" fillId="27" borderId="14" applyNumberFormat="0" applyAlignment="0" applyProtection="0"/>
    <xf numFmtId="0" fontId="60" fillId="28" borderId="15" applyNumberFormat="0" applyAlignment="0" applyProtection="0"/>
    <xf numFmtId="0" fontId="61" fillId="28" borderId="14" applyNumberFormat="0" applyAlignment="0" applyProtection="0"/>
    <xf numFmtId="0" fontId="62" fillId="0" borderId="16" applyNumberFormat="0" applyFill="0" applyAlignment="0" applyProtection="0"/>
    <xf numFmtId="0" fontId="63" fillId="29" borderId="17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66" fillId="31" borderId="0" applyNumberFormat="0" applyBorder="0" applyAlignment="0" applyProtection="0"/>
    <xf numFmtId="0" fontId="66" fillId="35" borderId="0" applyNumberFormat="0" applyBorder="0" applyAlignment="0" applyProtection="0"/>
    <xf numFmtId="0" fontId="66" fillId="39" borderId="0" applyNumberFormat="0" applyBorder="0" applyAlignment="0" applyProtection="0"/>
    <xf numFmtId="0" fontId="66" fillId="43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9" fillId="7" borderId="1" applyNumberFormat="0" applyAlignment="0" applyProtection="0"/>
    <xf numFmtId="0" fontId="69" fillId="7" borderId="1" applyNumberFormat="0" applyAlignment="0" applyProtection="0"/>
    <xf numFmtId="0" fontId="70" fillId="20" borderId="2" applyNumberFormat="0" applyAlignment="0" applyProtection="0"/>
    <xf numFmtId="0" fontId="70" fillId="20" borderId="2" applyNumberFormat="0" applyAlignment="0" applyProtection="0"/>
    <xf numFmtId="0" fontId="71" fillId="20" borderId="1" applyNumberFormat="0" applyAlignment="0" applyProtection="0"/>
    <xf numFmtId="0" fontId="71" fillId="20" borderId="1" applyNumberFormat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21" borderId="7" applyNumberFormat="0" applyAlignment="0" applyProtection="0"/>
    <xf numFmtId="0" fontId="76" fillId="21" borderId="7" applyNumberFormat="0" applyAlignment="0" applyProtection="0"/>
    <xf numFmtId="0" fontId="34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17" fillId="0" borderId="0"/>
    <xf numFmtId="0" fontId="12" fillId="0" borderId="0"/>
    <xf numFmtId="0" fontId="10" fillId="0" borderId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7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7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66" fillId="4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66" fillId="46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66" fillId="50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2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66" fillId="5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66" fillId="42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6" fillId="54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6" fillId="54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6" fillId="42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6" fillId="54" borderId="0" applyNumberFormat="0" applyBorder="0" applyAlignment="0" applyProtection="0"/>
    <xf numFmtId="0" fontId="66" fillId="34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38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84" fillId="0" borderId="0" applyNumberFormat="0" applyFill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85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52" borderId="0" applyNumberFormat="0" applyBorder="0" applyAlignment="0" applyProtection="0"/>
    <xf numFmtId="167" fontId="17" fillId="0" borderId="0" applyFont="0" applyFill="0" applyBorder="0" applyAlignment="0" applyProtection="0"/>
    <xf numFmtId="0" fontId="10" fillId="44" borderId="0" applyNumberFormat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42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42" borderId="0" applyNumberFormat="0" applyBorder="0" applyAlignment="0" applyProtection="0"/>
    <xf numFmtId="0" fontId="66" fillId="54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54" borderId="0" applyNumberFormat="0" applyBorder="0" applyAlignment="0" applyProtection="0"/>
    <xf numFmtId="0" fontId="66" fillId="38" borderId="0" applyNumberFormat="0" applyBorder="0" applyAlignment="0" applyProtection="0"/>
    <xf numFmtId="0" fontId="66" fillId="5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0" fillId="0" borderId="0"/>
    <xf numFmtId="0" fontId="12" fillId="0" borderId="0"/>
    <xf numFmtId="0" fontId="10" fillId="30" borderId="18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2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44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4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40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10" fillId="40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10" fillId="40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4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36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10" fillId="36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7" fillId="0" borderId="0"/>
    <xf numFmtId="0" fontId="10" fillId="32" borderId="0" applyNumberFormat="0" applyBorder="0" applyAlignment="0" applyProtection="0"/>
    <xf numFmtId="0" fontId="17" fillId="0" borderId="0"/>
    <xf numFmtId="0" fontId="10" fillId="0" borderId="0"/>
    <xf numFmtId="0" fontId="10" fillId="0" borderId="0"/>
    <xf numFmtId="0" fontId="12" fillId="0" borderId="0"/>
    <xf numFmtId="0" fontId="47" fillId="0" borderId="0"/>
    <xf numFmtId="0" fontId="18" fillId="30" borderId="18" applyNumberFormat="0" applyFont="0" applyAlignment="0" applyProtection="0"/>
    <xf numFmtId="0" fontId="18" fillId="30" borderId="18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165" fontId="12" fillId="0" borderId="0" applyFont="0" applyFill="0" applyBorder="0" applyAlignment="0" applyProtection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67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7" fillId="30" borderId="18" applyNumberFormat="0" applyFont="0" applyAlignment="0" applyProtection="0"/>
    <xf numFmtId="166" fontId="17" fillId="0" borderId="0" applyFont="0" applyFill="0" applyBorder="0" applyAlignment="0" applyProtection="0"/>
    <xf numFmtId="0" fontId="7" fillId="0" borderId="0"/>
    <xf numFmtId="0" fontId="22" fillId="0" borderId="0"/>
    <xf numFmtId="0" fontId="91" fillId="0" borderId="0"/>
    <xf numFmtId="167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30" borderId="18" applyNumberFormat="0" applyFon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0" fontId="95" fillId="0" borderId="0"/>
    <xf numFmtId="0" fontId="5" fillId="0" borderId="0"/>
    <xf numFmtId="167" fontId="17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" fillId="30" borderId="1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1" fontId="41" fillId="0" borderId="10" xfId="0" applyNumberFormat="1" applyFont="1" applyBorder="1" applyAlignment="1">
      <alignment horizontal="center" vertical="center"/>
    </xf>
    <xf numFmtId="0" fontId="42" fillId="0" borderId="10" xfId="0" applyNumberFormat="1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/>
    </xf>
    <xf numFmtId="0" fontId="41" fillId="0" borderId="10" xfId="0" applyNumberFormat="1" applyFont="1" applyBorder="1" applyAlignment="1">
      <alignment horizontal="left" vertical="center" wrapText="1" indent="1"/>
    </xf>
    <xf numFmtId="0" fontId="49" fillId="0" borderId="10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/>
    <xf numFmtId="0" fontId="41" fillId="0" borderId="10" xfId="0" applyNumberFormat="1" applyFont="1" applyFill="1" applyBorder="1" applyAlignment="1">
      <alignment horizontal="left" vertical="center" wrapText="1" indent="1"/>
    </xf>
    <xf numFmtId="0" fontId="41" fillId="0" borderId="10" xfId="0" applyFont="1" applyBorder="1" applyAlignment="1">
      <alignment horizontal="left" wrapText="1"/>
    </xf>
    <xf numFmtId="0" fontId="49" fillId="0" borderId="10" xfId="0" applyFont="1" applyBorder="1" applyAlignment="1">
      <alignment horizontal="center"/>
    </xf>
    <xf numFmtId="0" fontId="49" fillId="0" borderId="10" xfId="134" applyFont="1" applyFill="1" applyBorder="1" applyAlignment="1">
      <alignment horizontal="center" vertical="center"/>
    </xf>
    <xf numFmtId="1" fontId="41" fillId="0" borderId="10" xfId="134" applyNumberFormat="1" applyFont="1" applyFill="1" applyBorder="1" applyAlignment="1">
      <alignment horizontal="center" vertical="center"/>
    </xf>
    <xf numFmtId="0" fontId="42" fillId="0" borderId="10" xfId="134" applyFont="1" applyFill="1" applyBorder="1" applyAlignment="1">
      <alignment vertical="center" wrapText="1"/>
    </xf>
    <xf numFmtId="0" fontId="41" fillId="0" borderId="10" xfId="134" applyFont="1" applyFill="1" applyBorder="1" applyAlignment="1">
      <alignment vertical="center" wrapText="1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1" fillId="0" borderId="10" xfId="134" applyFont="1" applyFill="1" applyBorder="1" applyAlignment="1">
      <alignment vertical="center"/>
    </xf>
    <xf numFmtId="0" fontId="41" fillId="0" borderId="10" xfId="134" applyFont="1" applyFill="1" applyBorder="1" applyAlignment="1">
      <alignment vertical="top"/>
    </xf>
    <xf numFmtId="0" fontId="42" fillId="0" borderId="10" xfId="134" applyFont="1" applyFill="1" applyBorder="1" applyAlignment="1">
      <alignment vertical="center"/>
    </xf>
    <xf numFmtId="1" fontId="49" fillId="0" borderId="10" xfId="134" applyNumberFormat="1" applyFont="1" applyFill="1" applyBorder="1" applyAlignment="1">
      <alignment horizontal="center" vertical="center"/>
    </xf>
    <xf numFmtId="0" fontId="41" fillId="0" borderId="0" xfId="134" applyFont="1" applyFill="1" applyAlignment="1">
      <alignment horizontal="left"/>
    </xf>
    <xf numFmtId="0" fontId="41" fillId="0" borderId="0" xfId="134" applyFont="1" applyFill="1" applyAlignment="1">
      <alignment horizontal="left" wrapText="1"/>
    </xf>
    <xf numFmtId="1" fontId="50" fillId="0" borderId="10" xfId="0" applyNumberFormat="1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1" fontId="50" fillId="0" borderId="10" xfId="134" applyNumberFormat="1" applyFont="1" applyFill="1" applyBorder="1" applyAlignment="1">
      <alignment horizontal="center" vertical="center"/>
    </xf>
    <xf numFmtId="0" fontId="50" fillId="0" borderId="0" xfId="134" applyFont="1" applyFill="1" applyAlignment="1">
      <alignment horizontal="left"/>
    </xf>
    <xf numFmtId="0" fontId="50" fillId="0" borderId="0" xfId="134" applyFont="1" applyFill="1" applyAlignment="1">
      <alignment horizontal="center"/>
    </xf>
    <xf numFmtId="0" fontId="50" fillId="0" borderId="10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0" fontId="50" fillId="0" borderId="10" xfId="134" applyFont="1" applyFill="1" applyBorder="1" applyAlignment="1">
      <alignment horizontal="center" vertical="center"/>
    </xf>
    <xf numFmtId="0" fontId="50" fillId="0" borderId="10" xfId="134" quotePrefix="1" applyFont="1" applyFill="1" applyBorder="1" applyAlignment="1">
      <alignment horizontal="center" vertical="center"/>
    </xf>
    <xf numFmtId="1" fontId="49" fillId="0" borderId="10" xfId="134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left" vertical="center" wrapText="1" indent="1"/>
    </xf>
    <xf numFmtId="0" fontId="88" fillId="0" borderId="0" xfId="134" applyFont="1" applyFill="1" applyAlignment="1">
      <alignment horizontal="left"/>
    </xf>
    <xf numFmtId="0" fontId="50" fillId="0" borderId="0" xfId="134" applyFont="1" applyFill="1"/>
    <xf numFmtId="0" fontId="41" fillId="0" borderId="0" xfId="134" applyFont="1" applyFill="1"/>
    <xf numFmtId="0" fontId="42" fillId="0" borderId="0" xfId="134" applyFont="1" applyFill="1" applyAlignment="1">
      <alignment horizontal="left"/>
    </xf>
    <xf numFmtId="0" fontId="42" fillId="0" borderId="0" xfId="134" applyFont="1" applyFill="1" applyAlignment="1">
      <alignment horizontal="left" vertical="center" wrapText="1"/>
    </xf>
    <xf numFmtId="0" fontId="41" fillId="0" borderId="0" xfId="134" applyFont="1" applyFill="1" applyBorder="1" applyAlignment="1">
      <alignment vertical="center" wrapText="1"/>
    </xf>
    <xf numFmtId="0" fontId="50" fillId="0" borderId="0" xfId="134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2" fillId="0" borderId="10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/>
    </xf>
    <xf numFmtId="0" fontId="42" fillId="0" borderId="0" xfId="0" applyFont="1"/>
    <xf numFmtId="0" fontId="42" fillId="0" borderId="0" xfId="134" applyFont="1" applyFill="1" applyBorder="1" applyAlignment="1">
      <alignment horizontal="left"/>
    </xf>
    <xf numFmtId="0" fontId="49" fillId="0" borderId="0" xfId="134" applyFont="1" applyFill="1" applyBorder="1" applyAlignment="1">
      <alignment horizontal="left"/>
    </xf>
    <xf numFmtId="0" fontId="42" fillId="0" borderId="0" xfId="134" applyFont="1" applyFill="1"/>
    <xf numFmtId="0" fontId="49" fillId="0" borderId="0" xfId="134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0" xfId="134" applyFont="1" applyFill="1"/>
    <xf numFmtId="0" fontId="4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49" fillId="0" borderId="10" xfId="0" applyNumberFormat="1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top" wrapText="1"/>
    </xf>
    <xf numFmtId="3" fontId="49" fillId="0" borderId="10" xfId="0" applyNumberFormat="1" applyFont="1" applyBorder="1" applyAlignment="1">
      <alignment horizontal="center" vertical="top" wrapText="1"/>
    </xf>
    <xf numFmtId="3" fontId="50" fillId="57" borderId="10" xfId="0" applyNumberFormat="1" applyFont="1" applyFill="1" applyBorder="1" applyAlignment="1">
      <alignment horizontal="center" vertical="top" wrapText="1"/>
    </xf>
    <xf numFmtId="0" fontId="50" fillId="57" borderId="0" xfId="134" applyFont="1" applyFill="1" applyAlignment="1">
      <alignment horizontal="center"/>
    </xf>
    <xf numFmtId="0" fontId="49" fillId="57" borderId="10" xfId="134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0" xfId="0" applyFont="1" applyAlignment="1">
      <alignment horizontal="left"/>
    </xf>
    <xf numFmtId="0" fontId="0" fillId="0" borderId="0" xfId="0"/>
    <xf numFmtId="0" fontId="88" fillId="0" borderId="0" xfId="0" applyFont="1" applyAlignment="1">
      <alignment horizontal="left"/>
    </xf>
    <xf numFmtId="3" fontId="41" fillId="57" borderId="0" xfId="0" applyNumberFormat="1" applyFont="1" applyFill="1" applyAlignment="1">
      <alignment horizontal="center"/>
    </xf>
    <xf numFmtId="3" fontId="41" fillId="57" borderId="10" xfId="0" applyNumberFormat="1" applyFont="1" applyFill="1" applyBorder="1" applyAlignment="1">
      <alignment horizontal="center" vertical="top" wrapText="1"/>
    </xf>
    <xf numFmtId="0" fontId="49" fillId="57" borderId="10" xfId="0" applyNumberFormat="1" applyFont="1" applyFill="1" applyBorder="1" applyAlignment="1">
      <alignment horizontal="center" vertical="center" wrapText="1"/>
    </xf>
    <xf numFmtId="1" fontId="50" fillId="57" borderId="10" xfId="0" applyNumberFormat="1" applyFont="1" applyFill="1" applyBorder="1" applyAlignment="1">
      <alignment horizontal="center" vertical="center"/>
    </xf>
    <xf numFmtId="0" fontId="49" fillId="57" borderId="10" xfId="0" applyFont="1" applyFill="1" applyBorder="1" applyAlignment="1">
      <alignment horizontal="center"/>
    </xf>
    <xf numFmtId="3" fontId="49" fillId="57" borderId="10" xfId="0" applyNumberFormat="1" applyFont="1" applyFill="1" applyBorder="1" applyAlignment="1">
      <alignment horizontal="center" vertical="center" wrapText="1"/>
    </xf>
    <xf numFmtId="0" fontId="41" fillId="57" borderId="10" xfId="50840" applyNumberFormat="1" applyFont="1" applyFill="1" applyBorder="1" applyAlignment="1">
      <alignment horizontal="center" vertical="center" wrapText="1"/>
    </xf>
    <xf numFmtId="1" fontId="41" fillId="57" borderId="10" xfId="50840" applyNumberFormat="1" applyFont="1" applyFill="1" applyBorder="1" applyAlignment="1">
      <alignment horizontal="center" vertical="center" wrapText="1"/>
    </xf>
    <xf numFmtId="3" fontId="49" fillId="57" borderId="10" xfId="0" applyNumberFormat="1" applyFont="1" applyFill="1" applyBorder="1" applyAlignment="1">
      <alignment horizontal="center" vertical="top" wrapText="1"/>
    </xf>
    <xf numFmtId="0" fontId="50" fillId="57" borderId="10" xfId="0" applyNumberFormat="1" applyFont="1" applyFill="1" applyBorder="1" applyAlignment="1">
      <alignment horizontal="center" vertical="top" wrapText="1"/>
    </xf>
    <xf numFmtId="3" fontId="88" fillId="57" borderId="0" xfId="0" applyNumberFormat="1" applyFont="1" applyFill="1" applyAlignment="1">
      <alignment horizontal="center"/>
    </xf>
    <xf numFmtId="0" fontId="50" fillId="57" borderId="0" xfId="0" applyFont="1" applyFill="1" applyAlignment="1">
      <alignment horizontal="center"/>
    </xf>
    <xf numFmtId="3" fontId="50" fillId="57" borderId="0" xfId="0" applyNumberFormat="1" applyFont="1" applyFill="1" applyAlignment="1">
      <alignment horizontal="center"/>
    </xf>
    <xf numFmtId="3" fontId="50" fillId="57" borderId="10" xfId="50839" applyNumberFormat="1" applyFont="1" applyFill="1" applyBorder="1" applyAlignment="1">
      <alignment horizontal="center" vertical="center"/>
    </xf>
    <xf numFmtId="3" fontId="49" fillId="57" borderId="10" xfId="50839" applyNumberFormat="1" applyFont="1" applyFill="1" applyBorder="1" applyAlignment="1">
      <alignment horizontal="center" vertical="center"/>
    </xf>
    <xf numFmtId="3" fontId="49" fillId="57" borderId="10" xfId="134" applyNumberFormat="1" applyFont="1" applyFill="1" applyBorder="1" applyAlignment="1">
      <alignment horizontal="center" vertical="center" wrapText="1"/>
    </xf>
    <xf numFmtId="3" fontId="49" fillId="57" borderId="10" xfId="134" applyNumberFormat="1" applyFont="1" applyFill="1" applyBorder="1" applyAlignment="1">
      <alignment horizontal="center" vertical="center"/>
    </xf>
    <xf numFmtId="3" fontId="49" fillId="57" borderId="10" xfId="83" applyNumberFormat="1" applyFont="1" applyFill="1" applyBorder="1" applyAlignment="1">
      <alignment horizontal="center" vertical="center"/>
    </xf>
    <xf numFmtId="3" fontId="50" fillId="57" borderId="10" xfId="134" applyNumberFormat="1" applyFont="1" applyFill="1" applyBorder="1" applyAlignment="1">
      <alignment horizontal="center" vertical="center"/>
    </xf>
    <xf numFmtId="0" fontId="50" fillId="57" borderId="0" xfId="134" applyNumberFormat="1" applyFont="1" applyFill="1" applyAlignment="1">
      <alignment horizontal="center" wrapText="1"/>
    </xf>
    <xf numFmtId="0" fontId="42" fillId="0" borderId="0" xfId="0" applyFont="1" applyAlignment="1">
      <alignment horizontal="left"/>
    </xf>
    <xf numFmtId="1" fontId="50" fillId="57" borderId="10" xfId="134" applyNumberFormat="1" applyFont="1" applyFill="1" applyBorder="1" applyAlignment="1">
      <alignment horizontal="center" vertical="center"/>
    </xf>
    <xf numFmtId="3" fontId="50" fillId="57" borderId="10" xfId="50839" applyNumberFormat="1" applyFont="1" applyFill="1" applyBorder="1" applyAlignment="1">
      <alignment horizontal="center" vertical="top"/>
    </xf>
    <xf numFmtId="3" fontId="49" fillId="57" borderId="0" xfId="134" applyNumberFormat="1" applyFont="1" applyFill="1" applyAlignment="1">
      <alignment horizontal="center" vertical="center"/>
    </xf>
    <xf numFmtId="0" fontId="49" fillId="57" borderId="0" xfId="134" applyFont="1" applyFill="1" applyAlignment="1">
      <alignment horizontal="center"/>
    </xf>
    <xf numFmtId="3" fontId="50" fillId="57" borderId="0" xfId="134" applyNumberFormat="1" applyFont="1" applyFill="1" applyAlignment="1">
      <alignment horizontal="center"/>
    </xf>
    <xf numFmtId="3" fontId="50" fillId="57" borderId="0" xfId="134" applyNumberFormat="1" applyFont="1" applyFill="1" applyAlignment="1">
      <alignment horizontal="center" vertical="center"/>
    </xf>
    <xf numFmtId="0" fontId="96" fillId="57" borderId="0" xfId="0" applyFont="1" applyFill="1" applyAlignment="1">
      <alignment horizontal="left" vertical="center"/>
    </xf>
    <xf numFmtId="0" fontId="97" fillId="57" borderId="0" xfId="0" applyFont="1" applyFill="1" applyAlignment="1"/>
    <xf numFmtId="0" fontId="97" fillId="57" borderId="0" xfId="0" applyFont="1" applyFill="1"/>
    <xf numFmtId="0" fontId="96" fillId="57" borderId="0" xfId="0" applyFont="1" applyFill="1" applyAlignment="1">
      <alignment horizontal="justify" vertical="center"/>
    </xf>
    <xf numFmtId="0" fontId="96" fillId="57" borderId="0" xfId="0" applyFont="1" applyFill="1" applyAlignment="1">
      <alignment vertical="center"/>
    </xf>
    <xf numFmtId="0" fontId="98" fillId="57" borderId="0" xfId="0" applyFont="1" applyFill="1" applyAlignment="1">
      <alignment vertical="center"/>
    </xf>
    <xf numFmtId="0" fontId="99" fillId="57" borderId="0" xfId="0" applyFont="1" applyFill="1" applyAlignment="1">
      <alignment horizontal="center" vertical="center" wrapText="1"/>
    </xf>
    <xf numFmtId="0" fontId="100" fillId="57" borderId="0" xfId="0" applyFont="1" applyFill="1"/>
    <xf numFmtId="0" fontId="100" fillId="57" borderId="0" xfId="0" applyFont="1" applyFill="1" applyAlignment="1">
      <alignment vertical="center" wrapText="1"/>
    </xf>
    <xf numFmtId="0" fontId="101" fillId="57" borderId="0" xfId="0" applyFont="1" applyFill="1" applyAlignment="1">
      <alignment vertical="center" wrapText="1"/>
    </xf>
    <xf numFmtId="0" fontId="99" fillId="57" borderId="0" xfId="0" applyFont="1" applyFill="1" applyAlignment="1">
      <alignment vertical="center" wrapText="1"/>
    </xf>
    <xf numFmtId="0" fontId="100" fillId="57" borderId="0" xfId="0" applyFont="1" applyFill="1" applyAlignment="1"/>
    <xf numFmtId="0" fontId="102" fillId="0" borderId="0" xfId="0" applyFont="1" applyAlignment="1">
      <alignment horizontal="left"/>
    </xf>
    <xf numFmtId="0" fontId="102" fillId="0" borderId="0" xfId="0" applyFont="1" applyAlignment="1"/>
    <xf numFmtId="0" fontId="103" fillId="0" borderId="0" xfId="0" applyFont="1" applyAlignment="1">
      <alignment horizontal="left"/>
    </xf>
    <xf numFmtId="0" fontId="100" fillId="0" borderId="0" xfId="0" applyFont="1" applyAlignment="1"/>
    <xf numFmtId="0" fontId="100" fillId="0" borderId="0" xfId="0" applyFont="1" applyFill="1" applyAlignment="1"/>
    <xf numFmtId="0" fontId="50" fillId="57" borderId="0" xfId="0" applyFont="1" applyFill="1"/>
    <xf numFmtId="0" fontId="50" fillId="57" borderId="0" xfId="0" applyFont="1" applyFill="1" applyAlignment="1"/>
    <xf numFmtId="0" fontId="104" fillId="57" borderId="0" xfId="0" applyFont="1" applyFill="1"/>
    <xf numFmtId="0" fontId="104" fillId="57" borderId="0" xfId="0" applyFont="1" applyFill="1" applyAlignment="1"/>
    <xf numFmtId="3" fontId="100" fillId="57" borderId="0" xfId="0" applyNumberFormat="1" applyFont="1" applyFill="1"/>
    <xf numFmtId="3" fontId="105" fillId="57" borderId="0" xfId="0" applyNumberFormat="1" applyFont="1" applyFill="1" applyAlignment="1">
      <alignment horizontal="center"/>
    </xf>
    <xf numFmtId="0" fontId="105" fillId="57" borderId="0" xfId="0" applyFont="1" applyFill="1" applyAlignment="1">
      <alignment horizontal="center"/>
    </xf>
    <xf numFmtId="0" fontId="41" fillId="0" borderId="10" xfId="50871" applyNumberFormat="1" applyFont="1" applyBorder="1" applyAlignment="1">
      <alignment horizontal="center" vertical="center" wrapText="1"/>
    </xf>
    <xf numFmtId="3" fontId="41" fillId="0" borderId="10" xfId="50871" applyNumberFormat="1" applyFont="1" applyBorder="1" applyAlignment="1">
      <alignment horizontal="center" vertical="center" wrapText="1"/>
    </xf>
    <xf numFmtId="3" fontId="101" fillId="57" borderId="0" xfId="0" applyNumberFormat="1" applyFont="1" applyFill="1" applyAlignment="1">
      <alignment horizontal="center" vertical="center"/>
    </xf>
    <xf numFmtId="176" fontId="101" fillId="57" borderId="22" xfId="83" applyNumberFormat="1" applyFont="1" applyFill="1" applyBorder="1" applyAlignment="1">
      <alignment horizontal="center" vertical="center"/>
    </xf>
    <xf numFmtId="0" fontId="101" fillId="57" borderId="0" xfId="0" applyFont="1" applyFill="1" applyAlignment="1">
      <alignment horizontal="center" vertical="center"/>
    </xf>
    <xf numFmtId="0" fontId="101" fillId="57" borderId="0" xfId="0" applyFont="1" applyFill="1" applyAlignment="1">
      <alignment horizontal="center" vertical="center" wrapText="1"/>
    </xf>
    <xf numFmtId="176" fontId="101" fillId="57" borderId="0" xfId="83" applyNumberFormat="1" applyFont="1" applyFill="1" applyAlignment="1">
      <alignment horizontal="center" vertical="center"/>
    </xf>
    <xf numFmtId="175" fontId="101" fillId="57" borderId="0" xfId="83" applyNumberFormat="1" applyFont="1" applyFill="1" applyAlignment="1">
      <alignment horizontal="center" vertical="center" wrapText="1"/>
    </xf>
    <xf numFmtId="3" fontId="101" fillId="57" borderId="22" xfId="0" applyNumberFormat="1" applyFont="1" applyFill="1" applyBorder="1" applyAlignment="1">
      <alignment horizontal="center" vertical="center"/>
    </xf>
    <xf numFmtId="0" fontId="101" fillId="57" borderId="22" xfId="0" applyFont="1" applyFill="1" applyBorder="1" applyAlignment="1">
      <alignment horizontal="center" vertical="center" wrapText="1"/>
    </xf>
    <xf numFmtId="176" fontId="101" fillId="57" borderId="0" xfId="83" applyNumberFormat="1" applyFont="1" applyFill="1" applyAlignment="1">
      <alignment horizontal="center" vertical="center" wrapText="1"/>
    </xf>
    <xf numFmtId="3" fontId="99" fillId="57" borderId="0" xfId="0" applyNumberFormat="1" applyFont="1" applyFill="1" applyAlignment="1">
      <alignment horizontal="center" vertical="center"/>
    </xf>
    <xf numFmtId="0" fontId="101" fillId="57" borderId="21" xfId="0" applyFont="1" applyFill="1" applyBorder="1" applyAlignment="1">
      <alignment horizontal="center" vertical="center"/>
    </xf>
    <xf numFmtId="0" fontId="101" fillId="57" borderId="21" xfId="0" applyFont="1" applyFill="1" applyBorder="1" applyAlignment="1">
      <alignment horizontal="center" vertical="center" wrapText="1"/>
    </xf>
    <xf numFmtId="3" fontId="99" fillId="57" borderId="23" xfId="0" applyNumberFormat="1" applyFont="1" applyFill="1" applyBorder="1" applyAlignment="1">
      <alignment horizontal="center" vertical="center"/>
    </xf>
    <xf numFmtId="3" fontId="99" fillId="57" borderId="23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left" vertical="center"/>
    </xf>
    <xf numFmtId="0" fontId="97" fillId="0" borderId="0" xfId="0" applyFont="1"/>
    <xf numFmtId="0" fontId="98" fillId="0" borderId="0" xfId="0" applyFont="1" applyAlignment="1">
      <alignment horizontal="left" vertical="center"/>
    </xf>
    <xf numFmtId="0" fontId="93" fillId="0" borderId="0" xfId="0" applyFont="1" applyAlignment="1">
      <alignment vertical="center" wrapText="1"/>
    </xf>
    <xf numFmtId="0" fontId="93" fillId="0" borderId="0" xfId="0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97" fillId="0" borderId="0" xfId="0" applyFont="1" applyAlignment="1">
      <alignment wrapText="1"/>
    </xf>
    <xf numFmtId="0" fontId="99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3" fontId="108" fillId="0" borderId="0" xfId="0" applyNumberFormat="1" applyFont="1" applyAlignment="1">
      <alignment horizontal="right" vertical="center" wrapText="1"/>
    </xf>
    <xf numFmtId="0" fontId="109" fillId="0" borderId="0" xfId="0" applyFont="1"/>
    <xf numFmtId="3" fontId="110" fillId="0" borderId="0" xfId="0" applyNumberFormat="1" applyFont="1" applyAlignment="1">
      <alignment horizontal="right" vertical="center" wrapText="1"/>
    </xf>
    <xf numFmtId="3" fontId="108" fillId="57" borderId="0" xfId="0" applyNumberFormat="1" applyFont="1" applyFill="1" applyAlignment="1">
      <alignment horizontal="right" vertical="center" wrapText="1"/>
    </xf>
    <xf numFmtId="3" fontId="110" fillId="57" borderId="0" xfId="0" applyNumberFormat="1" applyFont="1" applyFill="1" applyAlignment="1">
      <alignment horizontal="right" vertical="center" wrapText="1"/>
    </xf>
    <xf numFmtId="176" fontId="108" fillId="57" borderId="0" xfId="83" applyNumberFormat="1" applyFont="1" applyFill="1" applyAlignment="1">
      <alignment horizontal="right" vertical="center" wrapText="1"/>
    </xf>
    <xf numFmtId="0" fontId="108" fillId="57" borderId="0" xfId="0" applyFont="1" applyFill="1" applyAlignment="1">
      <alignment horizontal="right" vertical="center" wrapText="1"/>
    </xf>
    <xf numFmtId="176" fontId="110" fillId="57" borderId="0" xfId="83" applyNumberFormat="1" applyFont="1" applyFill="1" applyAlignment="1">
      <alignment horizontal="right" vertical="center" wrapText="1"/>
    </xf>
    <xf numFmtId="3" fontId="108" fillId="57" borderId="22" xfId="0" applyNumberFormat="1" applyFont="1" applyFill="1" applyBorder="1" applyAlignment="1">
      <alignment horizontal="right" vertical="center" wrapText="1"/>
    </xf>
    <xf numFmtId="3" fontId="110" fillId="57" borderId="22" xfId="0" applyNumberFormat="1" applyFont="1" applyFill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0" fontId="108" fillId="0" borderId="0" xfId="0" applyFont="1" applyAlignment="1">
      <alignment horizontal="right" vertical="center" wrapText="1"/>
    </xf>
    <xf numFmtId="0" fontId="110" fillId="0" borderId="0" xfId="0" applyFont="1" applyAlignment="1">
      <alignment horizontal="right" vertical="center" wrapText="1"/>
    </xf>
    <xf numFmtId="0" fontId="112" fillId="0" borderId="0" xfId="0" applyFont="1" applyAlignment="1">
      <alignment vertical="center" wrapText="1"/>
    </xf>
    <xf numFmtId="3" fontId="109" fillId="0" borderId="0" xfId="0" applyNumberFormat="1" applyFont="1"/>
    <xf numFmtId="0" fontId="112" fillId="0" borderId="0" xfId="0" applyFont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176" fontId="112" fillId="0" borderId="0" xfId="83" applyNumberFormat="1" applyFont="1" applyAlignment="1">
      <alignment horizontal="right" vertical="center" wrapText="1"/>
    </xf>
    <xf numFmtId="176" fontId="106" fillId="0" borderId="0" xfId="83" applyNumberFormat="1" applyFont="1" applyAlignment="1">
      <alignment horizontal="right" vertical="center" wrapText="1"/>
    </xf>
    <xf numFmtId="0" fontId="108" fillId="57" borderId="0" xfId="0" applyFont="1" applyFill="1" applyAlignment="1">
      <alignment vertical="center" wrapText="1"/>
    </xf>
    <xf numFmtId="176" fontId="108" fillId="0" borderId="0" xfId="83" applyNumberFormat="1" applyFont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176" fontId="110" fillId="0" borderId="0" xfId="83" applyNumberFormat="1" applyFont="1" applyAlignment="1">
      <alignment horizontal="right" vertical="center" wrapText="1"/>
    </xf>
    <xf numFmtId="176" fontId="108" fillId="0" borderId="22" xfId="83" applyNumberFormat="1" applyFont="1" applyBorder="1" applyAlignment="1">
      <alignment horizontal="right" vertical="center" wrapText="1"/>
    </xf>
    <xf numFmtId="3" fontId="108" fillId="0" borderId="22" xfId="0" applyNumberFormat="1" applyFont="1" applyBorder="1" applyAlignment="1">
      <alignment horizontal="right" vertical="center" wrapText="1"/>
    </xf>
    <xf numFmtId="176" fontId="110" fillId="0" borderId="22" xfId="83" applyNumberFormat="1" applyFont="1" applyBorder="1" applyAlignment="1">
      <alignment horizontal="right" vertical="center" wrapText="1"/>
    </xf>
    <xf numFmtId="0" fontId="108" fillId="0" borderId="22" xfId="0" applyFont="1" applyBorder="1" applyAlignment="1">
      <alignment horizontal="right" vertical="center" wrapText="1"/>
    </xf>
    <xf numFmtId="0" fontId="110" fillId="0" borderId="22" xfId="0" applyFont="1" applyBorder="1" applyAlignment="1">
      <alignment horizontal="right" vertical="center" wrapText="1"/>
    </xf>
    <xf numFmtId="3" fontId="112" fillId="57" borderId="22" xfId="0" applyNumberFormat="1" applyFont="1" applyFill="1" applyBorder="1" applyAlignment="1">
      <alignment horizontal="right" vertical="center" wrapText="1"/>
    </xf>
    <xf numFmtId="0" fontId="107" fillId="57" borderId="0" xfId="0" applyFont="1" applyFill="1" applyAlignment="1">
      <alignment vertical="center" wrapText="1"/>
    </xf>
    <xf numFmtId="3" fontId="106" fillId="57" borderId="22" xfId="0" applyNumberFormat="1" applyFont="1" applyFill="1" applyBorder="1" applyAlignment="1">
      <alignment horizontal="right" vertical="center" wrapText="1"/>
    </xf>
    <xf numFmtId="0" fontId="108" fillId="0" borderId="21" xfId="0" applyFont="1" applyBorder="1" applyAlignment="1">
      <alignment horizontal="right" vertical="center" wrapText="1"/>
    </xf>
    <xf numFmtId="0" fontId="110" fillId="0" borderId="21" xfId="0" applyFont="1" applyBorder="1" applyAlignment="1">
      <alignment horizontal="right" vertical="center" wrapText="1"/>
    </xf>
    <xf numFmtId="3" fontId="112" fillId="0" borderId="22" xfId="0" applyNumberFormat="1" applyFont="1" applyBorder="1" applyAlignment="1">
      <alignment horizontal="right" vertical="center" wrapText="1"/>
    </xf>
    <xf numFmtId="3" fontId="106" fillId="0" borderId="22" xfId="0" applyNumberFormat="1" applyFont="1" applyBorder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113" fillId="0" borderId="0" xfId="0" applyFont="1" applyAlignment="1">
      <alignment horizontal="right" vertical="center" wrapText="1"/>
    </xf>
    <xf numFmtId="176" fontId="107" fillId="0" borderId="0" xfId="83" applyNumberFormat="1" applyFont="1" applyAlignment="1">
      <alignment horizontal="right" vertical="center" wrapText="1"/>
    </xf>
    <xf numFmtId="4" fontId="108" fillId="0" borderId="0" xfId="0" applyNumberFormat="1" applyFont="1" applyAlignment="1">
      <alignment horizontal="right" vertical="center" wrapText="1"/>
    </xf>
    <xf numFmtId="3" fontId="114" fillId="0" borderId="0" xfId="0" applyNumberFormat="1" applyFont="1"/>
    <xf numFmtId="3" fontId="115" fillId="0" borderId="0" xfId="0" applyNumberFormat="1" applyFont="1"/>
    <xf numFmtId="0" fontId="90" fillId="0" borderId="0" xfId="0" applyFont="1" applyAlignment="1">
      <alignment horizontal="left"/>
    </xf>
    <xf numFmtId="0" fontId="116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0" fontId="108" fillId="0" borderId="0" xfId="0" applyFont="1" applyFill="1" applyAlignment="1">
      <alignment horizontal="left"/>
    </xf>
    <xf numFmtId="3" fontId="97" fillId="0" borderId="0" xfId="0" applyNumberFormat="1" applyFont="1"/>
    <xf numFmtId="3" fontId="41" fillId="0" borderId="0" xfId="0" applyNumberFormat="1" applyFont="1"/>
    <xf numFmtId="3" fontId="22" fillId="0" borderId="10" xfId="50872" applyNumberFormat="1" applyFont="1" applyBorder="1" applyAlignment="1">
      <alignment horizontal="right" vertical="center" wrapText="1"/>
    </xf>
    <xf numFmtId="0" fontId="22" fillId="0" borderId="10" xfId="50872" applyNumberFormat="1" applyFont="1" applyBorder="1" applyAlignment="1">
      <alignment horizontal="right" vertical="center" wrapText="1"/>
    </xf>
    <xf numFmtId="175" fontId="49" fillId="57" borderId="10" xfId="83" applyNumberFormat="1" applyFont="1" applyFill="1" applyBorder="1" applyAlignment="1">
      <alignment horizontal="center" vertical="center" wrapText="1"/>
    </xf>
    <xf numFmtId="175" fontId="50" fillId="57" borderId="20" xfId="83" applyNumberFormat="1" applyFont="1" applyFill="1" applyBorder="1" applyAlignment="1">
      <alignment horizontal="center" vertical="center"/>
    </xf>
    <xf numFmtId="175" fontId="50" fillId="57" borderId="0" xfId="83" applyNumberFormat="1" applyFont="1" applyFill="1" applyAlignment="1">
      <alignment horizontal="center" vertical="center"/>
    </xf>
    <xf numFmtId="175" fontId="49" fillId="57" borderId="0" xfId="83" applyNumberFormat="1" applyFont="1" applyFill="1" applyBorder="1" applyAlignment="1">
      <alignment horizontal="center" vertical="center"/>
    </xf>
    <xf numFmtId="0" fontId="3" fillId="0" borderId="0" xfId="50873"/>
    <xf numFmtId="14" fontId="50" fillId="0" borderId="10" xfId="0" applyNumberFormat="1" applyFont="1" applyBorder="1" applyAlignment="1">
      <alignment horizontal="center"/>
    </xf>
    <xf numFmtId="3" fontId="42" fillId="57" borderId="10" xfId="0" applyNumberFormat="1" applyFont="1" applyFill="1" applyBorder="1" applyAlignment="1">
      <alignment horizontal="center" vertical="top" wrapText="1"/>
    </xf>
    <xf numFmtId="0" fontId="50" fillId="0" borderId="0" xfId="134" applyFont="1" applyAlignment="1">
      <alignment horizontal="center"/>
    </xf>
    <xf numFmtId="0" fontId="49" fillId="0" borderId="10" xfId="134" applyFont="1" applyBorder="1" applyAlignment="1">
      <alignment horizontal="center" vertical="center"/>
    </xf>
    <xf numFmtId="1" fontId="50" fillId="0" borderId="10" xfId="134" applyNumberFormat="1" applyFont="1" applyBorder="1" applyAlignment="1">
      <alignment horizontal="center" vertical="center"/>
    </xf>
    <xf numFmtId="3" fontId="49" fillId="0" borderId="10" xfId="134" applyNumberFormat="1" applyFont="1" applyBorder="1" applyAlignment="1">
      <alignment horizontal="center" vertical="center"/>
    </xf>
    <xf numFmtId="0" fontId="49" fillId="0" borderId="0" xfId="134" applyFont="1" applyAlignment="1">
      <alignment horizontal="center"/>
    </xf>
    <xf numFmtId="3" fontId="50" fillId="0" borderId="0" xfId="134" applyNumberFormat="1" applyFont="1" applyAlignment="1">
      <alignment horizontal="center"/>
    </xf>
    <xf numFmtId="3" fontId="89" fillId="57" borderId="10" xfId="134" applyNumberFormat="1" applyFont="1" applyFill="1" applyBorder="1" applyAlignment="1">
      <alignment horizontal="center" vertical="center"/>
    </xf>
    <xf numFmtId="177" fontId="50" fillId="57" borderId="0" xfId="134" applyNumberFormat="1" applyFont="1" applyFill="1" applyAlignment="1">
      <alignment horizontal="center"/>
    </xf>
    <xf numFmtId="169" fontId="50" fillId="57" borderId="0" xfId="83" applyFont="1" applyFill="1" applyAlignment="1">
      <alignment horizontal="center"/>
    </xf>
    <xf numFmtId="3" fontId="50" fillId="0" borderId="0" xfId="0" applyNumberFormat="1" applyFont="1" applyAlignment="1">
      <alignment horizontal="center"/>
    </xf>
    <xf numFmtId="178" fontId="50" fillId="57" borderId="0" xfId="83" applyNumberFormat="1" applyFont="1" applyFill="1" applyAlignment="1">
      <alignment horizontal="center"/>
    </xf>
    <xf numFmtId="178" fontId="50" fillId="0" borderId="0" xfId="83" applyNumberFormat="1" applyFont="1" applyAlignment="1">
      <alignment horizontal="center"/>
    </xf>
    <xf numFmtId="3" fontId="22" fillId="0" borderId="10" xfId="50851" applyNumberFormat="1" applyFont="1" applyBorder="1" applyAlignment="1">
      <alignment horizontal="right" vertical="center" wrapText="1"/>
    </xf>
    <xf numFmtId="0" fontId="22" fillId="0" borderId="10" xfId="50851" applyNumberFormat="1" applyFont="1" applyBorder="1" applyAlignment="1">
      <alignment horizontal="right" vertical="center" wrapText="1"/>
    </xf>
    <xf numFmtId="3" fontId="19" fillId="0" borderId="10" xfId="50851" applyNumberFormat="1" applyFont="1" applyBorder="1" applyAlignment="1">
      <alignment horizontal="right" vertical="center" wrapText="1"/>
    </xf>
    <xf numFmtId="3" fontId="87" fillId="0" borderId="10" xfId="50851" applyNumberFormat="1" applyFont="1" applyBorder="1" applyAlignment="1">
      <alignment horizontal="right" vertical="center" wrapText="1"/>
    </xf>
    <xf numFmtId="0" fontId="87" fillId="0" borderId="10" xfId="50851" applyNumberFormat="1" applyFont="1" applyBorder="1" applyAlignment="1">
      <alignment horizontal="right" vertical="center" wrapText="1"/>
    </xf>
    <xf numFmtId="0" fontId="19" fillId="0" borderId="10" xfId="50851" applyNumberFormat="1" applyFont="1" applyBorder="1" applyAlignment="1">
      <alignment horizontal="right" vertical="center" wrapText="1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41" fillId="57" borderId="0" xfId="134" applyFont="1" applyFill="1"/>
    <xf numFmtId="0" fontId="41" fillId="57" borderId="0" xfId="134" applyFont="1" applyFill="1" applyAlignment="1">
      <alignment horizontal="left"/>
    </xf>
    <xf numFmtId="4" fontId="41" fillId="57" borderId="0" xfId="134" applyNumberFormat="1" applyFont="1" applyFill="1" applyAlignment="1">
      <alignment horizontal="left"/>
    </xf>
    <xf numFmtId="4" fontId="42" fillId="57" borderId="0" xfId="134" applyNumberFormat="1" applyFont="1" applyFill="1" applyAlignment="1">
      <alignment horizontal="left"/>
    </xf>
    <xf numFmtId="4" fontId="42" fillId="57" borderId="0" xfId="134" applyNumberFormat="1" applyFont="1" applyFill="1" applyAlignment="1">
      <alignment horizontal="left" vertical="center" wrapText="1"/>
    </xf>
    <xf numFmtId="169" fontId="42" fillId="57" borderId="0" xfId="83" applyFont="1" applyFill="1" applyAlignment="1">
      <alignment horizontal="left"/>
    </xf>
    <xf numFmtId="4" fontId="50" fillId="57" borderId="0" xfId="134" applyNumberFormat="1" applyFont="1" applyFill="1" applyAlignment="1">
      <alignment horizontal="left"/>
    </xf>
    <xf numFmtId="0" fontId="41" fillId="57" borderId="0" xfId="134" applyFont="1" applyFill="1" applyAlignment="1">
      <alignment horizontal="left" wrapText="1"/>
    </xf>
    <xf numFmtId="175" fontId="42" fillId="57" borderId="0" xfId="83" applyNumberFormat="1" applyFont="1" applyFill="1" applyAlignment="1">
      <alignment horizontal="left" wrapText="1"/>
    </xf>
    <xf numFmtId="175" fontId="42" fillId="57" borderId="0" xfId="83" applyNumberFormat="1" applyFont="1" applyFill="1" applyAlignment="1">
      <alignment horizontal="center" vertical="center"/>
    </xf>
    <xf numFmtId="0" fontId="42" fillId="57" borderId="0" xfId="134" applyFont="1" applyFill="1"/>
    <xf numFmtId="4" fontId="92" fillId="57" borderId="0" xfId="134" applyNumberFormat="1" applyFont="1" applyFill="1" applyAlignment="1">
      <alignment horizontal="center"/>
    </xf>
    <xf numFmtId="3" fontId="117" fillId="0" borderId="10" xfId="50872" applyNumberFormat="1" applyFont="1" applyBorder="1" applyAlignment="1">
      <alignment horizontal="right" vertical="center" wrapText="1"/>
    </xf>
    <xf numFmtId="3" fontId="118" fillId="0" borderId="10" xfId="50872" applyNumberFormat="1" applyFont="1" applyBorder="1" applyAlignment="1">
      <alignment horizontal="right" vertical="center" wrapText="1"/>
    </xf>
    <xf numFmtId="0" fontId="118" fillId="0" borderId="10" xfId="50872" applyNumberFormat="1" applyFont="1" applyBorder="1" applyAlignment="1">
      <alignment horizontal="right" vertical="center" wrapText="1"/>
    </xf>
    <xf numFmtId="0" fontId="117" fillId="0" borderId="10" xfId="50872" applyNumberFormat="1" applyFont="1" applyBorder="1" applyAlignment="1">
      <alignment horizontal="right" vertical="center" wrapText="1"/>
    </xf>
    <xf numFmtId="3" fontId="41" fillId="0" borderId="0" xfId="0" applyNumberFormat="1" applyFont="1" applyAlignment="1">
      <alignment horizontal="center"/>
    </xf>
    <xf numFmtId="3" fontId="100" fillId="0" borderId="0" xfId="0" applyNumberFormat="1" applyFont="1" applyAlignment="1"/>
    <xf numFmtId="3" fontId="100" fillId="57" borderId="0" xfId="0" applyNumberFormat="1" applyFont="1" applyFill="1" applyAlignment="1"/>
    <xf numFmtId="3" fontId="50" fillId="0" borderId="10" xfId="134" applyNumberFormat="1" applyFont="1" applyBorder="1" applyAlignment="1">
      <alignment horizontal="center" vertical="center"/>
    </xf>
    <xf numFmtId="0" fontId="42" fillId="57" borderId="0" xfId="134" applyFont="1" applyFill="1" applyAlignment="1">
      <alignment horizontal="center" vertical="center"/>
    </xf>
    <xf numFmtId="0" fontId="42" fillId="0" borderId="0" xfId="0" applyFont="1" applyAlignment="1">
      <alignment horizontal="left"/>
    </xf>
    <xf numFmtId="0" fontId="41" fillId="0" borderId="0" xfId="0" applyNumberFormat="1" applyFont="1" applyAlignment="1">
      <alignment horizontal="left" wrapText="1"/>
    </xf>
    <xf numFmtId="0" fontId="50" fillId="0" borderId="0" xfId="0" applyNumberFormat="1" applyFont="1" applyAlignment="1">
      <alignment horizontal="right"/>
    </xf>
    <xf numFmtId="0" fontId="42" fillId="0" borderId="0" xfId="0" applyNumberFormat="1" applyFont="1" applyAlignment="1">
      <alignment horizontal="center" vertical="center" wrapText="1"/>
    </xf>
    <xf numFmtId="0" fontId="41" fillId="0" borderId="0" xfId="0" applyNumberFormat="1" applyFont="1" applyAlignment="1">
      <alignment horizontal="center" vertical="center" wrapText="1"/>
    </xf>
    <xf numFmtId="0" fontId="50" fillId="0" borderId="0" xfId="0" applyNumberFormat="1" applyFont="1" applyAlignment="1">
      <alignment horizontal="center" wrapText="1"/>
    </xf>
    <xf numFmtId="0" fontId="50" fillId="0" borderId="0" xfId="0" applyNumberFormat="1" applyFont="1" applyAlignment="1">
      <alignment horizontal="center"/>
    </xf>
    <xf numFmtId="0" fontId="99" fillId="57" borderId="0" xfId="0" applyFont="1" applyFill="1" applyAlignment="1">
      <alignment horizontal="center" vertical="center" wrapText="1"/>
    </xf>
    <xf numFmtId="0" fontId="93" fillId="57" borderId="0" xfId="0" applyFont="1" applyFill="1" applyAlignment="1">
      <alignment vertical="center" wrapText="1"/>
    </xf>
    <xf numFmtId="3" fontId="99" fillId="57" borderId="0" xfId="0" applyNumberFormat="1" applyFont="1" applyFill="1" applyAlignment="1">
      <alignment horizontal="center" vertical="center" wrapText="1"/>
    </xf>
    <xf numFmtId="0" fontId="102" fillId="0" borderId="0" xfId="0" applyFont="1" applyAlignment="1">
      <alignment horizontal="left"/>
    </xf>
    <xf numFmtId="0" fontId="103" fillId="0" borderId="0" xfId="0" applyNumberFormat="1" applyFont="1" applyAlignment="1">
      <alignment horizontal="left" wrapText="1"/>
    </xf>
    <xf numFmtId="0" fontId="10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9" fillId="57" borderId="0" xfId="0" applyFont="1" applyFill="1" applyAlignment="1">
      <alignment vertical="center" wrapText="1"/>
    </xf>
    <xf numFmtId="175" fontId="50" fillId="57" borderId="0" xfId="83" applyNumberFormat="1" applyFont="1" applyFill="1" applyAlignment="1">
      <alignment horizontal="center" vertical="center" wrapText="1"/>
    </xf>
    <xf numFmtId="0" fontId="51" fillId="0" borderId="0" xfId="50841" applyNumberFormat="1" applyFont="1" applyAlignment="1">
      <alignment horizontal="left"/>
    </xf>
    <xf numFmtId="0" fontId="86" fillId="56" borderId="0" xfId="50841" applyNumberFormat="1" applyFont="1" applyFill="1" applyAlignment="1">
      <alignment horizontal="center" wrapText="1"/>
    </xf>
    <xf numFmtId="0" fontId="19" fillId="0" borderId="0" xfId="50841" applyNumberFormat="1" applyFont="1" applyAlignment="1">
      <alignment horizontal="left"/>
    </xf>
    <xf numFmtId="0" fontId="87" fillId="0" borderId="0" xfId="50841" applyNumberFormat="1" applyFont="1" applyAlignment="1">
      <alignment horizontal="center" vertical="center" wrapText="1"/>
    </xf>
    <xf numFmtId="3" fontId="112" fillId="57" borderId="21" xfId="0" applyNumberFormat="1" applyFont="1" applyFill="1" applyBorder="1" applyAlignment="1">
      <alignment horizontal="right" vertical="center" wrapText="1"/>
    </xf>
    <xf numFmtId="3" fontId="112" fillId="57" borderId="22" xfId="0" applyNumberFormat="1" applyFont="1" applyFill="1" applyBorder="1" applyAlignment="1">
      <alignment horizontal="right" vertical="center" wrapText="1"/>
    </xf>
    <xf numFmtId="0" fontId="107" fillId="0" borderId="0" xfId="0" applyFont="1" applyAlignment="1">
      <alignment vertical="center" wrapText="1"/>
    </xf>
    <xf numFmtId="3" fontId="106" fillId="57" borderId="21" xfId="0" applyNumberFormat="1" applyFont="1" applyFill="1" applyBorder="1" applyAlignment="1">
      <alignment horizontal="right" vertical="center" wrapText="1"/>
    </xf>
    <xf numFmtId="3" fontId="106" fillId="57" borderId="22" xfId="0" applyNumberFormat="1" applyFont="1" applyFill="1" applyBorder="1" applyAlignment="1">
      <alignment horizontal="right" vertical="center" wrapText="1"/>
    </xf>
    <xf numFmtId="0" fontId="99" fillId="0" borderId="0" xfId="0" applyFont="1" applyAlignment="1">
      <alignment vertical="center" wrapText="1"/>
    </xf>
    <xf numFmtId="3" fontId="108" fillId="57" borderId="0" xfId="0" applyNumberFormat="1" applyFont="1" applyFill="1" applyAlignment="1">
      <alignment horizontal="right" vertical="center" wrapText="1"/>
    </xf>
    <xf numFmtId="3" fontId="110" fillId="57" borderId="0" xfId="0" applyNumberFormat="1" applyFont="1" applyFill="1" applyAlignment="1">
      <alignment horizontal="right" vertical="center" wrapText="1"/>
    </xf>
    <xf numFmtId="0" fontId="90" fillId="0" borderId="0" xfId="0" applyFont="1" applyAlignment="1">
      <alignment horizontal="left"/>
    </xf>
    <xf numFmtId="0" fontId="116" fillId="0" borderId="0" xfId="0" applyNumberFormat="1" applyFont="1" applyAlignment="1">
      <alignment horizontal="left" wrapText="1"/>
    </xf>
    <xf numFmtId="3" fontId="106" fillId="0" borderId="0" xfId="0" applyNumberFormat="1" applyFont="1" applyAlignment="1">
      <alignment horizontal="right" vertical="center" wrapText="1"/>
    </xf>
    <xf numFmtId="3" fontId="106" fillId="0" borderId="23" xfId="0" applyNumberFormat="1" applyFont="1" applyBorder="1" applyAlignment="1">
      <alignment horizontal="right" vertical="center" wrapText="1"/>
    </xf>
    <xf numFmtId="3" fontId="112" fillId="0" borderId="0" xfId="0" applyNumberFormat="1" applyFont="1" applyAlignment="1">
      <alignment horizontal="right" vertical="center" wrapText="1"/>
    </xf>
    <xf numFmtId="3" fontId="112" fillId="0" borderId="23" xfId="0" applyNumberFormat="1" applyFont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3" fontId="106" fillId="0" borderId="24" xfId="0" applyNumberFormat="1" applyFont="1" applyBorder="1" applyAlignment="1">
      <alignment horizontal="right" vertical="center" wrapText="1"/>
    </xf>
    <xf numFmtId="3" fontId="112" fillId="0" borderId="24" xfId="0" applyNumberFormat="1" applyFont="1" applyBorder="1" applyAlignment="1">
      <alignment horizontal="right" vertical="center" wrapText="1"/>
    </xf>
  </cellXfs>
  <cellStyles count="50879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14" xfId="50878" xr:uid="{E9B153EF-E6B8-4843-A714-5F7FA2918436}"/>
    <cellStyle name="Normal 2" xfId="22" xr:uid="{00000000-0005-0000-0000-0000A4110000}"/>
    <cellStyle name="Normal 2 2" xfId="132" xr:uid="{00000000-0005-0000-0000-0000A5110000}"/>
    <cellStyle name="Normal_Sheet4" xfId="50874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4" xr:uid="{00000000-0005-0000-0000-0000F5110000}"/>
    <cellStyle name="Название 2 3" xfId="50855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7" xr:uid="{00000000-0005-0000-0000-000018120000}"/>
    <cellStyle name="Обычный 2 5 3" xfId="50856" xr:uid="{00000000-0005-0000-0000-000019120000}"/>
    <cellStyle name="Обычный 2 6" xfId="133" xr:uid="{00000000-0005-0000-0000-00001A120000}"/>
    <cellStyle name="Обычный 2 6 2" xfId="50858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5" xr:uid="{00000000-0005-0000-0000-000021120000}"/>
    <cellStyle name="Обычный 25" xfId="50867" xr:uid="{00000000-0005-0000-0000-000022120000}"/>
    <cellStyle name="Обычный 26" xfId="50870" xr:uid="{00000000-0005-0000-0000-000023120000}"/>
    <cellStyle name="Обычный 27" xfId="50873" xr:uid="{6BDE32CF-2C64-436E-9681-F12231EE9C8A}"/>
    <cellStyle name="Обычный 28" xfId="50875" xr:uid="{B83F7E3D-FEFB-476C-B88E-71FAD4A8E556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9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8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0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40" xr:uid="{00000000-0005-0000-0000-0000C12A0000}"/>
    <cellStyle name="Обычный_ББ в тенге" xfId="50872" xr:uid="{00000000-0005-0000-0000-0000C22A0000}"/>
    <cellStyle name="Обычный_Лист1" xfId="50851" xr:uid="{00000000-0005-0000-0000-0000C62A0000}"/>
    <cellStyle name="Обычный_Лист2" xfId="50871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1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6" xr:uid="{00000000-0005-0000-0000-0000F42A0000}"/>
    <cellStyle name="Примечание 7" xfId="50876" xr:uid="{7E2DBAA3-1041-492A-989D-B12FECCE38BD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2" xr:uid="{00000000-0005-0000-0000-0000136C0000}"/>
    <cellStyle name="Финансовый 296" xfId="50864" xr:uid="{00000000-0005-0000-0000-0000146C0000}"/>
    <cellStyle name="Финансовый 297" xfId="50869" xr:uid="{00000000-0005-0000-0000-0000156C0000}"/>
    <cellStyle name="Финансовый 298" xfId="50877" xr:uid="{7241DE45-2A87-47FE-8476-F896F0E6DF1D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3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11_&#1053;&#1086;&#1103;&#1073;&#1088;&#1100;/&#1060;&#1054;__&#1053;&#1054;&#1071;&#1041;&#1056;&#1068;%20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ББ в тенге1"/>
      <sheetName val="поясн"/>
      <sheetName val="ОПиУ"/>
      <sheetName val="пояснит"/>
      <sheetName val="Пруд"/>
      <sheetName val="2"/>
      <sheetName val="3"/>
      <sheetName val="4"/>
      <sheetName val="5"/>
      <sheetName val="6"/>
      <sheetName val="1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 refreshError="1"/>
      <sheetData sheetId="1">
        <row r="99">
          <cell r="D99">
            <v>15701099918</v>
          </cell>
        </row>
        <row r="101">
          <cell r="C101">
            <v>25879475104</v>
          </cell>
          <cell r="D101">
            <v>15701099918</v>
          </cell>
        </row>
        <row r="106">
          <cell r="D106">
            <v>277880</v>
          </cell>
        </row>
        <row r="110">
          <cell r="D110">
            <v>10315026484</v>
          </cell>
        </row>
        <row r="113">
          <cell r="C113">
            <v>5523817054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29"/>
  <sheetViews>
    <sheetView topLeftCell="A4" zoomScaleNormal="100" workbookViewId="0">
      <pane xSplit="2" ySplit="1" topLeftCell="C5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25" sqref="A125:XFD130"/>
    </sheetView>
  </sheetViews>
  <sheetFormatPr defaultColWidth="9.140625" defaultRowHeight="12.75"/>
  <cols>
    <col min="1" max="1" width="79.85546875" style="43" customWidth="1"/>
    <col min="2" max="2" width="7.7109375" style="7" customWidth="1"/>
    <col min="3" max="3" width="16.42578125" style="76" customWidth="1"/>
    <col min="4" max="4" width="19.28515625" style="54" customWidth="1"/>
    <col min="5" max="16384" width="9.140625" style="8"/>
  </cols>
  <sheetData>
    <row r="1" spans="1:4" ht="12.75" customHeight="1">
      <c r="C1" s="243" t="s">
        <v>168</v>
      </c>
      <c r="D1" s="243"/>
    </row>
    <row r="2" spans="1:4">
      <c r="C2" s="243"/>
      <c r="D2" s="243"/>
    </row>
    <row r="3" spans="1:4" ht="29.25" customHeight="1">
      <c r="C3" s="243"/>
      <c r="D3" s="243"/>
    </row>
    <row r="4" spans="1:4" ht="29.25" customHeight="1">
      <c r="A4" s="241" t="s">
        <v>5</v>
      </c>
      <c r="B4" s="241"/>
      <c r="C4" s="241"/>
      <c r="D4" s="241"/>
    </row>
    <row r="5" spans="1:4" ht="18" customHeight="1">
      <c r="A5" s="241" t="s">
        <v>3</v>
      </c>
      <c r="B5" s="241"/>
      <c r="C5" s="241"/>
      <c r="D5" s="241"/>
    </row>
    <row r="6" spans="1:4" ht="12" customHeight="1">
      <c r="A6" s="242" t="s">
        <v>6</v>
      </c>
      <c r="B6" s="242"/>
      <c r="C6" s="242"/>
      <c r="D6" s="242"/>
    </row>
    <row r="7" spans="1:4" ht="18" customHeight="1">
      <c r="A7" s="241" t="s">
        <v>377</v>
      </c>
      <c r="B7" s="241"/>
      <c r="C7" s="241"/>
      <c r="D7" s="241"/>
    </row>
    <row r="8" spans="1:4" ht="12.75" customHeight="1">
      <c r="C8" s="240" t="s">
        <v>82</v>
      </c>
      <c r="D8" s="240"/>
    </row>
    <row r="9" spans="1:4" ht="37.5" customHeight="1">
      <c r="A9" s="44" t="s">
        <v>7</v>
      </c>
      <c r="B9" s="5" t="s">
        <v>8</v>
      </c>
      <c r="C9" s="67" t="s">
        <v>169</v>
      </c>
      <c r="D9" s="5" t="s">
        <v>170</v>
      </c>
    </row>
    <row r="10" spans="1:4">
      <c r="A10" s="1">
        <v>1</v>
      </c>
      <c r="B10" s="6">
        <v>2</v>
      </c>
      <c r="C10" s="68">
        <v>3</v>
      </c>
      <c r="D10" s="6">
        <v>4</v>
      </c>
    </row>
    <row r="11" spans="1:4" ht="11.85" customHeight="1">
      <c r="A11" s="2" t="s">
        <v>9</v>
      </c>
      <c r="B11" s="5"/>
      <c r="C11" s="69"/>
      <c r="D11" s="12"/>
    </row>
    <row r="12" spans="1:4" ht="11.85" customHeight="1">
      <c r="A12" s="45" t="s">
        <v>10</v>
      </c>
      <c r="B12" s="24">
        <v>1</v>
      </c>
      <c r="C12" s="70">
        <v>2529914</v>
      </c>
      <c r="D12" s="70">
        <v>1628419</v>
      </c>
    </row>
    <row r="13" spans="1:4" ht="11.85" customHeight="1">
      <c r="A13" s="45" t="s">
        <v>45</v>
      </c>
      <c r="B13" s="25"/>
      <c r="C13" s="71"/>
      <c r="D13" s="25"/>
    </row>
    <row r="14" spans="1:4" ht="11.85" customHeight="1">
      <c r="A14" s="4" t="s">
        <v>11</v>
      </c>
      <c r="B14" s="25" t="s">
        <v>12</v>
      </c>
      <c r="C14" s="72">
        <v>0</v>
      </c>
      <c r="D14" s="56">
        <v>0</v>
      </c>
    </row>
    <row r="15" spans="1:4" ht="25.5" customHeight="1">
      <c r="A15" s="4" t="s">
        <v>13</v>
      </c>
      <c r="B15" s="25" t="s">
        <v>14</v>
      </c>
      <c r="C15" s="58">
        <v>2364873</v>
      </c>
      <c r="D15" s="58">
        <v>1628419</v>
      </c>
    </row>
    <row r="16" spans="1:4" ht="25.5" customHeight="1">
      <c r="A16" s="215" t="s">
        <v>369</v>
      </c>
      <c r="B16" s="216" t="s">
        <v>48</v>
      </c>
      <c r="C16" s="58"/>
      <c r="D16" s="58"/>
    </row>
    <row r="17" spans="1:4" ht="11.85" customHeight="1">
      <c r="A17" s="45" t="s">
        <v>15</v>
      </c>
      <c r="B17" s="24">
        <v>2</v>
      </c>
      <c r="C17" s="58"/>
      <c r="D17" s="58"/>
    </row>
    <row r="18" spans="1:4" ht="11.85" customHeight="1">
      <c r="A18" s="45" t="s">
        <v>20</v>
      </c>
      <c r="B18" s="24">
        <v>3</v>
      </c>
      <c r="C18" s="58">
        <v>0</v>
      </c>
      <c r="D18" s="58">
        <v>5037</v>
      </c>
    </row>
    <row r="19" spans="1:4" ht="11.85" customHeight="1">
      <c r="A19" s="45" t="s">
        <v>45</v>
      </c>
      <c r="B19" s="25"/>
      <c r="C19" s="58"/>
      <c r="D19" s="58"/>
    </row>
    <row r="20" spans="1:4" ht="15.75" customHeight="1">
      <c r="A20" s="4" t="s">
        <v>171</v>
      </c>
      <c r="B20" s="25" t="s">
        <v>61</v>
      </c>
      <c r="C20" s="66">
        <v>0</v>
      </c>
      <c r="D20" s="66">
        <v>38</v>
      </c>
    </row>
    <row r="21" spans="1:4" ht="14.25" customHeight="1">
      <c r="A21" s="45" t="s">
        <v>19</v>
      </c>
      <c r="B21" s="24">
        <v>4</v>
      </c>
      <c r="C21" s="66">
        <v>59438</v>
      </c>
      <c r="D21" s="66">
        <v>55314</v>
      </c>
    </row>
    <row r="22" spans="1:4" ht="11.85" customHeight="1">
      <c r="A22" s="45" t="s">
        <v>45</v>
      </c>
      <c r="B22" s="25"/>
      <c r="C22" s="58"/>
      <c r="D22" s="58"/>
    </row>
    <row r="23" spans="1:4" ht="12" customHeight="1">
      <c r="A23" s="4" t="s">
        <v>171</v>
      </c>
      <c r="B23" s="25" t="s">
        <v>62</v>
      </c>
      <c r="C23" s="58">
        <v>0</v>
      </c>
      <c r="D23" s="58">
        <v>0</v>
      </c>
    </row>
    <row r="24" spans="1:4" ht="29.25" customHeight="1">
      <c r="A24" s="11" t="s">
        <v>1</v>
      </c>
      <c r="B24" s="24">
        <v>5</v>
      </c>
      <c r="C24" s="58">
        <v>92475438</v>
      </c>
      <c r="D24" s="58">
        <v>73744666</v>
      </c>
    </row>
    <row r="25" spans="1:4" ht="11.85" customHeight="1">
      <c r="A25" s="45" t="s">
        <v>45</v>
      </c>
      <c r="B25" s="25"/>
      <c r="C25" s="58"/>
      <c r="D25" s="58"/>
    </row>
    <row r="26" spans="1:4" ht="20.25" customHeight="1">
      <c r="A26" s="4" t="s">
        <v>171</v>
      </c>
      <c r="B26" s="25" t="s">
        <v>172</v>
      </c>
      <c r="C26" s="66">
        <v>2468014</v>
      </c>
      <c r="D26" s="66">
        <v>2425214</v>
      </c>
    </row>
    <row r="27" spans="1:4" ht="15.75" customHeight="1">
      <c r="A27" s="45" t="s">
        <v>213</v>
      </c>
      <c r="B27" s="24">
        <v>6</v>
      </c>
      <c r="C27" s="66">
        <v>574</v>
      </c>
      <c r="D27" s="66">
        <v>574</v>
      </c>
    </row>
    <row r="28" spans="1:4" ht="15.75" customHeight="1">
      <c r="A28" s="45" t="s">
        <v>45</v>
      </c>
      <c r="B28" s="29"/>
      <c r="C28" s="58"/>
      <c r="D28" s="58"/>
    </row>
    <row r="29" spans="1:4" ht="15.75" customHeight="1">
      <c r="A29" s="4" t="s">
        <v>171</v>
      </c>
      <c r="B29" s="29" t="s">
        <v>173</v>
      </c>
      <c r="C29" s="58"/>
      <c r="D29" s="58"/>
    </row>
    <row r="30" spans="1:4" ht="24" customHeight="1">
      <c r="A30" s="11" t="s">
        <v>219</v>
      </c>
      <c r="B30" s="30">
        <v>7</v>
      </c>
      <c r="C30" s="58">
        <v>0</v>
      </c>
      <c r="D30" s="58">
        <v>0</v>
      </c>
    </row>
    <row r="31" spans="1:4" ht="15.75" customHeight="1">
      <c r="A31" s="45" t="s">
        <v>45</v>
      </c>
      <c r="B31" s="29"/>
      <c r="C31" s="58"/>
      <c r="D31" s="58"/>
    </row>
    <row r="32" spans="1:4" ht="15.75" customHeight="1">
      <c r="A32" s="4" t="s">
        <v>171</v>
      </c>
      <c r="B32" s="29" t="s">
        <v>174</v>
      </c>
      <c r="C32" s="66">
        <v>0</v>
      </c>
      <c r="D32" s="66">
        <v>0</v>
      </c>
    </row>
    <row r="33" spans="1:4" ht="15.75" customHeight="1">
      <c r="A33" s="45" t="s">
        <v>21</v>
      </c>
      <c r="B33" s="30">
        <v>8</v>
      </c>
      <c r="C33" s="66"/>
      <c r="D33" s="66"/>
    </row>
    <row r="34" spans="1:4" ht="15.75" customHeight="1">
      <c r="A34" s="45" t="s">
        <v>22</v>
      </c>
      <c r="B34" s="30">
        <v>9</v>
      </c>
      <c r="C34" s="58">
        <v>51965426</v>
      </c>
      <c r="D34" s="58">
        <v>40579429</v>
      </c>
    </row>
    <row r="35" spans="1:4" ht="15.75" customHeight="1">
      <c r="A35" s="45" t="s">
        <v>23</v>
      </c>
      <c r="B35" s="30">
        <v>10</v>
      </c>
      <c r="C35" s="58">
        <v>335</v>
      </c>
      <c r="D35" s="58">
        <v>410</v>
      </c>
    </row>
    <row r="36" spans="1:4" ht="15.75" customHeight="1">
      <c r="A36" s="45" t="s">
        <v>24</v>
      </c>
      <c r="B36" s="30">
        <v>11</v>
      </c>
      <c r="C36" s="58">
        <v>0</v>
      </c>
      <c r="D36" s="58">
        <v>0</v>
      </c>
    </row>
    <row r="37" spans="1:4" ht="15.75" customHeight="1">
      <c r="A37" s="45" t="s">
        <v>26</v>
      </c>
      <c r="B37" s="30">
        <v>12</v>
      </c>
      <c r="C37" s="58">
        <v>669263</v>
      </c>
      <c r="D37" s="58">
        <v>526757</v>
      </c>
    </row>
    <row r="38" spans="1:4" ht="15.75" customHeight="1">
      <c r="A38" s="45" t="s">
        <v>25</v>
      </c>
      <c r="B38" s="30">
        <v>13</v>
      </c>
      <c r="C38" s="66">
        <v>10486</v>
      </c>
      <c r="D38" s="66">
        <v>13781</v>
      </c>
    </row>
    <row r="39" spans="1:4" ht="15.75" customHeight="1">
      <c r="A39" s="45" t="s">
        <v>284</v>
      </c>
      <c r="B39" s="30">
        <v>14</v>
      </c>
      <c r="C39" s="66">
        <v>437155</v>
      </c>
      <c r="D39" s="66">
        <v>358148</v>
      </c>
    </row>
    <row r="40" spans="1:4" ht="15.75" customHeight="1">
      <c r="A40" s="45" t="s">
        <v>16</v>
      </c>
      <c r="B40" s="30">
        <v>15</v>
      </c>
      <c r="C40" s="58">
        <v>668984</v>
      </c>
      <c r="D40" s="58">
        <v>149407</v>
      </c>
    </row>
    <row r="41" spans="1:4" ht="15.75" customHeight="1">
      <c r="A41" s="45" t="s">
        <v>175</v>
      </c>
      <c r="B41" s="30">
        <v>16</v>
      </c>
      <c r="C41" s="73">
        <v>1547854</v>
      </c>
      <c r="D41" s="73">
        <v>878709</v>
      </c>
    </row>
    <row r="42" spans="1:4" ht="15.75" customHeight="1">
      <c r="A42" s="45" t="s">
        <v>45</v>
      </c>
      <c r="B42" s="29"/>
      <c r="C42" s="74"/>
      <c r="D42" s="56"/>
    </row>
    <row r="43" spans="1:4" ht="15.75" customHeight="1">
      <c r="A43" s="4" t="s">
        <v>176</v>
      </c>
      <c r="B43" s="29" t="s">
        <v>294</v>
      </c>
      <c r="C43" s="58">
        <v>0</v>
      </c>
      <c r="D43" s="58">
        <v>0</v>
      </c>
    </row>
    <row r="44" spans="1:4" ht="15.75" customHeight="1">
      <c r="A44" s="4" t="s">
        <v>88</v>
      </c>
      <c r="B44" s="194" t="s">
        <v>285</v>
      </c>
      <c r="C44" s="58">
        <v>0</v>
      </c>
      <c r="D44" s="58">
        <v>0</v>
      </c>
    </row>
    <row r="45" spans="1:4" ht="15.75" customHeight="1">
      <c r="A45" s="4" t="s">
        <v>90</v>
      </c>
      <c r="B45" s="194" t="s">
        <v>286</v>
      </c>
      <c r="C45" s="66">
        <v>0</v>
      </c>
      <c r="D45" s="66">
        <v>0</v>
      </c>
    </row>
    <row r="46" spans="1:4" ht="15.75" customHeight="1">
      <c r="A46" s="4" t="s">
        <v>92</v>
      </c>
      <c r="B46" s="29" t="s">
        <v>295</v>
      </c>
      <c r="C46" s="58">
        <v>0</v>
      </c>
      <c r="D46" s="58">
        <v>0</v>
      </c>
    </row>
    <row r="47" spans="1:4" ht="15.75" customHeight="1">
      <c r="A47" s="4" t="s">
        <v>93</v>
      </c>
      <c r="B47" s="29" t="s">
        <v>296</v>
      </c>
      <c r="C47" s="58">
        <v>16585</v>
      </c>
      <c r="D47" s="58">
        <v>120374</v>
      </c>
    </row>
    <row r="48" spans="1:4" ht="15.75" customHeight="1">
      <c r="A48" s="4" t="s">
        <v>97</v>
      </c>
      <c r="B48" s="29" t="s">
        <v>297</v>
      </c>
      <c r="C48" s="66">
        <v>1512505</v>
      </c>
      <c r="D48" s="66">
        <v>705570</v>
      </c>
    </row>
    <row r="49" spans="1:4" ht="15.75" customHeight="1">
      <c r="A49" s="4" t="s">
        <v>95</v>
      </c>
      <c r="B49" s="29" t="s">
        <v>298</v>
      </c>
      <c r="C49" s="58">
        <v>6369</v>
      </c>
      <c r="D49" s="58">
        <v>44152</v>
      </c>
    </row>
    <row r="50" spans="1:4" ht="15.75" customHeight="1">
      <c r="A50" s="4" t="s">
        <v>99</v>
      </c>
      <c r="B50" s="29" t="s">
        <v>299</v>
      </c>
      <c r="C50" s="58">
        <v>12395</v>
      </c>
      <c r="D50" s="58">
        <v>8613</v>
      </c>
    </row>
    <row r="51" spans="1:4" ht="15.75" customHeight="1">
      <c r="A51" s="4" t="s">
        <v>18</v>
      </c>
      <c r="B51" s="29" t="s">
        <v>300</v>
      </c>
      <c r="C51" s="66">
        <v>0</v>
      </c>
      <c r="D51" s="66">
        <v>0</v>
      </c>
    </row>
    <row r="52" spans="1:4" ht="15.75" customHeight="1">
      <c r="A52" s="4" t="s">
        <v>59</v>
      </c>
      <c r="B52" s="29" t="s">
        <v>301</v>
      </c>
      <c r="C52" s="58">
        <v>0</v>
      </c>
      <c r="D52" s="58">
        <v>0</v>
      </c>
    </row>
    <row r="53" spans="1:4" ht="15.75" customHeight="1">
      <c r="A53" s="4" t="s">
        <v>177</v>
      </c>
      <c r="B53" s="29" t="s">
        <v>302</v>
      </c>
      <c r="C53" s="58">
        <v>0</v>
      </c>
      <c r="D53" s="58">
        <v>0</v>
      </c>
    </row>
    <row r="54" spans="1:4" ht="15.75" customHeight="1">
      <c r="A54" s="45" t="s">
        <v>178</v>
      </c>
      <c r="B54" s="30">
        <v>17</v>
      </c>
      <c r="C54" s="66">
        <v>0</v>
      </c>
      <c r="D54" s="66">
        <v>0</v>
      </c>
    </row>
    <row r="55" spans="1:4" ht="15.75" customHeight="1">
      <c r="A55" s="45" t="s">
        <v>45</v>
      </c>
      <c r="B55" s="29"/>
      <c r="C55" s="58"/>
      <c r="D55" s="58"/>
    </row>
    <row r="56" spans="1:4" ht="15.75" customHeight="1">
      <c r="A56" s="4" t="s">
        <v>179</v>
      </c>
      <c r="B56" s="29" t="s">
        <v>303</v>
      </c>
      <c r="C56" s="58">
        <v>0</v>
      </c>
      <c r="D56" s="58">
        <v>0</v>
      </c>
    </row>
    <row r="57" spans="1:4" ht="15.75" customHeight="1">
      <c r="A57" s="4" t="s">
        <v>180</v>
      </c>
      <c r="B57" s="29" t="s">
        <v>304</v>
      </c>
      <c r="C57" s="66">
        <v>0</v>
      </c>
      <c r="D57" s="66">
        <v>0</v>
      </c>
    </row>
    <row r="58" spans="1:4" ht="15.75" customHeight="1">
      <c r="A58" s="4" t="s">
        <v>181</v>
      </c>
      <c r="B58" s="29" t="s">
        <v>305</v>
      </c>
      <c r="C58" s="58">
        <v>0</v>
      </c>
      <c r="D58" s="58">
        <v>0</v>
      </c>
    </row>
    <row r="59" spans="1:4" ht="15.75" customHeight="1">
      <c r="A59" s="4" t="s">
        <v>182</v>
      </c>
      <c r="B59" s="29" t="s">
        <v>306</v>
      </c>
      <c r="C59" s="58">
        <v>0</v>
      </c>
      <c r="D59" s="58">
        <v>0</v>
      </c>
    </row>
    <row r="60" spans="1:4" ht="15.75" customHeight="1">
      <c r="A60" s="4" t="s">
        <v>287</v>
      </c>
      <c r="B60" s="30">
        <v>18</v>
      </c>
      <c r="C60" s="66">
        <v>1087</v>
      </c>
      <c r="D60" s="66">
        <v>1087</v>
      </c>
    </row>
    <row r="61" spans="1:4" ht="15.75" customHeight="1">
      <c r="A61" s="4" t="s">
        <v>288</v>
      </c>
      <c r="B61" s="30">
        <v>19</v>
      </c>
      <c r="C61" s="66">
        <v>0</v>
      </c>
      <c r="D61" s="58">
        <v>0</v>
      </c>
    </row>
    <row r="62" spans="1:4" ht="15.75" customHeight="1">
      <c r="A62" s="45" t="s">
        <v>183</v>
      </c>
      <c r="B62" s="30">
        <v>20</v>
      </c>
      <c r="C62" s="58">
        <v>1746215</v>
      </c>
      <c r="D62" s="58">
        <v>1680460</v>
      </c>
    </row>
    <row r="63" spans="1:4" ht="15.75" customHeight="1">
      <c r="A63" s="45" t="s">
        <v>27</v>
      </c>
      <c r="B63" s="30">
        <v>21</v>
      </c>
      <c r="C63" s="66">
        <v>22377</v>
      </c>
      <c r="D63" s="66">
        <v>27071</v>
      </c>
    </row>
    <row r="64" spans="1:4" ht="15.75" customHeight="1">
      <c r="A64" s="3" t="s">
        <v>205</v>
      </c>
      <c r="B64" s="31">
        <v>22</v>
      </c>
      <c r="C64" s="73">
        <v>152134546</v>
      </c>
      <c r="D64" s="73">
        <v>119649269</v>
      </c>
    </row>
    <row r="65" spans="1:4" ht="14.25" customHeight="1">
      <c r="A65" s="45" t="s">
        <v>28</v>
      </c>
      <c r="B65" s="29"/>
      <c r="C65" s="74"/>
      <c r="D65" s="56"/>
    </row>
    <row r="66" spans="1:4" ht="14.25" customHeight="1">
      <c r="A66" s="45" t="s">
        <v>30</v>
      </c>
      <c r="B66" s="30">
        <v>23</v>
      </c>
      <c r="C66" s="66">
        <v>47061927</v>
      </c>
      <c r="D66" s="66">
        <v>30496676</v>
      </c>
    </row>
    <row r="67" spans="1:4" ht="14.25" customHeight="1">
      <c r="A67" s="45" t="s">
        <v>29</v>
      </c>
      <c r="B67" s="30">
        <f>B66+1</f>
        <v>24</v>
      </c>
      <c r="C67" s="58">
        <v>0</v>
      </c>
      <c r="D67" s="58">
        <v>0</v>
      </c>
    </row>
    <row r="68" spans="1:4" ht="14.25" customHeight="1">
      <c r="A68" s="45" t="s">
        <v>31</v>
      </c>
      <c r="B68" s="30">
        <f t="shared" ref="B68:B73" si="0">B67+1</f>
        <v>25</v>
      </c>
      <c r="C68" s="58">
        <v>0</v>
      </c>
      <c r="D68" s="58">
        <v>0</v>
      </c>
    </row>
    <row r="69" spans="1:4" ht="14.25" customHeight="1">
      <c r="A69" s="45" t="s">
        <v>34</v>
      </c>
      <c r="B69" s="30">
        <f t="shared" si="0"/>
        <v>26</v>
      </c>
      <c r="C69" s="66">
        <v>0</v>
      </c>
      <c r="D69" s="66">
        <v>0</v>
      </c>
    </row>
    <row r="70" spans="1:4" ht="14.25" customHeight="1">
      <c r="A70" s="45" t="s">
        <v>33</v>
      </c>
      <c r="B70" s="30">
        <f t="shared" si="0"/>
        <v>27</v>
      </c>
      <c r="C70" s="58">
        <v>261059</v>
      </c>
      <c r="D70" s="58">
        <v>202452</v>
      </c>
    </row>
    <row r="71" spans="1:4" ht="14.25" customHeight="1">
      <c r="A71" s="45" t="s">
        <v>184</v>
      </c>
      <c r="B71" s="30">
        <f t="shared" si="0"/>
        <v>28</v>
      </c>
      <c r="C71" s="58">
        <v>0</v>
      </c>
      <c r="D71" s="58">
        <v>0</v>
      </c>
    </row>
    <row r="72" spans="1:4" ht="14.25" customHeight="1">
      <c r="A72" s="45" t="s">
        <v>32</v>
      </c>
      <c r="B72" s="30">
        <f t="shared" si="0"/>
        <v>29</v>
      </c>
      <c r="C72" s="66">
        <v>42673</v>
      </c>
      <c r="D72" s="66">
        <v>15476</v>
      </c>
    </row>
    <row r="73" spans="1:4" ht="14.25" customHeight="1">
      <c r="A73" s="45" t="s">
        <v>185</v>
      </c>
      <c r="B73" s="30">
        <f t="shared" si="0"/>
        <v>30</v>
      </c>
      <c r="C73" s="58">
        <v>147176</v>
      </c>
      <c r="D73" s="58">
        <v>118354</v>
      </c>
    </row>
    <row r="74" spans="1:4" ht="14.25" customHeight="1">
      <c r="A74" s="45" t="s">
        <v>45</v>
      </c>
      <c r="B74" s="29"/>
      <c r="C74" s="58"/>
      <c r="D74" s="58"/>
    </row>
    <row r="75" spans="1:4" ht="14.25" customHeight="1">
      <c r="A75" s="4" t="s">
        <v>186</v>
      </c>
      <c r="B75" s="29" t="s">
        <v>307</v>
      </c>
      <c r="C75" s="66">
        <v>0</v>
      </c>
      <c r="D75" s="66">
        <v>0</v>
      </c>
    </row>
    <row r="76" spans="1:4" ht="14.25" customHeight="1">
      <c r="A76" s="4" t="s">
        <v>187</v>
      </c>
      <c r="B76" s="29" t="s">
        <v>308</v>
      </c>
      <c r="C76" s="66">
        <v>0</v>
      </c>
      <c r="D76" s="58">
        <v>0</v>
      </c>
    </row>
    <row r="77" spans="1:4" ht="14.25" customHeight="1">
      <c r="A77" s="4" t="s">
        <v>188</v>
      </c>
      <c r="B77" s="29" t="s">
        <v>309</v>
      </c>
      <c r="C77" s="66">
        <v>0</v>
      </c>
      <c r="D77" s="58">
        <v>0</v>
      </c>
    </row>
    <row r="78" spans="1:4" ht="14.25" customHeight="1">
      <c r="A78" s="4" t="s">
        <v>189</v>
      </c>
      <c r="B78" s="29" t="s">
        <v>310</v>
      </c>
      <c r="C78" s="66">
        <v>0</v>
      </c>
      <c r="D78" s="66">
        <v>0</v>
      </c>
    </row>
    <row r="79" spans="1:4" ht="14.25" customHeight="1">
      <c r="A79" s="4" t="s">
        <v>190</v>
      </c>
      <c r="B79" s="29" t="s">
        <v>311</v>
      </c>
      <c r="C79" s="66">
        <v>0</v>
      </c>
      <c r="D79" s="58">
        <v>0</v>
      </c>
    </row>
    <row r="80" spans="1:4" ht="14.25" customHeight="1">
      <c r="A80" s="4" t="s">
        <v>191</v>
      </c>
      <c r="B80" s="29" t="s">
        <v>312</v>
      </c>
      <c r="C80" s="66">
        <v>0</v>
      </c>
      <c r="D80" s="58">
        <v>0</v>
      </c>
    </row>
    <row r="81" spans="1:4" ht="14.25" customHeight="1">
      <c r="A81" s="4" t="s">
        <v>192</v>
      </c>
      <c r="B81" s="29" t="s">
        <v>313</v>
      </c>
      <c r="C81" s="66">
        <v>99625</v>
      </c>
      <c r="D81" s="66">
        <v>69690</v>
      </c>
    </row>
    <row r="82" spans="1:4" ht="14.25" customHeight="1">
      <c r="A82" s="4" t="s">
        <v>193</v>
      </c>
      <c r="B82" s="29" t="s">
        <v>314</v>
      </c>
      <c r="C82" s="58">
        <v>38067</v>
      </c>
      <c r="D82" s="58">
        <v>41077</v>
      </c>
    </row>
    <row r="83" spans="1:4" ht="14.25" customHeight="1">
      <c r="A83" s="4" t="s">
        <v>194</v>
      </c>
      <c r="B83" s="29" t="s">
        <v>315</v>
      </c>
      <c r="C83" s="58">
        <v>0</v>
      </c>
      <c r="D83" s="58">
        <v>82</v>
      </c>
    </row>
    <row r="84" spans="1:4" ht="14.25" customHeight="1">
      <c r="A84" s="4" t="s">
        <v>195</v>
      </c>
      <c r="B84" s="195" t="s">
        <v>316</v>
      </c>
      <c r="C84" s="66">
        <v>8076</v>
      </c>
      <c r="D84" s="66">
        <v>6625</v>
      </c>
    </row>
    <row r="85" spans="1:4" ht="14.25" customHeight="1">
      <c r="A85" s="4" t="s">
        <v>326</v>
      </c>
      <c r="B85" s="29" t="s">
        <v>317</v>
      </c>
      <c r="C85" s="58">
        <v>1408</v>
      </c>
      <c r="D85" s="58">
        <v>880</v>
      </c>
    </row>
    <row r="86" spans="1:4" ht="14.25" customHeight="1">
      <c r="A86" s="45" t="s">
        <v>178</v>
      </c>
      <c r="B86" s="29">
        <v>31</v>
      </c>
      <c r="C86" s="58">
        <v>0</v>
      </c>
      <c r="D86" s="58">
        <v>0</v>
      </c>
    </row>
    <row r="87" spans="1:4" ht="14.25" customHeight="1">
      <c r="A87" s="45" t="s">
        <v>45</v>
      </c>
      <c r="B87" s="30"/>
      <c r="C87" s="66"/>
      <c r="D87" s="66"/>
    </row>
    <row r="88" spans="1:4" ht="14.25" customHeight="1">
      <c r="A88" s="4" t="s">
        <v>196</v>
      </c>
      <c r="B88" s="29" t="s">
        <v>318</v>
      </c>
      <c r="C88" s="58">
        <v>0</v>
      </c>
      <c r="D88" s="58">
        <v>0</v>
      </c>
    </row>
    <row r="89" spans="1:4" ht="14.25" customHeight="1">
      <c r="A89" s="4" t="s">
        <v>197</v>
      </c>
      <c r="B89" s="29" t="s">
        <v>319</v>
      </c>
      <c r="C89" s="58">
        <v>0</v>
      </c>
      <c r="D89" s="58">
        <v>0</v>
      </c>
    </row>
    <row r="90" spans="1:4" ht="14.25" customHeight="1">
      <c r="A90" s="4" t="s">
        <v>198</v>
      </c>
      <c r="B90" s="29" t="s">
        <v>319</v>
      </c>
      <c r="C90" s="58">
        <v>0</v>
      </c>
      <c r="D90" s="66">
        <v>0</v>
      </c>
    </row>
    <row r="91" spans="1:4" ht="14.25" customHeight="1">
      <c r="A91" s="4" t="s">
        <v>199</v>
      </c>
      <c r="B91" s="54" t="s">
        <v>320</v>
      </c>
      <c r="C91" s="58">
        <v>0</v>
      </c>
      <c r="D91" s="58">
        <v>0</v>
      </c>
    </row>
    <row r="92" spans="1:4" ht="14.25" customHeight="1">
      <c r="A92" s="4" t="s">
        <v>289</v>
      </c>
      <c r="B92" s="29">
        <v>32</v>
      </c>
      <c r="C92" s="58">
        <v>17086</v>
      </c>
      <c r="D92" s="58">
        <v>14976</v>
      </c>
    </row>
    <row r="93" spans="1:4" ht="14.25" customHeight="1">
      <c r="A93" s="45" t="s">
        <v>35</v>
      </c>
      <c r="B93" s="30">
        <v>33</v>
      </c>
      <c r="C93" s="66">
        <v>0</v>
      </c>
      <c r="D93" s="66">
        <v>0</v>
      </c>
    </row>
    <row r="94" spans="1:4" ht="14.25" customHeight="1">
      <c r="A94" s="45" t="s">
        <v>200</v>
      </c>
      <c r="B94" s="30">
        <v>34</v>
      </c>
      <c r="C94" s="58">
        <v>163</v>
      </c>
      <c r="D94" s="58">
        <v>21813</v>
      </c>
    </row>
    <row r="95" spans="1:4" ht="14.25" customHeight="1">
      <c r="A95" s="45" t="s">
        <v>201</v>
      </c>
      <c r="B95" s="30">
        <v>35</v>
      </c>
      <c r="C95" s="58">
        <v>65427</v>
      </c>
      <c r="D95" s="58">
        <v>0</v>
      </c>
    </row>
    <row r="96" spans="1:4" ht="14.25" customHeight="1">
      <c r="A96" s="45" t="s">
        <v>290</v>
      </c>
      <c r="B96" s="30">
        <v>36</v>
      </c>
      <c r="C96" s="66">
        <v>564255</v>
      </c>
      <c r="D96" s="66">
        <v>544514</v>
      </c>
    </row>
    <row r="97" spans="1:4" ht="14.25" customHeight="1">
      <c r="A97" s="45" t="s">
        <v>36</v>
      </c>
      <c r="B97" s="30">
        <v>37</v>
      </c>
      <c r="C97" s="58">
        <v>11406995</v>
      </c>
      <c r="D97" s="58">
        <v>487005</v>
      </c>
    </row>
    <row r="98" spans="1:4" ht="14.25" customHeight="1">
      <c r="A98" s="3" t="s">
        <v>206</v>
      </c>
      <c r="B98" s="30">
        <v>38</v>
      </c>
      <c r="C98" s="73">
        <v>59566761</v>
      </c>
      <c r="D98" s="73">
        <v>31901266</v>
      </c>
    </row>
    <row r="99" spans="1:4" ht="14.25" customHeight="1">
      <c r="A99" s="45" t="s">
        <v>37</v>
      </c>
      <c r="B99" s="31"/>
      <c r="C99" s="58"/>
      <c r="D99" s="58"/>
    </row>
    <row r="100" spans="1:4" ht="14.25" customHeight="1">
      <c r="A100" s="45" t="s">
        <v>38</v>
      </c>
      <c r="B100" s="29">
        <v>39</v>
      </c>
      <c r="C100" s="58">
        <v>61422794</v>
      </c>
      <c r="D100" s="58">
        <v>61422794</v>
      </c>
    </row>
    <row r="101" spans="1:4" ht="14.25" customHeight="1">
      <c r="A101" s="45" t="s">
        <v>45</v>
      </c>
      <c r="B101" s="30"/>
      <c r="C101" s="58"/>
      <c r="D101" s="58"/>
    </row>
    <row r="102" spans="1:4" ht="14.25" customHeight="1">
      <c r="A102" s="4" t="s">
        <v>2</v>
      </c>
      <c r="B102" s="29" t="s">
        <v>321</v>
      </c>
      <c r="C102" s="66">
        <v>61422794</v>
      </c>
      <c r="D102" s="66">
        <v>61422794</v>
      </c>
    </row>
    <row r="103" spans="1:4" ht="14.25" customHeight="1">
      <c r="A103" s="4" t="s">
        <v>39</v>
      </c>
      <c r="B103" s="29" t="s">
        <v>322</v>
      </c>
      <c r="C103" s="58">
        <v>0</v>
      </c>
      <c r="D103" s="58">
        <v>0</v>
      </c>
    </row>
    <row r="104" spans="1:4" ht="14.25" customHeight="1">
      <c r="A104" s="45" t="s">
        <v>40</v>
      </c>
      <c r="B104" s="29">
        <v>40</v>
      </c>
      <c r="C104" s="58">
        <v>0</v>
      </c>
      <c r="D104" s="58">
        <v>0</v>
      </c>
    </row>
    <row r="105" spans="1:4" ht="14.25" customHeight="1">
      <c r="A105" s="45" t="s">
        <v>41</v>
      </c>
      <c r="B105" s="30">
        <v>41</v>
      </c>
      <c r="C105" s="66">
        <v>0</v>
      </c>
      <c r="D105" s="66">
        <v>0</v>
      </c>
    </row>
    <row r="106" spans="1:4" ht="14.25" customHeight="1">
      <c r="A106" s="45" t="s">
        <v>42</v>
      </c>
      <c r="B106" s="30">
        <v>42</v>
      </c>
      <c r="C106" s="58">
        <v>0</v>
      </c>
      <c r="D106" s="58">
        <v>0</v>
      </c>
    </row>
    <row r="107" spans="1:4" ht="14.25" customHeight="1">
      <c r="A107" s="45" t="s">
        <v>291</v>
      </c>
      <c r="B107" s="30">
        <v>43</v>
      </c>
      <c r="C107" s="58">
        <v>278</v>
      </c>
      <c r="D107" s="58">
        <v>278</v>
      </c>
    </row>
    <row r="108" spans="1:4" ht="30.75" customHeight="1">
      <c r="A108" s="45" t="s">
        <v>292</v>
      </c>
      <c r="B108" s="29">
        <v>44</v>
      </c>
      <c r="C108" s="66">
        <v>0</v>
      </c>
      <c r="D108" s="66">
        <v>0</v>
      </c>
    </row>
    <row r="109" spans="1:4" ht="23.25" customHeight="1">
      <c r="A109" s="45" t="s">
        <v>293</v>
      </c>
      <c r="B109" s="29">
        <v>45</v>
      </c>
      <c r="C109" s="58">
        <v>0</v>
      </c>
      <c r="D109" s="58">
        <v>0</v>
      </c>
    </row>
    <row r="110" spans="1:4" ht="27" customHeight="1">
      <c r="A110" s="45" t="s">
        <v>43</v>
      </c>
      <c r="B110" s="29">
        <v>46</v>
      </c>
      <c r="C110" s="58">
        <v>0</v>
      </c>
      <c r="D110" s="58">
        <v>0</v>
      </c>
    </row>
    <row r="111" spans="1:4" ht="21" customHeight="1">
      <c r="A111" s="45" t="s">
        <v>44</v>
      </c>
      <c r="B111" s="29">
        <v>47</v>
      </c>
      <c r="C111" s="66">
        <v>31144713</v>
      </c>
      <c r="D111" s="66">
        <v>26324931</v>
      </c>
    </row>
    <row r="112" spans="1:4" ht="14.25" customHeight="1">
      <c r="A112" s="45" t="s">
        <v>45</v>
      </c>
      <c r="B112" s="30"/>
      <c r="C112" s="58"/>
      <c r="D112" s="58"/>
    </row>
    <row r="113" spans="1:4" ht="14.25" customHeight="1">
      <c r="A113" s="4" t="s">
        <v>46</v>
      </c>
      <c r="B113" s="30" t="s">
        <v>323</v>
      </c>
      <c r="C113" s="58">
        <v>26324931</v>
      </c>
      <c r="D113" s="58">
        <v>17015926</v>
      </c>
    </row>
    <row r="114" spans="1:4" ht="14.25" customHeight="1">
      <c r="A114" s="4" t="s">
        <v>47</v>
      </c>
      <c r="B114" s="29" t="s">
        <v>324</v>
      </c>
      <c r="C114" s="66">
        <v>4819782</v>
      </c>
      <c r="D114" s="66">
        <v>9309005</v>
      </c>
    </row>
    <row r="115" spans="1:4" ht="14.25" customHeight="1">
      <c r="A115" s="3" t="s">
        <v>210</v>
      </c>
      <c r="B115" s="29">
        <v>48</v>
      </c>
      <c r="C115" s="73">
        <v>92567785</v>
      </c>
      <c r="D115" s="73">
        <v>87748003</v>
      </c>
    </row>
    <row r="116" spans="1:4" ht="14.25" customHeight="1">
      <c r="A116" s="2" t="s">
        <v>202</v>
      </c>
      <c r="B116" s="29">
        <v>49</v>
      </c>
      <c r="C116" s="196">
        <v>152134546</v>
      </c>
      <c r="D116" s="196">
        <v>119649269</v>
      </c>
    </row>
    <row r="117" spans="1:4">
      <c r="A117" s="64"/>
      <c r="B117" s="64"/>
      <c r="C117" s="65"/>
      <c r="D117" s="53"/>
    </row>
    <row r="118" spans="1:4">
      <c r="A118" s="9"/>
      <c r="B118" s="62"/>
      <c r="C118" s="114" t="e">
        <f>#REF!-C64</f>
        <v>#REF!</v>
      </c>
      <c r="D118" s="114" t="e">
        <f>#REF!-D64</f>
        <v>#REF!</v>
      </c>
    </row>
    <row r="119" spans="1:4">
      <c r="A119" s="62"/>
      <c r="B119" s="62"/>
      <c r="C119" s="114">
        <f>C116-ОПиУ!D107</f>
        <v>152134546</v>
      </c>
      <c r="D119" s="115"/>
    </row>
    <row r="120" spans="1:4" s="46" customFormat="1" ht="14.25" customHeight="1">
      <c r="A120" s="238" t="s">
        <v>380</v>
      </c>
      <c r="B120" s="238"/>
      <c r="C120" s="238"/>
      <c r="D120" s="238"/>
    </row>
    <row r="121" spans="1:4" s="46" customFormat="1" ht="23.25" customHeight="1">
      <c r="A121" s="238" t="s">
        <v>378</v>
      </c>
      <c r="B121" s="238"/>
      <c r="C121" s="238"/>
      <c r="D121" s="238"/>
    </row>
    <row r="122" spans="1:4" s="46" customFormat="1" ht="30.75" customHeight="1">
      <c r="A122" s="238" t="s">
        <v>379</v>
      </c>
      <c r="B122" s="238"/>
      <c r="C122" s="238"/>
      <c r="D122" s="238"/>
    </row>
    <row r="123" spans="1:4" ht="20.25" customHeight="1">
      <c r="A123" s="239" t="s">
        <v>209</v>
      </c>
      <c r="B123" s="239"/>
      <c r="C123" s="239"/>
      <c r="D123" s="239"/>
    </row>
    <row r="124" spans="1:4" ht="20.25" customHeight="1">
      <c r="A124" s="43" t="s">
        <v>4</v>
      </c>
    </row>
    <row r="125" spans="1:4">
      <c r="C125" s="205"/>
      <c r="D125" s="205"/>
    </row>
    <row r="126" spans="1:4">
      <c r="C126" s="207"/>
      <c r="D126" s="208"/>
    </row>
    <row r="127" spans="1:4">
      <c r="C127" s="205"/>
    </row>
    <row r="129" spans="3:3">
      <c r="C129" s="75"/>
    </row>
  </sheetData>
  <mergeCells count="10">
    <mergeCell ref="A4:D4"/>
    <mergeCell ref="A5:D5"/>
    <mergeCell ref="A6:D6"/>
    <mergeCell ref="A7:D7"/>
    <mergeCell ref="C1:D3"/>
    <mergeCell ref="A120:D120"/>
    <mergeCell ref="A121:D121"/>
    <mergeCell ref="A122:D122"/>
    <mergeCell ref="A123:D123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62" customWidth="1"/>
    <col min="2" max="2" width="7.7109375" style="7" customWidth="1"/>
    <col min="3" max="3" width="16.42578125" style="76" customWidth="1"/>
    <col min="4" max="4" width="19.28515625" style="54" customWidth="1"/>
    <col min="5" max="5" width="16.42578125" style="76" customWidth="1"/>
    <col min="6" max="6" width="19.28515625" style="54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43" t="s">
        <v>168</v>
      </c>
      <c r="D1" s="243"/>
      <c r="E1" s="243" t="s">
        <v>168</v>
      </c>
      <c r="F1" s="243"/>
    </row>
    <row r="2" spans="1:8">
      <c r="C2" s="243"/>
      <c r="D2" s="243"/>
      <c r="E2" s="243"/>
      <c r="F2" s="243"/>
    </row>
    <row r="3" spans="1:8" ht="29.25" customHeight="1">
      <c r="C3" s="243"/>
      <c r="D3" s="243"/>
      <c r="E3" s="243"/>
      <c r="F3" s="243"/>
    </row>
    <row r="4" spans="1:8" ht="29.25" customHeight="1">
      <c r="A4" s="241" t="s">
        <v>5</v>
      </c>
      <c r="B4" s="241"/>
      <c r="C4" s="241"/>
      <c r="D4" s="241"/>
      <c r="E4" s="8"/>
      <c r="F4" s="8"/>
    </row>
    <row r="5" spans="1:8" ht="18" customHeight="1">
      <c r="A5" s="241" t="s">
        <v>3</v>
      </c>
      <c r="B5" s="241"/>
      <c r="C5" s="241"/>
      <c r="D5" s="241"/>
      <c r="E5" s="8"/>
      <c r="F5" s="8"/>
    </row>
    <row r="6" spans="1:8" ht="12" customHeight="1">
      <c r="A6" s="242" t="s">
        <v>6</v>
      </c>
      <c r="B6" s="242"/>
      <c r="C6" s="242"/>
      <c r="D6" s="242"/>
      <c r="E6" s="8"/>
      <c r="F6" s="8"/>
    </row>
    <row r="7" spans="1:8" ht="18" customHeight="1">
      <c r="A7" s="241" t="s">
        <v>331</v>
      </c>
      <c r="B7" s="241"/>
      <c r="C7" s="241"/>
      <c r="D7" s="241"/>
      <c r="E7" s="187"/>
      <c r="F7" s="8"/>
    </row>
    <row r="8" spans="1:8" ht="12.75" customHeight="1">
      <c r="C8" s="240" t="s">
        <v>235</v>
      </c>
      <c r="D8" s="240"/>
      <c r="E8" s="240" t="s">
        <v>82</v>
      </c>
      <c r="F8" s="240"/>
    </row>
    <row r="9" spans="1:8" ht="37.5" customHeight="1">
      <c r="A9" s="44" t="s">
        <v>7</v>
      </c>
      <c r="B9" s="5" t="s">
        <v>8</v>
      </c>
      <c r="C9" s="67" t="s">
        <v>169</v>
      </c>
      <c r="D9" s="5" t="s">
        <v>170</v>
      </c>
      <c r="E9" s="67" t="s">
        <v>169</v>
      </c>
      <c r="F9" s="5" t="s">
        <v>170</v>
      </c>
    </row>
    <row r="10" spans="1:8">
      <c r="A10" s="1">
        <v>1</v>
      </c>
      <c r="B10" s="6">
        <v>2</v>
      </c>
      <c r="C10" s="68">
        <v>3</v>
      </c>
      <c r="D10" s="6">
        <v>4</v>
      </c>
      <c r="E10" s="68">
        <v>3</v>
      </c>
      <c r="F10" s="6">
        <v>4</v>
      </c>
    </row>
    <row r="11" spans="1:8" ht="11.85" customHeight="1">
      <c r="A11" s="2" t="s">
        <v>9</v>
      </c>
      <c r="B11" s="5"/>
      <c r="C11" s="69"/>
      <c r="D11" s="12"/>
      <c r="E11" s="69"/>
      <c r="F11" s="12"/>
    </row>
    <row r="12" spans="1:8" ht="11.85" customHeight="1">
      <c r="A12" s="45" t="s">
        <v>10</v>
      </c>
      <c r="B12" s="24">
        <v>1</v>
      </c>
      <c r="C12" s="209">
        <v>18595793279</v>
      </c>
      <c r="D12" s="209">
        <f>1682081006-26398000</f>
        <v>1655683006</v>
      </c>
      <c r="E12" s="70">
        <v>18595793</v>
      </c>
      <c r="F12" s="55">
        <v>1655683</v>
      </c>
      <c r="G12" s="187">
        <f>C12/1000-E12</f>
        <v>0.27899999916553497</v>
      </c>
      <c r="H12" s="187">
        <f>D12/1000-F12</f>
        <v>6.0000000521540642E-3</v>
      </c>
    </row>
    <row r="13" spans="1:8" ht="11.85" customHeight="1">
      <c r="A13" s="45" t="s">
        <v>45</v>
      </c>
      <c r="B13" s="25"/>
      <c r="C13" s="210"/>
      <c r="D13" s="210"/>
      <c r="E13" s="71"/>
      <c r="F13" s="25"/>
      <c r="G13" s="187">
        <f t="shared" ref="G13:G76" si="0">C13/1000-E13</f>
        <v>0</v>
      </c>
      <c r="H13" s="187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210"/>
      <c r="D14" s="210"/>
      <c r="E14" s="72">
        <v>0</v>
      </c>
      <c r="F14" s="56">
        <v>0</v>
      </c>
      <c r="G14" s="187">
        <f t="shared" si="0"/>
        <v>0</v>
      </c>
      <c r="H14" s="187">
        <f t="shared" si="1"/>
        <v>0</v>
      </c>
    </row>
    <row r="15" spans="1:8" ht="25.5" customHeight="1">
      <c r="A15" s="4" t="s">
        <v>13</v>
      </c>
      <c r="B15" s="25" t="s">
        <v>14</v>
      </c>
      <c r="C15" s="209">
        <f>18415235444+138053000</f>
        <v>18553288444</v>
      </c>
      <c r="D15" s="209">
        <v>1655682606</v>
      </c>
      <c r="E15" s="58">
        <v>18553288</v>
      </c>
      <c r="F15" s="58">
        <v>1655683</v>
      </c>
      <c r="G15" s="187">
        <f t="shared" si="0"/>
        <v>0.4439999982714653</v>
      </c>
      <c r="H15" s="187">
        <f t="shared" si="1"/>
        <v>-0.39400000008754432</v>
      </c>
    </row>
    <row r="16" spans="1:8" ht="11.85" customHeight="1">
      <c r="A16" s="45" t="s">
        <v>15</v>
      </c>
      <c r="B16" s="24">
        <v>2</v>
      </c>
      <c r="C16" s="210"/>
      <c r="D16" s="210"/>
      <c r="E16" s="58"/>
      <c r="F16" s="58"/>
      <c r="G16" s="187">
        <f t="shared" si="0"/>
        <v>0</v>
      </c>
      <c r="H16" s="187">
        <f t="shared" si="1"/>
        <v>0</v>
      </c>
    </row>
    <row r="17" spans="1:8" ht="11.85" customHeight="1">
      <c r="A17" s="45" t="s">
        <v>20</v>
      </c>
      <c r="B17" s="24">
        <v>3</v>
      </c>
      <c r="C17" s="209">
        <v>107100842</v>
      </c>
      <c r="D17" s="210"/>
      <c r="E17" s="58">
        <v>107101</v>
      </c>
      <c r="F17" s="58"/>
      <c r="G17" s="187">
        <f t="shared" si="0"/>
        <v>-0.15799999999580905</v>
      </c>
      <c r="H17" s="187">
        <f t="shared" si="1"/>
        <v>0</v>
      </c>
    </row>
    <row r="18" spans="1:8" ht="11.85" customHeight="1">
      <c r="A18" s="45" t="s">
        <v>45</v>
      </c>
      <c r="B18" s="25"/>
      <c r="C18" s="210"/>
      <c r="D18" s="210"/>
      <c r="E18" s="58"/>
      <c r="F18" s="58"/>
      <c r="G18" s="187">
        <f t="shared" si="0"/>
        <v>0</v>
      </c>
      <c r="H18" s="187">
        <f t="shared" si="1"/>
        <v>0</v>
      </c>
    </row>
    <row r="19" spans="1:8" ht="15.75" customHeight="1">
      <c r="A19" s="4" t="s">
        <v>171</v>
      </c>
      <c r="B19" s="25" t="s">
        <v>61</v>
      </c>
      <c r="C19" s="209">
        <v>1114000</v>
      </c>
      <c r="D19" s="210"/>
      <c r="E19" s="66">
        <v>1114</v>
      </c>
      <c r="F19" s="66"/>
      <c r="G19" s="187">
        <f t="shared" si="0"/>
        <v>0</v>
      </c>
      <c r="H19" s="187">
        <f t="shared" si="1"/>
        <v>0</v>
      </c>
    </row>
    <row r="20" spans="1:8" ht="14.25" customHeight="1">
      <c r="A20" s="45" t="s">
        <v>19</v>
      </c>
      <c r="B20" s="24">
        <v>4</v>
      </c>
      <c r="C20" s="209">
        <v>88037913</v>
      </c>
      <c r="D20" s="209">
        <v>6301453676</v>
      </c>
      <c r="E20" s="66">
        <v>88038</v>
      </c>
      <c r="F20" s="66">
        <v>6301454</v>
      </c>
      <c r="G20" s="187">
        <f t="shared" si="0"/>
        <v>-8.6999999999534339E-2</v>
      </c>
      <c r="H20" s="187">
        <f t="shared" si="1"/>
        <v>-0.32400000002235174</v>
      </c>
    </row>
    <row r="21" spans="1:8" ht="11.85" customHeight="1">
      <c r="A21" s="45" t="s">
        <v>45</v>
      </c>
      <c r="B21" s="25"/>
      <c r="C21" s="210"/>
      <c r="D21" s="210"/>
      <c r="E21" s="58"/>
      <c r="F21" s="58"/>
      <c r="G21" s="187">
        <f t="shared" si="0"/>
        <v>0</v>
      </c>
      <c r="H21" s="187">
        <f t="shared" si="1"/>
        <v>0</v>
      </c>
    </row>
    <row r="22" spans="1:8" ht="12" customHeight="1">
      <c r="A22" s="4" t="s">
        <v>171</v>
      </c>
      <c r="B22" s="25" t="s">
        <v>62</v>
      </c>
      <c r="C22" s="209">
        <v>6509</v>
      </c>
      <c r="D22" s="209">
        <v>9634479</v>
      </c>
      <c r="E22" s="58">
        <v>7</v>
      </c>
      <c r="F22" s="58">
        <v>9634</v>
      </c>
      <c r="G22" s="187">
        <f t="shared" si="0"/>
        <v>-0.49099999999999966</v>
      </c>
      <c r="H22" s="187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209">
        <v>48231366093</v>
      </c>
      <c r="D23" s="209">
        <v>38122235265</v>
      </c>
      <c r="E23" s="58">
        <v>48231367</v>
      </c>
      <c r="F23" s="58">
        <v>38122235</v>
      </c>
      <c r="G23" s="187">
        <f t="shared" si="0"/>
        <v>-0.90699999779462814</v>
      </c>
      <c r="H23" s="187">
        <f t="shared" si="1"/>
        <v>0.26500000059604645</v>
      </c>
    </row>
    <row r="24" spans="1:8" ht="11.85" customHeight="1">
      <c r="A24" s="45" t="s">
        <v>45</v>
      </c>
      <c r="B24" s="25"/>
      <c r="C24" s="210"/>
      <c r="D24" s="210"/>
      <c r="E24" s="58"/>
      <c r="F24" s="58"/>
      <c r="G24" s="187">
        <f t="shared" si="0"/>
        <v>0</v>
      </c>
      <c r="H24" s="187">
        <f t="shared" si="1"/>
        <v>0</v>
      </c>
    </row>
    <row r="25" spans="1:8" ht="20.25" customHeight="1">
      <c r="A25" s="4" t="s">
        <v>171</v>
      </c>
      <c r="B25" s="25" t="s">
        <v>172</v>
      </c>
      <c r="C25" s="209">
        <v>826959738</v>
      </c>
      <c r="D25" s="209">
        <v>297105530</v>
      </c>
      <c r="E25" s="66">
        <v>826960</v>
      </c>
      <c r="F25" s="66">
        <v>297106</v>
      </c>
      <c r="G25" s="187">
        <f t="shared" si="0"/>
        <v>-0.26199999998789281</v>
      </c>
      <c r="H25" s="187">
        <f t="shared" si="1"/>
        <v>-0.46999999997206032</v>
      </c>
    </row>
    <row r="26" spans="1:8" ht="15.75" customHeight="1">
      <c r="A26" s="45" t="s">
        <v>213</v>
      </c>
      <c r="B26" s="24">
        <v>6</v>
      </c>
      <c r="C26" s="209">
        <v>574440</v>
      </c>
      <c r="D26" s="209">
        <v>574440</v>
      </c>
      <c r="E26" s="66">
        <v>574</v>
      </c>
      <c r="F26" s="66">
        <v>574</v>
      </c>
      <c r="G26" s="187">
        <f t="shared" si="0"/>
        <v>0.44000000000005457</v>
      </c>
      <c r="H26" s="187">
        <f t="shared" si="1"/>
        <v>0.44000000000005457</v>
      </c>
    </row>
    <row r="27" spans="1:8" ht="15.75" customHeight="1">
      <c r="A27" s="45" t="s">
        <v>45</v>
      </c>
      <c r="B27" s="29"/>
      <c r="C27" s="210"/>
      <c r="D27" s="210"/>
      <c r="E27" s="58"/>
      <c r="F27" s="58"/>
      <c r="G27" s="187">
        <f t="shared" si="0"/>
        <v>0</v>
      </c>
      <c r="H27" s="187">
        <f t="shared" si="1"/>
        <v>0</v>
      </c>
    </row>
    <row r="28" spans="1:8" ht="15.75" customHeight="1">
      <c r="A28" s="4" t="s">
        <v>171</v>
      </c>
      <c r="B28" s="29" t="s">
        <v>173</v>
      </c>
      <c r="C28" s="210"/>
      <c r="D28" s="210"/>
      <c r="E28" s="58"/>
      <c r="F28" s="58"/>
      <c r="G28" s="187">
        <f t="shared" si="0"/>
        <v>0</v>
      </c>
      <c r="H28" s="187">
        <f t="shared" si="1"/>
        <v>0</v>
      </c>
    </row>
    <row r="29" spans="1:8" ht="24" customHeight="1">
      <c r="A29" s="11" t="s">
        <v>219</v>
      </c>
      <c r="B29" s="30">
        <v>7</v>
      </c>
      <c r="C29" s="210"/>
      <c r="D29" s="210"/>
      <c r="E29" s="58">
        <v>0</v>
      </c>
      <c r="F29" s="58"/>
      <c r="G29" s="187">
        <f t="shared" si="0"/>
        <v>0</v>
      </c>
      <c r="H29" s="187">
        <f t="shared" si="1"/>
        <v>0</v>
      </c>
    </row>
    <row r="30" spans="1:8" ht="15.75" customHeight="1">
      <c r="A30" s="45" t="s">
        <v>45</v>
      </c>
      <c r="B30" s="29"/>
      <c r="C30" s="210"/>
      <c r="D30" s="210"/>
      <c r="E30" s="58"/>
      <c r="F30" s="58"/>
      <c r="G30" s="187">
        <f t="shared" si="0"/>
        <v>0</v>
      </c>
      <c r="H30" s="187">
        <f t="shared" si="1"/>
        <v>0</v>
      </c>
    </row>
    <row r="31" spans="1:8" ht="15.75" customHeight="1">
      <c r="A31" s="4" t="s">
        <v>171</v>
      </c>
      <c r="B31" s="29" t="s">
        <v>174</v>
      </c>
      <c r="C31" s="210"/>
      <c r="D31" s="210"/>
      <c r="E31" s="66">
        <v>0</v>
      </c>
      <c r="F31" s="66"/>
      <c r="G31" s="187">
        <f t="shared" si="0"/>
        <v>0</v>
      </c>
      <c r="H31" s="187">
        <f t="shared" si="1"/>
        <v>0</v>
      </c>
    </row>
    <row r="32" spans="1:8" ht="15.75" customHeight="1">
      <c r="A32" s="45" t="s">
        <v>21</v>
      </c>
      <c r="B32" s="30">
        <v>8</v>
      </c>
      <c r="C32" s="210"/>
      <c r="D32" s="210"/>
      <c r="E32" s="66"/>
      <c r="F32" s="66"/>
      <c r="G32" s="187">
        <f t="shared" si="0"/>
        <v>0</v>
      </c>
      <c r="H32" s="187">
        <f t="shared" si="1"/>
        <v>0</v>
      </c>
    </row>
    <row r="33" spans="1:8" ht="15.75" customHeight="1">
      <c r="A33" s="45" t="s">
        <v>22</v>
      </c>
      <c r="B33" s="30">
        <v>9</v>
      </c>
      <c r="C33" s="210"/>
      <c r="D33" s="210"/>
      <c r="E33" s="58">
        <v>0</v>
      </c>
      <c r="F33" s="58"/>
      <c r="G33" s="187">
        <f t="shared" si="0"/>
        <v>0</v>
      </c>
      <c r="H33" s="187">
        <f t="shared" si="1"/>
        <v>0</v>
      </c>
    </row>
    <row r="34" spans="1:8" ht="15.75" customHeight="1">
      <c r="A34" s="45" t="s">
        <v>23</v>
      </c>
      <c r="B34" s="30">
        <v>10</v>
      </c>
      <c r="C34" s="209">
        <v>132214</v>
      </c>
      <c r="D34" s="209">
        <v>162896</v>
      </c>
      <c r="E34" s="58">
        <v>132</v>
      </c>
      <c r="F34" s="58">
        <v>163</v>
      </c>
      <c r="G34" s="187">
        <f t="shared" si="0"/>
        <v>0.21399999999999864</v>
      </c>
      <c r="H34" s="187">
        <f t="shared" si="1"/>
        <v>-0.10400000000001342</v>
      </c>
    </row>
    <row r="35" spans="1:8" ht="15.75" customHeight="1">
      <c r="A35" s="45" t="s">
        <v>24</v>
      </c>
      <c r="B35" s="30">
        <v>11</v>
      </c>
      <c r="C35" s="210"/>
      <c r="D35" s="210"/>
      <c r="E35" s="58"/>
      <c r="F35" s="58"/>
      <c r="G35" s="187">
        <f t="shared" si="0"/>
        <v>0</v>
      </c>
      <c r="H35" s="187">
        <f t="shared" si="1"/>
        <v>0</v>
      </c>
    </row>
    <row r="36" spans="1:8" ht="15.75" customHeight="1">
      <c r="A36" s="45" t="s">
        <v>26</v>
      </c>
      <c r="B36" s="30">
        <v>12</v>
      </c>
      <c r="C36" s="209">
        <v>688939216</v>
      </c>
      <c r="D36" s="209">
        <v>746529550</v>
      </c>
      <c r="E36" s="58">
        <v>688939</v>
      </c>
      <c r="F36" s="58">
        <v>746529</v>
      </c>
      <c r="G36" s="187">
        <f t="shared" si="0"/>
        <v>0.21600000001490116</v>
      </c>
      <c r="H36" s="187">
        <f t="shared" si="1"/>
        <v>0.55000000004656613</v>
      </c>
    </row>
    <row r="37" spans="1:8" ht="15.75" customHeight="1">
      <c r="A37" s="45" t="s">
        <v>25</v>
      </c>
      <c r="B37" s="30">
        <v>13</v>
      </c>
      <c r="C37" s="209">
        <v>13228888</v>
      </c>
      <c r="D37" s="209">
        <v>19694681</v>
      </c>
      <c r="E37" s="66">
        <v>13229</v>
      </c>
      <c r="F37" s="66">
        <v>19695</v>
      </c>
      <c r="G37" s="187">
        <f t="shared" si="0"/>
        <v>-0.11199999999917054</v>
      </c>
      <c r="H37" s="187">
        <f t="shared" si="1"/>
        <v>-0.31899999999950523</v>
      </c>
    </row>
    <row r="38" spans="1:8" ht="15.75" customHeight="1">
      <c r="A38" s="45" t="s">
        <v>284</v>
      </c>
      <c r="B38" s="30">
        <v>14</v>
      </c>
      <c r="C38" s="209">
        <v>624888609</v>
      </c>
      <c r="D38" s="209">
        <v>1785809866</v>
      </c>
      <c r="E38" s="66">
        <v>624889</v>
      </c>
      <c r="F38" s="66">
        <v>1785810</v>
      </c>
      <c r="G38" s="187">
        <f t="shared" si="0"/>
        <v>-0.39099999994505197</v>
      </c>
      <c r="H38" s="187">
        <f t="shared" si="1"/>
        <v>-0.1340000000782311</v>
      </c>
    </row>
    <row r="39" spans="1:8" ht="15.75" customHeight="1">
      <c r="A39" s="45" t="s">
        <v>16</v>
      </c>
      <c r="B39" s="30">
        <v>15</v>
      </c>
      <c r="C39" s="209">
        <v>134077861</v>
      </c>
      <c r="D39" s="209">
        <v>7523825926</v>
      </c>
      <c r="E39" s="58">
        <v>134078</v>
      </c>
      <c r="F39" s="58">
        <v>7523826</v>
      </c>
      <c r="G39" s="187">
        <f t="shared" si="0"/>
        <v>-0.13899999999557622</v>
      </c>
      <c r="H39" s="187">
        <f t="shared" si="1"/>
        <v>-7.4000000022351742E-2</v>
      </c>
    </row>
    <row r="40" spans="1:8" ht="15.75" customHeight="1">
      <c r="A40" s="45" t="s">
        <v>175</v>
      </c>
      <c r="B40" s="30">
        <v>16</v>
      </c>
      <c r="C40" s="209">
        <v>524099904</v>
      </c>
      <c r="D40" s="209">
        <v>301488166</v>
      </c>
      <c r="E40" s="73">
        <v>524100</v>
      </c>
      <c r="F40" s="57">
        <v>301488</v>
      </c>
      <c r="G40" s="187">
        <f t="shared" si="0"/>
        <v>-9.6000000019557774E-2</v>
      </c>
      <c r="H40" s="187">
        <f t="shared" si="1"/>
        <v>0.16600000002654269</v>
      </c>
    </row>
    <row r="41" spans="1:8" ht="15.75" customHeight="1">
      <c r="A41" s="45" t="s">
        <v>45</v>
      </c>
      <c r="B41" s="29"/>
      <c r="C41" s="210"/>
      <c r="D41" s="210"/>
      <c r="E41" s="74"/>
      <c r="F41" s="56"/>
      <c r="G41" s="187">
        <f t="shared" si="0"/>
        <v>0</v>
      </c>
      <c r="H41" s="187">
        <f t="shared" si="1"/>
        <v>0</v>
      </c>
    </row>
    <row r="42" spans="1:8" ht="15.75" customHeight="1">
      <c r="A42" s="4" t="s">
        <v>176</v>
      </c>
      <c r="B42" s="29" t="s">
        <v>294</v>
      </c>
      <c r="C42" s="210"/>
      <c r="D42" s="210"/>
      <c r="E42" s="58">
        <v>0</v>
      </c>
      <c r="F42" s="58">
        <v>0</v>
      </c>
      <c r="G42" s="187">
        <f t="shared" si="0"/>
        <v>0</v>
      </c>
      <c r="H42" s="187">
        <f t="shared" si="1"/>
        <v>0</v>
      </c>
    </row>
    <row r="43" spans="1:8" ht="15.75" customHeight="1">
      <c r="A43" s="4" t="s">
        <v>88</v>
      </c>
      <c r="B43" s="194" t="s">
        <v>285</v>
      </c>
      <c r="C43" s="210"/>
      <c r="D43" s="210"/>
      <c r="E43" s="58">
        <v>0</v>
      </c>
      <c r="F43" s="58"/>
      <c r="G43" s="187">
        <f t="shared" si="0"/>
        <v>0</v>
      </c>
      <c r="H43" s="187">
        <f t="shared" si="1"/>
        <v>0</v>
      </c>
    </row>
    <row r="44" spans="1:8" ht="15.75" customHeight="1">
      <c r="A44" s="4" t="s">
        <v>90</v>
      </c>
      <c r="B44" s="194" t="s">
        <v>286</v>
      </c>
      <c r="C44" s="210"/>
      <c r="D44" s="210"/>
      <c r="E44" s="66">
        <v>0</v>
      </c>
      <c r="F44" s="66">
        <v>0</v>
      </c>
      <c r="G44" s="187">
        <f t="shared" si="0"/>
        <v>0</v>
      </c>
      <c r="H44" s="187">
        <f t="shared" si="1"/>
        <v>0</v>
      </c>
    </row>
    <row r="45" spans="1:8" ht="15.75" customHeight="1">
      <c r="A45" s="4" t="s">
        <v>92</v>
      </c>
      <c r="B45" s="29" t="s">
        <v>295</v>
      </c>
      <c r="C45" s="210"/>
      <c r="D45" s="210"/>
      <c r="E45" s="58">
        <v>0</v>
      </c>
      <c r="F45" s="58">
        <v>0</v>
      </c>
      <c r="G45" s="187">
        <f t="shared" si="0"/>
        <v>0</v>
      </c>
      <c r="H45" s="187">
        <f t="shared" si="1"/>
        <v>0</v>
      </c>
    </row>
    <row r="46" spans="1:8" ht="15.75" customHeight="1">
      <c r="A46" s="4" t="s">
        <v>93</v>
      </c>
      <c r="B46" s="29" t="s">
        <v>296</v>
      </c>
      <c r="C46" s="209">
        <v>55676211</v>
      </c>
      <c r="D46" s="210"/>
      <c r="E46" s="58">
        <v>55676</v>
      </c>
      <c r="F46" s="58">
        <v>0</v>
      </c>
      <c r="G46" s="187">
        <f t="shared" si="0"/>
        <v>0.21100000000296859</v>
      </c>
      <c r="H46" s="187">
        <f t="shared" si="1"/>
        <v>0</v>
      </c>
    </row>
    <row r="47" spans="1:8" ht="15.75" customHeight="1">
      <c r="A47" s="4" t="s">
        <v>97</v>
      </c>
      <c r="B47" s="29" t="s">
        <v>297</v>
      </c>
      <c r="C47" s="211">
        <v>456396207</v>
      </c>
      <c r="D47" s="211">
        <v>288546049</v>
      </c>
      <c r="E47" s="66">
        <v>456396</v>
      </c>
      <c r="F47" s="66">
        <v>288546</v>
      </c>
      <c r="G47" s="187">
        <f t="shared" si="0"/>
        <v>0.20699999999487773</v>
      </c>
      <c r="H47" s="187">
        <f t="shared" si="1"/>
        <v>4.8999999999068677E-2</v>
      </c>
    </row>
    <row r="48" spans="1:8" ht="15.75" customHeight="1">
      <c r="A48" s="4" t="s">
        <v>95</v>
      </c>
      <c r="B48" s="29" t="s">
        <v>298</v>
      </c>
      <c r="C48" s="211">
        <v>3436752</v>
      </c>
      <c r="D48" s="211">
        <v>3124568</v>
      </c>
      <c r="E48" s="58">
        <v>3437</v>
      </c>
      <c r="F48" s="58">
        <v>3124</v>
      </c>
      <c r="G48" s="187">
        <f t="shared" si="0"/>
        <v>-0.24800000000004729</v>
      </c>
      <c r="H48" s="187">
        <f t="shared" si="1"/>
        <v>0.568000000000211</v>
      </c>
    </row>
    <row r="49" spans="1:8" ht="15.75" customHeight="1">
      <c r="A49" s="4" t="s">
        <v>99</v>
      </c>
      <c r="B49" s="29" t="s">
        <v>299</v>
      </c>
      <c r="C49" s="209">
        <v>8590733</v>
      </c>
      <c r="D49" s="209">
        <v>7304741</v>
      </c>
      <c r="E49" s="58">
        <v>8591</v>
      </c>
      <c r="F49" s="58">
        <v>7305</v>
      </c>
      <c r="G49" s="187">
        <f t="shared" si="0"/>
        <v>-0.26699999999982538</v>
      </c>
      <c r="H49" s="187">
        <f t="shared" si="1"/>
        <v>-0.25900000000001455</v>
      </c>
    </row>
    <row r="50" spans="1:8" ht="15.75" customHeight="1">
      <c r="A50" s="4" t="s">
        <v>18</v>
      </c>
      <c r="B50" s="29" t="s">
        <v>300</v>
      </c>
      <c r="C50" s="210"/>
      <c r="D50" s="210"/>
      <c r="E50" s="66">
        <v>0</v>
      </c>
      <c r="F50" s="66"/>
      <c r="G50" s="187">
        <f t="shared" si="0"/>
        <v>0</v>
      </c>
      <c r="H50" s="187">
        <f t="shared" si="1"/>
        <v>0</v>
      </c>
    </row>
    <row r="51" spans="1:8" ht="15.75" customHeight="1">
      <c r="A51" s="4" t="s">
        <v>59</v>
      </c>
      <c r="B51" s="29" t="s">
        <v>301</v>
      </c>
      <c r="C51" s="210"/>
      <c r="D51" s="210"/>
      <c r="E51" s="58">
        <v>0</v>
      </c>
      <c r="F51" s="58"/>
      <c r="G51" s="187">
        <f t="shared" si="0"/>
        <v>0</v>
      </c>
      <c r="H51" s="187">
        <f t="shared" si="1"/>
        <v>0</v>
      </c>
    </row>
    <row r="52" spans="1:8" ht="15.75" customHeight="1">
      <c r="A52" s="4" t="s">
        <v>177</v>
      </c>
      <c r="B52" s="29" t="s">
        <v>302</v>
      </c>
      <c r="C52" s="210"/>
      <c r="D52" s="209">
        <v>2512809</v>
      </c>
      <c r="E52" s="58">
        <v>0</v>
      </c>
      <c r="F52" s="58">
        <v>2513</v>
      </c>
      <c r="G52" s="187">
        <f t="shared" si="0"/>
        <v>0</v>
      </c>
      <c r="H52" s="187">
        <f t="shared" si="1"/>
        <v>-0.19099999999980355</v>
      </c>
    </row>
    <row r="53" spans="1:8" ht="15.75" customHeight="1">
      <c r="A53" s="45" t="s">
        <v>178</v>
      </c>
      <c r="B53" s="30">
        <v>17</v>
      </c>
      <c r="C53" s="210"/>
      <c r="D53" s="210"/>
      <c r="E53" s="66">
        <v>0</v>
      </c>
      <c r="F53" s="66"/>
      <c r="G53" s="187">
        <f t="shared" si="0"/>
        <v>0</v>
      </c>
      <c r="H53" s="187">
        <f t="shared" si="1"/>
        <v>0</v>
      </c>
    </row>
    <row r="54" spans="1:8" ht="15.75" customHeight="1">
      <c r="A54" s="45" t="s">
        <v>45</v>
      </c>
      <c r="B54" s="29"/>
      <c r="C54" s="210"/>
      <c r="D54" s="210"/>
      <c r="E54" s="58"/>
      <c r="F54" s="58"/>
      <c r="G54" s="187">
        <f t="shared" si="0"/>
        <v>0</v>
      </c>
      <c r="H54" s="187">
        <f t="shared" si="1"/>
        <v>0</v>
      </c>
    </row>
    <row r="55" spans="1:8" ht="15.75" customHeight="1">
      <c r="A55" s="4" t="s">
        <v>179</v>
      </c>
      <c r="B55" s="29" t="s">
        <v>303</v>
      </c>
      <c r="C55" s="210"/>
      <c r="D55" s="210"/>
      <c r="E55" s="58"/>
      <c r="F55" s="58"/>
      <c r="G55" s="187">
        <f t="shared" si="0"/>
        <v>0</v>
      </c>
      <c r="H55" s="187">
        <f t="shared" si="1"/>
        <v>0</v>
      </c>
    </row>
    <row r="56" spans="1:8" ht="15.75" customHeight="1">
      <c r="A56" s="4" t="s">
        <v>180</v>
      </c>
      <c r="B56" s="29" t="s">
        <v>304</v>
      </c>
      <c r="C56" s="210"/>
      <c r="D56" s="210"/>
      <c r="E56" s="66"/>
      <c r="F56" s="66"/>
      <c r="G56" s="187">
        <f t="shared" si="0"/>
        <v>0</v>
      </c>
      <c r="H56" s="187">
        <f t="shared" si="1"/>
        <v>0</v>
      </c>
    </row>
    <row r="57" spans="1:8" ht="15.75" customHeight="1">
      <c r="A57" s="4" t="s">
        <v>181</v>
      </c>
      <c r="B57" s="29" t="s">
        <v>305</v>
      </c>
      <c r="C57" s="210"/>
      <c r="D57" s="210"/>
      <c r="E57" s="58">
        <v>0</v>
      </c>
      <c r="F57" s="58"/>
      <c r="G57" s="187">
        <f t="shared" si="0"/>
        <v>0</v>
      </c>
      <c r="H57" s="187">
        <f t="shared" si="1"/>
        <v>0</v>
      </c>
    </row>
    <row r="58" spans="1:8" ht="15.75" customHeight="1">
      <c r="A58" s="4" t="s">
        <v>182</v>
      </c>
      <c r="B58" s="29" t="s">
        <v>306</v>
      </c>
      <c r="C58" s="210"/>
      <c r="D58" s="210"/>
      <c r="E58" s="58">
        <v>0</v>
      </c>
      <c r="F58" s="58"/>
      <c r="G58" s="187">
        <f t="shared" si="0"/>
        <v>0</v>
      </c>
      <c r="H58" s="187">
        <f t="shared" si="1"/>
        <v>0</v>
      </c>
    </row>
    <row r="59" spans="1:8" ht="15.75" customHeight="1">
      <c r="A59" s="4" t="s">
        <v>287</v>
      </c>
      <c r="B59" s="30">
        <v>18</v>
      </c>
      <c r="C59" s="209">
        <v>1089705</v>
      </c>
      <c r="D59" s="209">
        <v>948038</v>
      </c>
      <c r="E59" s="66">
        <v>1090</v>
      </c>
      <c r="F59" s="66">
        <v>948</v>
      </c>
      <c r="G59" s="187">
        <f t="shared" si="0"/>
        <v>-0.29500000000007276</v>
      </c>
      <c r="H59" s="187">
        <f t="shared" si="1"/>
        <v>3.8000000000010914E-2</v>
      </c>
    </row>
    <row r="60" spans="1:8" ht="15.75" customHeight="1">
      <c r="A60" s="4" t="s">
        <v>288</v>
      </c>
      <c r="B60" s="30">
        <v>19</v>
      </c>
      <c r="C60" s="210"/>
      <c r="D60" s="210"/>
      <c r="E60" s="66">
        <v>0</v>
      </c>
      <c r="F60" s="58"/>
      <c r="G60" s="187">
        <f t="shared" si="0"/>
        <v>0</v>
      </c>
      <c r="H60" s="187">
        <f t="shared" si="1"/>
        <v>0</v>
      </c>
    </row>
    <row r="61" spans="1:8" ht="15.75" customHeight="1">
      <c r="A61" s="45" t="s">
        <v>183</v>
      </c>
      <c r="B61" s="30">
        <v>20</v>
      </c>
      <c r="C61" s="209">
        <v>2050015846</v>
      </c>
      <c r="D61" s="209">
        <v>240217822</v>
      </c>
      <c r="E61" s="58">
        <v>2050017</v>
      </c>
      <c r="F61" s="58">
        <v>240218</v>
      </c>
      <c r="G61" s="187">
        <f t="shared" si="0"/>
        <v>-1.1540000000968575</v>
      </c>
      <c r="H61" s="187">
        <f t="shared" si="1"/>
        <v>-0.1780000000144355</v>
      </c>
    </row>
    <row r="62" spans="1:8" ht="15.75" customHeight="1">
      <c r="A62" s="45" t="s">
        <v>27</v>
      </c>
      <c r="B62" s="30">
        <v>21</v>
      </c>
      <c r="C62" s="209">
        <v>5163983</v>
      </c>
      <c r="D62" s="209">
        <f>11958280+26399000</f>
        <v>38357280</v>
      </c>
      <c r="E62" s="66">
        <v>5164</v>
      </c>
      <c r="F62" s="66">
        <v>38357</v>
      </c>
      <c r="G62" s="187">
        <f t="shared" si="0"/>
        <v>-1.6999999999825377E-2</v>
      </c>
      <c r="H62" s="187">
        <f t="shared" si="1"/>
        <v>0.27999999999883585</v>
      </c>
    </row>
    <row r="63" spans="1:8" ht="15.75" customHeight="1">
      <c r="A63" s="3" t="s">
        <v>205</v>
      </c>
      <c r="B63" s="31">
        <v>22</v>
      </c>
      <c r="C63" s="212">
        <v>71064508791</v>
      </c>
      <c r="D63" s="212">
        <v>56736979614</v>
      </c>
      <c r="E63" s="73">
        <v>71064511</v>
      </c>
      <c r="F63" s="73">
        <v>56736980</v>
      </c>
      <c r="G63" s="187">
        <f t="shared" si="0"/>
        <v>-2.2090000063180923</v>
      </c>
      <c r="H63" s="187">
        <f t="shared" si="1"/>
        <v>-0.38599999994039536</v>
      </c>
    </row>
    <row r="64" spans="1:8" ht="14.25" customHeight="1">
      <c r="A64" s="45" t="s">
        <v>28</v>
      </c>
      <c r="B64" s="29"/>
      <c r="C64" s="210"/>
      <c r="D64" s="210"/>
      <c r="E64" s="74"/>
      <c r="F64" s="56"/>
      <c r="G64" s="187">
        <f t="shared" si="0"/>
        <v>0</v>
      </c>
      <c r="H64" s="187">
        <f t="shared" si="1"/>
        <v>0</v>
      </c>
    </row>
    <row r="65" spans="1:8" ht="14.25" customHeight="1">
      <c r="A65" s="45" t="s">
        <v>30</v>
      </c>
      <c r="B65" s="30">
        <v>23</v>
      </c>
      <c r="C65" s="211">
        <v>23540165793</v>
      </c>
      <c r="D65" s="211">
        <v>21992174466</v>
      </c>
      <c r="E65" s="66">
        <v>23540166</v>
      </c>
      <c r="F65" s="66">
        <v>21992175</v>
      </c>
      <c r="G65" s="187">
        <f t="shared" si="0"/>
        <v>-0.2069999985396862</v>
      </c>
      <c r="H65" s="187">
        <f t="shared" si="1"/>
        <v>-0.53400000184774399</v>
      </c>
    </row>
    <row r="66" spans="1:8" ht="14.25" customHeight="1">
      <c r="A66" s="45" t="s">
        <v>29</v>
      </c>
      <c r="B66" s="30">
        <f>B65+1</f>
        <v>24</v>
      </c>
      <c r="C66" s="209">
        <v>4372133408</v>
      </c>
      <c r="D66" s="209">
        <v>6182139699</v>
      </c>
      <c r="E66" s="58">
        <v>4372133</v>
      </c>
      <c r="F66" s="58">
        <v>6182140</v>
      </c>
      <c r="G66" s="187">
        <f t="shared" si="0"/>
        <v>0.40799999982118607</v>
      </c>
      <c r="H66" s="187">
        <f t="shared" si="1"/>
        <v>-0.30099999997764826</v>
      </c>
    </row>
    <row r="67" spans="1:8" ht="14.25" customHeight="1">
      <c r="A67" s="45" t="s">
        <v>31</v>
      </c>
      <c r="B67" s="30">
        <f t="shared" ref="B67:B72" si="2">B66+1</f>
        <v>25</v>
      </c>
      <c r="C67" s="210"/>
      <c r="D67" s="210"/>
      <c r="E67" s="58">
        <v>0</v>
      </c>
      <c r="F67" s="58">
        <v>0</v>
      </c>
      <c r="G67" s="187">
        <f t="shared" si="0"/>
        <v>0</v>
      </c>
      <c r="H67" s="187">
        <f t="shared" si="1"/>
        <v>0</v>
      </c>
    </row>
    <row r="68" spans="1:8" ht="14.25" customHeight="1">
      <c r="A68" s="45" t="s">
        <v>34</v>
      </c>
      <c r="B68" s="30">
        <f t="shared" si="2"/>
        <v>26</v>
      </c>
      <c r="C68" s="210"/>
      <c r="D68" s="210"/>
      <c r="E68" s="66">
        <v>0</v>
      </c>
      <c r="F68" s="66"/>
      <c r="G68" s="187">
        <f t="shared" si="0"/>
        <v>0</v>
      </c>
      <c r="H68" s="187">
        <f t="shared" si="1"/>
        <v>0</v>
      </c>
    </row>
    <row r="69" spans="1:8" ht="14.25" customHeight="1">
      <c r="A69" s="45" t="s">
        <v>33</v>
      </c>
      <c r="B69" s="30">
        <f t="shared" si="2"/>
        <v>27</v>
      </c>
      <c r="C69" s="209">
        <v>236645986</v>
      </c>
      <c r="D69" s="209">
        <v>200929441</v>
      </c>
      <c r="E69" s="58">
        <v>236646</v>
      </c>
      <c r="F69" s="58">
        <v>200929</v>
      </c>
      <c r="G69" s="187">
        <f t="shared" si="0"/>
        <v>-1.3999999995576218E-2</v>
      </c>
      <c r="H69" s="187">
        <f t="shared" si="1"/>
        <v>0.4409999999916181</v>
      </c>
    </row>
    <row r="70" spans="1:8" ht="14.25" customHeight="1">
      <c r="A70" s="45" t="s">
        <v>184</v>
      </c>
      <c r="B70" s="30">
        <f t="shared" si="2"/>
        <v>28</v>
      </c>
      <c r="C70" s="210"/>
      <c r="D70" s="210"/>
      <c r="E70" s="58">
        <v>0</v>
      </c>
      <c r="F70" s="58">
        <v>0</v>
      </c>
      <c r="G70" s="187">
        <f t="shared" si="0"/>
        <v>0</v>
      </c>
      <c r="H70" s="187">
        <f t="shared" si="1"/>
        <v>0</v>
      </c>
    </row>
    <row r="71" spans="1:8" ht="14.25" customHeight="1">
      <c r="A71" s="45" t="s">
        <v>32</v>
      </c>
      <c r="B71" s="30">
        <f t="shared" si="2"/>
        <v>29</v>
      </c>
      <c r="C71" s="209">
        <v>33671843</v>
      </c>
      <c r="D71" s="209">
        <v>14147363</v>
      </c>
      <c r="E71" s="66">
        <v>33672</v>
      </c>
      <c r="F71" s="66">
        <v>14147</v>
      </c>
      <c r="G71" s="187">
        <f t="shared" si="0"/>
        <v>-0.1569999999992433</v>
      </c>
      <c r="H71" s="187">
        <f t="shared" si="1"/>
        <v>0.36299999999937427</v>
      </c>
    </row>
    <row r="72" spans="1:8" ht="14.25" customHeight="1">
      <c r="A72" s="45" t="s">
        <v>185</v>
      </c>
      <c r="B72" s="30">
        <f t="shared" si="2"/>
        <v>30</v>
      </c>
      <c r="C72" s="209">
        <v>32852514</v>
      </c>
      <c r="D72" s="209">
        <v>41702336</v>
      </c>
      <c r="E72" s="58">
        <v>32854</v>
      </c>
      <c r="F72" s="58">
        <v>41701</v>
      </c>
      <c r="G72" s="187">
        <f t="shared" si="0"/>
        <v>-1.4859999999971478</v>
      </c>
      <c r="H72" s="187">
        <f t="shared" si="1"/>
        <v>1.3360000000029686</v>
      </c>
    </row>
    <row r="73" spans="1:8" ht="14.25" customHeight="1">
      <c r="A73" s="45" t="s">
        <v>45</v>
      </c>
      <c r="B73" s="29"/>
      <c r="C73" s="213"/>
      <c r="D73" s="213"/>
      <c r="E73" s="58"/>
      <c r="F73" s="58"/>
      <c r="G73" s="187">
        <f t="shared" si="0"/>
        <v>0</v>
      </c>
      <c r="H73" s="187">
        <f t="shared" si="1"/>
        <v>0</v>
      </c>
    </row>
    <row r="74" spans="1:8" ht="14.25" customHeight="1">
      <c r="A74" s="4" t="s">
        <v>186</v>
      </c>
      <c r="B74" s="29" t="s">
        <v>307</v>
      </c>
      <c r="C74" s="210"/>
      <c r="D74" s="210"/>
      <c r="E74" s="66"/>
      <c r="F74" s="66"/>
      <c r="G74" s="187">
        <f t="shared" si="0"/>
        <v>0</v>
      </c>
      <c r="H74" s="187">
        <f t="shared" si="1"/>
        <v>0</v>
      </c>
    </row>
    <row r="75" spans="1:8" ht="14.25" customHeight="1">
      <c r="A75" s="4" t="s">
        <v>187</v>
      </c>
      <c r="B75" s="29" t="s">
        <v>308</v>
      </c>
      <c r="C75" s="210"/>
      <c r="D75" s="210"/>
      <c r="E75" s="58"/>
      <c r="F75" s="58"/>
      <c r="G75" s="187">
        <f t="shared" si="0"/>
        <v>0</v>
      </c>
      <c r="H75" s="187">
        <f t="shared" si="1"/>
        <v>0</v>
      </c>
    </row>
    <row r="76" spans="1:8" ht="14.25" customHeight="1">
      <c r="A76" s="4" t="s">
        <v>188</v>
      </c>
      <c r="B76" s="29" t="s">
        <v>309</v>
      </c>
      <c r="C76" s="210"/>
      <c r="D76" s="210"/>
      <c r="E76" s="58"/>
      <c r="F76" s="58"/>
      <c r="G76" s="187">
        <f t="shared" si="0"/>
        <v>0</v>
      </c>
      <c r="H76" s="187">
        <f t="shared" si="1"/>
        <v>0</v>
      </c>
    </row>
    <row r="77" spans="1:8" ht="14.25" customHeight="1">
      <c r="A77" s="4" t="s">
        <v>189</v>
      </c>
      <c r="B77" s="29" t="s">
        <v>310</v>
      </c>
      <c r="C77" s="210"/>
      <c r="D77" s="210"/>
      <c r="E77" s="66"/>
      <c r="F77" s="66"/>
      <c r="G77" s="187">
        <f t="shared" ref="G77:G115" si="3">C77/1000-E77</f>
        <v>0</v>
      </c>
      <c r="H77" s="187">
        <f t="shared" ref="H77:H115" si="4">D77/1000-F77</f>
        <v>0</v>
      </c>
    </row>
    <row r="78" spans="1:8" ht="14.25" customHeight="1">
      <c r="A78" s="4" t="s">
        <v>190</v>
      </c>
      <c r="B78" s="29" t="s">
        <v>311</v>
      </c>
      <c r="C78" s="210"/>
      <c r="D78" s="210"/>
      <c r="E78" s="58"/>
      <c r="F78" s="58"/>
      <c r="G78" s="187">
        <f t="shared" si="3"/>
        <v>0</v>
      </c>
      <c r="H78" s="187">
        <f t="shared" si="4"/>
        <v>0</v>
      </c>
    </row>
    <row r="79" spans="1:8" ht="14.25" customHeight="1">
      <c r="A79" s="4" t="s">
        <v>191</v>
      </c>
      <c r="B79" s="29" t="s">
        <v>312</v>
      </c>
      <c r="C79" s="210"/>
      <c r="D79" s="210"/>
      <c r="E79" s="58"/>
      <c r="F79" s="58"/>
      <c r="G79" s="187">
        <f t="shared" si="3"/>
        <v>0</v>
      </c>
      <c r="H79" s="187">
        <f t="shared" si="4"/>
        <v>0</v>
      </c>
    </row>
    <row r="80" spans="1:8" ht="14.25" customHeight="1">
      <c r="A80" s="4" t="s">
        <v>192</v>
      </c>
      <c r="B80" s="29" t="s">
        <v>313</v>
      </c>
      <c r="C80" s="209">
        <v>25489333</v>
      </c>
      <c r="D80" s="209">
        <v>6235456</v>
      </c>
      <c r="E80" s="66">
        <v>25490</v>
      </c>
      <c r="F80" s="66">
        <v>6235</v>
      </c>
      <c r="G80" s="187">
        <f t="shared" si="3"/>
        <v>-0.66700000000128057</v>
      </c>
      <c r="H80" s="187">
        <f t="shared" si="4"/>
        <v>0.45600000000013097</v>
      </c>
    </row>
    <row r="81" spans="1:8" ht="14.25" customHeight="1">
      <c r="A81" s="4" t="s">
        <v>193</v>
      </c>
      <c r="B81" s="29" t="s">
        <v>314</v>
      </c>
      <c r="C81" s="209">
        <v>2045649</v>
      </c>
      <c r="D81" s="209">
        <v>32463312</v>
      </c>
      <c r="E81" s="58">
        <v>2046</v>
      </c>
      <c r="F81" s="58">
        <v>32463</v>
      </c>
      <c r="G81" s="187">
        <f t="shared" si="3"/>
        <v>-0.35100000000011278</v>
      </c>
      <c r="H81" s="187">
        <f t="shared" si="4"/>
        <v>0.31200000000171713</v>
      </c>
    </row>
    <row r="82" spans="1:8" ht="14.25" customHeight="1">
      <c r="A82" s="4" t="s">
        <v>194</v>
      </c>
      <c r="B82" s="29" t="s">
        <v>315</v>
      </c>
      <c r="C82" s="210"/>
      <c r="D82" s="209">
        <v>13118</v>
      </c>
      <c r="E82" s="58">
        <v>0</v>
      </c>
      <c r="F82" s="58">
        <v>13</v>
      </c>
      <c r="G82" s="187">
        <f t="shared" si="3"/>
        <v>0</v>
      </c>
      <c r="H82" s="187">
        <f t="shared" si="4"/>
        <v>0.11800000000000033</v>
      </c>
    </row>
    <row r="83" spans="1:8" ht="14.25" customHeight="1">
      <c r="A83" s="4" t="s">
        <v>195</v>
      </c>
      <c r="B83" s="195" t="s">
        <v>316</v>
      </c>
      <c r="C83" s="209">
        <v>4338788</v>
      </c>
      <c r="D83" s="209">
        <v>2500000</v>
      </c>
      <c r="E83" s="66">
        <v>4339</v>
      </c>
      <c r="F83" s="66">
        <v>2500</v>
      </c>
      <c r="G83" s="187">
        <f t="shared" si="3"/>
        <v>-0.21200000000044383</v>
      </c>
      <c r="H83" s="187">
        <f t="shared" si="4"/>
        <v>0</v>
      </c>
    </row>
    <row r="84" spans="1:8" ht="14.25" customHeight="1">
      <c r="A84" s="4" t="s">
        <v>326</v>
      </c>
      <c r="B84" s="29" t="s">
        <v>317</v>
      </c>
      <c r="C84" s="209">
        <v>978743</v>
      </c>
      <c r="D84" s="209">
        <v>490450</v>
      </c>
      <c r="E84" s="58">
        <v>979</v>
      </c>
      <c r="F84" s="58">
        <v>490</v>
      </c>
      <c r="G84" s="187">
        <f t="shared" si="3"/>
        <v>-0.25699999999994816</v>
      </c>
      <c r="H84" s="187">
        <f t="shared" si="4"/>
        <v>0.44999999999998863</v>
      </c>
    </row>
    <row r="85" spans="1:8" ht="14.25" customHeight="1">
      <c r="A85" s="45" t="s">
        <v>178</v>
      </c>
      <c r="B85" s="29">
        <v>31</v>
      </c>
      <c r="C85" s="210"/>
      <c r="D85" s="210"/>
      <c r="E85" s="58"/>
      <c r="F85" s="58"/>
      <c r="G85" s="187">
        <f t="shared" si="3"/>
        <v>0</v>
      </c>
      <c r="H85" s="187">
        <f t="shared" si="4"/>
        <v>0</v>
      </c>
    </row>
    <row r="86" spans="1:8" ht="14.25" customHeight="1">
      <c r="A86" s="45" t="s">
        <v>45</v>
      </c>
      <c r="B86" s="30"/>
      <c r="C86" s="210"/>
      <c r="D86" s="210"/>
      <c r="E86" s="66"/>
      <c r="F86" s="66"/>
      <c r="G86" s="187">
        <f t="shared" si="3"/>
        <v>0</v>
      </c>
      <c r="H86" s="187">
        <f t="shared" si="4"/>
        <v>0</v>
      </c>
    </row>
    <row r="87" spans="1:8" ht="14.25" customHeight="1">
      <c r="A87" s="4" t="s">
        <v>196</v>
      </c>
      <c r="B87" s="29" t="s">
        <v>318</v>
      </c>
      <c r="C87" s="214"/>
      <c r="D87" s="214"/>
      <c r="E87" s="58"/>
      <c r="F87" s="58"/>
      <c r="G87" s="187">
        <f t="shared" si="3"/>
        <v>0</v>
      </c>
      <c r="H87" s="187">
        <f t="shared" si="4"/>
        <v>0</v>
      </c>
    </row>
    <row r="88" spans="1:8" ht="14.25" customHeight="1">
      <c r="A88" s="4" t="s">
        <v>197</v>
      </c>
      <c r="B88" s="29" t="s">
        <v>319</v>
      </c>
      <c r="C88" s="214"/>
      <c r="D88" s="214"/>
      <c r="E88" s="58"/>
      <c r="F88" s="58"/>
      <c r="G88" s="187">
        <f t="shared" si="3"/>
        <v>0</v>
      </c>
      <c r="H88" s="187">
        <f t="shared" si="4"/>
        <v>0</v>
      </c>
    </row>
    <row r="89" spans="1:8" ht="14.25" customHeight="1">
      <c r="A89" s="4" t="s">
        <v>198</v>
      </c>
      <c r="B89" s="29" t="s">
        <v>319</v>
      </c>
      <c r="C89" s="214"/>
      <c r="D89" s="214"/>
      <c r="E89" s="66"/>
      <c r="F89" s="66"/>
      <c r="G89" s="187">
        <f t="shared" si="3"/>
        <v>0</v>
      </c>
      <c r="H89" s="187">
        <f t="shared" si="4"/>
        <v>0</v>
      </c>
    </row>
    <row r="90" spans="1:8" ht="14.25" customHeight="1">
      <c r="A90" s="4" t="s">
        <v>199</v>
      </c>
      <c r="B90" s="54" t="s">
        <v>320</v>
      </c>
      <c r="C90" s="214"/>
      <c r="D90" s="214"/>
      <c r="E90" s="58"/>
      <c r="F90" s="58"/>
      <c r="G90" s="187">
        <f t="shared" si="3"/>
        <v>0</v>
      </c>
      <c r="H90" s="187">
        <f t="shared" si="4"/>
        <v>0</v>
      </c>
    </row>
    <row r="91" spans="1:8" ht="14.25" customHeight="1">
      <c r="A91" s="4" t="s">
        <v>289</v>
      </c>
      <c r="B91" s="29">
        <v>32</v>
      </c>
      <c r="C91" s="209">
        <v>14932883</v>
      </c>
      <c r="D91" s="209">
        <v>34471797</v>
      </c>
      <c r="E91" s="58">
        <v>14933</v>
      </c>
      <c r="F91" s="58">
        <v>34472</v>
      </c>
      <c r="G91" s="187">
        <f t="shared" si="3"/>
        <v>-0.11700000000018917</v>
      </c>
      <c r="H91" s="187">
        <f t="shared" si="4"/>
        <v>-0.20300000000133878</v>
      </c>
    </row>
    <row r="92" spans="1:8" ht="14.25" customHeight="1">
      <c r="A92" s="45" t="s">
        <v>35</v>
      </c>
      <c r="B92" s="30">
        <v>33</v>
      </c>
      <c r="C92" s="210"/>
      <c r="D92" s="210"/>
      <c r="E92" s="66"/>
      <c r="F92" s="66"/>
      <c r="G92" s="187">
        <f t="shared" si="3"/>
        <v>0</v>
      </c>
      <c r="H92" s="187">
        <f t="shared" si="4"/>
        <v>0</v>
      </c>
    </row>
    <row r="93" spans="1:8" ht="14.25" customHeight="1">
      <c r="A93" s="45" t="s">
        <v>200</v>
      </c>
      <c r="B93" s="30">
        <v>34</v>
      </c>
      <c r="C93" s="209">
        <v>1003486</v>
      </c>
      <c r="D93" s="209">
        <v>17925616</v>
      </c>
      <c r="E93" s="58">
        <v>1003</v>
      </c>
      <c r="F93" s="58">
        <v>17926</v>
      </c>
      <c r="G93" s="187">
        <f t="shared" si="3"/>
        <v>0.48599999999999</v>
      </c>
      <c r="H93" s="187">
        <f t="shared" si="4"/>
        <v>-0.38399999999819556</v>
      </c>
    </row>
    <row r="94" spans="1:8" ht="14.25" customHeight="1">
      <c r="A94" s="45" t="s">
        <v>201</v>
      </c>
      <c r="B94" s="30">
        <v>35</v>
      </c>
      <c r="C94" s="209">
        <v>63677</v>
      </c>
      <c r="D94" s="209">
        <v>92105</v>
      </c>
      <c r="E94" s="58">
        <v>64</v>
      </c>
      <c r="F94" s="58">
        <v>92</v>
      </c>
      <c r="G94" s="187">
        <f t="shared" si="3"/>
        <v>-0.3230000000000004</v>
      </c>
      <c r="H94" s="187">
        <f t="shared" si="4"/>
        <v>0.10500000000000398</v>
      </c>
    </row>
    <row r="95" spans="1:8" ht="14.25" customHeight="1">
      <c r="A95" s="45" t="s">
        <v>290</v>
      </c>
      <c r="B95" s="30">
        <v>36</v>
      </c>
      <c r="C95" s="211">
        <v>886408317</v>
      </c>
      <c r="D95" s="211">
        <v>2063728491</v>
      </c>
      <c r="E95" s="66">
        <v>886408</v>
      </c>
      <c r="F95" s="66">
        <v>2063729</v>
      </c>
      <c r="G95" s="187">
        <f t="shared" si="3"/>
        <v>0.31700000003911555</v>
      </c>
      <c r="H95" s="187">
        <f t="shared" si="4"/>
        <v>-0.5090000000782311</v>
      </c>
    </row>
    <row r="96" spans="1:8" ht="14.25" customHeight="1">
      <c r="A96" s="45" t="s">
        <v>36</v>
      </c>
      <c r="B96" s="30">
        <v>37</v>
      </c>
      <c r="C96" s="211">
        <v>228034362</v>
      </c>
      <c r="D96" s="211">
        <v>173264018</v>
      </c>
      <c r="E96" s="58">
        <v>228035</v>
      </c>
      <c r="F96" s="58">
        <v>173264</v>
      </c>
      <c r="G96" s="187">
        <f t="shared" si="3"/>
        <v>-0.63800000000628643</v>
      </c>
      <c r="H96" s="187">
        <f t="shared" si="4"/>
        <v>1.800000001094304E-2</v>
      </c>
    </row>
    <row r="97" spans="1:10" ht="14.25" customHeight="1">
      <c r="A97" s="3" t="s">
        <v>206</v>
      </c>
      <c r="B97" s="30">
        <v>38</v>
      </c>
      <c r="C97" s="212">
        <v>29345912269</v>
      </c>
      <c r="D97" s="212">
        <v>30720575332</v>
      </c>
      <c r="E97" s="73">
        <v>29345914</v>
      </c>
      <c r="F97" s="73">
        <v>30720575</v>
      </c>
      <c r="G97" s="187">
        <f t="shared" si="3"/>
        <v>-1.7309999987483025</v>
      </c>
      <c r="H97" s="187">
        <f t="shared" si="4"/>
        <v>0.3319999985396862</v>
      </c>
    </row>
    <row r="98" spans="1:10" ht="14.25" customHeight="1">
      <c r="A98" s="45" t="s">
        <v>37</v>
      </c>
      <c r="B98" s="31"/>
      <c r="C98" s="213"/>
      <c r="D98" s="213"/>
      <c r="E98" s="58"/>
      <c r="F98" s="58"/>
      <c r="G98" s="187">
        <f t="shared" si="3"/>
        <v>0</v>
      </c>
      <c r="H98" s="187">
        <f t="shared" si="4"/>
        <v>0</v>
      </c>
    </row>
    <row r="99" spans="1:10" ht="14.25" customHeight="1">
      <c r="A99" s="45" t="s">
        <v>38</v>
      </c>
      <c r="B99" s="29">
        <v>39</v>
      </c>
      <c r="C99" s="209">
        <v>25879475104</v>
      </c>
      <c r="D99" s="209">
        <v>15701099918</v>
      </c>
      <c r="E99" s="58">
        <v>25879475</v>
      </c>
      <c r="F99" s="58">
        <v>15701100</v>
      </c>
      <c r="G99" s="187">
        <f t="shared" si="3"/>
        <v>0.10399999842047691</v>
      </c>
      <c r="H99" s="187">
        <f t="shared" si="4"/>
        <v>-8.2000000402331352E-2</v>
      </c>
    </row>
    <row r="100" spans="1:10" ht="14.25" customHeight="1">
      <c r="A100" s="45" t="s">
        <v>45</v>
      </c>
      <c r="B100" s="30"/>
      <c r="C100" s="213"/>
      <c r="D100" s="213"/>
      <c r="E100" s="58"/>
      <c r="F100" s="58"/>
      <c r="G100" s="187">
        <f t="shared" si="3"/>
        <v>0</v>
      </c>
      <c r="H100" s="187">
        <f t="shared" si="4"/>
        <v>0</v>
      </c>
    </row>
    <row r="101" spans="1:10" ht="14.25" customHeight="1">
      <c r="A101" s="4" t="s">
        <v>2</v>
      </c>
      <c r="B101" s="29" t="s">
        <v>321</v>
      </c>
      <c r="C101" s="209">
        <v>25879475104</v>
      </c>
      <c r="D101" s="209">
        <v>15701099918</v>
      </c>
      <c r="E101" s="66">
        <v>25879475</v>
      </c>
      <c r="F101" s="66">
        <v>15701100</v>
      </c>
      <c r="G101" s="187">
        <f t="shared" si="3"/>
        <v>0.10399999842047691</v>
      </c>
      <c r="H101" s="187">
        <f t="shared" si="4"/>
        <v>-8.2000000402331352E-2</v>
      </c>
      <c r="J101" s="187">
        <f>C101-D101</f>
        <v>10178375186</v>
      </c>
    </row>
    <row r="102" spans="1:10" ht="14.25" customHeight="1">
      <c r="A102" s="4" t="s">
        <v>39</v>
      </c>
      <c r="B102" s="29" t="s">
        <v>322</v>
      </c>
      <c r="C102" s="210"/>
      <c r="D102" s="210"/>
      <c r="E102" s="58"/>
      <c r="F102" s="58"/>
      <c r="G102" s="187">
        <f t="shared" si="3"/>
        <v>0</v>
      </c>
      <c r="H102" s="187">
        <f t="shared" si="4"/>
        <v>0</v>
      </c>
    </row>
    <row r="103" spans="1:10" ht="14.25" customHeight="1">
      <c r="A103" s="45" t="s">
        <v>40</v>
      </c>
      <c r="B103" s="29">
        <v>40</v>
      </c>
      <c r="C103" s="210"/>
      <c r="D103" s="210"/>
      <c r="E103" s="58"/>
      <c r="F103" s="58"/>
      <c r="G103" s="187">
        <f t="shared" si="3"/>
        <v>0</v>
      </c>
      <c r="H103" s="187">
        <f t="shared" si="4"/>
        <v>0</v>
      </c>
    </row>
    <row r="104" spans="1:10" ht="14.25" customHeight="1">
      <c r="A104" s="45" t="s">
        <v>41</v>
      </c>
      <c r="B104" s="30">
        <v>41</v>
      </c>
      <c r="C104" s="210"/>
      <c r="D104" s="210"/>
      <c r="E104" s="66"/>
      <c r="F104" s="66"/>
      <c r="G104" s="187">
        <f t="shared" si="3"/>
        <v>0</v>
      </c>
      <c r="H104" s="187">
        <f t="shared" si="4"/>
        <v>0</v>
      </c>
    </row>
    <row r="105" spans="1:10" ht="14.25" customHeight="1">
      <c r="A105" s="45" t="s">
        <v>42</v>
      </c>
      <c r="B105" s="30">
        <v>42</v>
      </c>
      <c r="C105" s="210"/>
      <c r="D105" s="210"/>
      <c r="E105" s="58"/>
      <c r="F105" s="58"/>
      <c r="G105" s="187">
        <f t="shared" si="3"/>
        <v>0</v>
      </c>
      <c r="H105" s="187">
        <f t="shared" si="4"/>
        <v>0</v>
      </c>
    </row>
    <row r="106" spans="1:10" ht="14.25" customHeight="1">
      <c r="A106" s="45" t="s">
        <v>291</v>
      </c>
      <c r="B106" s="30">
        <v>43</v>
      </c>
      <c r="C106" s="209">
        <v>277880</v>
      </c>
      <c r="D106" s="209">
        <v>277880</v>
      </c>
      <c r="E106" s="58">
        <v>278</v>
      </c>
      <c r="F106" s="58">
        <v>278</v>
      </c>
      <c r="G106" s="187">
        <f t="shared" si="3"/>
        <v>-0.12000000000000455</v>
      </c>
      <c r="H106" s="187">
        <f t="shared" si="4"/>
        <v>-0.12000000000000455</v>
      </c>
    </row>
    <row r="107" spans="1:10" ht="30.75" customHeight="1">
      <c r="A107" s="45" t="s">
        <v>292</v>
      </c>
      <c r="B107" s="29">
        <v>44</v>
      </c>
      <c r="C107" s="210"/>
      <c r="D107" s="210"/>
      <c r="E107" s="66"/>
      <c r="F107" s="66"/>
      <c r="G107" s="187">
        <f t="shared" si="3"/>
        <v>0</v>
      </c>
      <c r="H107" s="187">
        <f t="shared" si="4"/>
        <v>0</v>
      </c>
    </row>
    <row r="108" spans="1:10" ht="23.25" customHeight="1">
      <c r="A108" s="45" t="s">
        <v>293</v>
      </c>
      <c r="B108" s="29">
        <v>45</v>
      </c>
      <c r="C108" s="210"/>
      <c r="D108" s="210"/>
      <c r="E108" s="58"/>
      <c r="F108" s="58"/>
      <c r="G108" s="187">
        <f t="shared" si="3"/>
        <v>0</v>
      </c>
      <c r="H108" s="187">
        <f t="shared" si="4"/>
        <v>0</v>
      </c>
    </row>
    <row r="109" spans="1:10" ht="27" customHeight="1">
      <c r="A109" s="45" t="s">
        <v>43</v>
      </c>
      <c r="B109" s="29">
        <v>46</v>
      </c>
      <c r="C109" s="210"/>
      <c r="D109" s="210"/>
      <c r="E109" s="58"/>
      <c r="F109" s="58"/>
      <c r="G109" s="187">
        <f t="shared" si="3"/>
        <v>0</v>
      </c>
      <c r="H109" s="187">
        <f t="shared" si="4"/>
        <v>0</v>
      </c>
    </row>
    <row r="110" spans="1:10" ht="21" customHeight="1">
      <c r="A110" s="45" t="s">
        <v>44</v>
      </c>
      <c r="B110" s="29">
        <v>47</v>
      </c>
      <c r="C110" s="209">
        <v>15838843538</v>
      </c>
      <c r="D110" s="209">
        <v>10315026484</v>
      </c>
      <c r="E110" s="66">
        <v>15838844</v>
      </c>
      <c r="F110" s="66">
        <v>10315027</v>
      </c>
      <c r="G110" s="187">
        <f t="shared" si="3"/>
        <v>-0.46199999935925007</v>
      </c>
      <c r="H110" s="187">
        <f t="shared" si="4"/>
        <v>-0.51600000075995922</v>
      </c>
    </row>
    <row r="111" spans="1:10" ht="14.25" customHeight="1">
      <c r="A111" s="45" t="s">
        <v>45</v>
      </c>
      <c r="B111" s="30"/>
      <c r="C111" s="213"/>
      <c r="D111" s="213"/>
      <c r="E111" s="58"/>
      <c r="F111" s="58"/>
      <c r="G111" s="187">
        <f t="shared" si="3"/>
        <v>0</v>
      </c>
      <c r="H111" s="187">
        <f t="shared" si="4"/>
        <v>0</v>
      </c>
    </row>
    <row r="112" spans="1:10" ht="14.25" customHeight="1">
      <c r="A112" s="4" t="s">
        <v>46</v>
      </c>
      <c r="B112" s="30" t="s">
        <v>323</v>
      </c>
      <c r="C112" s="209">
        <v>10315026484</v>
      </c>
      <c r="D112" s="209">
        <v>9399327599</v>
      </c>
      <c r="E112" s="58">
        <v>10315027</v>
      </c>
      <c r="F112" s="58">
        <v>9399328</v>
      </c>
      <c r="G112" s="187">
        <f t="shared" si="3"/>
        <v>-0.51600000075995922</v>
      </c>
      <c r="H112" s="187">
        <f t="shared" si="4"/>
        <v>-0.4010000005364418</v>
      </c>
    </row>
    <row r="113" spans="1:8" ht="14.25" customHeight="1">
      <c r="A113" s="4" t="s">
        <v>47</v>
      </c>
      <c r="B113" s="29" t="s">
        <v>324</v>
      </c>
      <c r="C113" s="209">
        <v>5523817054</v>
      </c>
      <c r="D113" s="209">
        <v>915698885</v>
      </c>
      <c r="E113" s="66">
        <v>5523817</v>
      </c>
      <c r="F113" s="66">
        <v>915699</v>
      </c>
      <c r="G113" s="187">
        <f t="shared" si="3"/>
        <v>5.3999999538064003E-2</v>
      </c>
      <c r="H113" s="187">
        <f t="shared" si="4"/>
        <v>-0.11499999999068677</v>
      </c>
    </row>
    <row r="114" spans="1:8" ht="14.25" customHeight="1">
      <c r="A114" s="3" t="s">
        <v>210</v>
      </c>
      <c r="B114" s="29">
        <v>48</v>
      </c>
      <c r="C114" s="212">
        <v>41718596522</v>
      </c>
      <c r="D114" s="212">
        <v>26016404282</v>
      </c>
      <c r="E114" s="73">
        <v>41718597</v>
      </c>
      <c r="F114" s="73">
        <v>26016405</v>
      </c>
      <c r="G114" s="187">
        <f t="shared" si="3"/>
        <v>-0.47800000011920929</v>
      </c>
      <c r="H114" s="187">
        <f t="shared" si="4"/>
        <v>-0.71799999848008156</v>
      </c>
    </row>
    <row r="115" spans="1:8" ht="14.25" customHeight="1">
      <c r="A115" s="2" t="s">
        <v>202</v>
      </c>
      <c r="B115" s="29">
        <v>49</v>
      </c>
      <c r="C115" s="212">
        <v>71064508791</v>
      </c>
      <c r="D115" s="212">
        <v>56736979614</v>
      </c>
      <c r="E115" s="196">
        <v>71064511</v>
      </c>
      <c r="F115" s="196">
        <v>56736980</v>
      </c>
      <c r="G115" s="187">
        <f t="shared" si="3"/>
        <v>-2.2090000063180923</v>
      </c>
      <c r="H115" s="187">
        <f t="shared" si="4"/>
        <v>-0.38599999994039536</v>
      </c>
    </row>
    <row r="116" spans="1:8">
      <c r="A116" s="64"/>
      <c r="B116" s="64"/>
      <c r="C116" s="65"/>
      <c r="D116" s="53"/>
      <c r="E116" s="65"/>
      <c r="F116" s="53"/>
    </row>
    <row r="117" spans="1:8">
      <c r="A117" s="9"/>
      <c r="B117" s="62"/>
      <c r="C117" s="114" t="e">
        <f>#REF!-C63</f>
        <v>#REF!</v>
      </c>
      <c r="D117" s="114" t="e">
        <f>#REF!-D63</f>
        <v>#REF!</v>
      </c>
      <c r="E117" s="114" t="e">
        <f>#REF!-E63</f>
        <v>#REF!</v>
      </c>
      <c r="F117" s="114" t="e">
        <f>#REF!-F63</f>
        <v>#REF!</v>
      </c>
    </row>
    <row r="118" spans="1:8">
      <c r="B118" s="62"/>
      <c r="C118" s="114">
        <f>C115-ОПиУ!D107</f>
        <v>71064508791</v>
      </c>
      <c r="D118" s="115"/>
      <c r="E118" s="114">
        <f>E115-ОПиУ!F98</f>
        <v>70547508</v>
      </c>
      <c r="F118" s="115"/>
    </row>
    <row r="119" spans="1:8" s="46" customFormat="1" ht="14.25" customHeight="1">
      <c r="A119" s="238" t="str">
        <f>ББ!A120</f>
        <v>И. о. Председателя Правления _____________________________ /Нукенов Т. Б.  Дата  08.07.2022 г.</v>
      </c>
      <c r="B119" s="238"/>
      <c r="C119" s="238"/>
      <c r="D119" s="238"/>
    </row>
    <row r="120" spans="1:8" s="46" customFormat="1" ht="23.25" customHeight="1">
      <c r="A120" s="238" t="str">
        <f>ББ!A121</f>
        <v>Главный бухгалтер ________________________________ / Хон Т.Э. Дата 08.07.2022 г.</v>
      </c>
      <c r="B120" s="238"/>
      <c r="C120" s="238"/>
      <c r="D120" s="238"/>
    </row>
    <row r="121" spans="1:8" s="46" customFormat="1" ht="30.75" customHeight="1">
      <c r="A121" s="238" t="str">
        <f>ББ!A122</f>
        <v>Исполнитель____________________________________/Хон Т. Э. Дата 08.07.2022 г.</v>
      </c>
      <c r="B121" s="238"/>
      <c r="C121" s="238"/>
      <c r="D121" s="238"/>
    </row>
    <row r="122" spans="1:8" ht="20.25" customHeight="1">
      <c r="A122" s="239" t="s">
        <v>209</v>
      </c>
      <c r="B122" s="239"/>
      <c r="C122" s="239"/>
      <c r="D122" s="239"/>
      <c r="E122" s="8"/>
      <c r="F122" s="8"/>
    </row>
    <row r="123" spans="1:8" ht="20.25" customHeight="1">
      <c r="A123" s="62" t="s">
        <v>4</v>
      </c>
    </row>
    <row r="124" spans="1:8">
      <c r="C124" s="77">
        <f>C115-C63</f>
        <v>0</v>
      </c>
      <c r="D124" s="77">
        <f>D115-D63</f>
        <v>0</v>
      </c>
      <c r="E124" s="77">
        <f>E115-E63</f>
        <v>0</v>
      </c>
      <c r="F124" s="77">
        <f>F115-F63</f>
        <v>0</v>
      </c>
    </row>
    <row r="126" spans="1:8">
      <c r="C126" s="77"/>
      <c r="E126" s="77"/>
    </row>
    <row r="129" spans="3:6">
      <c r="C129" s="205"/>
      <c r="D129" s="206"/>
      <c r="E129" s="205"/>
      <c r="F129" s="206"/>
    </row>
    <row r="130" spans="3:6">
      <c r="C130" s="205"/>
      <c r="D130" s="205"/>
      <c r="E130" s="205"/>
      <c r="F130" s="205"/>
    </row>
    <row r="131" spans="3:6">
      <c r="C131" s="207"/>
      <c r="D131" s="208"/>
      <c r="E131" s="207"/>
      <c r="F131" s="208"/>
    </row>
    <row r="132" spans="3:6">
      <c r="C132" s="205"/>
      <c r="E132" s="205"/>
    </row>
    <row r="134" spans="3:6">
      <c r="C134" s="75"/>
      <c r="E134" s="75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3"/>
  <sheetViews>
    <sheetView topLeftCell="A88" zoomScaleNormal="100" workbookViewId="0">
      <selection activeCell="H103" sqref="H103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53" customWidth="1"/>
    <col min="4" max="4" width="14.140625" style="53" customWidth="1"/>
    <col min="5" max="16384" width="9.140625" style="8"/>
  </cols>
  <sheetData>
    <row r="1" spans="1:4" ht="26.25" customHeight="1">
      <c r="A1" s="241" t="s">
        <v>5</v>
      </c>
      <c r="B1" s="241"/>
      <c r="C1" s="241"/>
      <c r="D1" s="241"/>
    </row>
    <row r="2" spans="1:4">
      <c r="A2" s="241" t="s">
        <v>3</v>
      </c>
      <c r="B2" s="241"/>
      <c r="C2" s="241"/>
      <c r="D2" s="241"/>
    </row>
    <row r="3" spans="1:4">
      <c r="A3" s="242" t="s">
        <v>6</v>
      </c>
      <c r="B3" s="242"/>
      <c r="C3" s="242"/>
      <c r="D3" s="242"/>
    </row>
    <row r="4" spans="1:4">
      <c r="A4" s="241" t="s">
        <v>370</v>
      </c>
      <c r="B4" s="241"/>
      <c r="C4" s="241"/>
      <c r="D4" s="241"/>
    </row>
    <row r="5" spans="1:4">
      <c r="A5" s="62"/>
      <c r="B5" s="7"/>
      <c r="C5" s="244" t="s">
        <v>235</v>
      </c>
      <c r="D5" s="244"/>
    </row>
    <row r="6" spans="1:4" ht="38.25">
      <c r="A6" s="44" t="s">
        <v>7</v>
      </c>
      <c r="B6" s="5" t="s">
        <v>8</v>
      </c>
      <c r="C6" s="67" t="s">
        <v>169</v>
      </c>
      <c r="D6" s="5" t="s">
        <v>170</v>
      </c>
    </row>
    <row r="7" spans="1:4">
      <c r="A7" s="1">
        <v>1</v>
      </c>
      <c r="B7" s="6">
        <v>2</v>
      </c>
      <c r="C7" s="68">
        <v>3</v>
      </c>
      <c r="D7" s="6">
        <v>4</v>
      </c>
    </row>
    <row r="8" spans="1:4">
      <c r="A8" s="2" t="s">
        <v>9</v>
      </c>
      <c r="B8" s="5"/>
      <c r="C8" s="69"/>
      <c r="D8" s="12"/>
    </row>
    <row r="9" spans="1:4">
      <c r="A9" s="45" t="s">
        <v>10</v>
      </c>
      <c r="B9" s="24">
        <v>1</v>
      </c>
      <c r="C9" s="188">
        <v>2023152006</v>
      </c>
      <c r="D9" s="188">
        <f>1750774078-5748</f>
        <v>1750768330</v>
      </c>
    </row>
    <row r="10" spans="1:4">
      <c r="A10" s="45" t="s">
        <v>45</v>
      </c>
      <c r="B10" s="25"/>
      <c r="C10" s="189"/>
      <c r="D10" s="189"/>
    </row>
    <row r="11" spans="1:4">
      <c r="A11" s="4" t="s">
        <v>11</v>
      </c>
      <c r="B11" s="25" t="s">
        <v>12</v>
      </c>
      <c r="C11" s="189"/>
      <c r="D11" s="189"/>
    </row>
    <row r="12" spans="1:4">
      <c r="A12" s="4" t="s">
        <v>13</v>
      </c>
      <c r="B12" s="25" t="s">
        <v>14</v>
      </c>
      <c r="C12" s="188">
        <v>1727489046</v>
      </c>
      <c r="D12" s="188">
        <v>1329864078</v>
      </c>
    </row>
    <row r="13" spans="1:4">
      <c r="A13" s="215" t="s">
        <v>369</v>
      </c>
      <c r="B13" s="216" t="s">
        <v>48</v>
      </c>
      <c r="C13" s="189"/>
      <c r="D13" s="189"/>
    </row>
    <row r="14" spans="1:4">
      <c r="A14" s="45" t="s">
        <v>15</v>
      </c>
      <c r="B14" s="24">
        <v>2</v>
      </c>
      <c r="C14" s="188"/>
      <c r="D14" s="188"/>
    </row>
    <row r="15" spans="1:4">
      <c r="A15" s="45" t="s">
        <v>20</v>
      </c>
      <c r="B15" s="24">
        <v>3</v>
      </c>
      <c r="C15" s="188">
        <v>5036881</v>
      </c>
      <c r="D15" s="188">
        <v>106781881</v>
      </c>
    </row>
    <row r="16" spans="1:4">
      <c r="A16" s="45" t="s">
        <v>45</v>
      </c>
      <c r="B16" s="25"/>
      <c r="C16" s="188">
        <v>37500</v>
      </c>
      <c r="D16" s="188">
        <v>795000</v>
      </c>
    </row>
    <row r="17" spans="1:4">
      <c r="A17" s="4" t="s">
        <v>171</v>
      </c>
      <c r="B17" s="25" t="s">
        <v>61</v>
      </c>
      <c r="C17" s="188"/>
      <c r="D17" s="188"/>
    </row>
    <row r="18" spans="1:4">
      <c r="A18" s="45" t="s">
        <v>19</v>
      </c>
      <c r="B18" s="24">
        <v>4</v>
      </c>
      <c r="C18" s="188">
        <v>89239713</v>
      </c>
      <c r="D18" s="188">
        <v>110978878</v>
      </c>
    </row>
    <row r="19" spans="1:4">
      <c r="A19" s="45" t="s">
        <v>45</v>
      </c>
      <c r="B19" s="25"/>
      <c r="C19" s="188">
        <v>47411</v>
      </c>
      <c r="D19" s="189"/>
    </row>
    <row r="20" spans="1:4">
      <c r="A20" s="4" t="s">
        <v>171</v>
      </c>
      <c r="B20" s="25" t="s">
        <v>62</v>
      </c>
      <c r="C20" s="188"/>
      <c r="D20" s="188"/>
    </row>
    <row r="21" spans="1:4" ht="25.5">
      <c r="A21" s="11" t="s">
        <v>1</v>
      </c>
      <c r="B21" s="24">
        <v>5</v>
      </c>
      <c r="C21" s="188">
        <v>122891328690</v>
      </c>
      <c r="D21" s="188">
        <v>51591155042</v>
      </c>
    </row>
    <row r="22" spans="1:4">
      <c r="A22" s="45" t="s">
        <v>45</v>
      </c>
      <c r="B22" s="25"/>
      <c r="C22" s="189"/>
      <c r="D22" s="189"/>
    </row>
    <row r="23" spans="1:4">
      <c r="A23" s="4" t="s">
        <v>171</v>
      </c>
      <c r="B23" s="25" t="s">
        <v>172</v>
      </c>
      <c r="C23" s="188">
        <v>4583518495</v>
      </c>
      <c r="D23" s="188">
        <v>805267520</v>
      </c>
    </row>
    <row r="24" spans="1:4">
      <c r="A24" s="45" t="s">
        <v>213</v>
      </c>
      <c r="B24" s="24">
        <v>6</v>
      </c>
      <c r="C24" s="188">
        <v>574440</v>
      </c>
      <c r="D24" s="188">
        <v>620454140</v>
      </c>
    </row>
    <row r="25" spans="1:4">
      <c r="A25" s="45" t="s">
        <v>45</v>
      </c>
      <c r="B25" s="29"/>
      <c r="C25" s="116"/>
      <c r="D25" s="116"/>
    </row>
    <row r="26" spans="1:4">
      <c r="A26" s="4" t="s">
        <v>171</v>
      </c>
      <c r="B26" s="29" t="s">
        <v>173</v>
      </c>
      <c r="C26" s="116"/>
      <c r="D26" s="116"/>
    </row>
    <row r="27" spans="1:4">
      <c r="A27" s="11" t="s">
        <v>219</v>
      </c>
      <c r="B27" s="30">
        <v>7</v>
      </c>
      <c r="C27" s="116"/>
      <c r="D27" s="116"/>
    </row>
    <row r="28" spans="1:4">
      <c r="A28" s="45" t="s">
        <v>45</v>
      </c>
      <c r="B28" s="29"/>
      <c r="C28" s="116"/>
      <c r="D28" s="116"/>
    </row>
    <row r="29" spans="1:4">
      <c r="A29" s="4" t="s">
        <v>171</v>
      </c>
      <c r="B29" s="29" t="s">
        <v>174</v>
      </c>
      <c r="C29" s="116"/>
      <c r="D29" s="116"/>
    </row>
    <row r="30" spans="1:4">
      <c r="A30" s="45" t="s">
        <v>21</v>
      </c>
      <c r="B30" s="30">
        <v>8</v>
      </c>
      <c r="C30" s="188"/>
      <c r="D30" s="188"/>
    </row>
    <row r="31" spans="1:4">
      <c r="A31" s="45" t="s">
        <v>22</v>
      </c>
      <c r="B31" s="30">
        <v>9</v>
      </c>
      <c r="C31" s="188">
        <v>40579429265</v>
      </c>
      <c r="D31" s="188">
        <v>17579430637</v>
      </c>
    </row>
    <row r="32" spans="1:4">
      <c r="A32" s="45" t="s">
        <v>23</v>
      </c>
      <c r="B32" s="30">
        <v>10</v>
      </c>
      <c r="C32" s="188">
        <v>313377</v>
      </c>
      <c r="D32" s="188">
        <v>233677</v>
      </c>
    </row>
    <row r="33" spans="1:4">
      <c r="A33" s="45" t="s">
        <v>24</v>
      </c>
      <c r="B33" s="30">
        <v>11</v>
      </c>
      <c r="C33" s="188"/>
      <c r="D33" s="188"/>
    </row>
    <row r="34" spans="1:4">
      <c r="A34" s="45" t="s">
        <v>26</v>
      </c>
      <c r="B34" s="30">
        <v>12</v>
      </c>
      <c r="C34" s="188">
        <v>541219477</v>
      </c>
      <c r="D34" s="188">
        <v>677796997</v>
      </c>
    </row>
    <row r="35" spans="1:4">
      <c r="A35" s="45" t="s">
        <v>25</v>
      </c>
      <c r="B35" s="30">
        <v>13</v>
      </c>
      <c r="C35" s="188">
        <v>14702827</v>
      </c>
      <c r="D35" s="188">
        <v>12510945</v>
      </c>
    </row>
    <row r="36" spans="1:4">
      <c r="A36" s="45" t="s">
        <v>284</v>
      </c>
      <c r="B36" s="30">
        <v>14</v>
      </c>
      <c r="C36" s="188">
        <v>383661247</v>
      </c>
      <c r="D36" s="188">
        <v>637763134</v>
      </c>
    </row>
    <row r="37" spans="1:4">
      <c r="A37" s="45" t="s">
        <v>16</v>
      </c>
      <c r="B37" s="30">
        <v>15</v>
      </c>
      <c r="C37" s="188">
        <v>19442632</v>
      </c>
      <c r="D37" s="188">
        <v>48071274</v>
      </c>
    </row>
    <row r="38" spans="1:4">
      <c r="A38" s="45" t="s">
        <v>175</v>
      </c>
      <c r="B38" s="30">
        <v>16</v>
      </c>
      <c r="C38" s="188">
        <v>1104192910</v>
      </c>
      <c r="D38" s="188">
        <v>658534412</v>
      </c>
    </row>
    <row r="39" spans="1:4">
      <c r="A39" s="45" t="s">
        <v>45</v>
      </c>
      <c r="B39" s="29"/>
      <c r="C39" s="116"/>
      <c r="D39" s="116"/>
    </row>
    <row r="40" spans="1:4">
      <c r="A40" s="4" t="s">
        <v>176</v>
      </c>
      <c r="B40" s="29" t="s">
        <v>294</v>
      </c>
      <c r="C40" s="189"/>
      <c r="D40" s="189"/>
    </row>
    <row r="41" spans="1:4" ht="15">
      <c r="A41" s="4" t="s">
        <v>88</v>
      </c>
      <c r="B41" s="194" t="s">
        <v>285</v>
      </c>
      <c r="C41" s="189"/>
      <c r="D41" s="189"/>
    </row>
    <row r="42" spans="1:4" ht="15">
      <c r="A42" s="4" t="s">
        <v>90</v>
      </c>
      <c r="B42" s="194" t="s">
        <v>286</v>
      </c>
      <c r="C42" s="189"/>
      <c r="D42" s="189"/>
    </row>
    <row r="43" spans="1:4">
      <c r="A43" s="4" t="s">
        <v>92</v>
      </c>
      <c r="B43" s="29" t="s">
        <v>295</v>
      </c>
      <c r="C43" s="188">
        <v>423994110</v>
      </c>
      <c r="D43" s="188">
        <v>110991105</v>
      </c>
    </row>
    <row r="44" spans="1:4">
      <c r="A44" s="4" t="s">
        <v>93</v>
      </c>
      <c r="B44" s="29" t="s">
        <v>296</v>
      </c>
      <c r="C44" s="229">
        <v>667717496</v>
      </c>
      <c r="D44" s="229">
        <v>523854821</v>
      </c>
    </row>
    <row r="45" spans="1:4">
      <c r="A45" s="4" t="s">
        <v>97</v>
      </c>
      <c r="B45" s="29" t="s">
        <v>297</v>
      </c>
      <c r="C45" s="229">
        <v>6641629</v>
      </c>
      <c r="D45" s="229">
        <v>15110120</v>
      </c>
    </row>
    <row r="46" spans="1:4">
      <c r="A46" s="4" t="s">
        <v>95</v>
      </c>
      <c r="B46" s="29" t="s">
        <v>298</v>
      </c>
      <c r="C46" s="188">
        <v>5839675</v>
      </c>
      <c r="D46" s="188">
        <v>8578366</v>
      </c>
    </row>
    <row r="47" spans="1:4">
      <c r="A47" s="4" t="s">
        <v>99</v>
      </c>
      <c r="B47" s="29" t="s">
        <v>299</v>
      </c>
      <c r="C47" s="189"/>
      <c r="D47" s="189"/>
    </row>
    <row r="48" spans="1:4">
      <c r="A48" s="4" t="s">
        <v>18</v>
      </c>
      <c r="B48" s="29" t="s">
        <v>300</v>
      </c>
      <c r="C48" s="189"/>
      <c r="D48" s="189"/>
    </row>
    <row r="49" spans="1:4">
      <c r="A49" s="4" t="s">
        <v>59</v>
      </c>
      <c r="B49" s="29" t="s">
        <v>301</v>
      </c>
      <c r="C49" s="116"/>
      <c r="D49" s="116"/>
    </row>
    <row r="50" spans="1:4">
      <c r="A50" s="4" t="s">
        <v>177</v>
      </c>
      <c r="B50" s="29" t="s">
        <v>302</v>
      </c>
      <c r="C50" s="116"/>
      <c r="D50" s="116"/>
    </row>
    <row r="51" spans="1:4">
      <c r="A51" s="45" t="s">
        <v>178</v>
      </c>
      <c r="B51" s="30">
        <v>17</v>
      </c>
      <c r="C51" s="116"/>
      <c r="D51" s="116"/>
    </row>
    <row r="52" spans="1:4">
      <c r="A52" s="45" t="s">
        <v>45</v>
      </c>
      <c r="B52" s="29"/>
      <c r="C52" s="116"/>
      <c r="D52" s="116"/>
    </row>
    <row r="53" spans="1:4">
      <c r="A53" s="4" t="s">
        <v>179</v>
      </c>
      <c r="B53" s="29" t="s">
        <v>303</v>
      </c>
      <c r="C53" s="116"/>
      <c r="D53" s="116"/>
    </row>
    <row r="54" spans="1:4">
      <c r="A54" s="4" t="s">
        <v>180</v>
      </c>
      <c r="B54" s="29" t="s">
        <v>304</v>
      </c>
      <c r="C54" s="116"/>
      <c r="D54" s="116"/>
    </row>
    <row r="55" spans="1:4">
      <c r="A55" s="4" t="s">
        <v>181</v>
      </c>
      <c r="B55" s="29" t="s">
        <v>305</v>
      </c>
      <c r="C55" s="117"/>
      <c r="D55" s="117"/>
    </row>
    <row r="56" spans="1:4">
      <c r="A56" s="4" t="s">
        <v>182</v>
      </c>
      <c r="B56" s="29" t="s">
        <v>306</v>
      </c>
      <c r="C56" s="116"/>
      <c r="D56" s="116"/>
    </row>
    <row r="57" spans="1:4">
      <c r="A57" s="4" t="s">
        <v>287</v>
      </c>
      <c r="B57" s="30">
        <v>18</v>
      </c>
      <c r="C57" s="188">
        <v>1087274</v>
      </c>
      <c r="D57" s="188">
        <v>1089905</v>
      </c>
    </row>
    <row r="58" spans="1:4">
      <c r="A58" s="4" t="s">
        <v>288</v>
      </c>
      <c r="B58" s="30">
        <v>19</v>
      </c>
      <c r="C58" s="189"/>
      <c r="D58" s="189"/>
    </row>
    <row r="59" spans="1:4">
      <c r="A59" s="45" t="s">
        <v>183</v>
      </c>
      <c r="B59" s="30">
        <v>20</v>
      </c>
      <c r="C59" s="188">
        <v>1735292226</v>
      </c>
      <c r="D59" s="188">
        <v>195114053</v>
      </c>
    </row>
    <row r="60" spans="1:4">
      <c r="A60" s="45" t="s">
        <v>27</v>
      </c>
      <c r="B60" s="30">
        <v>21</v>
      </c>
      <c r="C60" s="188">
        <v>30456290</v>
      </c>
      <c r="D60" s="188">
        <v>5501092</v>
      </c>
    </row>
    <row r="61" spans="1:4">
      <c r="A61" s="3" t="s">
        <v>205</v>
      </c>
      <c r="B61" s="31">
        <v>22</v>
      </c>
      <c r="C61" s="230">
        <f>C60+C59+C57+C38+C37+C36+C35+C34+C32+C31+C21+C24+C18+C15+C9</f>
        <v>169419129255</v>
      </c>
      <c r="D61" s="230">
        <f>D60+D59+D57+D38+D37+D36+D35+D34+D32+D31+D21+D24+D18+D15+D9</f>
        <v>73996184397</v>
      </c>
    </row>
    <row r="62" spans="1:4">
      <c r="A62" s="45" t="s">
        <v>28</v>
      </c>
      <c r="B62" s="29"/>
      <c r="C62" s="189"/>
      <c r="D62" s="189"/>
    </row>
    <row r="63" spans="1:4">
      <c r="A63" s="45" t="s">
        <v>30</v>
      </c>
      <c r="B63" s="30">
        <v>23</v>
      </c>
      <c r="C63" s="229">
        <v>81166092665</v>
      </c>
      <c r="D63" s="229">
        <v>25427049310</v>
      </c>
    </row>
    <row r="64" spans="1:4">
      <c r="A64" s="45" t="s">
        <v>29</v>
      </c>
      <c r="B64" s="30">
        <f>B63+1</f>
        <v>24</v>
      </c>
      <c r="C64" s="189"/>
      <c r="D64" s="188">
        <v>4385786939</v>
      </c>
    </row>
    <row r="65" spans="1:4">
      <c r="A65" s="45" t="s">
        <v>31</v>
      </c>
      <c r="B65" s="30">
        <f t="shared" ref="B65:B70" si="0">B64+1</f>
        <v>25</v>
      </c>
      <c r="C65" s="189"/>
      <c r="D65" s="189"/>
    </row>
    <row r="66" spans="1:4">
      <c r="A66" s="45" t="s">
        <v>34</v>
      </c>
      <c r="B66" s="30">
        <f t="shared" si="0"/>
        <v>26</v>
      </c>
      <c r="C66" s="189"/>
      <c r="D66" s="189"/>
    </row>
    <row r="67" spans="1:4">
      <c r="A67" s="45" t="s">
        <v>33</v>
      </c>
      <c r="B67" s="30">
        <f t="shared" si="0"/>
        <v>27</v>
      </c>
      <c r="C67" s="188">
        <v>103181919</v>
      </c>
      <c r="D67" s="188">
        <v>221104965</v>
      </c>
    </row>
    <row r="68" spans="1:4">
      <c r="A68" s="45" t="s">
        <v>184</v>
      </c>
      <c r="B68" s="30">
        <f t="shared" si="0"/>
        <v>28</v>
      </c>
      <c r="C68" s="189"/>
      <c r="D68" s="189"/>
    </row>
    <row r="69" spans="1:4">
      <c r="A69" s="45" t="s">
        <v>32</v>
      </c>
      <c r="B69" s="30">
        <f t="shared" si="0"/>
        <v>29</v>
      </c>
      <c r="C69" s="188">
        <v>15481414</v>
      </c>
      <c r="D69" s="188">
        <v>53355826</v>
      </c>
    </row>
    <row r="70" spans="1:4">
      <c r="A70" s="45" t="s">
        <v>185</v>
      </c>
      <c r="B70" s="30">
        <f t="shared" si="0"/>
        <v>30</v>
      </c>
      <c r="C70" s="188">
        <v>105289503</v>
      </c>
      <c r="D70" s="188">
        <v>63495404</v>
      </c>
    </row>
    <row r="71" spans="1:4">
      <c r="A71" s="45" t="s">
        <v>45</v>
      </c>
      <c r="B71" s="29"/>
      <c r="C71" s="231"/>
      <c r="D71" s="231"/>
    </row>
    <row r="72" spans="1:4">
      <c r="A72" s="4" t="s">
        <v>186</v>
      </c>
      <c r="B72" s="29" t="s">
        <v>307</v>
      </c>
      <c r="C72" s="189"/>
      <c r="D72" s="189"/>
    </row>
    <row r="73" spans="1:4">
      <c r="A73" s="4" t="s">
        <v>187</v>
      </c>
      <c r="B73" s="29" t="s">
        <v>308</v>
      </c>
      <c r="C73" s="189"/>
      <c r="D73" s="189"/>
    </row>
    <row r="74" spans="1:4">
      <c r="A74" s="4" t="s">
        <v>188</v>
      </c>
      <c r="B74" s="29" t="s">
        <v>309</v>
      </c>
      <c r="C74" s="189"/>
      <c r="D74" s="189"/>
    </row>
    <row r="75" spans="1:4">
      <c r="A75" s="4" t="s">
        <v>189</v>
      </c>
      <c r="B75" s="29" t="s">
        <v>310</v>
      </c>
      <c r="C75" s="189"/>
      <c r="D75" s="189"/>
    </row>
    <row r="76" spans="1:4">
      <c r="A76" s="4" t="s">
        <v>190</v>
      </c>
      <c r="B76" s="29" t="s">
        <v>311</v>
      </c>
      <c r="C76" s="189"/>
      <c r="D76" s="189"/>
    </row>
    <row r="77" spans="1:4">
      <c r="A77" s="4" t="s">
        <v>191</v>
      </c>
      <c r="B77" s="29" t="s">
        <v>312</v>
      </c>
      <c r="C77" s="189"/>
      <c r="D77" s="189"/>
    </row>
    <row r="78" spans="1:4">
      <c r="A78" s="4" t="s">
        <v>192</v>
      </c>
      <c r="B78" s="29" t="s">
        <v>313</v>
      </c>
      <c r="C78" s="188">
        <v>52694478</v>
      </c>
      <c r="D78" s="188">
        <v>50755413</v>
      </c>
    </row>
    <row r="79" spans="1:4">
      <c r="A79" s="4" t="s">
        <v>193</v>
      </c>
      <c r="B79" s="29" t="s">
        <v>314</v>
      </c>
      <c r="C79" s="188">
        <v>46037968</v>
      </c>
      <c r="D79" s="188">
        <v>3164235</v>
      </c>
    </row>
    <row r="80" spans="1:4">
      <c r="A80" s="4" t="s">
        <v>194</v>
      </c>
      <c r="B80" s="29" t="s">
        <v>315</v>
      </c>
      <c r="C80" s="188">
        <v>54637</v>
      </c>
      <c r="D80" s="189"/>
    </row>
    <row r="81" spans="1:4">
      <c r="A81" s="4" t="s">
        <v>195</v>
      </c>
      <c r="B81" s="195" t="s">
        <v>316</v>
      </c>
      <c r="C81" s="188">
        <v>5664799</v>
      </c>
      <c r="D81" s="188">
        <v>5597748</v>
      </c>
    </row>
    <row r="82" spans="1:4">
      <c r="A82" s="4" t="s">
        <v>326</v>
      </c>
      <c r="B82" s="29" t="s">
        <v>317</v>
      </c>
      <c r="C82" s="188">
        <v>837621</v>
      </c>
      <c r="D82" s="188">
        <v>3978008</v>
      </c>
    </row>
    <row r="83" spans="1:4">
      <c r="A83" s="45" t="s">
        <v>178</v>
      </c>
      <c r="B83" s="29">
        <v>31</v>
      </c>
      <c r="C83" s="189"/>
      <c r="D83" s="189"/>
    </row>
    <row r="84" spans="1:4">
      <c r="A84" s="45" t="s">
        <v>45</v>
      </c>
      <c r="B84" s="30"/>
      <c r="C84" s="189"/>
      <c r="D84" s="189"/>
    </row>
    <row r="85" spans="1:4">
      <c r="A85" s="4" t="s">
        <v>196</v>
      </c>
      <c r="B85" s="29" t="s">
        <v>318</v>
      </c>
      <c r="C85" s="232"/>
      <c r="D85" s="232"/>
    </row>
    <row r="86" spans="1:4">
      <c r="A86" s="4" t="s">
        <v>197</v>
      </c>
      <c r="B86" s="29" t="s">
        <v>319</v>
      </c>
      <c r="C86" s="232"/>
      <c r="D86" s="232"/>
    </row>
    <row r="87" spans="1:4">
      <c r="A87" s="4" t="s">
        <v>198</v>
      </c>
      <c r="B87" s="29" t="s">
        <v>319</v>
      </c>
      <c r="C87" s="232"/>
      <c r="D87" s="232"/>
    </row>
    <row r="88" spans="1:4">
      <c r="A88" s="4" t="s">
        <v>199</v>
      </c>
      <c r="B88" s="54" t="s">
        <v>320</v>
      </c>
      <c r="C88" s="232"/>
      <c r="D88" s="232"/>
    </row>
    <row r="89" spans="1:4">
      <c r="A89" s="4" t="s">
        <v>289</v>
      </c>
      <c r="B89" s="29">
        <v>32</v>
      </c>
      <c r="C89" s="188">
        <v>9751246</v>
      </c>
      <c r="D89" s="188">
        <v>13301748</v>
      </c>
    </row>
    <row r="90" spans="1:4">
      <c r="A90" s="45" t="s">
        <v>35</v>
      </c>
      <c r="B90" s="30">
        <v>33</v>
      </c>
      <c r="C90" s="189"/>
      <c r="D90" s="189"/>
    </row>
    <row r="91" spans="1:4">
      <c r="A91" s="45" t="s">
        <v>200</v>
      </c>
      <c r="B91" s="30">
        <v>34</v>
      </c>
      <c r="C91" s="188">
        <v>273711</v>
      </c>
      <c r="D91" s="188">
        <v>1278081</v>
      </c>
    </row>
    <row r="92" spans="1:4">
      <c r="A92" s="45" t="s">
        <v>201</v>
      </c>
      <c r="B92" s="30">
        <v>35</v>
      </c>
      <c r="C92" s="188">
        <v>336089</v>
      </c>
      <c r="D92" s="188">
        <v>20913</v>
      </c>
    </row>
    <row r="93" spans="1:4">
      <c r="A93" s="45" t="s">
        <v>290</v>
      </c>
      <c r="B93" s="30">
        <v>36</v>
      </c>
      <c r="C93" s="229">
        <v>550012877</v>
      </c>
      <c r="D93" s="229">
        <v>924791298</v>
      </c>
    </row>
    <row r="94" spans="1:4">
      <c r="A94" s="45" t="s">
        <v>36</v>
      </c>
      <c r="B94" s="30">
        <v>37</v>
      </c>
      <c r="C94" s="229">
        <f>32227935+45974</f>
        <v>32273909</v>
      </c>
      <c r="D94" s="229">
        <v>10321306</v>
      </c>
    </row>
    <row r="95" spans="1:4">
      <c r="A95" s="3" t="s">
        <v>206</v>
      </c>
      <c r="B95" s="30">
        <v>38</v>
      </c>
      <c r="C95" s="230">
        <f>C94+C93+C92+C91+C89+C70+C69+C67+C64+C63</f>
        <v>81982693333</v>
      </c>
      <c r="D95" s="230">
        <f>D94+D93+D92+D91+D89+D70+D69+D67+D64+D63</f>
        <v>31100505790</v>
      </c>
    </row>
    <row r="96" spans="1:4">
      <c r="A96" s="45" t="s">
        <v>37</v>
      </c>
      <c r="B96" s="31"/>
      <c r="C96" s="231"/>
      <c r="D96" s="231"/>
    </row>
    <row r="97" spans="1:4">
      <c r="A97" s="45" t="s">
        <v>38</v>
      </c>
      <c r="B97" s="29">
        <v>39</v>
      </c>
      <c r="C97" s="188">
        <v>61422793824</v>
      </c>
      <c r="D97" s="188">
        <v>25879475104</v>
      </c>
    </row>
    <row r="98" spans="1:4">
      <c r="A98" s="45" t="s">
        <v>45</v>
      </c>
      <c r="B98" s="30"/>
      <c r="C98" s="231"/>
      <c r="D98" s="231"/>
    </row>
    <row r="99" spans="1:4">
      <c r="A99" s="4" t="s">
        <v>2</v>
      </c>
      <c r="B99" s="29" t="s">
        <v>321</v>
      </c>
      <c r="C99" s="188">
        <v>61422793824</v>
      </c>
      <c r="D99" s="188">
        <v>25879475104</v>
      </c>
    </row>
    <row r="100" spans="1:4">
      <c r="A100" s="4" t="s">
        <v>39</v>
      </c>
      <c r="B100" s="29" t="s">
        <v>322</v>
      </c>
      <c r="C100" s="189"/>
      <c r="D100" s="189"/>
    </row>
    <row r="101" spans="1:4">
      <c r="A101" s="45" t="s">
        <v>40</v>
      </c>
      <c r="B101" s="29">
        <v>40</v>
      </c>
      <c r="C101" s="189"/>
      <c r="D101" s="189"/>
    </row>
    <row r="102" spans="1:4">
      <c r="A102" s="45" t="s">
        <v>41</v>
      </c>
      <c r="B102" s="30">
        <v>41</v>
      </c>
      <c r="C102" s="189"/>
      <c r="D102" s="189"/>
    </row>
    <row r="103" spans="1:4">
      <c r="A103" s="45" t="s">
        <v>42</v>
      </c>
      <c r="B103" s="30">
        <v>42</v>
      </c>
      <c r="C103" s="189"/>
      <c r="D103" s="189"/>
    </row>
    <row r="104" spans="1:4">
      <c r="A104" s="45" t="s">
        <v>291</v>
      </c>
      <c r="B104" s="30">
        <v>43</v>
      </c>
      <c r="C104" s="188">
        <v>277880</v>
      </c>
      <c r="D104" s="188">
        <v>277880</v>
      </c>
    </row>
    <row r="105" spans="1:4">
      <c r="A105" s="45" t="s">
        <v>292</v>
      </c>
      <c r="B105" s="29">
        <v>44</v>
      </c>
      <c r="C105" s="189"/>
      <c r="D105" s="189"/>
    </row>
    <row r="106" spans="1:4">
      <c r="A106" s="45" t="s">
        <v>293</v>
      </c>
      <c r="B106" s="29">
        <v>45</v>
      </c>
      <c r="C106" s="189"/>
      <c r="D106" s="189"/>
    </row>
    <row r="107" spans="1:4">
      <c r="A107" s="45" t="s">
        <v>43</v>
      </c>
      <c r="B107" s="29">
        <v>46</v>
      </c>
      <c r="C107" s="189"/>
      <c r="D107" s="189"/>
    </row>
    <row r="108" spans="1:4">
      <c r="A108" s="45" t="s">
        <v>44</v>
      </c>
      <c r="B108" s="29">
        <v>47</v>
      </c>
      <c r="C108" s="188">
        <v>26013364218</v>
      </c>
      <c r="D108" s="188">
        <v>17015925623</v>
      </c>
    </row>
    <row r="109" spans="1:4">
      <c r="A109" s="45" t="s">
        <v>45</v>
      </c>
      <c r="B109" s="30"/>
      <c r="C109" s="231"/>
      <c r="D109" s="231"/>
    </row>
    <row r="110" spans="1:4">
      <c r="A110" s="4" t="s">
        <v>46</v>
      </c>
      <c r="B110" s="30" t="s">
        <v>323</v>
      </c>
      <c r="C110" s="188">
        <v>17015925623</v>
      </c>
      <c r="D110" s="188">
        <v>10315026484</v>
      </c>
    </row>
    <row r="111" spans="1:4">
      <c r="A111" s="4" t="s">
        <v>47</v>
      </c>
      <c r="B111" s="29" t="s">
        <v>324</v>
      </c>
      <c r="C111" s="188">
        <v>8997438595</v>
      </c>
      <c r="D111" s="188">
        <v>6700899139</v>
      </c>
    </row>
    <row r="112" spans="1:4">
      <c r="A112" s="3" t="s">
        <v>210</v>
      </c>
      <c r="B112" s="29">
        <v>48</v>
      </c>
      <c r="C112" s="230">
        <f>C108+C104+C97</f>
        <v>87436435922</v>
      </c>
      <c r="D112" s="230">
        <f>D108+D104+D97</f>
        <v>42895678607</v>
      </c>
    </row>
    <row r="113" spans="1:4">
      <c r="A113" s="2" t="s">
        <v>202</v>
      </c>
      <c r="B113" s="29">
        <v>49</v>
      </c>
      <c r="C113" s="230">
        <f>C112+C95</f>
        <v>169419129255</v>
      </c>
      <c r="D113" s="230">
        <f>D112+D95</f>
        <v>73996184397</v>
      </c>
    </row>
    <row r="114" spans="1:4">
      <c r="A114" s="9"/>
      <c r="B114" s="62"/>
      <c r="C114" s="75"/>
      <c r="D114" s="114">
        <f>D112-D59</f>
        <v>42700564554</v>
      </c>
    </row>
    <row r="115" spans="1:4">
      <c r="A115" s="62"/>
      <c r="B115" s="62"/>
      <c r="C115" s="75"/>
      <c r="D115" s="115"/>
    </row>
    <row r="116" spans="1:4">
      <c r="A116" s="238" t="str">
        <f>ББ!A120</f>
        <v>И. о. Председателя Правления _____________________________ /Нукенов Т. Б.  Дата  08.07.2022 г.</v>
      </c>
      <c r="B116" s="238"/>
      <c r="C116" s="238"/>
      <c r="D116" s="238"/>
    </row>
    <row r="117" spans="1:4">
      <c r="A117" s="85"/>
      <c r="B117" s="85"/>
      <c r="C117" s="85"/>
      <c r="D117" s="85"/>
    </row>
    <row r="118" spans="1:4">
      <c r="A118" s="238" t="s">
        <v>371</v>
      </c>
      <c r="B118" s="238"/>
      <c r="C118" s="238"/>
      <c r="D118" s="238"/>
    </row>
    <row r="119" spans="1:4">
      <c r="A119" s="85"/>
      <c r="B119" s="85"/>
      <c r="C119" s="85"/>
      <c r="D119" s="85"/>
    </row>
    <row r="120" spans="1:4">
      <c r="A120" s="238" t="s">
        <v>372</v>
      </c>
      <c r="B120" s="238"/>
      <c r="C120" s="238"/>
      <c r="D120" s="238"/>
    </row>
    <row r="121" spans="1:4">
      <c r="A121" s="239" t="s">
        <v>209</v>
      </c>
      <c r="B121" s="239"/>
      <c r="C121" s="239"/>
      <c r="D121" s="239"/>
    </row>
    <row r="122" spans="1:4">
      <c r="A122" s="62" t="s">
        <v>4</v>
      </c>
      <c r="B122" s="7"/>
      <c r="C122" s="76"/>
      <c r="D122" s="54"/>
    </row>
    <row r="123" spans="1:4">
      <c r="C123" s="233"/>
      <c r="D123" s="233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3"/>
  <sheetViews>
    <sheetView zoomScaleNormal="100" workbookViewId="0">
      <selection activeCell="B34" sqref="B34:J35"/>
    </sheetView>
  </sheetViews>
  <sheetFormatPr defaultColWidth="8.85546875" defaultRowHeight="12.75"/>
  <cols>
    <col min="1" max="1" width="56.5703125" style="111" bestFit="1" customWidth="1"/>
    <col min="2" max="2" width="20.42578125" style="112" customWidth="1"/>
    <col min="3" max="3" width="3.42578125" style="112" customWidth="1"/>
    <col min="4" max="4" width="23.85546875" style="112" customWidth="1"/>
    <col min="5" max="5" width="2.7109375" style="112" customWidth="1"/>
    <col min="6" max="6" width="18.7109375" style="112" customWidth="1"/>
    <col min="7" max="7" width="3.140625" style="112" customWidth="1"/>
    <col min="8" max="8" width="17.7109375" style="112" customWidth="1"/>
    <col min="9" max="9" width="2.7109375" style="111" customWidth="1"/>
    <col min="10" max="10" width="15.42578125" style="111" bestFit="1" customWidth="1"/>
    <col min="11" max="11" width="11.28515625" style="111" bestFit="1" customWidth="1"/>
    <col min="12" max="16384" width="8.85546875" style="111"/>
  </cols>
  <sheetData>
    <row r="1" spans="1:8" s="94" customFormat="1" ht="15.75">
      <c r="A1" s="92" t="s">
        <v>223</v>
      </c>
      <c r="B1" s="93"/>
      <c r="C1" s="93"/>
      <c r="D1" s="93"/>
      <c r="E1" s="93"/>
      <c r="F1" s="93"/>
      <c r="G1" s="93"/>
      <c r="H1" s="93"/>
    </row>
    <row r="2" spans="1:8" s="94" customFormat="1" ht="15.75">
      <c r="A2" s="95"/>
      <c r="B2" s="93"/>
      <c r="C2" s="93"/>
      <c r="D2" s="93"/>
      <c r="E2" s="93"/>
      <c r="F2" s="93"/>
      <c r="G2" s="93"/>
      <c r="H2" s="93"/>
    </row>
    <row r="3" spans="1:8" s="94" customFormat="1" ht="15.75">
      <c r="A3" s="96" t="s">
        <v>224</v>
      </c>
      <c r="B3" s="93"/>
      <c r="C3" s="93"/>
      <c r="D3" s="93"/>
      <c r="E3" s="93"/>
      <c r="F3" s="93"/>
      <c r="G3" s="93"/>
      <c r="H3" s="93"/>
    </row>
    <row r="4" spans="1:8" s="94" customFormat="1" ht="15.75">
      <c r="A4" s="96" t="str">
        <f>ББ!A7</f>
        <v>по состоянию на 01 июля 2022 года</v>
      </c>
      <c r="B4" s="93"/>
      <c r="C4" s="93"/>
      <c r="D4" s="93"/>
      <c r="E4" s="93"/>
      <c r="F4" s="93"/>
      <c r="G4" s="93"/>
      <c r="H4" s="93"/>
    </row>
    <row r="5" spans="1:8" s="94" customFormat="1" ht="15.75">
      <c r="A5" s="97" t="s">
        <v>235</v>
      </c>
      <c r="B5" s="93"/>
      <c r="C5" s="93"/>
      <c r="D5" s="93"/>
      <c r="E5" s="93"/>
      <c r="F5" s="93"/>
      <c r="G5" s="93"/>
      <c r="H5" s="93"/>
    </row>
    <row r="6" spans="1:8" s="94" customFormat="1" ht="15.75">
      <c r="B6" s="93"/>
      <c r="C6" s="93"/>
      <c r="D6" s="93"/>
      <c r="E6" s="93"/>
      <c r="F6" s="93"/>
      <c r="G6" s="93"/>
      <c r="H6" s="93"/>
    </row>
    <row r="7" spans="1:8" s="99" customFormat="1" ht="47.25">
      <c r="A7" s="246"/>
      <c r="B7" s="98" t="s">
        <v>226</v>
      </c>
      <c r="C7" s="245"/>
      <c r="D7" s="245" t="s">
        <v>227</v>
      </c>
      <c r="E7" s="245"/>
      <c r="F7" s="245" t="s">
        <v>228</v>
      </c>
      <c r="G7" s="245"/>
      <c r="H7" s="98" t="s">
        <v>0</v>
      </c>
    </row>
    <row r="8" spans="1:8" s="99" customFormat="1" ht="15.75">
      <c r="A8" s="246"/>
      <c r="B8" s="98" t="s">
        <v>229</v>
      </c>
      <c r="C8" s="245"/>
      <c r="D8" s="245"/>
      <c r="E8" s="245"/>
      <c r="F8" s="245"/>
      <c r="G8" s="245"/>
      <c r="H8" s="98" t="s">
        <v>230</v>
      </c>
    </row>
    <row r="9" spans="1:8" s="99" customFormat="1" ht="15.75">
      <c r="A9" s="100"/>
      <c r="B9" s="100"/>
      <c r="C9" s="100"/>
      <c r="D9" s="100"/>
      <c r="E9" s="100"/>
      <c r="F9" s="100"/>
      <c r="G9" s="100"/>
      <c r="H9" s="100"/>
    </row>
    <row r="10" spans="1:8" s="99" customFormat="1" ht="14.25" customHeight="1">
      <c r="A10" s="252" t="s">
        <v>376</v>
      </c>
      <c r="B10" s="247">
        <f>'[2]ББ в тенге1'!$D$99</f>
        <v>15701099918</v>
      </c>
      <c r="C10" s="247"/>
      <c r="D10" s="247">
        <f>'[2]ББ в тенге1'!$D$106</f>
        <v>277880</v>
      </c>
      <c r="E10" s="247"/>
      <c r="F10" s="247">
        <f>'[2]ББ в тенге1'!$D$110</f>
        <v>10315026484</v>
      </c>
      <c r="G10" s="247"/>
      <c r="H10" s="247">
        <f>F10+D10+B10</f>
        <v>26016404282</v>
      </c>
    </row>
    <row r="11" spans="1:8" s="99" customFormat="1" ht="14.25" customHeight="1">
      <c r="A11" s="252"/>
      <c r="B11" s="247"/>
      <c r="C11" s="247"/>
      <c r="D11" s="247"/>
      <c r="E11" s="247"/>
      <c r="F11" s="247"/>
      <c r="G11" s="247"/>
      <c r="H11" s="247"/>
    </row>
    <row r="12" spans="1:8" s="99" customFormat="1" ht="14.25" customHeight="1">
      <c r="A12" s="101"/>
      <c r="B12" s="120"/>
      <c r="C12" s="121"/>
      <c r="D12" s="121"/>
      <c r="E12" s="121"/>
      <c r="F12" s="120"/>
      <c r="G12" s="121"/>
      <c r="H12" s="120"/>
    </row>
    <row r="13" spans="1:8" s="99" customFormat="1" ht="14.25" customHeight="1">
      <c r="A13" s="101" t="s">
        <v>231</v>
      </c>
      <c r="B13" s="120"/>
      <c r="C13" s="121"/>
      <c r="D13" s="121"/>
      <c r="E13" s="121"/>
      <c r="F13" s="118">
        <f>'[2]ББ в тенге1'!$C$113</f>
        <v>5523817054</v>
      </c>
      <c r="G13" s="121"/>
      <c r="H13" s="118">
        <f>F13</f>
        <v>5523817054</v>
      </c>
    </row>
    <row r="14" spans="1:8" s="99" customFormat="1" ht="14.25" customHeight="1">
      <c r="A14" s="101" t="s">
        <v>232</v>
      </c>
      <c r="B14" s="122">
        <f>'[2]ББ в тенге1'!$C$101-'[2]ББ в тенге1'!$D$101</f>
        <v>10178375186</v>
      </c>
      <c r="C14" s="121"/>
      <c r="D14" s="123"/>
      <c r="E14" s="121"/>
      <c r="F14" s="118"/>
      <c r="G14" s="121"/>
      <c r="H14" s="118">
        <f>D14+B14</f>
        <v>10178375186</v>
      </c>
    </row>
    <row r="15" spans="1:8" s="99" customFormat="1" ht="14.25" customHeight="1" thickBot="1">
      <c r="A15" s="101" t="s">
        <v>233</v>
      </c>
      <c r="B15" s="124"/>
      <c r="C15" s="121"/>
      <c r="D15" s="125"/>
      <c r="E15" s="121"/>
      <c r="F15" s="119"/>
      <c r="G15" s="126"/>
      <c r="H15" s="119">
        <f>F15</f>
        <v>0</v>
      </c>
    </row>
    <row r="16" spans="1:8" s="99" customFormat="1" ht="14.25" customHeight="1">
      <c r="A16" s="101"/>
      <c r="B16" s="120"/>
      <c r="C16" s="121"/>
      <c r="D16" s="121"/>
      <c r="E16" s="121"/>
      <c r="F16" s="120"/>
      <c r="G16" s="121"/>
      <c r="H16" s="120"/>
    </row>
    <row r="17" spans="1:11" s="99" customFormat="1" ht="14.25" customHeight="1">
      <c r="A17" s="102" t="s">
        <v>375</v>
      </c>
      <c r="B17" s="127">
        <f>B14+B10</f>
        <v>25879475104</v>
      </c>
      <c r="C17" s="98"/>
      <c r="D17" s="127">
        <f>D14+D10</f>
        <v>277880</v>
      </c>
      <c r="E17" s="98"/>
      <c r="F17" s="127">
        <f>F15+F13+F10</f>
        <v>15838843538</v>
      </c>
      <c r="G17" s="98"/>
      <c r="H17" s="127">
        <f>H10+H13+H14</f>
        <v>41718596522</v>
      </c>
    </row>
    <row r="18" spans="1:11" s="99" customFormat="1" ht="14.25" customHeight="1">
      <c r="A18" s="102"/>
      <c r="B18" s="120"/>
      <c r="C18" s="121"/>
      <c r="D18" s="121"/>
      <c r="E18" s="121"/>
      <c r="F18" s="120"/>
      <c r="G18" s="121"/>
      <c r="H18" s="120"/>
    </row>
    <row r="19" spans="1:11" s="99" customFormat="1" ht="14.25" customHeight="1">
      <c r="A19" s="102" t="s">
        <v>374</v>
      </c>
      <c r="B19" s="127">
        <f>'ББ в тенге'!D97</f>
        <v>25879475104</v>
      </c>
      <c r="C19" s="98"/>
      <c r="D19" s="127">
        <f>D17</f>
        <v>277880</v>
      </c>
      <c r="E19" s="98"/>
      <c r="F19" s="127">
        <f>'ББ в тенге'!D108</f>
        <v>17015925623</v>
      </c>
      <c r="G19" s="98"/>
      <c r="H19" s="127">
        <f>B19+D19+F19</f>
        <v>42895678607</v>
      </c>
    </row>
    <row r="20" spans="1:11" s="99" customFormat="1" ht="14.25" customHeight="1">
      <c r="A20" s="102"/>
      <c r="B20" s="120"/>
      <c r="C20" s="121"/>
      <c r="D20" s="121"/>
      <c r="E20" s="121"/>
      <c r="F20" s="120"/>
      <c r="G20" s="121"/>
      <c r="H20" s="120"/>
    </row>
    <row r="21" spans="1:11" s="99" customFormat="1" ht="14.25" customHeight="1">
      <c r="A21" s="101" t="s">
        <v>234</v>
      </c>
      <c r="B21" s="120"/>
      <c r="C21" s="121"/>
      <c r="D21" s="121"/>
      <c r="E21" s="121"/>
      <c r="F21" s="120"/>
      <c r="G21" s="121"/>
      <c r="H21" s="120"/>
    </row>
    <row r="22" spans="1:11" s="99" customFormat="1" ht="14.25" customHeight="1">
      <c r="A22" s="101" t="s">
        <v>231</v>
      </c>
      <c r="B22" s="120"/>
      <c r="C22" s="121"/>
      <c r="D22" s="121"/>
      <c r="E22" s="121"/>
      <c r="F22" s="118">
        <f>'ББ в тенге'!C111</f>
        <v>8997438595</v>
      </c>
      <c r="G22" s="121"/>
      <c r="H22" s="118">
        <f>F22</f>
        <v>8997438595</v>
      </c>
    </row>
    <row r="23" spans="1:11" s="99" customFormat="1" ht="14.25" customHeight="1">
      <c r="A23" s="101" t="s">
        <v>233</v>
      </c>
      <c r="B23" s="120"/>
      <c r="C23" s="121"/>
      <c r="D23" s="121"/>
      <c r="E23" s="121"/>
      <c r="F23" s="118"/>
      <c r="G23" s="121"/>
      <c r="H23" s="118"/>
    </row>
    <row r="24" spans="1:11" s="99" customFormat="1" ht="14.25" customHeight="1" thickBot="1">
      <c r="A24" s="101" t="s">
        <v>232</v>
      </c>
      <c r="B24" s="118">
        <f>'ББ в тенге'!C99-'ББ в тенге'!D99</f>
        <v>35543318720</v>
      </c>
      <c r="C24" s="121"/>
      <c r="D24" s="121"/>
      <c r="E24" s="121"/>
      <c r="F24" s="120"/>
      <c r="G24" s="121"/>
      <c r="H24" s="118">
        <f>B24</f>
        <v>35543318720</v>
      </c>
    </row>
    <row r="25" spans="1:11" s="99" customFormat="1" ht="14.25" customHeight="1">
      <c r="A25" s="101"/>
      <c r="B25" s="128"/>
      <c r="C25" s="121"/>
      <c r="D25" s="129"/>
      <c r="E25" s="121"/>
      <c r="F25" s="128"/>
      <c r="G25" s="121"/>
      <c r="H25" s="128"/>
    </row>
    <row r="26" spans="1:11" s="99" customFormat="1" ht="14.25" customHeight="1" thickBot="1">
      <c r="A26" s="102" t="s">
        <v>373</v>
      </c>
      <c r="B26" s="130">
        <f>B19+B24</f>
        <v>61422793824</v>
      </c>
      <c r="C26" s="98"/>
      <c r="D26" s="131">
        <f>D19</f>
        <v>277880</v>
      </c>
      <c r="E26" s="98"/>
      <c r="F26" s="130">
        <f>F22+F23+F19</f>
        <v>26013364218</v>
      </c>
      <c r="G26" s="98"/>
      <c r="H26" s="130">
        <f>H19+H22+H24</f>
        <v>87436435922</v>
      </c>
      <c r="J26" s="113"/>
      <c r="K26" s="113"/>
    </row>
    <row r="27" spans="1:11" s="99" customFormat="1" ht="14.25" customHeight="1" thickTop="1">
      <c r="B27" s="103"/>
      <c r="C27" s="103"/>
      <c r="D27" s="103"/>
      <c r="E27" s="103"/>
      <c r="F27" s="103"/>
      <c r="G27" s="103"/>
      <c r="H27" s="103"/>
    </row>
    <row r="28" spans="1:11" s="99" customFormat="1" ht="19.5" customHeight="1">
      <c r="B28" s="103"/>
      <c r="C28" s="103"/>
      <c r="D28" s="103"/>
      <c r="E28" s="103"/>
      <c r="F28" s="103"/>
      <c r="G28" s="103"/>
      <c r="H28" s="103"/>
    </row>
    <row r="29" spans="1:11" s="99" customFormat="1" ht="14.25" customHeight="1">
      <c r="A29" s="250" t="str">
        <f>ББ!A120</f>
        <v>И. о. Председателя Правления _____________________________ /Нукенов Т. Б.  Дата  08.07.2022 г.</v>
      </c>
      <c r="B29" s="250"/>
      <c r="C29" s="250"/>
      <c r="D29" s="250"/>
      <c r="E29" s="251"/>
      <c r="F29" s="251"/>
      <c r="G29" s="103"/>
      <c r="H29" s="103"/>
    </row>
    <row r="30" spans="1:11" s="99" customFormat="1" ht="14.25" customHeight="1">
      <c r="A30" s="104"/>
      <c r="B30" s="105"/>
      <c r="C30" s="105"/>
      <c r="D30" s="105"/>
      <c r="E30" s="103"/>
      <c r="F30" s="103"/>
      <c r="G30" s="103"/>
      <c r="H30" s="103"/>
    </row>
    <row r="31" spans="1:11" s="99" customFormat="1" ht="14.25" customHeight="1">
      <c r="A31" s="248" t="str">
        <f>ББ!A121</f>
        <v>Главный бухгалтер ________________________________ / Хон Т.Э. Дата 08.07.2022 г.</v>
      </c>
      <c r="B31" s="248"/>
      <c r="C31" s="248"/>
      <c r="D31" s="248"/>
      <c r="E31" s="103"/>
      <c r="F31" s="103"/>
      <c r="G31" s="103"/>
      <c r="H31" s="103"/>
    </row>
    <row r="32" spans="1:11" s="99" customFormat="1" ht="15.75">
      <c r="A32" s="248"/>
      <c r="B32" s="248"/>
      <c r="C32" s="248"/>
      <c r="D32" s="248"/>
      <c r="E32" s="103"/>
      <c r="F32" s="103"/>
      <c r="G32" s="103"/>
      <c r="H32" s="103"/>
    </row>
    <row r="33" spans="1:8" s="99" customFormat="1" ht="16.5" customHeight="1">
      <c r="A33" s="249" t="s">
        <v>209</v>
      </c>
      <c r="B33" s="249"/>
      <c r="C33" s="249"/>
      <c r="D33" s="249"/>
      <c r="E33" s="103"/>
      <c r="F33" s="103"/>
      <c r="G33" s="103"/>
      <c r="H33" s="103"/>
    </row>
    <row r="34" spans="1:8" s="99" customFormat="1" ht="20.25" customHeight="1">
      <c r="A34" s="106" t="s">
        <v>4</v>
      </c>
      <c r="B34" s="234"/>
      <c r="C34" s="108"/>
      <c r="D34" s="107"/>
      <c r="E34" s="103"/>
      <c r="F34" s="235"/>
      <c r="G34" s="103"/>
      <c r="H34" s="235"/>
    </row>
    <row r="35" spans="1:8" s="99" customFormat="1" ht="20.25" customHeight="1">
      <c r="B35" s="103"/>
      <c r="C35" s="103"/>
      <c r="D35" s="103"/>
      <c r="E35" s="103"/>
      <c r="F35" s="103"/>
      <c r="G35" s="103"/>
      <c r="H35" s="235"/>
    </row>
    <row r="36" spans="1:8" s="109" customFormat="1">
      <c r="B36" s="110"/>
      <c r="C36" s="110"/>
      <c r="D36" s="110"/>
      <c r="E36" s="110"/>
      <c r="F36" s="110"/>
      <c r="G36" s="110"/>
      <c r="H36" s="110"/>
    </row>
    <row r="37" spans="1:8" s="109" customFormat="1">
      <c r="B37" s="110"/>
      <c r="C37" s="110"/>
      <c r="D37" s="110"/>
      <c r="E37" s="110"/>
      <c r="F37" s="110"/>
      <c r="G37" s="110"/>
      <c r="H37" s="110"/>
    </row>
    <row r="38" spans="1:8" s="109" customFormat="1">
      <c r="B38" s="110"/>
      <c r="C38" s="110"/>
      <c r="D38" s="110"/>
      <c r="E38" s="110"/>
      <c r="F38" s="110"/>
      <c r="G38" s="110"/>
      <c r="H38" s="110"/>
    </row>
    <row r="39" spans="1:8" s="109" customFormat="1">
      <c r="B39" s="110"/>
      <c r="C39" s="110"/>
      <c r="D39" s="110"/>
      <c r="E39" s="110"/>
      <c r="F39" s="110"/>
      <c r="G39" s="110"/>
      <c r="H39" s="110"/>
    </row>
    <row r="40" spans="1:8" s="109" customFormat="1">
      <c r="B40" s="110"/>
      <c r="C40" s="110"/>
      <c r="D40" s="110"/>
      <c r="E40" s="110"/>
      <c r="F40" s="110"/>
      <c r="G40" s="110"/>
      <c r="H40" s="110"/>
    </row>
    <row r="41" spans="1:8" s="109" customFormat="1">
      <c r="B41" s="110"/>
      <c r="C41" s="110"/>
      <c r="D41" s="110"/>
      <c r="E41" s="110"/>
      <c r="F41" s="110"/>
      <c r="G41" s="110"/>
      <c r="H41" s="110"/>
    </row>
    <row r="42" spans="1:8" s="109" customFormat="1">
      <c r="B42" s="110"/>
      <c r="C42" s="110"/>
      <c r="D42" s="110"/>
      <c r="E42" s="110"/>
      <c r="F42" s="110"/>
      <c r="G42" s="110"/>
      <c r="H42" s="110"/>
    </row>
    <row r="43" spans="1:8" s="109" customFormat="1">
      <c r="B43" s="110"/>
      <c r="C43" s="110"/>
      <c r="D43" s="110"/>
      <c r="E43" s="110"/>
      <c r="F43" s="110"/>
      <c r="G43" s="110"/>
      <c r="H43" s="110"/>
    </row>
    <row r="44" spans="1:8" s="109" customFormat="1">
      <c r="B44" s="110"/>
      <c r="C44" s="110"/>
      <c r="D44" s="110"/>
      <c r="E44" s="110"/>
      <c r="F44" s="110"/>
      <c r="G44" s="110"/>
      <c r="H44" s="110"/>
    </row>
    <row r="45" spans="1:8" s="109" customFormat="1">
      <c r="B45" s="110"/>
      <c r="C45" s="110"/>
      <c r="D45" s="110"/>
      <c r="E45" s="110"/>
      <c r="F45" s="110"/>
      <c r="G45" s="110"/>
      <c r="H45" s="110"/>
    </row>
    <row r="46" spans="1:8" s="109" customFormat="1">
      <c r="B46" s="110"/>
      <c r="C46" s="110"/>
      <c r="D46" s="110"/>
      <c r="E46" s="110"/>
      <c r="F46" s="110"/>
      <c r="G46" s="110"/>
      <c r="H46" s="110"/>
    </row>
    <row r="47" spans="1:8" s="109" customFormat="1">
      <c r="B47" s="110"/>
      <c r="C47" s="110"/>
      <c r="D47" s="110"/>
      <c r="E47" s="110"/>
      <c r="F47" s="110"/>
      <c r="G47" s="110"/>
      <c r="H47" s="110"/>
    </row>
    <row r="48" spans="1:8" s="109" customFormat="1">
      <c r="B48" s="110"/>
      <c r="C48" s="110"/>
      <c r="D48" s="110"/>
      <c r="E48" s="110"/>
      <c r="F48" s="110"/>
      <c r="G48" s="110"/>
      <c r="H48" s="110"/>
    </row>
    <row r="49" spans="2:8" s="109" customFormat="1">
      <c r="B49" s="110"/>
      <c r="C49" s="110"/>
      <c r="D49" s="110"/>
      <c r="E49" s="110"/>
      <c r="F49" s="110"/>
      <c r="G49" s="110"/>
      <c r="H49" s="110"/>
    </row>
    <row r="50" spans="2:8" s="109" customFormat="1">
      <c r="B50" s="110"/>
      <c r="C50" s="110"/>
      <c r="D50" s="110"/>
      <c r="E50" s="110"/>
      <c r="F50" s="110"/>
      <c r="G50" s="110"/>
      <c r="H50" s="110"/>
    </row>
    <row r="51" spans="2:8" s="109" customFormat="1">
      <c r="B51" s="110"/>
      <c r="C51" s="110"/>
      <c r="D51" s="110"/>
      <c r="E51" s="110"/>
      <c r="F51" s="110"/>
      <c r="G51" s="110"/>
      <c r="H51" s="110"/>
    </row>
    <row r="52" spans="2:8" s="109" customFormat="1">
      <c r="B52" s="110"/>
      <c r="C52" s="110"/>
      <c r="D52" s="110"/>
      <c r="E52" s="110"/>
      <c r="F52" s="110"/>
      <c r="G52" s="110"/>
      <c r="H52" s="110"/>
    </row>
    <row r="53" spans="2:8" s="109" customFormat="1">
      <c r="B53" s="110"/>
      <c r="C53" s="110"/>
      <c r="D53" s="110"/>
      <c r="E53" s="110"/>
      <c r="F53" s="110"/>
      <c r="G53" s="110"/>
      <c r="H53" s="110"/>
    </row>
    <row r="54" spans="2:8" s="109" customFormat="1">
      <c r="B54" s="110"/>
      <c r="C54" s="110"/>
      <c r="D54" s="110"/>
      <c r="E54" s="110"/>
      <c r="F54" s="110"/>
      <c r="G54" s="110"/>
      <c r="H54" s="110"/>
    </row>
    <row r="55" spans="2:8" s="109" customFormat="1">
      <c r="B55" s="110"/>
      <c r="C55" s="110"/>
      <c r="D55" s="110"/>
      <c r="E55" s="110"/>
      <c r="F55" s="110"/>
      <c r="G55" s="110"/>
      <c r="H55" s="110"/>
    </row>
    <row r="56" spans="2:8" s="109" customFormat="1">
      <c r="B56" s="110"/>
      <c r="C56" s="110"/>
      <c r="D56" s="110"/>
      <c r="E56" s="110"/>
      <c r="F56" s="110"/>
      <c r="G56" s="110"/>
      <c r="H56" s="110"/>
    </row>
    <row r="57" spans="2:8" s="109" customFormat="1">
      <c r="B57" s="110"/>
      <c r="C57" s="110"/>
      <c r="D57" s="110"/>
      <c r="E57" s="110"/>
      <c r="F57" s="110"/>
      <c r="G57" s="110"/>
      <c r="H57" s="110"/>
    </row>
    <row r="58" spans="2:8" s="109" customFormat="1">
      <c r="B58" s="110"/>
      <c r="C58" s="110"/>
      <c r="D58" s="110"/>
      <c r="E58" s="110"/>
      <c r="F58" s="110"/>
      <c r="G58" s="110"/>
      <c r="H58" s="110"/>
    </row>
    <row r="59" spans="2:8" s="109" customFormat="1">
      <c r="B59" s="110"/>
      <c r="C59" s="110"/>
      <c r="D59" s="110"/>
      <c r="E59" s="110"/>
      <c r="F59" s="110"/>
      <c r="G59" s="110"/>
      <c r="H59" s="110"/>
    </row>
    <row r="60" spans="2:8" s="109" customFormat="1">
      <c r="B60" s="110"/>
      <c r="C60" s="110"/>
      <c r="D60" s="110"/>
      <c r="E60" s="110"/>
      <c r="F60" s="110"/>
      <c r="G60" s="110"/>
      <c r="H60" s="110"/>
    </row>
    <row r="61" spans="2:8" s="109" customFormat="1">
      <c r="B61" s="110"/>
      <c r="C61" s="110"/>
      <c r="D61" s="110"/>
      <c r="E61" s="110"/>
      <c r="F61" s="110"/>
      <c r="G61" s="110"/>
      <c r="H61" s="110"/>
    </row>
    <row r="62" spans="2:8" s="109" customFormat="1">
      <c r="B62" s="110"/>
      <c r="C62" s="110"/>
      <c r="D62" s="110"/>
      <c r="E62" s="110"/>
      <c r="F62" s="110"/>
      <c r="G62" s="110"/>
      <c r="H62" s="110"/>
    </row>
    <row r="63" spans="2:8" s="109" customFormat="1">
      <c r="B63" s="110"/>
      <c r="C63" s="110"/>
      <c r="D63" s="110"/>
      <c r="E63" s="110"/>
      <c r="F63" s="110"/>
      <c r="G63" s="110"/>
      <c r="H63" s="110"/>
    </row>
    <row r="64" spans="2:8" s="109" customFormat="1">
      <c r="B64" s="110"/>
      <c r="C64" s="110"/>
      <c r="D64" s="110"/>
      <c r="E64" s="110"/>
      <c r="F64" s="110"/>
      <c r="G64" s="110"/>
      <c r="H64" s="110"/>
    </row>
    <row r="65" spans="2:8" s="109" customFormat="1">
      <c r="B65" s="110"/>
      <c r="C65" s="110"/>
      <c r="D65" s="110"/>
      <c r="E65" s="110"/>
      <c r="F65" s="110"/>
      <c r="G65" s="110"/>
      <c r="H65" s="110"/>
    </row>
    <row r="66" spans="2:8" s="109" customFormat="1">
      <c r="B66" s="110"/>
      <c r="C66" s="110"/>
      <c r="D66" s="110"/>
      <c r="E66" s="110"/>
      <c r="F66" s="110"/>
      <c r="G66" s="110"/>
      <c r="H66" s="110"/>
    </row>
    <row r="67" spans="2:8" s="109" customFormat="1">
      <c r="B67" s="110"/>
      <c r="C67" s="110"/>
      <c r="D67" s="110"/>
      <c r="E67" s="110"/>
      <c r="F67" s="110"/>
      <c r="G67" s="110"/>
      <c r="H67" s="110"/>
    </row>
    <row r="68" spans="2:8" s="109" customFormat="1">
      <c r="B68" s="110"/>
      <c r="C68" s="110"/>
      <c r="D68" s="110"/>
      <c r="E68" s="110"/>
      <c r="F68" s="110"/>
      <c r="G68" s="110"/>
      <c r="H68" s="110"/>
    </row>
    <row r="69" spans="2:8" s="109" customFormat="1">
      <c r="B69" s="110"/>
      <c r="C69" s="110"/>
      <c r="D69" s="110"/>
      <c r="E69" s="110"/>
      <c r="F69" s="110"/>
      <c r="G69" s="110"/>
      <c r="H69" s="110"/>
    </row>
    <row r="70" spans="2:8" s="109" customFormat="1">
      <c r="B70" s="110"/>
      <c r="C70" s="110"/>
      <c r="D70" s="110"/>
      <c r="E70" s="110"/>
      <c r="F70" s="110"/>
      <c r="G70" s="110"/>
      <c r="H70" s="110"/>
    </row>
    <row r="71" spans="2:8" s="109" customFormat="1">
      <c r="B71" s="110"/>
      <c r="C71" s="110"/>
      <c r="D71" s="110"/>
      <c r="E71" s="110"/>
      <c r="F71" s="110"/>
      <c r="G71" s="110"/>
      <c r="H71" s="110"/>
    </row>
    <row r="72" spans="2:8" s="109" customFormat="1">
      <c r="B72" s="110"/>
      <c r="C72" s="110"/>
      <c r="D72" s="110"/>
      <c r="E72" s="110"/>
      <c r="F72" s="110"/>
      <c r="G72" s="110"/>
      <c r="H72" s="110"/>
    </row>
    <row r="73" spans="2:8" s="109" customFormat="1">
      <c r="B73" s="110"/>
      <c r="C73" s="110"/>
      <c r="D73" s="110"/>
      <c r="E73" s="110"/>
      <c r="F73" s="110"/>
      <c r="G73" s="110"/>
      <c r="H73" s="110"/>
    </row>
    <row r="74" spans="2:8" s="109" customFormat="1">
      <c r="B74" s="110"/>
      <c r="C74" s="110"/>
      <c r="D74" s="110"/>
      <c r="E74" s="110"/>
      <c r="F74" s="110"/>
      <c r="G74" s="110"/>
      <c r="H74" s="110"/>
    </row>
    <row r="75" spans="2:8" s="109" customFormat="1">
      <c r="B75" s="110"/>
      <c r="C75" s="110"/>
      <c r="D75" s="110"/>
      <c r="E75" s="110"/>
      <c r="F75" s="110"/>
      <c r="G75" s="110"/>
      <c r="H75" s="110"/>
    </row>
    <row r="76" spans="2:8" s="109" customFormat="1">
      <c r="B76" s="110"/>
      <c r="C76" s="110"/>
      <c r="D76" s="110"/>
      <c r="E76" s="110"/>
      <c r="F76" s="110"/>
      <c r="G76" s="110"/>
      <c r="H76" s="110"/>
    </row>
    <row r="77" spans="2:8" s="109" customFormat="1">
      <c r="B77" s="110"/>
      <c r="C77" s="110"/>
      <c r="D77" s="110"/>
      <c r="E77" s="110"/>
      <c r="F77" s="110"/>
      <c r="G77" s="110"/>
      <c r="H77" s="110"/>
    </row>
    <row r="78" spans="2:8" s="109" customFormat="1">
      <c r="B78" s="110"/>
      <c r="C78" s="110"/>
      <c r="D78" s="110"/>
      <c r="E78" s="110"/>
      <c r="F78" s="110"/>
      <c r="G78" s="110"/>
      <c r="H78" s="110"/>
    </row>
    <row r="79" spans="2:8" s="109" customFormat="1">
      <c r="B79" s="110"/>
      <c r="C79" s="110"/>
      <c r="D79" s="110"/>
      <c r="E79" s="110"/>
      <c r="F79" s="110"/>
      <c r="G79" s="110"/>
      <c r="H79" s="110"/>
    </row>
    <row r="80" spans="2:8" s="109" customFormat="1">
      <c r="B80" s="110"/>
      <c r="C80" s="110"/>
      <c r="D80" s="110"/>
      <c r="E80" s="110"/>
      <c r="F80" s="110"/>
      <c r="G80" s="110"/>
      <c r="H80" s="110"/>
    </row>
    <row r="81" spans="2:8" s="109" customFormat="1">
      <c r="B81" s="110"/>
      <c r="C81" s="110"/>
      <c r="D81" s="110"/>
      <c r="E81" s="110"/>
      <c r="F81" s="110"/>
      <c r="G81" s="110"/>
      <c r="H81" s="110"/>
    </row>
    <row r="82" spans="2:8" s="109" customFormat="1">
      <c r="B82" s="110"/>
      <c r="C82" s="110"/>
      <c r="D82" s="110"/>
      <c r="E82" s="110"/>
      <c r="F82" s="110"/>
      <c r="G82" s="110"/>
      <c r="H82" s="110"/>
    </row>
    <row r="83" spans="2:8" s="109" customFormat="1">
      <c r="B83" s="110"/>
      <c r="C83" s="110"/>
      <c r="D83" s="110"/>
      <c r="E83" s="110"/>
      <c r="F83" s="110"/>
      <c r="G83" s="110"/>
      <c r="H83" s="110"/>
    </row>
    <row r="84" spans="2:8" s="109" customFormat="1">
      <c r="B84" s="110"/>
      <c r="C84" s="110"/>
      <c r="D84" s="110"/>
      <c r="E84" s="110"/>
      <c r="F84" s="110"/>
      <c r="G84" s="110"/>
      <c r="H84" s="110"/>
    </row>
    <row r="85" spans="2:8" s="109" customFormat="1">
      <c r="B85" s="110"/>
      <c r="C85" s="110"/>
      <c r="D85" s="110"/>
      <c r="E85" s="110"/>
      <c r="F85" s="110"/>
      <c r="G85" s="110"/>
      <c r="H85" s="110"/>
    </row>
    <row r="86" spans="2:8" s="109" customFormat="1">
      <c r="B86" s="110"/>
      <c r="C86" s="110"/>
      <c r="D86" s="110"/>
      <c r="E86" s="110"/>
      <c r="F86" s="110"/>
      <c r="G86" s="110"/>
      <c r="H86" s="110"/>
    </row>
    <row r="87" spans="2:8" s="109" customFormat="1">
      <c r="B87" s="110"/>
      <c r="C87" s="110"/>
      <c r="D87" s="110"/>
      <c r="E87" s="110"/>
      <c r="F87" s="110"/>
      <c r="G87" s="110"/>
      <c r="H87" s="110"/>
    </row>
    <row r="88" spans="2:8" s="109" customFormat="1">
      <c r="B88" s="110"/>
      <c r="C88" s="110"/>
      <c r="D88" s="110"/>
      <c r="E88" s="110"/>
      <c r="F88" s="110"/>
      <c r="G88" s="110"/>
      <c r="H88" s="110"/>
    </row>
    <row r="89" spans="2:8" s="109" customFormat="1">
      <c r="B89" s="110"/>
      <c r="C89" s="110"/>
      <c r="D89" s="110"/>
      <c r="E89" s="110"/>
      <c r="F89" s="110"/>
      <c r="G89" s="110"/>
      <c r="H89" s="110"/>
    </row>
    <row r="90" spans="2:8" s="109" customFormat="1">
      <c r="B90" s="110"/>
      <c r="C90" s="110"/>
      <c r="D90" s="110"/>
      <c r="E90" s="110"/>
      <c r="F90" s="110"/>
      <c r="G90" s="110"/>
      <c r="H90" s="110"/>
    </row>
    <row r="91" spans="2:8" s="109" customFormat="1">
      <c r="B91" s="110"/>
      <c r="C91" s="110"/>
      <c r="D91" s="110"/>
      <c r="E91" s="110"/>
      <c r="F91" s="110"/>
      <c r="G91" s="110"/>
      <c r="H91" s="110"/>
    </row>
    <row r="92" spans="2:8" s="109" customFormat="1">
      <c r="B92" s="110"/>
      <c r="C92" s="110"/>
      <c r="D92" s="110"/>
      <c r="E92" s="110"/>
      <c r="F92" s="110"/>
      <c r="G92" s="110"/>
      <c r="H92" s="110"/>
    </row>
    <row r="93" spans="2:8" s="109" customFormat="1">
      <c r="B93" s="110"/>
      <c r="C93" s="110"/>
      <c r="D93" s="110"/>
      <c r="E93" s="110"/>
      <c r="F93" s="110"/>
      <c r="G93" s="110"/>
      <c r="H93" s="110"/>
    </row>
    <row r="94" spans="2:8" s="109" customFormat="1">
      <c r="B94" s="110"/>
      <c r="C94" s="110"/>
      <c r="D94" s="110"/>
      <c r="E94" s="110"/>
      <c r="F94" s="110"/>
      <c r="G94" s="110"/>
      <c r="H94" s="110"/>
    </row>
    <row r="95" spans="2:8" s="109" customFormat="1">
      <c r="B95" s="110"/>
      <c r="C95" s="110"/>
      <c r="D95" s="110"/>
      <c r="E95" s="110"/>
      <c r="F95" s="110"/>
      <c r="G95" s="110"/>
      <c r="H95" s="110"/>
    </row>
    <row r="96" spans="2:8" s="109" customFormat="1">
      <c r="B96" s="110"/>
      <c r="C96" s="110"/>
      <c r="D96" s="110"/>
      <c r="E96" s="110"/>
      <c r="F96" s="110"/>
      <c r="G96" s="110"/>
      <c r="H96" s="110"/>
    </row>
    <row r="97" spans="2:8" s="109" customFormat="1">
      <c r="B97" s="110"/>
      <c r="C97" s="110"/>
      <c r="D97" s="110"/>
      <c r="E97" s="110"/>
      <c r="F97" s="110"/>
      <c r="G97" s="110"/>
      <c r="H97" s="110"/>
    </row>
    <row r="98" spans="2:8" s="109" customFormat="1">
      <c r="B98" s="110"/>
      <c r="C98" s="110"/>
      <c r="D98" s="110"/>
      <c r="E98" s="110"/>
      <c r="F98" s="110"/>
      <c r="G98" s="110"/>
      <c r="H98" s="110"/>
    </row>
    <row r="99" spans="2:8" s="109" customFormat="1">
      <c r="B99" s="110"/>
      <c r="C99" s="110"/>
      <c r="D99" s="110"/>
      <c r="E99" s="110"/>
      <c r="F99" s="110"/>
      <c r="G99" s="110"/>
      <c r="H99" s="110"/>
    </row>
    <row r="100" spans="2:8" s="109" customFormat="1">
      <c r="B100" s="110"/>
      <c r="C100" s="110"/>
      <c r="D100" s="110"/>
      <c r="E100" s="110"/>
      <c r="F100" s="110"/>
      <c r="G100" s="110"/>
      <c r="H100" s="110"/>
    </row>
    <row r="101" spans="2:8" s="109" customFormat="1">
      <c r="B101" s="110"/>
      <c r="C101" s="110"/>
      <c r="D101" s="110"/>
      <c r="E101" s="110"/>
      <c r="F101" s="110"/>
      <c r="G101" s="110"/>
      <c r="H101" s="110"/>
    </row>
    <row r="102" spans="2:8" s="109" customFormat="1">
      <c r="B102" s="110"/>
      <c r="C102" s="110"/>
      <c r="D102" s="110"/>
      <c r="E102" s="110"/>
      <c r="F102" s="110"/>
      <c r="G102" s="110"/>
      <c r="H102" s="110"/>
    </row>
    <row r="103" spans="2:8" s="109" customFormat="1">
      <c r="B103" s="110"/>
      <c r="C103" s="110"/>
      <c r="D103" s="110"/>
      <c r="E103" s="110"/>
      <c r="F103" s="110"/>
      <c r="G103" s="110"/>
      <c r="H103" s="110"/>
    </row>
    <row r="104" spans="2:8" s="109" customFormat="1">
      <c r="B104" s="110"/>
      <c r="C104" s="110"/>
      <c r="D104" s="110"/>
      <c r="E104" s="110"/>
      <c r="F104" s="110"/>
      <c r="G104" s="110"/>
      <c r="H104" s="110"/>
    </row>
    <row r="105" spans="2:8" s="109" customFormat="1">
      <c r="B105" s="110"/>
      <c r="C105" s="110"/>
      <c r="D105" s="110"/>
      <c r="E105" s="110"/>
      <c r="F105" s="110"/>
      <c r="G105" s="110"/>
      <c r="H105" s="110"/>
    </row>
    <row r="106" spans="2:8" s="109" customFormat="1">
      <c r="B106" s="110"/>
      <c r="C106" s="110"/>
      <c r="D106" s="110"/>
      <c r="E106" s="110"/>
      <c r="F106" s="110"/>
      <c r="G106" s="110"/>
      <c r="H106" s="110"/>
    </row>
    <row r="107" spans="2:8" s="109" customFormat="1">
      <c r="B107" s="110"/>
      <c r="C107" s="110"/>
      <c r="D107" s="110"/>
      <c r="E107" s="110"/>
      <c r="F107" s="110"/>
      <c r="G107" s="110"/>
      <c r="H107" s="110"/>
    </row>
    <row r="108" spans="2:8" s="109" customFormat="1">
      <c r="B108" s="110"/>
      <c r="C108" s="110"/>
      <c r="D108" s="110"/>
      <c r="E108" s="110"/>
      <c r="F108" s="110"/>
      <c r="G108" s="110"/>
      <c r="H108" s="110"/>
    </row>
    <row r="109" spans="2:8" s="109" customFormat="1">
      <c r="B109" s="110"/>
      <c r="C109" s="110"/>
      <c r="D109" s="110"/>
      <c r="E109" s="110"/>
      <c r="F109" s="110"/>
      <c r="G109" s="110"/>
      <c r="H109" s="110"/>
    </row>
    <row r="110" spans="2:8" s="109" customFormat="1">
      <c r="B110" s="110"/>
      <c r="C110" s="110"/>
      <c r="D110" s="110"/>
      <c r="E110" s="110"/>
      <c r="F110" s="110"/>
      <c r="G110" s="110"/>
      <c r="H110" s="110"/>
    </row>
    <row r="111" spans="2:8" s="109" customFormat="1">
      <c r="B111" s="110"/>
      <c r="C111" s="110"/>
      <c r="D111" s="110"/>
      <c r="E111" s="110"/>
      <c r="F111" s="110"/>
      <c r="G111" s="110"/>
      <c r="H111" s="110"/>
    </row>
    <row r="112" spans="2:8" s="109" customFormat="1">
      <c r="B112" s="110"/>
      <c r="C112" s="110"/>
      <c r="D112" s="110"/>
      <c r="E112" s="110"/>
      <c r="F112" s="110"/>
      <c r="G112" s="110"/>
      <c r="H112" s="110"/>
    </row>
    <row r="113" spans="2:8" s="109" customFormat="1">
      <c r="B113" s="110"/>
      <c r="C113" s="110"/>
      <c r="D113" s="110"/>
      <c r="E113" s="110"/>
      <c r="F113" s="110"/>
      <c r="G113" s="110"/>
      <c r="H113" s="110"/>
    </row>
    <row r="114" spans="2:8" s="109" customFormat="1">
      <c r="B114" s="110"/>
      <c r="C114" s="110"/>
      <c r="D114" s="110"/>
      <c r="E114" s="110"/>
      <c r="F114" s="110"/>
      <c r="G114" s="110"/>
      <c r="H114" s="110"/>
    </row>
    <row r="115" spans="2:8" s="109" customFormat="1">
      <c r="B115" s="110"/>
      <c r="C115" s="110"/>
      <c r="D115" s="110"/>
      <c r="E115" s="110"/>
      <c r="F115" s="110"/>
      <c r="G115" s="110"/>
      <c r="H115" s="110"/>
    </row>
    <row r="116" spans="2:8" s="109" customFormat="1">
      <c r="B116" s="110"/>
      <c r="C116" s="110"/>
      <c r="D116" s="110"/>
      <c r="E116" s="110"/>
      <c r="F116" s="110"/>
      <c r="G116" s="110"/>
      <c r="H116" s="110"/>
    </row>
    <row r="117" spans="2:8" s="109" customFormat="1">
      <c r="B117" s="110"/>
      <c r="C117" s="110"/>
      <c r="D117" s="110"/>
      <c r="E117" s="110"/>
      <c r="F117" s="110"/>
      <c r="G117" s="110"/>
      <c r="H117" s="110"/>
    </row>
    <row r="118" spans="2:8" s="109" customFormat="1">
      <c r="B118" s="110"/>
      <c r="C118" s="110"/>
      <c r="D118" s="110"/>
      <c r="E118" s="110"/>
      <c r="F118" s="110"/>
      <c r="G118" s="110"/>
      <c r="H118" s="110"/>
    </row>
    <row r="119" spans="2:8" s="109" customFormat="1">
      <c r="B119" s="110"/>
      <c r="C119" s="110"/>
      <c r="D119" s="110"/>
      <c r="E119" s="110"/>
      <c r="F119" s="110"/>
      <c r="G119" s="110"/>
      <c r="H119" s="110"/>
    </row>
    <row r="120" spans="2:8" s="109" customFormat="1">
      <c r="B120" s="110"/>
      <c r="C120" s="110"/>
      <c r="D120" s="110"/>
      <c r="E120" s="110"/>
      <c r="F120" s="110"/>
      <c r="G120" s="110"/>
      <c r="H120" s="110"/>
    </row>
    <row r="121" spans="2:8" s="109" customFormat="1">
      <c r="B121" s="110"/>
      <c r="C121" s="110"/>
      <c r="D121" s="110"/>
      <c r="E121" s="110"/>
      <c r="F121" s="110"/>
      <c r="G121" s="110"/>
      <c r="H121" s="110"/>
    </row>
    <row r="122" spans="2:8" s="109" customFormat="1">
      <c r="B122" s="110"/>
      <c r="C122" s="110"/>
      <c r="D122" s="110"/>
      <c r="E122" s="110"/>
      <c r="F122" s="110"/>
      <c r="G122" s="110"/>
      <c r="H122" s="110"/>
    </row>
    <row r="123" spans="2:8" s="109" customFormat="1">
      <c r="B123" s="110"/>
      <c r="C123" s="110"/>
      <c r="D123" s="110"/>
      <c r="E123" s="110"/>
      <c r="F123" s="110"/>
      <c r="G123" s="110"/>
      <c r="H123" s="110"/>
    </row>
    <row r="124" spans="2:8" s="109" customFormat="1">
      <c r="B124" s="110"/>
      <c r="C124" s="110"/>
      <c r="D124" s="110"/>
      <c r="E124" s="110"/>
      <c r="F124" s="110"/>
      <c r="G124" s="110"/>
      <c r="H124" s="110"/>
    </row>
    <row r="125" spans="2:8" s="109" customFormat="1">
      <c r="B125" s="110"/>
      <c r="C125" s="110"/>
      <c r="D125" s="110"/>
      <c r="E125" s="110"/>
      <c r="F125" s="110"/>
      <c r="G125" s="110"/>
      <c r="H125" s="110"/>
    </row>
    <row r="126" spans="2:8" s="109" customFormat="1">
      <c r="B126" s="110"/>
      <c r="C126" s="110"/>
      <c r="D126" s="110"/>
      <c r="E126" s="110"/>
      <c r="F126" s="110"/>
      <c r="G126" s="110"/>
      <c r="H126" s="110"/>
    </row>
    <row r="127" spans="2:8" s="109" customFormat="1">
      <c r="B127" s="110"/>
      <c r="C127" s="110"/>
      <c r="D127" s="110"/>
      <c r="E127" s="110"/>
      <c r="F127" s="110"/>
      <c r="G127" s="110"/>
      <c r="H127" s="110"/>
    </row>
    <row r="128" spans="2:8" s="109" customFormat="1">
      <c r="B128" s="110"/>
      <c r="C128" s="110"/>
      <c r="D128" s="110"/>
      <c r="E128" s="110"/>
      <c r="F128" s="110"/>
      <c r="G128" s="110"/>
      <c r="H128" s="110"/>
    </row>
    <row r="129" spans="2:8" s="109" customFormat="1">
      <c r="B129" s="110"/>
      <c r="C129" s="110"/>
      <c r="D129" s="110"/>
      <c r="E129" s="110"/>
      <c r="F129" s="110"/>
      <c r="G129" s="110"/>
      <c r="H129" s="110"/>
    </row>
    <row r="130" spans="2:8" s="109" customFormat="1">
      <c r="B130" s="110"/>
      <c r="C130" s="110"/>
      <c r="D130" s="110"/>
      <c r="E130" s="110"/>
      <c r="F130" s="110"/>
      <c r="G130" s="110"/>
      <c r="H130" s="110"/>
    </row>
    <row r="131" spans="2:8" s="109" customFormat="1">
      <c r="B131" s="110"/>
      <c r="C131" s="110"/>
      <c r="D131" s="110"/>
      <c r="E131" s="110"/>
      <c r="F131" s="110"/>
      <c r="G131" s="110"/>
      <c r="H131" s="110"/>
    </row>
    <row r="132" spans="2:8" s="109" customFormat="1">
      <c r="B132" s="110"/>
      <c r="C132" s="110"/>
      <c r="D132" s="110"/>
      <c r="E132" s="110"/>
      <c r="F132" s="110"/>
      <c r="G132" s="110"/>
      <c r="H132" s="110"/>
    </row>
    <row r="133" spans="2:8" s="109" customFormat="1">
      <c r="B133" s="110"/>
      <c r="C133" s="110"/>
      <c r="D133" s="110"/>
      <c r="E133" s="110"/>
      <c r="F133" s="110"/>
      <c r="G133" s="110"/>
      <c r="H133" s="110"/>
    </row>
    <row r="134" spans="2:8" s="109" customFormat="1">
      <c r="B134" s="110"/>
      <c r="C134" s="110"/>
      <c r="D134" s="110"/>
      <c r="E134" s="110"/>
      <c r="F134" s="110"/>
      <c r="G134" s="110"/>
      <c r="H134" s="110"/>
    </row>
    <row r="135" spans="2:8" s="109" customFormat="1">
      <c r="B135" s="110"/>
      <c r="C135" s="110"/>
      <c r="D135" s="110"/>
      <c r="E135" s="110"/>
      <c r="F135" s="110"/>
      <c r="G135" s="110"/>
      <c r="H135" s="110"/>
    </row>
    <row r="136" spans="2:8" s="109" customFormat="1">
      <c r="B136" s="110"/>
      <c r="C136" s="110"/>
      <c r="D136" s="110"/>
      <c r="E136" s="110"/>
      <c r="F136" s="110"/>
      <c r="G136" s="110"/>
      <c r="H136" s="110"/>
    </row>
    <row r="137" spans="2:8" s="109" customFormat="1">
      <c r="B137" s="110"/>
      <c r="C137" s="110"/>
      <c r="D137" s="110"/>
      <c r="E137" s="110"/>
      <c r="F137" s="110"/>
      <c r="G137" s="110"/>
      <c r="H137" s="110"/>
    </row>
    <row r="138" spans="2:8" s="109" customFormat="1">
      <c r="B138" s="110"/>
      <c r="C138" s="110"/>
      <c r="D138" s="110"/>
      <c r="E138" s="110"/>
      <c r="F138" s="110"/>
      <c r="G138" s="110"/>
      <c r="H138" s="110"/>
    </row>
    <row r="139" spans="2:8" s="109" customFormat="1">
      <c r="B139" s="110"/>
      <c r="C139" s="110"/>
      <c r="D139" s="110"/>
      <c r="E139" s="110"/>
      <c r="F139" s="110"/>
      <c r="G139" s="110"/>
      <c r="H139" s="110"/>
    </row>
    <row r="140" spans="2:8" s="109" customFormat="1">
      <c r="B140" s="110"/>
      <c r="C140" s="110"/>
      <c r="D140" s="110"/>
      <c r="E140" s="110"/>
      <c r="F140" s="110"/>
      <c r="G140" s="110"/>
      <c r="H140" s="110"/>
    </row>
    <row r="141" spans="2:8" s="109" customFormat="1">
      <c r="B141" s="110"/>
      <c r="C141" s="110"/>
      <c r="D141" s="110"/>
      <c r="E141" s="110"/>
      <c r="F141" s="110"/>
      <c r="G141" s="110"/>
      <c r="H141" s="110"/>
    </row>
    <row r="142" spans="2:8" s="109" customFormat="1">
      <c r="B142" s="110"/>
      <c r="C142" s="110"/>
      <c r="D142" s="110"/>
      <c r="E142" s="110"/>
      <c r="F142" s="110"/>
      <c r="G142" s="110"/>
      <c r="H142" s="110"/>
    </row>
    <row r="143" spans="2:8" s="109" customFormat="1">
      <c r="B143" s="110"/>
      <c r="C143" s="110"/>
      <c r="D143" s="110"/>
      <c r="E143" s="110"/>
      <c r="F143" s="110"/>
      <c r="G143" s="110"/>
      <c r="H143" s="110"/>
    </row>
    <row r="144" spans="2:8" s="109" customFormat="1">
      <c r="B144" s="110"/>
      <c r="C144" s="110"/>
      <c r="D144" s="110"/>
      <c r="E144" s="110"/>
      <c r="F144" s="110"/>
      <c r="G144" s="110"/>
      <c r="H144" s="110"/>
    </row>
    <row r="145" spans="2:8" s="109" customFormat="1">
      <c r="B145" s="110"/>
      <c r="C145" s="110"/>
      <c r="D145" s="110"/>
      <c r="E145" s="110"/>
      <c r="F145" s="110"/>
      <c r="G145" s="110"/>
      <c r="H145" s="110"/>
    </row>
    <row r="146" spans="2:8" s="109" customFormat="1">
      <c r="B146" s="110"/>
      <c r="C146" s="110"/>
      <c r="D146" s="110"/>
      <c r="E146" s="110"/>
      <c r="F146" s="110"/>
      <c r="G146" s="110"/>
      <c r="H146" s="110"/>
    </row>
    <row r="147" spans="2:8" s="109" customFormat="1">
      <c r="B147" s="110"/>
      <c r="C147" s="110"/>
      <c r="D147" s="110"/>
      <c r="E147" s="110"/>
      <c r="F147" s="110"/>
      <c r="G147" s="110"/>
      <c r="H147" s="110"/>
    </row>
    <row r="148" spans="2:8" s="109" customFormat="1">
      <c r="B148" s="110"/>
      <c r="C148" s="110"/>
      <c r="D148" s="110"/>
      <c r="E148" s="110"/>
      <c r="F148" s="110"/>
      <c r="G148" s="110"/>
      <c r="H148" s="110"/>
    </row>
    <row r="149" spans="2:8" s="109" customFormat="1">
      <c r="B149" s="110"/>
      <c r="C149" s="110"/>
      <c r="D149" s="110"/>
      <c r="E149" s="110"/>
      <c r="F149" s="110"/>
      <c r="G149" s="110"/>
      <c r="H149" s="110"/>
    </row>
    <row r="150" spans="2:8" s="109" customFormat="1">
      <c r="B150" s="110"/>
      <c r="C150" s="110"/>
      <c r="D150" s="110"/>
      <c r="E150" s="110"/>
      <c r="F150" s="110"/>
      <c r="G150" s="110"/>
      <c r="H150" s="110"/>
    </row>
    <row r="151" spans="2:8" s="109" customFormat="1">
      <c r="B151" s="110"/>
      <c r="C151" s="110"/>
      <c r="D151" s="110"/>
      <c r="E151" s="110"/>
      <c r="F151" s="110"/>
      <c r="G151" s="110"/>
      <c r="H151" s="110"/>
    </row>
    <row r="152" spans="2:8" s="109" customFormat="1">
      <c r="B152" s="110"/>
      <c r="C152" s="110"/>
      <c r="D152" s="110"/>
      <c r="E152" s="110"/>
      <c r="F152" s="110"/>
      <c r="G152" s="110"/>
      <c r="H152" s="110"/>
    </row>
    <row r="153" spans="2:8" s="109" customFormat="1">
      <c r="B153" s="110"/>
      <c r="C153" s="110"/>
      <c r="D153" s="110"/>
      <c r="E153" s="110"/>
      <c r="F153" s="110"/>
      <c r="G153" s="110"/>
      <c r="H153" s="110"/>
    </row>
    <row r="154" spans="2:8" s="109" customFormat="1">
      <c r="B154" s="110"/>
      <c r="C154" s="110"/>
      <c r="D154" s="110"/>
      <c r="E154" s="110"/>
      <c r="F154" s="110"/>
      <c r="G154" s="110"/>
      <c r="H154" s="110"/>
    </row>
    <row r="155" spans="2:8" s="109" customFormat="1">
      <c r="B155" s="110"/>
      <c r="C155" s="110"/>
      <c r="D155" s="110"/>
      <c r="E155" s="110"/>
      <c r="F155" s="110"/>
      <c r="G155" s="110"/>
      <c r="H155" s="110"/>
    </row>
    <row r="156" spans="2:8" s="109" customFormat="1">
      <c r="B156" s="110"/>
      <c r="C156" s="110"/>
      <c r="D156" s="110"/>
      <c r="E156" s="110"/>
      <c r="F156" s="110"/>
      <c r="G156" s="110"/>
      <c r="H156" s="110"/>
    </row>
    <row r="157" spans="2:8" s="109" customFormat="1">
      <c r="B157" s="110"/>
      <c r="C157" s="110"/>
      <c r="D157" s="110"/>
      <c r="E157" s="110"/>
      <c r="F157" s="110"/>
      <c r="G157" s="110"/>
      <c r="H157" s="110"/>
    </row>
    <row r="158" spans="2:8" s="109" customFormat="1">
      <c r="B158" s="110"/>
      <c r="C158" s="110"/>
      <c r="D158" s="110"/>
      <c r="E158" s="110"/>
      <c r="F158" s="110"/>
      <c r="G158" s="110"/>
      <c r="H158" s="110"/>
    </row>
    <row r="159" spans="2:8" s="109" customFormat="1">
      <c r="B159" s="110"/>
      <c r="C159" s="110"/>
      <c r="D159" s="110"/>
      <c r="E159" s="110"/>
      <c r="F159" s="110"/>
      <c r="G159" s="110"/>
      <c r="H159" s="110"/>
    </row>
    <row r="160" spans="2:8" s="109" customFormat="1">
      <c r="B160" s="110"/>
      <c r="C160" s="110"/>
      <c r="D160" s="110"/>
      <c r="E160" s="110"/>
      <c r="F160" s="110"/>
      <c r="G160" s="110"/>
      <c r="H160" s="110"/>
    </row>
    <row r="161" spans="2:8" s="109" customFormat="1">
      <c r="B161" s="110"/>
      <c r="C161" s="110"/>
      <c r="D161" s="110"/>
      <c r="E161" s="110"/>
      <c r="F161" s="110"/>
      <c r="G161" s="110"/>
      <c r="H161" s="110"/>
    </row>
    <row r="162" spans="2:8" s="109" customFormat="1">
      <c r="B162" s="110"/>
      <c r="C162" s="110"/>
      <c r="D162" s="110"/>
      <c r="E162" s="110"/>
      <c r="F162" s="110"/>
      <c r="G162" s="110"/>
      <c r="H162" s="110"/>
    </row>
    <row r="163" spans="2:8" s="109" customFormat="1">
      <c r="B163" s="110"/>
      <c r="C163" s="110"/>
      <c r="D163" s="110"/>
      <c r="E163" s="110"/>
      <c r="F163" s="110"/>
      <c r="G163" s="110"/>
      <c r="H163" s="110"/>
    </row>
  </sheetData>
  <mergeCells count="18">
    <mergeCell ref="G10:G11"/>
    <mergeCell ref="H10:H11"/>
    <mergeCell ref="A31:D31"/>
    <mergeCell ref="A32:D32"/>
    <mergeCell ref="A33:D33"/>
    <mergeCell ref="A29:F29"/>
    <mergeCell ref="A10:A11"/>
    <mergeCell ref="B10:B11"/>
    <mergeCell ref="C10:C11"/>
    <mergeCell ref="D10:D11"/>
    <mergeCell ref="E10:E11"/>
    <mergeCell ref="F10:F11"/>
    <mergeCell ref="G7:G8"/>
    <mergeCell ref="A7:A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4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120"/>
  <sheetViews>
    <sheetView tabSelected="1" topLeftCell="A4" zoomScaleNormal="100" workbookViewId="0">
      <pane xSplit="2" ySplit="7" topLeftCell="C1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17" sqref="A117:XFD122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3" width="18.140625" style="197" customWidth="1"/>
    <col min="4" max="4" width="18.140625" style="59" customWidth="1"/>
    <col min="5" max="5" width="18.140625" style="192" customWidth="1"/>
    <col min="6" max="6" width="17.140625" style="192" customWidth="1"/>
    <col min="7" max="7" width="2" style="217" customWidth="1"/>
    <col min="8" max="16384" width="9.140625" style="38"/>
  </cols>
  <sheetData>
    <row r="1" spans="1:7" ht="12.75" customHeight="1">
      <c r="A1" s="27"/>
      <c r="B1" s="37"/>
      <c r="E1" s="253" t="s">
        <v>203</v>
      </c>
      <c r="F1" s="253"/>
    </row>
    <row r="2" spans="1:7">
      <c r="A2" s="27"/>
      <c r="B2" s="37"/>
      <c r="D2" s="84"/>
      <c r="E2" s="253"/>
      <c r="F2" s="253"/>
    </row>
    <row r="3" spans="1:7">
      <c r="A3" s="27"/>
      <c r="B3" s="37"/>
      <c r="D3" s="84"/>
      <c r="E3" s="253"/>
      <c r="F3" s="253"/>
    </row>
    <row r="4" spans="1:7" s="22" customFormat="1" ht="21" customHeight="1">
      <c r="A4" s="254" t="s">
        <v>222</v>
      </c>
      <c r="B4" s="254"/>
      <c r="C4" s="254"/>
      <c r="D4" s="254"/>
      <c r="E4" s="254"/>
      <c r="F4" s="254"/>
      <c r="G4" s="254"/>
    </row>
    <row r="5" spans="1:7" s="22" customFormat="1" ht="20.25" customHeight="1">
      <c r="A5" s="255" t="s">
        <v>221</v>
      </c>
      <c r="B5" s="255"/>
      <c r="C5" s="255"/>
      <c r="D5" s="255"/>
      <c r="E5" s="255"/>
      <c r="F5" s="255"/>
      <c r="G5" s="255"/>
    </row>
    <row r="6" spans="1:7" s="51" customFormat="1" ht="12" customHeight="1">
      <c r="A6" s="256" t="s">
        <v>220</v>
      </c>
      <c r="B6" s="256"/>
      <c r="C6" s="256"/>
      <c r="D6" s="256"/>
      <c r="E6" s="256"/>
      <c r="F6" s="256"/>
      <c r="G6" s="256"/>
    </row>
    <row r="7" spans="1:7" s="51" customFormat="1" ht="18.75" customHeight="1">
      <c r="A7" s="257" t="str">
        <f>ББ!A7</f>
        <v>по состоянию на 01 июля 2022 года</v>
      </c>
      <c r="B7" s="257"/>
      <c r="C7" s="257"/>
      <c r="D7" s="257"/>
      <c r="E7" s="257"/>
      <c r="F7" s="257"/>
      <c r="G7" s="257"/>
    </row>
    <row r="8" spans="1:7" s="22" customFormat="1" ht="12.75" customHeight="1">
      <c r="A8" s="27"/>
      <c r="B8" s="27"/>
      <c r="C8" s="197"/>
      <c r="D8" s="59"/>
      <c r="E8" s="192"/>
      <c r="F8" s="192" t="s">
        <v>82</v>
      </c>
      <c r="G8" s="218"/>
    </row>
    <row r="9" spans="1:7" s="22" customFormat="1" ht="83.25" customHeight="1">
      <c r="A9" s="13" t="s">
        <v>7</v>
      </c>
      <c r="B9" s="13" t="s">
        <v>50</v>
      </c>
      <c r="C9" s="198" t="s">
        <v>51</v>
      </c>
      <c r="D9" s="60" t="s">
        <v>207</v>
      </c>
      <c r="E9" s="190" t="s">
        <v>52</v>
      </c>
      <c r="F9" s="190" t="s">
        <v>53</v>
      </c>
      <c r="G9" s="218"/>
    </row>
    <row r="10" spans="1:7" s="22" customFormat="1" ht="12" customHeight="1">
      <c r="A10" s="14">
        <v>1</v>
      </c>
      <c r="B10" s="26">
        <v>2</v>
      </c>
      <c r="C10" s="199">
        <v>3</v>
      </c>
      <c r="D10" s="86">
        <v>4</v>
      </c>
      <c r="E10" s="191">
        <v>5</v>
      </c>
      <c r="F10" s="191">
        <v>6</v>
      </c>
      <c r="G10" s="218"/>
    </row>
    <row r="11" spans="1:7" s="22" customFormat="1" ht="21" customHeight="1">
      <c r="A11" s="15" t="s">
        <v>54</v>
      </c>
      <c r="B11" s="21" t="s">
        <v>336</v>
      </c>
      <c r="C11" s="200">
        <v>842957</v>
      </c>
      <c r="D11" s="81">
        <v>4174147</v>
      </c>
      <c r="E11" s="81">
        <v>562757</v>
      </c>
      <c r="F11" s="81">
        <v>2703880</v>
      </c>
      <c r="G11" s="219"/>
    </row>
    <row r="12" spans="1:7" s="22" customFormat="1" ht="15.75" customHeight="1">
      <c r="A12" s="16" t="s">
        <v>45</v>
      </c>
      <c r="B12" s="32"/>
      <c r="C12" s="236">
        <v>0</v>
      </c>
      <c r="D12" s="87"/>
      <c r="E12" s="83"/>
      <c r="F12" s="87"/>
      <c r="G12" s="218"/>
    </row>
    <row r="13" spans="1:7" s="22" customFormat="1" ht="15.75" customHeight="1">
      <c r="A13" s="10" t="s">
        <v>55</v>
      </c>
      <c r="B13" s="32" t="s">
        <v>12</v>
      </c>
      <c r="C13" s="236">
        <v>0</v>
      </c>
      <c r="D13" s="78">
        <v>64</v>
      </c>
      <c r="E13" s="83">
        <v>795</v>
      </c>
      <c r="F13" s="78">
        <v>4770</v>
      </c>
      <c r="G13" s="218"/>
    </row>
    <row r="14" spans="1:7" s="39" customFormat="1" ht="18.75" customHeight="1">
      <c r="A14" s="17" t="s">
        <v>56</v>
      </c>
      <c r="B14" s="13" t="s">
        <v>14</v>
      </c>
      <c r="C14" s="200">
        <v>836149</v>
      </c>
      <c r="D14" s="79">
        <v>4018123</v>
      </c>
      <c r="E14" s="81">
        <v>557341</v>
      </c>
      <c r="F14" s="79">
        <v>2533411</v>
      </c>
      <c r="G14" s="220"/>
    </row>
    <row r="15" spans="1:7" s="22" customFormat="1" ht="15.75" customHeight="1">
      <c r="A15" s="16" t="s">
        <v>45</v>
      </c>
      <c r="B15" s="32"/>
      <c r="C15" s="236">
        <v>0</v>
      </c>
      <c r="D15" s="78">
        <v>0</v>
      </c>
      <c r="E15" s="83"/>
      <c r="F15" s="78"/>
      <c r="G15" s="218"/>
    </row>
    <row r="16" spans="1:7" s="22" customFormat="1" ht="30" customHeight="1">
      <c r="A16" s="10" t="s">
        <v>214</v>
      </c>
      <c r="B16" s="32" t="s">
        <v>337</v>
      </c>
      <c r="C16" s="236">
        <v>0</v>
      </c>
      <c r="D16" s="78">
        <v>0</v>
      </c>
      <c r="E16" s="83"/>
      <c r="F16" s="78"/>
      <c r="G16" s="218"/>
    </row>
    <row r="17" spans="1:7" s="22" customFormat="1" ht="23.25" customHeight="1">
      <c r="A17" s="16" t="s">
        <v>45</v>
      </c>
      <c r="B17" s="32"/>
      <c r="C17" s="236">
        <v>0</v>
      </c>
      <c r="D17" s="78">
        <v>0</v>
      </c>
      <c r="E17" s="83"/>
      <c r="F17" s="78"/>
      <c r="G17" s="218"/>
    </row>
    <row r="18" spans="1:7" s="22" customFormat="1" ht="30.75" customHeight="1">
      <c r="A18" s="10" t="s">
        <v>215</v>
      </c>
      <c r="B18" s="32" t="s">
        <v>338</v>
      </c>
      <c r="C18" s="236">
        <v>0</v>
      </c>
      <c r="D18" s="78">
        <v>0</v>
      </c>
      <c r="E18" s="83"/>
      <c r="F18" s="78"/>
      <c r="G18" s="218"/>
    </row>
    <row r="19" spans="1:7" s="22" customFormat="1" ht="24" customHeight="1">
      <c r="A19" s="10" t="s">
        <v>216</v>
      </c>
      <c r="B19" s="32" t="s">
        <v>339</v>
      </c>
      <c r="C19" s="236">
        <v>0</v>
      </c>
      <c r="D19" s="78">
        <v>0</v>
      </c>
      <c r="E19" s="83"/>
      <c r="F19" s="78"/>
      <c r="G19" s="218"/>
    </row>
    <row r="20" spans="1:7" s="22" customFormat="1" ht="36" customHeight="1">
      <c r="A20" s="10" t="s">
        <v>83</v>
      </c>
      <c r="B20" s="33" t="s">
        <v>340</v>
      </c>
      <c r="C20" s="236">
        <v>836149</v>
      </c>
      <c r="D20" s="78">
        <v>4018123</v>
      </c>
      <c r="E20" s="83">
        <v>557341</v>
      </c>
      <c r="F20" s="78">
        <v>2533411</v>
      </c>
      <c r="G20" s="219"/>
    </row>
    <row r="21" spans="1:7" s="22" customFormat="1" ht="18" customHeight="1">
      <c r="A21" s="10" t="s">
        <v>212</v>
      </c>
      <c r="B21" s="33"/>
      <c r="C21" s="236">
        <v>0</v>
      </c>
      <c r="D21" s="78">
        <v>0</v>
      </c>
      <c r="E21" s="83"/>
      <c r="F21" s="78"/>
      <c r="G21" s="218"/>
    </row>
    <row r="22" spans="1:7" s="22" customFormat="1" ht="42" customHeight="1">
      <c r="A22" s="10" t="s">
        <v>84</v>
      </c>
      <c r="B22" s="32" t="s">
        <v>341</v>
      </c>
      <c r="C22" s="236">
        <v>52102</v>
      </c>
      <c r="D22" s="78">
        <v>88820</v>
      </c>
      <c r="E22" s="83">
        <v>162179</v>
      </c>
      <c r="F22" s="78">
        <v>285856</v>
      </c>
      <c r="G22" s="219"/>
    </row>
    <row r="23" spans="1:7" s="22" customFormat="1" ht="31.5" customHeight="1">
      <c r="A23" s="10" t="s">
        <v>85</v>
      </c>
      <c r="B23" s="32" t="s">
        <v>342</v>
      </c>
      <c r="C23" s="236">
        <v>0</v>
      </c>
      <c r="D23" s="78">
        <v>0</v>
      </c>
      <c r="E23" s="83">
        <v>0</v>
      </c>
      <c r="F23" s="78">
        <v>0</v>
      </c>
      <c r="G23" s="218"/>
    </row>
    <row r="24" spans="1:7" s="22" customFormat="1" ht="29.25" customHeight="1">
      <c r="A24" s="10" t="s">
        <v>217</v>
      </c>
      <c r="B24" s="32" t="s">
        <v>343</v>
      </c>
      <c r="C24" s="236">
        <v>0</v>
      </c>
      <c r="D24" s="78">
        <v>0</v>
      </c>
      <c r="E24" s="83"/>
      <c r="F24" s="78"/>
      <c r="G24" s="218"/>
    </row>
    <row r="25" spans="1:7" s="22" customFormat="1" ht="21.75" customHeight="1">
      <c r="A25" s="10" t="s">
        <v>212</v>
      </c>
      <c r="B25" s="32"/>
      <c r="C25" s="236">
        <v>0</v>
      </c>
      <c r="D25" s="78">
        <v>0</v>
      </c>
      <c r="E25" s="83"/>
      <c r="F25" s="78"/>
      <c r="G25" s="218"/>
    </row>
    <row r="26" spans="1:7" s="22" customFormat="1" ht="30" customHeight="1">
      <c r="A26" s="10" t="s">
        <v>218</v>
      </c>
      <c r="B26" s="32" t="s">
        <v>344</v>
      </c>
      <c r="C26" s="236">
        <v>0</v>
      </c>
      <c r="D26" s="78">
        <v>0</v>
      </c>
      <c r="E26" s="83"/>
      <c r="F26" s="78"/>
      <c r="G26" s="218"/>
    </row>
    <row r="27" spans="1:7" s="22" customFormat="1" ht="18" customHeight="1">
      <c r="A27" s="10" t="s">
        <v>57</v>
      </c>
      <c r="B27" s="32" t="s">
        <v>48</v>
      </c>
      <c r="C27" s="236">
        <v>4775</v>
      </c>
      <c r="D27" s="78">
        <v>21376</v>
      </c>
      <c r="E27" s="83">
        <v>4069</v>
      </c>
      <c r="F27" s="78">
        <v>28074</v>
      </c>
      <c r="G27" s="219"/>
    </row>
    <row r="28" spans="1:7" s="22" customFormat="1" ht="17.25" customHeight="1">
      <c r="A28" s="10" t="s">
        <v>86</v>
      </c>
      <c r="B28" s="32" t="s">
        <v>49</v>
      </c>
      <c r="C28" s="236">
        <v>2033</v>
      </c>
      <c r="D28" s="78">
        <v>134584</v>
      </c>
      <c r="E28" s="83">
        <v>552</v>
      </c>
      <c r="F28" s="78">
        <v>137625</v>
      </c>
      <c r="G28" s="219"/>
    </row>
    <row r="29" spans="1:7" s="40" customFormat="1" ht="18" customHeight="1">
      <c r="A29" s="15" t="s">
        <v>17</v>
      </c>
      <c r="B29" s="13" t="s">
        <v>327</v>
      </c>
      <c r="C29" s="200">
        <v>1011256</v>
      </c>
      <c r="D29" s="80">
        <v>3919939</v>
      </c>
      <c r="E29" s="81">
        <v>302506</v>
      </c>
      <c r="F29" s="80">
        <v>2620582</v>
      </c>
      <c r="G29" s="221"/>
    </row>
    <row r="30" spans="1:7" s="22" customFormat="1" ht="18.75" customHeight="1">
      <c r="A30" s="16" t="s">
        <v>45</v>
      </c>
      <c r="B30" s="32"/>
      <c r="C30" s="236">
        <v>0</v>
      </c>
      <c r="D30" s="78"/>
      <c r="E30" s="83"/>
      <c r="F30" s="78"/>
      <c r="G30" s="218"/>
    </row>
    <row r="31" spans="1:7" s="22" customFormat="1" ht="18.75" customHeight="1">
      <c r="A31" s="10" t="s">
        <v>87</v>
      </c>
      <c r="B31" s="32" t="s">
        <v>58</v>
      </c>
      <c r="C31" s="236">
        <v>0</v>
      </c>
      <c r="D31" s="78"/>
      <c r="E31" s="83">
        <v>0</v>
      </c>
      <c r="F31" s="78">
        <v>0</v>
      </c>
      <c r="G31" s="218"/>
    </row>
    <row r="32" spans="1:7" s="22" customFormat="1" ht="18.75" customHeight="1">
      <c r="A32" s="16" t="s">
        <v>45</v>
      </c>
      <c r="B32" s="32"/>
      <c r="C32" s="236">
        <v>0</v>
      </c>
      <c r="D32" s="78">
        <v>0</v>
      </c>
      <c r="E32" s="83"/>
      <c r="F32" s="78"/>
      <c r="G32" s="218"/>
    </row>
    <row r="33" spans="1:7" s="22" customFormat="1" ht="18.75" customHeight="1">
      <c r="A33" s="35" t="s">
        <v>88</v>
      </c>
      <c r="B33" s="32" t="s">
        <v>89</v>
      </c>
      <c r="C33" s="236">
        <v>0</v>
      </c>
      <c r="D33" s="78"/>
      <c r="E33" s="83">
        <v>0</v>
      </c>
      <c r="F33" s="78">
        <v>0</v>
      </c>
      <c r="G33" s="218"/>
    </row>
    <row r="34" spans="1:7" s="22" customFormat="1" ht="18.75" customHeight="1">
      <c r="A34" s="10" t="s">
        <v>90</v>
      </c>
      <c r="B34" s="32" t="s">
        <v>91</v>
      </c>
      <c r="C34" s="236">
        <v>0</v>
      </c>
      <c r="D34" s="78">
        <v>0</v>
      </c>
      <c r="E34" s="83">
        <v>0</v>
      </c>
      <c r="F34" s="78">
        <v>0</v>
      </c>
      <c r="G34" s="219"/>
    </row>
    <row r="35" spans="1:7" s="22" customFormat="1" ht="18.75" customHeight="1">
      <c r="A35" s="10" t="s">
        <v>92</v>
      </c>
      <c r="B35" s="32" t="s">
        <v>60</v>
      </c>
      <c r="C35" s="236">
        <v>0</v>
      </c>
      <c r="D35" s="78">
        <v>0</v>
      </c>
      <c r="E35" s="83">
        <v>0</v>
      </c>
      <c r="F35" s="78">
        <v>0</v>
      </c>
      <c r="G35" s="219"/>
    </row>
    <row r="36" spans="1:7" s="22" customFormat="1" ht="18.75" customHeight="1">
      <c r="A36" s="10" t="s">
        <v>93</v>
      </c>
      <c r="B36" s="32" t="s">
        <v>94</v>
      </c>
      <c r="C36" s="236">
        <v>319768</v>
      </c>
      <c r="D36" s="78">
        <v>809705</v>
      </c>
      <c r="E36" s="83">
        <v>75216</v>
      </c>
      <c r="F36" s="78">
        <v>784671</v>
      </c>
      <c r="G36" s="218"/>
    </row>
    <row r="37" spans="1:7" s="22" customFormat="1" ht="18.75" customHeight="1">
      <c r="A37" s="10" t="s">
        <v>95</v>
      </c>
      <c r="B37" s="32" t="s">
        <v>96</v>
      </c>
      <c r="C37" s="236">
        <v>6572</v>
      </c>
      <c r="D37" s="78">
        <v>58766</v>
      </c>
      <c r="E37" s="83">
        <v>7845</v>
      </c>
      <c r="F37" s="78">
        <v>51969</v>
      </c>
      <c r="G37" s="219"/>
    </row>
    <row r="38" spans="1:7" s="22" customFormat="1" ht="18.75" customHeight="1">
      <c r="A38" s="10" t="s">
        <v>97</v>
      </c>
      <c r="B38" s="32" t="s">
        <v>98</v>
      </c>
      <c r="C38" s="236">
        <v>672846</v>
      </c>
      <c r="D38" s="78">
        <v>2994098</v>
      </c>
      <c r="E38" s="83">
        <v>210986</v>
      </c>
      <c r="F38" s="78">
        <v>1733318</v>
      </c>
      <c r="G38" s="219"/>
    </row>
    <row r="39" spans="1:7" s="22" customFormat="1" ht="18.75" customHeight="1">
      <c r="A39" s="10" t="s">
        <v>99</v>
      </c>
      <c r="B39" s="32" t="s">
        <v>100</v>
      </c>
      <c r="C39" s="236">
        <v>12070</v>
      </c>
      <c r="D39" s="78">
        <v>51769</v>
      </c>
      <c r="E39" s="83">
        <v>8459</v>
      </c>
      <c r="F39" s="78">
        <v>50624</v>
      </c>
      <c r="G39" s="219"/>
    </row>
    <row r="40" spans="1:7" s="22" customFormat="1" ht="18.75" customHeight="1">
      <c r="A40" s="10" t="s">
        <v>101</v>
      </c>
      <c r="B40" s="32" t="s">
        <v>102</v>
      </c>
      <c r="C40" s="236">
        <v>0</v>
      </c>
      <c r="D40" s="78">
        <v>5601</v>
      </c>
      <c r="E40" s="83">
        <v>0</v>
      </c>
      <c r="F40" s="78">
        <v>0</v>
      </c>
      <c r="G40" s="219"/>
    </row>
    <row r="41" spans="1:7" s="22" customFormat="1" ht="18.75" customHeight="1">
      <c r="A41" s="10" t="s">
        <v>18</v>
      </c>
      <c r="B41" s="32" t="s">
        <v>103</v>
      </c>
      <c r="C41" s="236">
        <v>0</v>
      </c>
      <c r="D41" s="78">
        <v>0</v>
      </c>
      <c r="E41" s="83"/>
      <c r="F41" s="78"/>
      <c r="G41" s="218"/>
    </row>
    <row r="42" spans="1:7" s="22" customFormat="1" ht="18.75" customHeight="1">
      <c r="A42" s="10" t="s">
        <v>59</v>
      </c>
      <c r="B42" s="32" t="s">
        <v>104</v>
      </c>
      <c r="C42" s="236">
        <v>0</v>
      </c>
      <c r="D42" s="78">
        <v>0</v>
      </c>
      <c r="E42" s="83"/>
      <c r="F42" s="78"/>
      <c r="G42" s="218"/>
    </row>
    <row r="43" spans="1:7" s="22" customFormat="1" ht="18.75" customHeight="1">
      <c r="A43" s="16" t="s">
        <v>105</v>
      </c>
      <c r="B43" s="32" t="s">
        <v>328</v>
      </c>
      <c r="C43" s="236">
        <v>533134</v>
      </c>
      <c r="D43" s="78">
        <v>6119696</v>
      </c>
      <c r="E43" s="83">
        <v>440720</v>
      </c>
      <c r="F43" s="78">
        <v>4717174</v>
      </c>
      <c r="G43" s="219"/>
    </row>
    <row r="44" spans="1:7" s="22" customFormat="1" ht="43.5" customHeight="1">
      <c r="A44" s="16" t="s">
        <v>106</v>
      </c>
      <c r="B44" s="26" t="s">
        <v>329</v>
      </c>
      <c r="C44" s="236">
        <v>4259282</v>
      </c>
      <c r="D44" s="78">
        <v>24614578</v>
      </c>
      <c r="E44" s="83">
        <v>2330037</v>
      </c>
      <c r="F44" s="78">
        <v>9870362</v>
      </c>
      <c r="G44" s="219"/>
    </row>
    <row r="45" spans="1:7" s="22" customFormat="1" ht="19.5" customHeight="1">
      <c r="A45" s="18" t="s">
        <v>107</v>
      </c>
      <c r="B45" s="26" t="s">
        <v>330</v>
      </c>
      <c r="C45" s="236">
        <v>54526</v>
      </c>
      <c r="D45" s="78">
        <v>596645</v>
      </c>
      <c r="E45" s="83">
        <v>8186</v>
      </c>
      <c r="F45" s="78">
        <v>470980</v>
      </c>
      <c r="G45" s="218"/>
    </row>
    <row r="46" spans="1:7" s="22" customFormat="1" ht="19.5" customHeight="1">
      <c r="A46" s="18" t="s">
        <v>108</v>
      </c>
      <c r="B46" s="26" t="s">
        <v>332</v>
      </c>
      <c r="C46" s="236">
        <v>1668719</v>
      </c>
      <c r="D46" s="78">
        <v>6546524</v>
      </c>
      <c r="E46" s="83">
        <v>-517936</v>
      </c>
      <c r="F46" s="78">
        <v>95897</v>
      </c>
      <c r="G46" s="219"/>
    </row>
    <row r="47" spans="1:7" s="22" customFormat="1" ht="19.5" customHeight="1">
      <c r="A47" s="18" t="s">
        <v>109</v>
      </c>
      <c r="B47" s="26" t="s">
        <v>333</v>
      </c>
      <c r="C47" s="236">
        <v>0</v>
      </c>
      <c r="D47" s="78">
        <v>0</v>
      </c>
      <c r="E47" s="83">
        <v>0</v>
      </c>
      <c r="F47" s="78">
        <v>0</v>
      </c>
      <c r="G47" s="218"/>
    </row>
    <row r="48" spans="1:7" s="22" customFormat="1" ht="17.25" customHeight="1">
      <c r="A48" s="18" t="s">
        <v>110</v>
      </c>
      <c r="B48" s="26" t="s">
        <v>334</v>
      </c>
      <c r="C48" s="236">
        <v>0</v>
      </c>
      <c r="D48" s="78">
        <v>107</v>
      </c>
      <c r="E48" s="83">
        <v>0</v>
      </c>
      <c r="F48" s="78">
        <v>0</v>
      </c>
      <c r="G48" s="219"/>
    </row>
    <row r="49" spans="1:7" s="22" customFormat="1" ht="18" customHeight="1">
      <c r="A49" s="16" t="s">
        <v>111</v>
      </c>
      <c r="B49" s="26" t="s">
        <v>335</v>
      </c>
      <c r="C49" s="236">
        <v>0</v>
      </c>
      <c r="D49" s="78">
        <v>0</v>
      </c>
      <c r="E49" s="83"/>
      <c r="F49" s="78"/>
      <c r="G49" s="218"/>
    </row>
    <row r="50" spans="1:7" s="22" customFormat="1" ht="18.75" customHeight="1">
      <c r="A50" s="15" t="s">
        <v>112</v>
      </c>
      <c r="B50" s="21" t="s">
        <v>345</v>
      </c>
      <c r="C50" s="200">
        <v>129231</v>
      </c>
      <c r="D50" s="81">
        <v>1454571</v>
      </c>
      <c r="E50" s="81">
        <v>116</v>
      </c>
      <c r="F50" s="81">
        <v>46750</v>
      </c>
      <c r="G50" s="218"/>
    </row>
    <row r="51" spans="1:7" s="22" customFormat="1" ht="14.25" customHeight="1">
      <c r="A51" s="19" t="s">
        <v>45</v>
      </c>
      <c r="B51" s="32"/>
      <c r="C51" s="236">
        <v>0</v>
      </c>
      <c r="D51" s="78"/>
      <c r="E51" s="83"/>
      <c r="F51" s="78"/>
      <c r="G51" s="218"/>
    </row>
    <row r="52" spans="1:7" s="22" customFormat="1" ht="19.5" customHeight="1">
      <c r="A52" s="10" t="s">
        <v>113</v>
      </c>
      <c r="B52" s="33" t="s">
        <v>208</v>
      </c>
      <c r="C52" s="236">
        <v>0</v>
      </c>
      <c r="D52" s="78">
        <v>0</v>
      </c>
      <c r="E52" s="83">
        <v>0</v>
      </c>
      <c r="F52" s="78">
        <v>0</v>
      </c>
      <c r="G52" s="218"/>
    </row>
    <row r="53" spans="1:7" s="22" customFormat="1" ht="19.5" customHeight="1">
      <c r="A53" s="10" t="s">
        <v>114</v>
      </c>
      <c r="B53" s="32" t="s">
        <v>115</v>
      </c>
      <c r="C53" s="236">
        <v>0</v>
      </c>
      <c r="D53" s="78">
        <v>0</v>
      </c>
      <c r="E53" s="83">
        <v>0</v>
      </c>
      <c r="F53" s="78">
        <v>0</v>
      </c>
      <c r="G53" s="218"/>
    </row>
    <row r="54" spans="1:7" s="22" customFormat="1" ht="19.5" customHeight="1">
      <c r="A54" s="10" t="s">
        <v>116</v>
      </c>
      <c r="B54" s="32" t="s">
        <v>117</v>
      </c>
      <c r="C54" s="236">
        <v>0</v>
      </c>
      <c r="D54" s="78">
        <v>0</v>
      </c>
      <c r="E54" s="83">
        <v>0</v>
      </c>
      <c r="F54" s="78">
        <v>0</v>
      </c>
      <c r="G54" s="218"/>
    </row>
    <row r="55" spans="1:7" s="22" customFormat="1" ht="19.5" customHeight="1">
      <c r="A55" s="10" t="s">
        <v>118</v>
      </c>
      <c r="B55" s="32" t="s">
        <v>119</v>
      </c>
      <c r="C55" s="236">
        <v>129231</v>
      </c>
      <c r="D55" s="78">
        <v>1454571</v>
      </c>
      <c r="E55" s="83">
        <v>116</v>
      </c>
      <c r="F55" s="78">
        <v>46750</v>
      </c>
      <c r="G55" s="218"/>
    </row>
    <row r="56" spans="1:7" s="22" customFormat="1" ht="27.75" customHeight="1">
      <c r="A56" s="16" t="s">
        <v>120</v>
      </c>
      <c r="B56" s="26" t="s">
        <v>346</v>
      </c>
      <c r="C56" s="236">
        <v>34808</v>
      </c>
      <c r="D56" s="78">
        <v>537133</v>
      </c>
      <c r="E56" s="83">
        <v>28943</v>
      </c>
      <c r="F56" s="78">
        <v>569131</v>
      </c>
      <c r="G56" s="219"/>
    </row>
    <row r="57" spans="1:7" s="22" customFormat="1" ht="19.5" customHeight="1">
      <c r="A57" s="10" t="s">
        <v>63</v>
      </c>
      <c r="B57" s="26" t="s">
        <v>347</v>
      </c>
      <c r="C57" s="236">
        <v>196</v>
      </c>
      <c r="D57" s="78">
        <v>1807</v>
      </c>
      <c r="E57" s="83">
        <v>762</v>
      </c>
      <c r="F57" s="78">
        <v>2577</v>
      </c>
      <c r="G57" s="219"/>
    </row>
    <row r="58" spans="1:7" s="22" customFormat="1" ht="19.5" customHeight="1">
      <c r="A58" s="20" t="s">
        <v>121</v>
      </c>
      <c r="B58" s="21" t="s">
        <v>348</v>
      </c>
      <c r="C58" s="200">
        <v>8534109</v>
      </c>
      <c r="D58" s="203">
        <v>47965147</v>
      </c>
      <c r="E58" s="81">
        <v>3156091</v>
      </c>
      <c r="F58" s="203">
        <v>21097333</v>
      </c>
      <c r="G58" s="219"/>
    </row>
    <row r="59" spans="1:7" s="39" customFormat="1" ht="20.25" customHeight="1">
      <c r="A59" s="20" t="s">
        <v>64</v>
      </c>
      <c r="B59" s="21" t="s">
        <v>349</v>
      </c>
      <c r="C59" s="200">
        <v>613636</v>
      </c>
      <c r="D59" s="81">
        <v>2857741</v>
      </c>
      <c r="E59" s="81">
        <v>221995</v>
      </c>
      <c r="F59" s="81">
        <v>1639714</v>
      </c>
      <c r="G59" s="220"/>
    </row>
    <row r="60" spans="1:7" s="22" customFormat="1" ht="20.25" customHeight="1">
      <c r="A60" s="19" t="s">
        <v>45</v>
      </c>
      <c r="B60" s="32"/>
      <c r="C60" s="236">
        <v>0</v>
      </c>
      <c r="D60" s="78"/>
      <c r="E60" s="83"/>
      <c r="F60" s="78"/>
      <c r="G60" s="218"/>
    </row>
    <row r="61" spans="1:7" s="22" customFormat="1" ht="20.25" customHeight="1">
      <c r="A61" s="10" t="s">
        <v>65</v>
      </c>
      <c r="B61" s="32" t="s">
        <v>72</v>
      </c>
      <c r="C61" s="236">
        <v>0</v>
      </c>
      <c r="D61" s="78">
        <v>0</v>
      </c>
      <c r="E61" s="83">
        <v>0</v>
      </c>
      <c r="F61" s="78">
        <v>0</v>
      </c>
      <c r="G61" s="219"/>
    </row>
    <row r="62" spans="1:7" s="22" customFormat="1" ht="20.25" customHeight="1">
      <c r="A62" s="10" t="s">
        <v>66</v>
      </c>
      <c r="B62" s="32" t="s">
        <v>74</v>
      </c>
      <c r="C62" s="236">
        <v>0</v>
      </c>
      <c r="D62" s="78">
        <v>0</v>
      </c>
      <c r="E62" s="83">
        <v>0</v>
      </c>
      <c r="F62" s="78">
        <v>141197</v>
      </c>
      <c r="G62" s="219"/>
    </row>
    <row r="63" spans="1:7" s="22" customFormat="1" ht="20.25" customHeight="1">
      <c r="A63" s="10" t="s">
        <v>67</v>
      </c>
      <c r="B63" s="32" t="s">
        <v>75</v>
      </c>
      <c r="C63" s="236">
        <v>569502</v>
      </c>
      <c r="D63" s="78">
        <v>2694764</v>
      </c>
      <c r="E63" s="83">
        <v>181880</v>
      </c>
      <c r="F63" s="78">
        <v>1321425</v>
      </c>
      <c r="G63" s="219"/>
    </row>
    <row r="64" spans="1:7" s="22" customFormat="1" ht="20.25" customHeight="1">
      <c r="A64" s="10" t="s">
        <v>68</v>
      </c>
      <c r="B64" s="32" t="s">
        <v>77</v>
      </c>
      <c r="C64" s="236">
        <v>44134</v>
      </c>
      <c r="D64" s="78">
        <v>162977</v>
      </c>
      <c r="E64" s="83">
        <v>40115</v>
      </c>
      <c r="F64" s="78">
        <v>177092</v>
      </c>
      <c r="G64" s="219"/>
    </row>
    <row r="65" spans="1:7" s="22" customFormat="1" ht="20.25" customHeight="1">
      <c r="A65" s="20" t="s">
        <v>69</v>
      </c>
      <c r="B65" s="21" t="s">
        <v>350</v>
      </c>
      <c r="C65" s="200">
        <v>106179</v>
      </c>
      <c r="D65" s="81">
        <v>506160</v>
      </c>
      <c r="E65" s="81">
        <v>51208</v>
      </c>
      <c r="F65" s="81">
        <v>336911</v>
      </c>
      <c r="G65" s="219"/>
    </row>
    <row r="66" spans="1:7" s="22" customFormat="1" ht="18" customHeight="1">
      <c r="A66" s="19" t="s">
        <v>45</v>
      </c>
      <c r="B66" s="32"/>
      <c r="C66" s="236">
        <v>0</v>
      </c>
      <c r="D66" s="78"/>
      <c r="E66" s="83"/>
      <c r="F66" s="78"/>
      <c r="G66" s="218"/>
    </row>
    <row r="67" spans="1:7" s="22" customFormat="1" ht="18" customHeight="1">
      <c r="A67" s="10" t="s">
        <v>122</v>
      </c>
      <c r="B67" s="32" t="s">
        <v>123</v>
      </c>
      <c r="C67" s="236">
        <v>0</v>
      </c>
      <c r="D67" s="78"/>
      <c r="E67" s="83"/>
      <c r="F67" s="78"/>
      <c r="G67" s="218"/>
    </row>
    <row r="68" spans="1:7" s="22" customFormat="1" ht="18" customHeight="1">
      <c r="A68" s="10" t="s">
        <v>124</v>
      </c>
      <c r="B68" s="32" t="s">
        <v>125</v>
      </c>
      <c r="C68" s="236">
        <v>223</v>
      </c>
      <c r="D68" s="78">
        <v>3414</v>
      </c>
      <c r="E68" s="83">
        <v>2118</v>
      </c>
      <c r="F68" s="78">
        <v>53669</v>
      </c>
      <c r="G68" s="218"/>
    </row>
    <row r="69" spans="1:7" s="22" customFormat="1" ht="18" customHeight="1">
      <c r="A69" s="10" t="s">
        <v>126</v>
      </c>
      <c r="B69" s="32" t="s">
        <v>127</v>
      </c>
      <c r="C69" s="236">
        <v>96472</v>
      </c>
      <c r="D69" s="78">
        <v>450796</v>
      </c>
      <c r="E69" s="83">
        <v>41337</v>
      </c>
      <c r="F69" s="78">
        <v>228680</v>
      </c>
      <c r="G69" s="218"/>
    </row>
    <row r="70" spans="1:7" s="22" customFormat="1" ht="18" customHeight="1">
      <c r="A70" s="10" t="s">
        <v>325</v>
      </c>
      <c r="B70" s="32" t="s">
        <v>128</v>
      </c>
      <c r="C70" s="236">
        <v>0</v>
      </c>
      <c r="D70" s="78">
        <v>0</v>
      </c>
      <c r="E70" s="83">
        <v>0</v>
      </c>
      <c r="F70" s="78">
        <v>0</v>
      </c>
      <c r="G70" s="218"/>
    </row>
    <row r="71" spans="1:7" s="22" customFormat="1" ht="18" customHeight="1">
      <c r="A71" s="10" t="s">
        <v>129</v>
      </c>
      <c r="B71" s="32" t="s">
        <v>130</v>
      </c>
      <c r="C71" s="236">
        <v>0</v>
      </c>
      <c r="D71" s="78">
        <v>331</v>
      </c>
      <c r="E71" s="83">
        <v>-1</v>
      </c>
      <c r="F71" s="78">
        <v>405</v>
      </c>
      <c r="G71" s="218"/>
    </row>
    <row r="72" spans="1:7" s="22" customFormat="1" ht="18" customHeight="1">
      <c r="A72" s="10" t="s">
        <v>131</v>
      </c>
      <c r="B72" s="32" t="s">
        <v>132</v>
      </c>
      <c r="C72" s="236">
        <v>9484</v>
      </c>
      <c r="D72" s="78">
        <v>51619</v>
      </c>
      <c r="E72" s="83">
        <v>7754</v>
      </c>
      <c r="F72" s="78">
        <v>54157</v>
      </c>
      <c r="G72" s="218"/>
    </row>
    <row r="73" spans="1:7" s="39" customFormat="1" ht="19.5" customHeight="1">
      <c r="A73" s="15" t="s">
        <v>133</v>
      </c>
      <c r="B73" s="21" t="s">
        <v>351</v>
      </c>
      <c r="C73" s="236">
        <v>0</v>
      </c>
      <c r="D73" s="78">
        <v>0</v>
      </c>
      <c r="E73" s="83">
        <v>0</v>
      </c>
      <c r="F73" s="78">
        <v>0</v>
      </c>
      <c r="G73" s="222"/>
    </row>
    <row r="74" spans="1:7" s="22" customFormat="1" ht="19.5" customHeight="1">
      <c r="A74" s="16" t="s">
        <v>45</v>
      </c>
      <c r="B74" s="32"/>
      <c r="C74" s="236">
        <v>0</v>
      </c>
      <c r="D74" s="83"/>
      <c r="E74" s="83"/>
      <c r="F74" s="83"/>
      <c r="G74" s="218"/>
    </row>
    <row r="75" spans="1:7" s="22" customFormat="1" ht="19.5" customHeight="1">
      <c r="A75" s="10" t="s">
        <v>134</v>
      </c>
      <c r="B75" s="32" t="s">
        <v>135</v>
      </c>
      <c r="C75" s="236">
        <v>0</v>
      </c>
      <c r="D75" s="83"/>
      <c r="E75" s="83"/>
      <c r="F75" s="83"/>
      <c r="G75" s="218"/>
    </row>
    <row r="76" spans="1:7" s="22" customFormat="1" ht="19.5" customHeight="1">
      <c r="A76" s="10" t="s">
        <v>136</v>
      </c>
      <c r="B76" s="32" t="s">
        <v>137</v>
      </c>
      <c r="C76" s="236">
        <v>0</v>
      </c>
      <c r="D76" s="83"/>
      <c r="E76" s="83"/>
      <c r="F76" s="83"/>
      <c r="G76" s="218"/>
    </row>
    <row r="77" spans="1:7" s="22" customFormat="1" ht="19.5" customHeight="1">
      <c r="A77" s="10" t="s">
        <v>138</v>
      </c>
      <c r="B77" s="32" t="s">
        <v>139</v>
      </c>
      <c r="C77" s="236">
        <v>0</v>
      </c>
      <c r="D77" s="83"/>
      <c r="E77" s="83"/>
      <c r="F77" s="83"/>
      <c r="G77" s="218"/>
    </row>
    <row r="78" spans="1:7" s="22" customFormat="1" ht="19.5" customHeight="1">
      <c r="A78" s="10" t="s">
        <v>140</v>
      </c>
      <c r="B78" s="32" t="s">
        <v>141</v>
      </c>
      <c r="C78" s="236">
        <v>0</v>
      </c>
      <c r="D78" s="83"/>
      <c r="E78" s="83"/>
      <c r="F78" s="83"/>
      <c r="G78" s="218"/>
    </row>
    <row r="79" spans="1:7" s="22" customFormat="1" ht="19.5" customHeight="1">
      <c r="A79" s="10" t="s">
        <v>142</v>
      </c>
      <c r="B79" s="32" t="s">
        <v>143</v>
      </c>
      <c r="C79" s="236">
        <v>0</v>
      </c>
      <c r="D79" s="83"/>
      <c r="E79" s="83"/>
      <c r="F79" s="83"/>
      <c r="G79" s="218"/>
    </row>
    <row r="80" spans="1:7" s="22" customFormat="1" ht="19.5" customHeight="1">
      <c r="A80" s="16" t="s">
        <v>144</v>
      </c>
      <c r="B80" s="26" t="s">
        <v>352</v>
      </c>
      <c r="C80" s="236">
        <v>286319</v>
      </c>
      <c r="D80" s="78">
        <v>5573064</v>
      </c>
      <c r="E80" s="83">
        <v>91872</v>
      </c>
      <c r="F80" s="78">
        <v>1254294</v>
      </c>
      <c r="G80" s="219"/>
    </row>
    <row r="81" spans="1:7" s="22" customFormat="1" ht="39" customHeight="1">
      <c r="A81" s="16" t="s">
        <v>145</v>
      </c>
      <c r="B81" s="26" t="s">
        <v>353</v>
      </c>
      <c r="C81" s="236">
        <v>4553987</v>
      </c>
      <c r="D81" s="78">
        <v>24546278</v>
      </c>
      <c r="E81" s="83">
        <v>2151249</v>
      </c>
      <c r="F81" s="78">
        <v>10073784</v>
      </c>
      <c r="G81" s="219"/>
    </row>
    <row r="82" spans="1:7" s="22" customFormat="1" ht="19.5" customHeight="1">
      <c r="A82" s="16" t="s">
        <v>146</v>
      </c>
      <c r="B82" s="26" t="s">
        <v>354</v>
      </c>
      <c r="C82" s="236">
        <v>55720</v>
      </c>
      <c r="D82" s="78">
        <v>477871</v>
      </c>
      <c r="E82" s="83">
        <v>5963</v>
      </c>
      <c r="F82" s="78">
        <v>138259</v>
      </c>
      <c r="G82" s="219"/>
    </row>
    <row r="83" spans="1:7" s="22" customFormat="1" ht="19.5" customHeight="1">
      <c r="A83" s="16" t="s">
        <v>147</v>
      </c>
      <c r="B83" s="26" t="s">
        <v>355</v>
      </c>
      <c r="C83" s="236">
        <v>599437</v>
      </c>
      <c r="D83" s="78">
        <v>5472739</v>
      </c>
      <c r="E83" s="83">
        <v>-461259</v>
      </c>
      <c r="F83" s="78">
        <v>-33960</v>
      </c>
      <c r="G83" s="219"/>
    </row>
    <row r="84" spans="1:7" s="22" customFormat="1" ht="19.5" customHeight="1">
      <c r="A84" s="16" t="s">
        <v>148</v>
      </c>
      <c r="B84" s="26" t="s">
        <v>356</v>
      </c>
      <c r="C84" s="236">
        <v>0</v>
      </c>
      <c r="D84" s="78">
        <v>0</v>
      </c>
      <c r="E84" s="83">
        <v>0</v>
      </c>
      <c r="F84" s="78">
        <v>0</v>
      </c>
      <c r="G84" s="218"/>
    </row>
    <row r="85" spans="1:7" s="22" customFormat="1" ht="19.5" customHeight="1">
      <c r="A85" s="16" t="s">
        <v>78</v>
      </c>
      <c r="B85" s="26" t="s">
        <v>357</v>
      </c>
      <c r="C85" s="236">
        <v>11</v>
      </c>
      <c r="D85" s="78">
        <v>913</v>
      </c>
      <c r="E85" s="83">
        <v>0</v>
      </c>
      <c r="F85" s="78">
        <v>178</v>
      </c>
      <c r="G85" s="219"/>
    </row>
    <row r="86" spans="1:7" s="22" customFormat="1" ht="18.75" customHeight="1">
      <c r="A86" s="16" t="s">
        <v>149</v>
      </c>
      <c r="B86" s="26" t="s">
        <v>358</v>
      </c>
      <c r="C86" s="236">
        <v>0</v>
      </c>
      <c r="D86" s="78">
        <v>0</v>
      </c>
      <c r="E86" s="83"/>
      <c r="F86" s="78"/>
      <c r="G86" s="218"/>
    </row>
    <row r="87" spans="1:7" s="22" customFormat="1" ht="18" customHeight="1">
      <c r="A87" s="16" t="s">
        <v>150</v>
      </c>
      <c r="B87" s="21" t="s">
        <v>359</v>
      </c>
      <c r="C87" s="200">
        <v>30853</v>
      </c>
      <c r="D87" s="82">
        <v>1422131</v>
      </c>
      <c r="E87" s="81">
        <v>33</v>
      </c>
      <c r="F87" s="82">
        <v>37109</v>
      </c>
      <c r="G87" s="218"/>
    </row>
    <row r="88" spans="1:7" s="22" customFormat="1" ht="18" customHeight="1">
      <c r="A88" s="19" t="s">
        <v>45</v>
      </c>
      <c r="B88" s="32"/>
      <c r="C88" s="200">
        <v>0</v>
      </c>
      <c r="D88" s="83"/>
      <c r="E88" s="81"/>
      <c r="F88" s="83"/>
      <c r="G88" s="218"/>
    </row>
    <row r="89" spans="1:7" s="22" customFormat="1" ht="20.25" customHeight="1">
      <c r="A89" s="10" t="s">
        <v>113</v>
      </c>
      <c r="B89" s="32" t="s">
        <v>151</v>
      </c>
      <c r="C89" s="236">
        <v>0</v>
      </c>
      <c r="D89" s="78">
        <v>0</v>
      </c>
      <c r="E89" s="83">
        <v>0</v>
      </c>
      <c r="F89" s="78">
        <v>0</v>
      </c>
      <c r="G89" s="218"/>
    </row>
    <row r="90" spans="1:7" s="22" customFormat="1" ht="20.25" customHeight="1">
      <c r="A90" s="10" t="s">
        <v>114</v>
      </c>
      <c r="B90" s="32" t="s">
        <v>152</v>
      </c>
      <c r="C90" s="236">
        <v>0</v>
      </c>
      <c r="D90" s="78">
        <v>0</v>
      </c>
      <c r="E90" s="83">
        <v>0</v>
      </c>
      <c r="F90" s="78">
        <v>0</v>
      </c>
      <c r="G90" s="218"/>
    </row>
    <row r="91" spans="1:7" s="22" customFormat="1" ht="20.25" customHeight="1">
      <c r="A91" s="10" t="s">
        <v>116</v>
      </c>
      <c r="B91" s="32" t="s">
        <v>153</v>
      </c>
      <c r="C91" s="236">
        <v>0</v>
      </c>
      <c r="D91" s="78">
        <v>0</v>
      </c>
      <c r="E91" s="83">
        <v>0</v>
      </c>
      <c r="F91" s="78">
        <v>0</v>
      </c>
      <c r="G91" s="218"/>
    </row>
    <row r="92" spans="1:7" s="22" customFormat="1" ht="20.25" customHeight="1">
      <c r="A92" s="10" t="s">
        <v>118</v>
      </c>
      <c r="B92" s="32" t="s">
        <v>154</v>
      </c>
      <c r="C92" s="236">
        <v>30853</v>
      </c>
      <c r="D92" s="78">
        <v>1422131</v>
      </c>
      <c r="E92" s="83">
        <v>33</v>
      </c>
      <c r="F92" s="78">
        <v>37109</v>
      </c>
      <c r="G92" s="218"/>
    </row>
    <row r="93" spans="1:7" s="22" customFormat="1" ht="29.25" customHeight="1">
      <c r="A93" s="16" t="s">
        <v>155</v>
      </c>
      <c r="B93" s="26" t="s">
        <v>360</v>
      </c>
      <c r="C93" s="236">
        <v>210370</v>
      </c>
      <c r="D93" s="78">
        <v>746620</v>
      </c>
      <c r="E93" s="83">
        <v>87098</v>
      </c>
      <c r="F93" s="78">
        <v>463068</v>
      </c>
      <c r="G93" s="219"/>
    </row>
    <row r="94" spans="1:7" s="22" customFormat="1" ht="19.5" customHeight="1">
      <c r="A94" s="18" t="s">
        <v>70</v>
      </c>
      <c r="B94" s="26" t="s">
        <v>361</v>
      </c>
      <c r="C94" s="200">
        <v>339635</v>
      </c>
      <c r="D94" s="82">
        <v>1510948</v>
      </c>
      <c r="E94" s="81">
        <v>204685</v>
      </c>
      <c r="F94" s="82">
        <v>1086710</v>
      </c>
      <c r="G94" s="219"/>
    </row>
    <row r="95" spans="1:7" s="22" customFormat="1" ht="15" customHeight="1">
      <c r="A95" s="19" t="s">
        <v>45</v>
      </c>
      <c r="B95" s="32"/>
      <c r="C95" s="236">
        <v>0</v>
      </c>
      <c r="D95" s="78"/>
      <c r="E95" s="83"/>
      <c r="F95" s="78"/>
      <c r="G95" s="218"/>
    </row>
    <row r="96" spans="1:7" s="22" customFormat="1" ht="19.5" customHeight="1">
      <c r="A96" s="10" t="s">
        <v>71</v>
      </c>
      <c r="B96" s="32" t="s">
        <v>156</v>
      </c>
      <c r="C96" s="236">
        <v>132808</v>
      </c>
      <c r="D96" s="78">
        <v>747474</v>
      </c>
      <c r="E96" s="83">
        <v>71477</v>
      </c>
      <c r="F96" s="78">
        <v>397569</v>
      </c>
      <c r="G96" s="219"/>
    </row>
    <row r="97" spans="1:7" s="22" customFormat="1" ht="19.5" customHeight="1">
      <c r="A97" s="10" t="s">
        <v>158</v>
      </c>
      <c r="B97" s="32" t="s">
        <v>157</v>
      </c>
      <c r="C97" s="236">
        <v>2121</v>
      </c>
      <c r="D97" s="78">
        <v>11997</v>
      </c>
      <c r="E97" s="83">
        <v>2087</v>
      </c>
      <c r="F97" s="78">
        <v>5370</v>
      </c>
      <c r="G97" s="223"/>
    </row>
    <row r="98" spans="1:7" s="22" customFormat="1" ht="19.5" customHeight="1">
      <c r="A98" s="10" t="s">
        <v>211</v>
      </c>
      <c r="B98" s="32" t="s">
        <v>159</v>
      </c>
      <c r="C98" s="236">
        <v>175915</v>
      </c>
      <c r="D98" s="78">
        <v>585771</v>
      </c>
      <c r="E98" s="83">
        <v>106324</v>
      </c>
      <c r="F98" s="78">
        <v>517003</v>
      </c>
      <c r="G98" s="218"/>
    </row>
    <row r="99" spans="1:7" s="22" customFormat="1" ht="19.5" customHeight="1">
      <c r="A99" s="10" t="s">
        <v>73</v>
      </c>
      <c r="B99" s="32" t="s">
        <v>160</v>
      </c>
      <c r="C99" s="236">
        <v>15680</v>
      </c>
      <c r="D99" s="78">
        <v>92104</v>
      </c>
      <c r="E99" s="83">
        <v>15658</v>
      </c>
      <c r="F99" s="78">
        <v>116774</v>
      </c>
      <c r="G99" s="219"/>
    </row>
    <row r="100" spans="1:7" s="22" customFormat="1" ht="27.75" customHeight="1">
      <c r="A100" s="10" t="s">
        <v>76</v>
      </c>
      <c r="B100" s="32" t="s">
        <v>161</v>
      </c>
      <c r="C100" s="236">
        <v>13111</v>
      </c>
      <c r="D100" s="78">
        <v>73512</v>
      </c>
      <c r="E100" s="83">
        <v>9139</v>
      </c>
      <c r="F100" s="78">
        <v>49524</v>
      </c>
      <c r="G100" s="219"/>
    </row>
    <row r="101" spans="1:7" s="22" customFormat="1" ht="15.75" customHeight="1">
      <c r="A101" s="10" t="s">
        <v>163</v>
      </c>
      <c r="B101" s="32" t="s">
        <v>162</v>
      </c>
      <c r="C101" s="236">
        <v>0</v>
      </c>
      <c r="D101" s="78">
        <v>90</v>
      </c>
      <c r="E101" s="83">
        <v>0</v>
      </c>
      <c r="F101" s="78">
        <v>470</v>
      </c>
      <c r="G101" s="219"/>
    </row>
    <row r="102" spans="1:7" s="22" customFormat="1" ht="17.25" customHeight="1">
      <c r="A102" s="18" t="s">
        <v>79</v>
      </c>
      <c r="B102" s="26" t="s">
        <v>362</v>
      </c>
      <c r="C102" s="236">
        <v>0</v>
      </c>
      <c r="D102" s="78">
        <v>2127</v>
      </c>
      <c r="E102" s="83">
        <v>0</v>
      </c>
      <c r="F102" s="78">
        <v>2231</v>
      </c>
      <c r="G102" s="218"/>
    </row>
    <row r="103" spans="1:7" s="22" customFormat="1" ht="18.75" customHeight="1">
      <c r="A103" s="20" t="s">
        <v>164</v>
      </c>
      <c r="B103" s="21" t="s">
        <v>363</v>
      </c>
      <c r="C103" s="200">
        <v>6796147</v>
      </c>
      <c r="D103" s="81">
        <v>43116592</v>
      </c>
      <c r="E103" s="81">
        <v>2352844</v>
      </c>
      <c r="F103" s="81">
        <v>14998298</v>
      </c>
      <c r="G103" s="218"/>
    </row>
    <row r="104" spans="1:7" s="22" customFormat="1" ht="27" customHeight="1">
      <c r="A104" s="15" t="s">
        <v>165</v>
      </c>
      <c r="B104" s="21" t="s">
        <v>364</v>
      </c>
      <c r="C104" s="200">
        <v>1737962</v>
      </c>
      <c r="D104" s="81">
        <v>4848555</v>
      </c>
      <c r="E104" s="81">
        <v>803247</v>
      </c>
      <c r="F104" s="81">
        <v>6099035</v>
      </c>
      <c r="G104" s="222"/>
    </row>
    <row r="105" spans="1:7" s="22" customFormat="1" ht="18" customHeight="1">
      <c r="A105" s="18" t="s">
        <v>80</v>
      </c>
      <c r="B105" s="26" t="s">
        <v>365</v>
      </c>
      <c r="C105" s="236">
        <v>367</v>
      </c>
      <c r="D105" s="78">
        <v>28773</v>
      </c>
      <c r="E105" s="83">
        <v>885</v>
      </c>
      <c r="F105" s="78">
        <v>2252</v>
      </c>
      <c r="G105" s="218"/>
    </row>
    <row r="106" spans="1:7" s="22" customFormat="1" ht="27.75" customHeight="1">
      <c r="A106" s="15" t="s">
        <v>166</v>
      </c>
      <c r="B106" s="21" t="s">
        <v>366</v>
      </c>
      <c r="C106" s="200">
        <v>1737595</v>
      </c>
      <c r="D106" s="81">
        <v>4819782</v>
      </c>
      <c r="E106" s="81">
        <v>802362</v>
      </c>
      <c r="F106" s="81">
        <v>6096783</v>
      </c>
      <c r="G106" s="218"/>
    </row>
    <row r="107" spans="1:7" s="22" customFormat="1" ht="18" customHeight="1">
      <c r="A107" s="18" t="s">
        <v>81</v>
      </c>
      <c r="B107" s="26" t="s">
        <v>367</v>
      </c>
      <c r="C107" s="236">
        <v>0</v>
      </c>
      <c r="D107" s="81"/>
      <c r="E107" s="83"/>
      <c r="F107" s="81"/>
      <c r="G107" s="218"/>
    </row>
    <row r="108" spans="1:7" s="23" customFormat="1" ht="20.25" customHeight="1">
      <c r="A108" s="15" t="s">
        <v>167</v>
      </c>
      <c r="B108" s="34" t="s">
        <v>368</v>
      </c>
      <c r="C108" s="200">
        <v>1737595</v>
      </c>
      <c r="D108" s="81">
        <v>4819782</v>
      </c>
      <c r="E108" s="81">
        <v>802362</v>
      </c>
      <c r="F108" s="81">
        <v>6096783</v>
      </c>
      <c r="G108" s="224"/>
    </row>
    <row r="109" spans="1:7" s="22" customFormat="1" ht="20.25" customHeight="1">
      <c r="B109" s="36"/>
      <c r="D109" s="218"/>
      <c r="E109" s="218"/>
      <c r="F109" s="218"/>
      <c r="G109" s="225"/>
    </row>
    <row r="110" spans="1:7" s="49" customFormat="1" ht="13.5" customHeight="1">
      <c r="A110" s="47" t="str">
        <f>ББ!A120</f>
        <v>И. о. Председателя Правления _____________________________ /Нукенов Т. Б.  Дата  08.07.2022 г.</v>
      </c>
      <c r="B110" s="48"/>
      <c r="C110" s="201"/>
      <c r="D110" s="88"/>
      <c r="E110" s="237"/>
      <c r="F110" s="237"/>
      <c r="G110" s="225"/>
    </row>
    <row r="111" spans="1:7" s="52" customFormat="1" ht="13.5" customHeight="1">
      <c r="A111" s="47"/>
      <c r="B111" s="48"/>
      <c r="C111" s="201"/>
      <c r="D111" s="88"/>
      <c r="E111" s="226"/>
      <c r="F111" s="226"/>
      <c r="G111" s="225"/>
    </row>
    <row r="112" spans="1:7" s="49" customFormat="1" ht="15.75" customHeight="1">
      <c r="A112" s="39" t="str">
        <f>ББ!A121</f>
        <v>Главный бухгалтер ________________________________ / Хон Т.Э. Дата 08.07.2022 г.</v>
      </c>
      <c r="B112" s="50"/>
      <c r="C112" s="201"/>
      <c r="D112" s="89"/>
      <c r="E112" s="226"/>
      <c r="F112" s="226"/>
      <c r="G112" s="227"/>
    </row>
    <row r="113" spans="1:7" s="52" customFormat="1" ht="15.75" customHeight="1">
      <c r="A113" s="39"/>
      <c r="B113" s="50"/>
      <c r="C113" s="201"/>
      <c r="D113" s="89"/>
      <c r="E113" s="193"/>
      <c r="F113" s="193"/>
      <c r="G113" s="227"/>
    </row>
    <row r="114" spans="1:7" s="49" customFormat="1" ht="12.75" customHeight="1">
      <c r="A114" s="39" t="str">
        <f>ББ!A122</f>
        <v>Исполнитель____________________________________/Хон Т. Э. Дата 08.07.2022 г.</v>
      </c>
      <c r="B114" s="50"/>
      <c r="C114" s="201"/>
      <c r="D114" s="89"/>
      <c r="E114" s="192"/>
      <c r="F114" s="192"/>
      <c r="G114" s="227"/>
    </row>
    <row r="115" spans="1:7" ht="13.5" customHeight="1">
      <c r="A115" s="23" t="s">
        <v>209</v>
      </c>
      <c r="B115" s="28"/>
    </row>
    <row r="116" spans="1:7" ht="25.5" customHeight="1">
      <c r="A116" s="22" t="s">
        <v>4</v>
      </c>
      <c r="B116" s="28"/>
      <c r="D116" s="204"/>
      <c r="G116" s="228"/>
    </row>
    <row r="117" spans="1:7" s="22" customFormat="1" ht="12" customHeight="1">
      <c r="A117" s="41"/>
      <c r="B117" s="42"/>
      <c r="C117" s="197"/>
      <c r="D117" s="91"/>
      <c r="E117" s="192"/>
      <c r="F117" s="192"/>
      <c r="G117" s="218"/>
    </row>
    <row r="118" spans="1:7" s="22" customFormat="1" ht="12" customHeight="1">
      <c r="A118" s="41"/>
      <c r="B118" s="42"/>
      <c r="C118" s="197"/>
      <c r="D118" s="90"/>
      <c r="E118" s="192"/>
      <c r="F118" s="192"/>
      <c r="G118" s="218"/>
    </row>
    <row r="119" spans="1:7">
      <c r="C119" s="202"/>
    </row>
    <row r="120" spans="1:7">
      <c r="C120" s="202"/>
    </row>
  </sheetData>
  <mergeCells count="5">
    <mergeCell ref="E1:F3"/>
    <mergeCell ref="A4:G4"/>
    <mergeCell ref="A5:G5"/>
    <mergeCell ref="A6:G6"/>
    <mergeCell ref="A7:G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33" customWidth="1"/>
    <col min="2" max="2" width="23" style="133" customWidth="1"/>
    <col min="3" max="3" width="2.28515625" style="133" customWidth="1"/>
    <col min="4" max="4" width="25.140625" style="133" customWidth="1"/>
    <col min="5" max="5" width="2.7109375" style="133" hidden="1" customWidth="1"/>
    <col min="6" max="6" width="14.7109375" style="63" hidden="1" customWidth="1"/>
    <col min="7" max="16384" width="9.140625" style="133"/>
  </cols>
  <sheetData>
    <row r="1" spans="1:6">
      <c r="A1" s="132" t="s">
        <v>223</v>
      </c>
    </row>
    <row r="2" spans="1:6">
      <c r="A2" s="132"/>
    </row>
    <row r="3" spans="1:6">
      <c r="A3" s="132" t="s">
        <v>236</v>
      </c>
    </row>
    <row r="4" spans="1:6">
      <c r="A4" s="132" t="s">
        <v>279</v>
      </c>
    </row>
    <row r="5" spans="1:6">
      <c r="A5" s="134" t="s">
        <v>225</v>
      </c>
    </row>
    <row r="8" spans="1:6" ht="41.45" customHeight="1">
      <c r="A8" s="135" t="s">
        <v>237</v>
      </c>
      <c r="B8" s="136" t="s">
        <v>280</v>
      </c>
      <c r="C8" s="263"/>
      <c r="D8" s="136" t="s">
        <v>280</v>
      </c>
      <c r="F8" s="137" t="s">
        <v>238</v>
      </c>
    </row>
    <row r="9" spans="1:6">
      <c r="A9" s="135" t="s">
        <v>239</v>
      </c>
      <c r="B9" s="136" t="s">
        <v>281</v>
      </c>
      <c r="C9" s="263"/>
      <c r="D9" s="136" t="s">
        <v>281</v>
      </c>
      <c r="F9" s="137" t="s">
        <v>240</v>
      </c>
    </row>
    <row r="10" spans="1:6">
      <c r="A10" s="138"/>
      <c r="B10" s="136" t="s">
        <v>241</v>
      </c>
      <c r="C10" s="263"/>
      <c r="D10" s="136" t="s">
        <v>242</v>
      </c>
      <c r="F10" s="137" t="s">
        <v>241</v>
      </c>
    </row>
    <row r="11" spans="1:6">
      <c r="A11" s="135"/>
      <c r="B11" s="136"/>
      <c r="C11" s="139"/>
      <c r="D11" s="136"/>
      <c r="F11" s="137"/>
    </row>
    <row r="12" spans="1:6" s="142" customFormat="1" ht="21.75" customHeight="1">
      <c r="A12" s="140" t="s">
        <v>243</v>
      </c>
      <c r="B12" s="141">
        <v>-2088361</v>
      </c>
      <c r="C12" s="140"/>
      <c r="D12" s="141">
        <v>12732963</v>
      </c>
      <c r="F12" s="143">
        <f>[3]ОПиУ!F41</f>
        <v>0</v>
      </c>
    </row>
    <row r="13" spans="1:6" s="142" customFormat="1" ht="21.75" customHeight="1">
      <c r="A13" s="140" t="s">
        <v>244</v>
      </c>
      <c r="B13" s="141">
        <v>5478632.5042899996</v>
      </c>
      <c r="C13" s="140"/>
      <c r="D13" s="141">
        <v>-8127242</v>
      </c>
      <c r="F13" s="143">
        <f>SUM(F14:F20)</f>
        <v>-242053</v>
      </c>
    </row>
    <row r="14" spans="1:6" s="142" customFormat="1" ht="21.75" customHeight="1">
      <c r="A14" s="140" t="s">
        <v>245</v>
      </c>
      <c r="B14" s="144">
        <v>19220</v>
      </c>
      <c r="C14" s="140"/>
      <c r="D14" s="144">
        <v>7058</v>
      </c>
      <c r="F14" s="145">
        <f>[3]ББ!F32-[3]ББ!G32</f>
        <v>0</v>
      </c>
    </row>
    <row r="15" spans="1:6" s="142" customFormat="1" ht="42" customHeight="1">
      <c r="A15" s="140" t="s">
        <v>246</v>
      </c>
      <c r="B15" s="144">
        <v>4922218</v>
      </c>
      <c r="C15" s="140"/>
      <c r="D15" s="144">
        <v>-7995617</v>
      </c>
      <c r="F15" s="145">
        <f>-[3]ОПиУ!F17-293495</f>
        <v>-293495</v>
      </c>
    </row>
    <row r="16" spans="1:6" s="142" customFormat="1" ht="23.25" customHeight="1">
      <c r="A16" s="140" t="s">
        <v>247</v>
      </c>
      <c r="B16" s="146">
        <v>8262.2353199999998</v>
      </c>
      <c r="C16" s="140"/>
      <c r="D16" s="147"/>
      <c r="F16" s="148">
        <v>4003</v>
      </c>
    </row>
    <row r="17" spans="1:7" s="142" customFormat="1" ht="21.75" customHeight="1">
      <c r="A17" s="140" t="s">
        <v>248</v>
      </c>
      <c r="B17" s="144">
        <v>-10770</v>
      </c>
      <c r="C17" s="140"/>
      <c r="D17" s="144">
        <v>3075</v>
      </c>
      <c r="F17" s="145">
        <f>-([3]ОПиУ!F20-[3]ОПиУ!F32)</f>
        <v>0</v>
      </c>
    </row>
    <row r="18" spans="1:7" s="142" customFormat="1" ht="21.75" customHeight="1">
      <c r="A18" s="140" t="s">
        <v>249</v>
      </c>
      <c r="B18" s="144">
        <v>414773.15075999993</v>
      </c>
      <c r="C18" s="140"/>
      <c r="D18" s="144">
        <v>17164</v>
      </c>
      <c r="F18" s="145">
        <v>95174</v>
      </c>
    </row>
    <row r="19" spans="1:7" s="142" customFormat="1" ht="21.75" customHeight="1">
      <c r="A19" s="140" t="s">
        <v>250</v>
      </c>
      <c r="B19" s="144">
        <v>58484</v>
      </c>
      <c r="C19" s="140"/>
      <c r="D19" s="144">
        <v>35723</v>
      </c>
      <c r="F19" s="145">
        <v>31722</v>
      </c>
    </row>
    <row r="20" spans="1:7" s="142" customFormat="1" ht="21.75" customHeight="1" thickBot="1">
      <c r="A20" s="140" t="s">
        <v>251</v>
      </c>
      <c r="B20" s="149">
        <v>66445.118209999971</v>
      </c>
      <c r="C20" s="140"/>
      <c r="D20" s="149">
        <v>-194645</v>
      </c>
      <c r="F20" s="150">
        <v>-79457</v>
      </c>
    </row>
    <row r="21" spans="1:7" s="142" customFormat="1" ht="21.75" customHeight="1">
      <c r="A21" s="151"/>
      <c r="B21" s="152"/>
      <c r="C21" s="140"/>
      <c r="D21" s="152"/>
      <c r="F21" s="153"/>
    </row>
    <row r="22" spans="1:7" s="142" customFormat="1" ht="21.75" customHeight="1">
      <c r="A22" s="154" t="s">
        <v>252</v>
      </c>
      <c r="B22" s="264">
        <v>3390271.5042899996</v>
      </c>
      <c r="C22" s="260"/>
      <c r="D22" s="264">
        <v>4605721</v>
      </c>
      <c r="E22" s="155"/>
      <c r="F22" s="265">
        <f>F12+F13</f>
        <v>-242053</v>
      </c>
      <c r="G22" s="155"/>
    </row>
    <row r="23" spans="1:7" s="142" customFormat="1" ht="21.75" customHeight="1">
      <c r="A23" s="154" t="s">
        <v>253</v>
      </c>
      <c r="B23" s="264"/>
      <c r="C23" s="260"/>
      <c r="D23" s="264"/>
      <c r="F23" s="265"/>
    </row>
    <row r="24" spans="1:7" s="142" customFormat="1" ht="21.75" customHeight="1">
      <c r="A24" s="140"/>
      <c r="B24" s="152"/>
      <c r="C24" s="140"/>
      <c r="D24" s="152"/>
      <c r="F24" s="153"/>
    </row>
    <row r="25" spans="1:7" s="142" customFormat="1" ht="21.75" customHeight="1">
      <c r="A25" s="154" t="s">
        <v>254</v>
      </c>
      <c r="B25" s="156"/>
      <c r="C25" s="140"/>
      <c r="D25" s="152"/>
      <c r="F25" s="157"/>
    </row>
    <row r="26" spans="1:7" s="142" customFormat="1" ht="21.75" customHeight="1">
      <c r="A26" s="154" t="s">
        <v>255</v>
      </c>
      <c r="B26" s="158">
        <v>-863272.852669999</v>
      </c>
      <c r="C26" s="140"/>
      <c r="D26" s="158">
        <v>-33547694</v>
      </c>
      <c r="F26" s="159">
        <f>SUM(F27:F32)</f>
        <v>-2281729</v>
      </c>
    </row>
    <row r="27" spans="1:7" s="142" customFormat="1" ht="21.75" customHeight="1">
      <c r="A27" s="160" t="s">
        <v>175</v>
      </c>
      <c r="B27" s="161"/>
      <c r="C27" s="162"/>
      <c r="D27" s="141">
        <v>0</v>
      </c>
      <c r="F27" s="163"/>
    </row>
    <row r="28" spans="1:7" s="142" customFormat="1" ht="21.75" customHeight="1">
      <c r="A28" s="162" t="s">
        <v>256</v>
      </c>
      <c r="B28" s="161">
        <v>3095864.9185100002</v>
      </c>
      <c r="C28" s="162"/>
      <c r="D28" s="141">
        <v>-4390465</v>
      </c>
      <c r="F28" s="163">
        <v>397374</v>
      </c>
    </row>
    <row r="29" spans="1:7" s="142" customFormat="1" ht="21.75" customHeight="1">
      <c r="A29" s="140" t="s">
        <v>257</v>
      </c>
      <c r="B29" s="146">
        <v>7865601.2288200008</v>
      </c>
      <c r="C29" s="162"/>
      <c r="D29" s="141">
        <v>-26647811</v>
      </c>
      <c r="F29" s="148">
        <v>125059</v>
      </c>
    </row>
    <row r="30" spans="1:7" s="142" customFormat="1" ht="21.75" customHeight="1">
      <c r="A30" s="140" t="s">
        <v>16</v>
      </c>
      <c r="B30" s="161">
        <v>-11668347</v>
      </c>
      <c r="C30" s="162"/>
      <c r="D30" s="141">
        <v>-2456633</v>
      </c>
      <c r="F30" s="163">
        <v>-2433248</v>
      </c>
    </row>
    <row r="31" spans="1:7" s="142" customFormat="1" ht="21.75" customHeight="1">
      <c r="A31" s="140" t="s">
        <v>258</v>
      </c>
      <c r="B31" s="161">
        <v>-145979</v>
      </c>
      <c r="C31" s="162"/>
      <c r="D31" s="141">
        <v>-108</v>
      </c>
      <c r="F31" s="163">
        <v>-377006</v>
      </c>
    </row>
    <row r="32" spans="1:7" s="142" customFormat="1" ht="21.75" customHeight="1">
      <c r="A32" s="140" t="s">
        <v>27</v>
      </c>
      <c r="B32" s="161">
        <v>-10413</v>
      </c>
      <c r="C32" s="162"/>
      <c r="D32" s="152">
        <v>-52677</v>
      </c>
      <c r="F32" s="163">
        <v>6092</v>
      </c>
    </row>
    <row r="33" spans="1:7" s="142" customFormat="1" ht="21.75" customHeight="1">
      <c r="A33" s="151" t="s">
        <v>259</v>
      </c>
      <c r="B33" s="158">
        <v>-15971984.492140001</v>
      </c>
      <c r="C33" s="162"/>
      <c r="D33" s="158">
        <v>28383099</v>
      </c>
      <c r="F33" s="159">
        <f>SUM(F34:F36)</f>
        <v>-7462329</v>
      </c>
    </row>
    <row r="34" spans="1:7" s="142" customFormat="1" ht="21.75" customHeight="1">
      <c r="A34" s="162" t="s">
        <v>260</v>
      </c>
      <c r="B34" s="161">
        <v>-15834810.492140001</v>
      </c>
      <c r="C34" s="162"/>
      <c r="D34" s="141">
        <v>28328857</v>
      </c>
      <c r="F34" s="163">
        <v>-8464048</v>
      </c>
    </row>
    <row r="35" spans="1:7" s="142" customFormat="1" ht="21.75" customHeight="1">
      <c r="A35" s="140" t="s">
        <v>32</v>
      </c>
      <c r="B35" s="161">
        <v>38919</v>
      </c>
      <c r="C35" s="162"/>
      <c r="D35" s="141">
        <v>31146</v>
      </c>
      <c r="F35" s="163">
        <v>813805</v>
      </c>
    </row>
    <row r="36" spans="1:7" s="142" customFormat="1" ht="21.75" customHeight="1" thickBot="1">
      <c r="A36" s="140" t="s">
        <v>36</v>
      </c>
      <c r="B36" s="164">
        <v>-176093</v>
      </c>
      <c r="C36" s="162"/>
      <c r="D36" s="165">
        <v>23096</v>
      </c>
      <c r="F36" s="166">
        <v>187914</v>
      </c>
    </row>
    <row r="37" spans="1:7" s="142" customFormat="1" ht="21.75" customHeight="1">
      <c r="A37" s="162"/>
      <c r="B37" s="258">
        <v>-16835257.344810002</v>
      </c>
      <c r="C37" s="260"/>
      <c r="D37" s="258">
        <v>-5164595</v>
      </c>
      <c r="E37" s="155"/>
      <c r="F37" s="261">
        <f>F33+F26</f>
        <v>-9744058</v>
      </c>
      <c r="G37" s="155"/>
    </row>
    <row r="38" spans="1:7" s="142" customFormat="1" ht="39" customHeight="1" thickBot="1">
      <c r="A38" s="154" t="s">
        <v>261</v>
      </c>
      <c r="B38" s="259"/>
      <c r="C38" s="260"/>
      <c r="D38" s="259"/>
      <c r="F38" s="262"/>
    </row>
    <row r="39" spans="1:7" s="142" customFormat="1" ht="21.75" customHeight="1">
      <c r="A39" s="162"/>
      <c r="B39" s="152"/>
      <c r="C39" s="140"/>
      <c r="D39" s="152"/>
      <c r="F39" s="153"/>
    </row>
    <row r="40" spans="1:7" s="142" customFormat="1" ht="21.75" customHeight="1" thickBot="1">
      <c r="A40" s="162" t="s">
        <v>262</v>
      </c>
      <c r="B40" s="167" t="s">
        <v>204</v>
      </c>
      <c r="C40" s="140"/>
      <c r="D40" s="167" t="s">
        <v>204</v>
      </c>
      <c r="F40" s="168" t="s">
        <v>204</v>
      </c>
    </row>
    <row r="41" spans="1:7" s="142" customFormat="1" ht="21.75" customHeight="1">
      <c r="A41" s="140"/>
      <c r="B41" s="152"/>
      <c r="C41" s="140"/>
      <c r="D41" s="152"/>
      <c r="F41" s="153"/>
    </row>
    <row r="42" spans="1:7" s="142" customFormat="1" ht="21.75" customHeight="1" thickBot="1">
      <c r="A42" s="151" t="s">
        <v>263</v>
      </c>
      <c r="B42" s="169">
        <v>-13444985.840520002</v>
      </c>
      <c r="C42" s="170"/>
      <c r="D42" s="169">
        <v>-558874</v>
      </c>
      <c r="F42" s="171">
        <f>F37+F22</f>
        <v>-9986111</v>
      </c>
    </row>
    <row r="43" spans="1:7" s="142" customFormat="1" ht="21.75" customHeight="1">
      <c r="A43" s="140"/>
      <c r="B43" s="152"/>
      <c r="C43" s="140"/>
      <c r="D43" s="152"/>
      <c r="F43" s="153"/>
    </row>
    <row r="44" spans="1:7" s="142" customFormat="1" ht="44.25" customHeight="1">
      <c r="A44" s="154" t="s">
        <v>264</v>
      </c>
      <c r="B44" s="152"/>
      <c r="C44" s="140"/>
      <c r="D44" s="152"/>
      <c r="F44" s="153"/>
    </row>
    <row r="45" spans="1:7" s="142" customFormat="1" ht="21.75" customHeight="1">
      <c r="A45" s="154"/>
      <c r="B45" s="152"/>
      <c r="C45" s="140"/>
      <c r="D45" s="152"/>
      <c r="F45" s="153"/>
    </row>
    <row r="46" spans="1:7" s="142" customFormat="1" ht="21.75" customHeight="1" thickBot="1">
      <c r="A46" s="162" t="s">
        <v>265</v>
      </c>
      <c r="B46" s="141">
        <v>-206853</v>
      </c>
      <c r="C46" s="140"/>
      <c r="D46" s="141">
        <v>-202679</v>
      </c>
      <c r="F46" s="143">
        <v>60777</v>
      </c>
    </row>
    <row r="47" spans="1:7" s="142" customFormat="1" ht="21.75" customHeight="1">
      <c r="A47" s="140"/>
      <c r="B47" s="172"/>
      <c r="C47" s="140"/>
      <c r="D47" s="172"/>
      <c r="F47" s="173"/>
    </row>
    <row r="48" spans="1:7" s="142" customFormat="1" ht="21.75" customHeight="1" thickBot="1">
      <c r="A48" s="151" t="s">
        <v>266</v>
      </c>
      <c r="B48" s="174">
        <v>-206853</v>
      </c>
      <c r="C48" s="151"/>
      <c r="D48" s="174">
        <v>-202679</v>
      </c>
      <c r="E48" s="155"/>
      <c r="F48" s="175">
        <f>SUM(F46:F46)</f>
        <v>60777</v>
      </c>
      <c r="G48" s="155"/>
    </row>
    <row r="49" spans="1:7" s="142" customFormat="1" ht="21.75" customHeight="1">
      <c r="A49" s="140"/>
      <c r="B49" s="152"/>
      <c r="C49" s="140"/>
      <c r="D49" s="152"/>
      <c r="F49" s="153"/>
    </row>
    <row r="50" spans="1:7" s="142" customFormat="1" ht="36.75" customHeight="1">
      <c r="A50" s="154" t="s">
        <v>267</v>
      </c>
      <c r="B50" s="176"/>
      <c r="C50" s="140"/>
      <c r="D50" s="140"/>
      <c r="F50" s="177"/>
    </row>
    <row r="51" spans="1:7" s="142" customFormat="1" ht="21.75" customHeight="1">
      <c r="A51" s="162" t="s">
        <v>268</v>
      </c>
      <c r="B51" s="141">
        <v>8677643</v>
      </c>
      <c r="C51" s="140"/>
      <c r="D51" s="178">
        <v>2258600</v>
      </c>
      <c r="F51" s="143">
        <v>5222995</v>
      </c>
    </row>
    <row r="52" spans="1:7" s="142" customFormat="1" ht="21.75" customHeight="1">
      <c r="A52" s="162" t="s">
        <v>269</v>
      </c>
      <c r="B52" s="141">
        <v>-8634</v>
      </c>
      <c r="C52" s="140"/>
      <c r="D52" s="178"/>
      <c r="F52" s="143">
        <v>-8634</v>
      </c>
    </row>
    <row r="53" spans="1:7" s="142" customFormat="1" ht="21.75" customHeight="1">
      <c r="A53" s="162" t="s">
        <v>270</v>
      </c>
      <c r="B53" s="141">
        <v>0</v>
      </c>
      <c r="C53" s="140"/>
      <c r="D53" s="178"/>
      <c r="F53" s="143">
        <v>2883960</v>
      </c>
    </row>
    <row r="54" spans="1:7" s="142" customFormat="1" ht="21.75" customHeight="1">
      <c r="A54" s="162" t="s">
        <v>233</v>
      </c>
      <c r="B54" s="141"/>
      <c r="C54" s="140"/>
      <c r="D54" s="178">
        <v>-1300000</v>
      </c>
      <c r="F54" s="145">
        <v>4424449</v>
      </c>
    </row>
    <row r="55" spans="1:7" s="142" customFormat="1" ht="21.75" customHeight="1" thickBot="1">
      <c r="A55" s="162" t="s">
        <v>271</v>
      </c>
      <c r="B55" s="144">
        <v>6374138.7401799997</v>
      </c>
      <c r="C55" s="140"/>
      <c r="D55" s="178">
        <v>3375592</v>
      </c>
      <c r="F55" s="145">
        <v>-843994</v>
      </c>
    </row>
    <row r="56" spans="1:7" s="142" customFormat="1" ht="21.75" customHeight="1" thickBot="1">
      <c r="A56" s="162" t="s">
        <v>272</v>
      </c>
      <c r="B56" s="144">
        <v>-1380915.8996600001</v>
      </c>
      <c r="C56" s="140"/>
      <c r="D56" s="178">
        <v>-2165636</v>
      </c>
      <c r="F56" s="173"/>
    </row>
    <row r="57" spans="1:7" s="142" customFormat="1" ht="21.75" customHeight="1" thickBot="1">
      <c r="A57" s="162"/>
      <c r="B57" s="172"/>
      <c r="C57" s="140"/>
      <c r="D57" s="172"/>
      <c r="F57" s="175">
        <f>SUM(F51:F56)</f>
        <v>11678776</v>
      </c>
    </row>
    <row r="58" spans="1:7" s="142" customFormat="1" ht="21.75" customHeight="1" thickBot="1">
      <c r="A58" s="154" t="s">
        <v>273</v>
      </c>
      <c r="B58" s="174">
        <v>13662231.84052</v>
      </c>
      <c r="C58" s="140"/>
      <c r="D58" s="174">
        <v>2168556</v>
      </c>
      <c r="E58" s="155"/>
      <c r="F58" s="157"/>
      <c r="G58" s="155"/>
    </row>
    <row r="59" spans="1:7" s="142" customFormat="1" ht="21.75" customHeight="1" thickBot="1">
      <c r="A59" s="162"/>
      <c r="B59" s="156"/>
      <c r="C59" s="140"/>
      <c r="D59" s="152"/>
      <c r="F59" s="175">
        <f>F48+F57+F42</f>
        <v>1753442</v>
      </c>
    </row>
    <row r="60" spans="1:7" s="142" customFormat="1" ht="21.75" customHeight="1" thickBot="1">
      <c r="A60" s="162" t="s">
        <v>274</v>
      </c>
      <c r="B60" s="174">
        <v>10392.999999998137</v>
      </c>
      <c r="C60" s="140"/>
      <c r="D60" s="174">
        <v>1407003</v>
      </c>
      <c r="E60" s="155"/>
      <c r="F60" s="153">
        <v>180303</v>
      </c>
      <c r="G60" s="155"/>
    </row>
    <row r="61" spans="1:7" s="142" customFormat="1" ht="21.75" customHeight="1">
      <c r="A61" s="162" t="s">
        <v>275</v>
      </c>
      <c r="B61" s="179">
        <v>0</v>
      </c>
      <c r="C61" s="140"/>
      <c r="D61" s="156"/>
      <c r="F61" s="268">
        <f>[3]ББ!G10</f>
        <v>0</v>
      </c>
    </row>
    <row r="62" spans="1:7" s="142" customFormat="1" ht="21.75" customHeight="1" thickBot="1">
      <c r="A62" s="162" t="s">
        <v>276</v>
      </c>
      <c r="B62" s="270">
        <v>415915</v>
      </c>
      <c r="C62" s="272"/>
      <c r="D62" s="270">
        <v>548208</v>
      </c>
      <c r="F62" s="269"/>
    </row>
    <row r="63" spans="1:7" s="142" customFormat="1" ht="21.75" customHeight="1" thickTop="1" thickBot="1">
      <c r="A63" s="162" t="s">
        <v>277</v>
      </c>
      <c r="B63" s="271"/>
      <c r="C63" s="272"/>
      <c r="D63" s="271"/>
      <c r="F63" s="273">
        <f>[3]ББ!F10</f>
        <v>0</v>
      </c>
    </row>
    <row r="64" spans="1:7" s="142" customFormat="1" ht="21.75" customHeight="1" thickTop="1" thickBot="1">
      <c r="A64" s="162" t="s">
        <v>276</v>
      </c>
      <c r="B64" s="274">
        <v>426308</v>
      </c>
      <c r="C64" s="272"/>
      <c r="D64" s="274">
        <v>1955211</v>
      </c>
      <c r="F64" s="269"/>
    </row>
    <row r="65" spans="1:7" s="142" customFormat="1" ht="21.75" customHeight="1" thickTop="1" thickBot="1">
      <c r="A65" s="162" t="s">
        <v>278</v>
      </c>
      <c r="B65" s="271"/>
      <c r="C65" s="272"/>
      <c r="D65" s="271"/>
      <c r="E65" s="155"/>
      <c r="F65" s="180">
        <f>F63-F61-F59-F60</f>
        <v>-1933745</v>
      </c>
      <c r="G65" s="155"/>
    </row>
    <row r="66" spans="1:7" s="142" customFormat="1" ht="21.75" customHeight="1" thickTop="1">
      <c r="B66" s="181">
        <f>B64-B62-B60</f>
        <v>1.862645149230957E-9</v>
      </c>
      <c r="C66" s="181"/>
      <c r="D66" s="181">
        <f>D64-D62-D60</f>
        <v>0</v>
      </c>
    </row>
    <row r="67" spans="1:7" s="142" customFormat="1" ht="21.75" customHeight="1">
      <c r="A67" s="266" t="s">
        <v>282</v>
      </c>
      <c r="B67" s="266"/>
      <c r="C67" s="266"/>
      <c r="D67" s="266"/>
      <c r="F67" s="85"/>
    </row>
    <row r="68" spans="1:7" s="142" customFormat="1" ht="21.75" customHeight="1">
      <c r="A68" s="182"/>
      <c r="B68" s="182"/>
      <c r="C68" s="182"/>
      <c r="D68" s="182"/>
    </row>
    <row r="69" spans="1:7" s="142" customFormat="1" ht="21.75" customHeight="1">
      <c r="A69" s="266" t="s">
        <v>283</v>
      </c>
      <c r="B69" s="266"/>
      <c r="C69" s="266"/>
      <c r="D69" s="266"/>
    </row>
    <row r="70" spans="1:7" s="142" customFormat="1" ht="21.75" customHeight="1">
      <c r="A70" s="266"/>
      <c r="B70" s="266"/>
      <c r="C70" s="266"/>
      <c r="D70" s="266"/>
    </row>
    <row r="71" spans="1:7" s="142" customFormat="1" ht="21.75" customHeight="1">
      <c r="A71" s="267" t="s">
        <v>209</v>
      </c>
      <c r="B71" s="267"/>
      <c r="C71" s="267"/>
      <c r="D71" s="267"/>
      <c r="F71" s="7"/>
    </row>
    <row r="72" spans="1:7" s="142" customFormat="1" ht="21.75" customHeight="1">
      <c r="A72" s="183" t="s">
        <v>4</v>
      </c>
      <c r="B72" s="184"/>
      <c r="C72" s="185"/>
      <c r="D72" s="184"/>
      <c r="F72" s="63"/>
    </row>
    <row r="73" spans="1:7">
      <c r="F73" s="61">
        <f>F59+F60-F63+F61</f>
        <v>1933745</v>
      </c>
    </row>
    <row r="74" spans="1:7">
      <c r="B74" s="186">
        <f>B60+B61-B64+B62</f>
        <v>-1.862645149230957E-9</v>
      </c>
      <c r="C74" s="186">
        <f t="shared" ref="C74" si="0">C60+C61-C64+C62</f>
        <v>0</v>
      </c>
      <c r="D74" s="186">
        <f>D60+D61-D64+D62</f>
        <v>0</v>
      </c>
      <c r="F74" s="61"/>
    </row>
    <row r="75" spans="1:7">
      <c r="B75" s="186"/>
    </row>
  </sheetData>
  <mergeCells count="21"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ББ в тенге</vt:lpstr>
      <vt:lpstr>СК в тенге</vt:lpstr>
      <vt:lpstr>ОПиУ</vt:lpstr>
      <vt:lpstr>ОДДС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2022-07-08T06:42:29Z</cp:lastPrinted>
  <dcterms:created xsi:type="dcterms:W3CDTF">1996-10-08T23:32:33Z</dcterms:created>
  <dcterms:modified xsi:type="dcterms:W3CDTF">2022-07-11T03:31:01Z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1-bc88714345d2_Enabled">
    <vt:lpwstr>true</vt:lpwstr>
  </property>
  <property fmtid="{D5CDD505-2E9C-101B-9397-08002B2CF9AE}" pid="3" name="MSIP_Label_defa4170-0d19-0005-0001-bc88714345d2_SetDate">
    <vt:lpwstr>2022-05-30T10:57:53Z</vt:lpwstr>
  </property>
  <property fmtid="{D5CDD505-2E9C-101B-9397-08002B2CF9AE}" pid="4" name="MSIP_Label_defa4170-0d19-0005-0001-bc88714345d2_Method">
    <vt:lpwstr>Privileged</vt:lpwstr>
  </property>
  <property fmtid="{D5CDD505-2E9C-101B-9397-08002B2CF9AE}" pid="5" name="MSIP_Label_defa4170-0d19-0005-0001-bc88714345d2_Name">
    <vt:lpwstr>defa4170-0d19-0005-0001-bc88714345d2</vt:lpwstr>
  </property>
  <property fmtid="{D5CDD505-2E9C-101B-9397-08002B2CF9AE}" pid="6" name="MSIP_Label_defa4170-0d19-0005-0001-bc88714345d2_SiteId">
    <vt:lpwstr>7470e6aa-7ba3-459b-b601-e987fc0a153a</vt:lpwstr>
  </property>
  <property fmtid="{D5CDD505-2E9C-101B-9397-08002B2CF9AE}" pid="7" name="MSIP_Label_defa4170-0d19-0005-0001-bc88714345d2_ActionId">
    <vt:lpwstr>e1855d77-640d-4725-a8f8-5a15618bb100</vt:lpwstr>
  </property>
  <property fmtid="{D5CDD505-2E9C-101B-9397-08002B2CF9AE}" pid="8" name="MSIP_Label_defa4170-0d19-0005-0001-bc88714345d2_ContentBits">
    <vt:lpwstr>0</vt:lpwstr>
  </property>
</Properties>
</file>