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8085" tabRatio="961" activeTab="3"/>
  </bookViews>
  <sheets>
    <sheet name="ББ" sheetId="1" r:id="rId1"/>
    <sheet name="ОПиУ" sheetId="13" r:id="rId2"/>
    <sheet name="ОДДС" sheetId="14" r:id="rId3"/>
    <sheet name="ОИК" sheetId="15" r:id="rId4"/>
    <sheet name="1000" sheetId="7" state="hidden" r:id="rId5"/>
    <sheet name="1251" sheetId="16" state="hidden" r:id="rId6"/>
    <sheet name="2400" sheetId="9" state="hidden" r:id="rId7"/>
    <sheet name="2700" sheetId="10" state="hidden" r:id="rId8"/>
    <sheet name="2930" sheetId="18" state="hidden" r:id="rId9"/>
    <sheet name="Продажа ОС" sheetId="17" state="hidden" r:id="rId10"/>
  </sheets>
  <externalReferences>
    <externalReference r:id="rId11"/>
    <externalReference r:id="rId12"/>
  </externalReferences>
  <definedNames>
    <definedName name="_xlnm.Print_Area" localSheetId="0">ББ!$A$1:$D$88</definedName>
    <definedName name="_xlnm.Print_Area" localSheetId="2">ОДДС!$A$1:$D$91</definedName>
    <definedName name="_xlnm.Print_Area" localSheetId="3">ОИК!$A$1:$I$100</definedName>
    <definedName name="_xlnm.Print_Area" localSheetId="1">ОПиУ!$A$1:$D$69</definedName>
  </definedNames>
  <calcPr calcId="145621"/>
</workbook>
</file>

<file path=xl/calcChain.xml><?xml version="1.0" encoding="utf-8"?>
<calcChain xmlns="http://schemas.openxmlformats.org/spreadsheetml/2006/main">
  <c r="O90" i="15" l="1"/>
  <c r="M90" i="15"/>
  <c r="L90" i="15"/>
  <c r="K62" i="15"/>
  <c r="L62" i="15"/>
  <c r="M62" i="15"/>
  <c r="K63" i="15"/>
  <c r="L63" i="15"/>
  <c r="M63" i="15"/>
  <c r="N63" i="15"/>
  <c r="K64" i="15"/>
  <c r="L64" i="15"/>
  <c r="M64" i="15"/>
  <c r="N64" i="15"/>
  <c r="K65" i="15"/>
  <c r="L65" i="15"/>
  <c r="M65" i="15"/>
  <c r="N65" i="15"/>
  <c r="K66" i="15"/>
  <c r="L66" i="15"/>
  <c r="M66" i="15"/>
  <c r="N66" i="15"/>
  <c r="L61" i="15"/>
  <c r="M61" i="15"/>
  <c r="N61" i="15"/>
  <c r="K61" i="15"/>
  <c r="F18" i="14" l="1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5" i="14"/>
  <c r="G35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4" i="14"/>
  <c r="G44" i="14"/>
  <c r="F45" i="14"/>
  <c r="G45" i="14"/>
  <c r="F46" i="14"/>
  <c r="G46" i="14"/>
  <c r="F47" i="14"/>
  <c r="G47" i="14"/>
  <c r="F48" i="14"/>
  <c r="G48" i="14"/>
  <c r="F50" i="14"/>
  <c r="G50" i="14"/>
  <c r="F51" i="14"/>
  <c r="G51" i="14"/>
  <c r="F52" i="14"/>
  <c r="G52" i="14"/>
  <c r="F53" i="14"/>
  <c r="G53" i="14"/>
  <c r="F54" i="14"/>
  <c r="G54" i="14"/>
  <c r="F55" i="14"/>
  <c r="G55" i="14"/>
  <c r="F56" i="14"/>
  <c r="G56" i="14"/>
  <c r="F57" i="14"/>
  <c r="G57" i="14"/>
  <c r="F58" i="14"/>
  <c r="G58" i="14"/>
  <c r="F59" i="14"/>
  <c r="G59" i="14"/>
  <c r="F60" i="14"/>
  <c r="G60" i="14"/>
  <c r="F61" i="14"/>
  <c r="G61" i="14"/>
  <c r="F63" i="14"/>
  <c r="G63" i="14"/>
  <c r="F65" i="14"/>
  <c r="G65" i="14"/>
  <c r="F66" i="14"/>
  <c r="G66" i="14"/>
  <c r="F67" i="14"/>
  <c r="G67" i="14"/>
  <c r="F68" i="14"/>
  <c r="G68" i="14"/>
  <c r="F69" i="14"/>
  <c r="G69" i="14"/>
  <c r="F71" i="14"/>
  <c r="G71" i="14"/>
  <c r="F72" i="14"/>
  <c r="G72" i="14"/>
  <c r="F73" i="14"/>
  <c r="G73" i="14"/>
  <c r="F74" i="14"/>
  <c r="G74" i="14"/>
  <c r="F75" i="14"/>
  <c r="G75" i="14"/>
  <c r="F76" i="14"/>
  <c r="G76" i="14"/>
  <c r="F78" i="14"/>
  <c r="G78" i="14"/>
  <c r="F80" i="14"/>
  <c r="G80" i="14"/>
  <c r="F81" i="14"/>
  <c r="G81" i="14"/>
  <c r="F17" i="13"/>
  <c r="G17" i="13"/>
  <c r="F19" i="13"/>
  <c r="G19" i="13"/>
  <c r="F20" i="13"/>
  <c r="G20" i="13"/>
  <c r="F21" i="13"/>
  <c r="G21" i="13"/>
  <c r="F22" i="13"/>
  <c r="G22" i="13"/>
  <c r="F24" i="13"/>
  <c r="G24" i="13"/>
  <c r="F25" i="13"/>
  <c r="G25" i="13"/>
  <c r="F26" i="13"/>
  <c r="G26" i="13"/>
  <c r="F27" i="13"/>
  <c r="G27" i="13"/>
  <c r="F28" i="13"/>
  <c r="G28" i="13"/>
  <c r="F30" i="13"/>
  <c r="G30" i="13"/>
  <c r="F32" i="13"/>
  <c r="G32" i="13"/>
  <c r="G16" i="13"/>
  <c r="F16" i="13"/>
  <c r="F29" i="1" l="1"/>
  <c r="F30" i="1"/>
  <c r="F48" i="1"/>
  <c r="F58" i="1"/>
  <c r="F59" i="1"/>
  <c r="F65" i="1"/>
  <c r="F68" i="1"/>
  <c r="F69" i="1"/>
  <c r="F75" i="1"/>
  <c r="D64" i="14" l="1"/>
  <c r="G64" i="14" s="1"/>
  <c r="G18" i="13" l="1"/>
  <c r="G25" i="14"/>
  <c r="G49" i="14"/>
  <c r="G17" i="14"/>
  <c r="G36" i="14"/>
  <c r="G77" i="14" l="1"/>
  <c r="G70" i="14"/>
  <c r="G23" i="13"/>
  <c r="G62" i="14"/>
  <c r="G34" i="14"/>
  <c r="G29" i="13" l="1"/>
  <c r="D82" i="14" l="1"/>
  <c r="G79" i="14"/>
  <c r="G31" i="13"/>
  <c r="F18" i="1"/>
  <c r="G33" i="13" l="1"/>
  <c r="F35" i="1"/>
  <c r="F64" i="14" l="1"/>
  <c r="F36" i="14"/>
  <c r="F49" i="14"/>
  <c r="F70" i="14"/>
  <c r="F18" i="13" l="1"/>
  <c r="F62" i="14"/>
  <c r="F77" i="14"/>
  <c r="F23" i="13" l="1"/>
  <c r="F70" i="1"/>
  <c r="C71" i="1"/>
  <c r="F71" i="1" s="1"/>
  <c r="F72" i="1"/>
  <c r="F60" i="1"/>
  <c r="F61" i="1"/>
  <c r="F62" i="1"/>
  <c r="F63" i="1"/>
  <c r="F64" i="1"/>
  <c r="F66" i="1"/>
  <c r="F50" i="1"/>
  <c r="F31" i="1"/>
  <c r="F32" i="1"/>
  <c r="F33" i="1"/>
  <c r="F34" i="1"/>
  <c r="F37" i="1"/>
  <c r="F40" i="1"/>
  <c r="F41" i="1"/>
  <c r="F49" i="1"/>
  <c r="C19" i="1"/>
  <c r="F19" i="1" s="1"/>
  <c r="C20" i="1"/>
  <c r="F20" i="1" s="1"/>
  <c r="C21" i="1"/>
  <c r="F21" i="1" s="1"/>
  <c r="C22" i="1"/>
  <c r="F22" i="1" s="1"/>
  <c r="F23" i="1"/>
  <c r="F29" i="13" l="1"/>
  <c r="F67" i="1"/>
  <c r="F31" i="13" l="1"/>
  <c r="F52" i="1"/>
  <c r="F53" i="1"/>
  <c r="F54" i="1"/>
  <c r="F55" i="1"/>
  <c r="F56" i="1"/>
  <c r="F51" i="1"/>
  <c r="F44" i="1"/>
  <c r="F43" i="1"/>
  <c r="F42" i="1"/>
  <c r="F39" i="1"/>
  <c r="F38" i="1"/>
  <c r="F36" i="1"/>
  <c r="F27" i="1"/>
  <c r="F26" i="1"/>
  <c r="F25" i="1"/>
  <c r="F33" i="13" l="1"/>
  <c r="F28" i="1"/>
  <c r="F24" i="1"/>
  <c r="F73" i="1"/>
  <c r="F46" i="1" l="1"/>
  <c r="F45" i="1"/>
  <c r="F57" i="1"/>
  <c r="F76" i="1"/>
  <c r="F74" i="1"/>
  <c r="F17" i="14"/>
  <c r="N62" i="15" l="1"/>
  <c r="F77" i="1"/>
  <c r="F25" i="14"/>
  <c r="F34" i="14" l="1"/>
  <c r="N90" i="15"/>
  <c r="F79" i="14" l="1"/>
  <c r="C82" i="14" l="1"/>
  <c r="F92" i="7"/>
  <c r="F79" i="7"/>
  <c r="F77" i="7"/>
  <c r="F75" i="7"/>
  <c r="F81" i="7"/>
  <c r="F62" i="7"/>
  <c r="F10" i="18"/>
  <c r="F56" i="18"/>
  <c r="F10" i="9"/>
  <c r="F17" i="10"/>
  <c r="F104" i="9"/>
  <c r="F72" i="7"/>
  <c r="F66" i="7"/>
  <c r="F71" i="7"/>
  <c r="F85" i="7"/>
  <c r="F69" i="7"/>
  <c r="F76" i="7"/>
  <c r="F19" i="7"/>
  <c r="F26" i="7"/>
  <c r="F84" i="7"/>
  <c r="F67" i="7" l="1"/>
  <c r="F73" i="7"/>
  <c r="F20" i="7"/>
  <c r="F22" i="7"/>
  <c r="F34" i="7"/>
  <c r="F18" i="7"/>
  <c r="F6" i="7"/>
  <c r="F11" i="16"/>
  <c r="F33" i="16"/>
  <c r="F12" i="7"/>
  <c r="F16" i="7"/>
  <c r="F10" i="7"/>
  <c r="F23" i="7"/>
  <c r="F78" i="7" l="1"/>
  <c r="F74" i="7"/>
  <c r="F11" i="7"/>
  <c r="F17" i="7"/>
  <c r="F21" i="7"/>
</calcChain>
</file>

<file path=xl/sharedStrings.xml><?xml version="1.0" encoding="utf-8"?>
<sst xmlns="http://schemas.openxmlformats.org/spreadsheetml/2006/main" count="1568" uniqueCount="665">
  <si>
    <t>Бухгалтерский баланс</t>
  </si>
  <si>
    <t>тысячах 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</si>
  <si>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</si>
  <si>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</si>
  <si>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</si>
  <si>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</si>
  <si>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</si>
  <si>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</si>
  <si>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</si>
  <si>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</si>
  <si>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</si>
  <si>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</si>
  <si>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</si>
  <si>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</si>
  <si>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</si>
  <si>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</si>
  <si>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</si>
  <si>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</si>
  <si>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</si>
  <si>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</si>
  <si>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</si>
  <si>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</si>
  <si>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</si>
  <si>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</si>
  <si>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</si>
  <si>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</si>
  <si>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</si>
  <si>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</si>
  <si>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</si>
  <si>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</si>
  <si>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</si>
  <si>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</si>
  <si>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</si>
  <si>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</si>
  <si>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</si>
  <si>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</si>
  <si>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</si>
  <si>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</si>
  <si>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</si>
  <si>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</si>
  <si>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</si>
  <si>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</si>
  <si>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</si>
  <si>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</si>
  <si>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</si>
  <si>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</si>
  <si>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</si>
  <si>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</si>
  <si>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</si>
  <si>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</si>
  <si>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</si>
  <si>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</si>
  <si>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</si>
  <si>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</si>
  <si>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</si>
  <si>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</si>
  <si>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</si>
  <si>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</si>
  <si>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</si>
  <si>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301+ строка 400 + строка 500)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</si>
  <si>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</si>
  <si>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</si>
  <si>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</si>
  <si>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</si>
  <si>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</si>
  <si>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</si>
  <si>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</si>
  <si>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</si>
  <si>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</si>
  <si>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</si>
  <si>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Наименование показателей</t>
  </si>
  <si>
    <t>За отчетный период</t>
  </si>
  <si>
    <t>За предыдущий период</t>
  </si>
  <si>
    <t>Себестоимость реализованных товаров и услуг</t>
  </si>
  <si>
    <t>Прочие доходы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</si>
  <si>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</si>
  <si>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</si>
  <si>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</si>
  <si>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</si>
  <si>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Расходы по подоходному налогу</t>
  </si>
  <si>
    <t>Прибыль за год (строка 200 + строка 201) относимая на: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</si>
  <si>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</si>
  <si>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</si>
  <si>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</si>
  <si>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</si>
  <si>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</si>
  <si>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</si>
  <si>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</si>
  <si>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</si>
  <si>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</si>
  <si>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</si>
  <si>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</si>
  <si>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</si>
  <si>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</si>
  <si>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</si>
  <si>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</si>
  <si>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собственников материнской организации</t>
  </si>
  <si>
    <t>доля неконтролирующих собственников</t>
  </si>
  <si>
    <t>Прибыль на акцию:</t>
  </si>
  <si>
    <t>Базовая прибыль на акцию:</t>
  </si>
  <si>
    <t>Разводненная прибыль на акцию:</t>
  </si>
  <si>
    <t>(подпись)</t>
  </si>
  <si>
    <t>М.П.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</si>
  <si>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</si>
  <si>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</si>
  <si>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</si>
  <si>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</si>
  <si>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</si>
  <si>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</si>
  <si>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</si>
  <si>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</si>
  <si>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</si>
  <si>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</si>
  <si>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</si>
  <si>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</si>
  <si>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</si>
  <si>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Наименование компонентов</t>
  </si>
  <si>
    <t>Капитал материнской организации</t>
  </si>
  <si>
    <t>Итого капитал</t>
  </si>
  <si>
    <t>Сальдо на 1 января предыдущего года</t>
  </si>
  <si>
    <t>Изменение в учетной политике</t>
  </si>
  <si>
    <t>Прибыль (убыток) за год</t>
  </si>
  <si>
    <t>Прочая совокупная прибыль, всего (сумма строк с 221 по 229):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</si>
  <si>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</si>
  <si>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</si>
  <si>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</si>
  <si>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</si>
  <si>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</si>
  <si>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</si>
  <si>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</si>
  <si>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</si>
  <si>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</si>
  <si>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</si>
  <si>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</si>
  <si>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</si>
  <si>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</si>
  <si>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</si>
  <si>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</si>
  <si>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Изменения в доле участия в дочерних организациях, не приводящей к потере контроля</t>
  </si>
  <si>
    <t>Прочие операции</t>
  </si>
  <si>
    <t>Пересчитанное сальдо (строка 400 +/- строка 401)</t>
  </si>
  <si>
    <t>Прочая совокупная прибыль, всего (сумма строк с 621 по 629):</t>
  </si>
  <si>
    <t>Эффект изменения в ставке подоходного налога на отсроченный налог дочерних компаний</t>
  </si>
  <si>
    <t>Вознаграждения работников акциями</t>
  </si>
  <si>
    <t>Нераспределенная прибыль</t>
  </si>
  <si>
    <t>Счет</t>
  </si>
  <si>
    <t>Прочие расходы</t>
  </si>
  <si>
    <t>Дебет</t>
  </si>
  <si>
    <t>Кредит</t>
  </si>
  <si>
    <t>Итого</t>
  </si>
  <si>
    <t>АО  "Экотон+"</t>
  </si>
  <si>
    <t>Выводимые данные:</t>
  </si>
  <si>
    <t>БУ (данные бухгалтерского учета)</t>
  </si>
  <si>
    <t>Кор. Счет</t>
  </si>
  <si>
    <t>Начальное сальдо</t>
  </si>
  <si>
    <t>Оборот</t>
  </si>
  <si>
    <t>Конечное сальдо</t>
  </si>
  <si>
    <t>в ДДС строка 061</t>
  </si>
  <si>
    <t>Сальдо на начало периода</t>
  </si>
  <si>
    <t>Обороты за период</t>
  </si>
  <si>
    <t>Сальдо на конец периода</t>
  </si>
  <si>
    <t>________________</t>
  </si>
  <si>
    <t xml:space="preserve">Отчет о прибылях и убытках </t>
  </si>
  <si>
    <t>Выручка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</si>
  <si>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</si>
  <si>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</si>
  <si>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</si>
  <si>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 с 012 по 016)</t>
  </si>
  <si>
    <t>020</t>
  </si>
  <si>
    <t>021</t>
  </si>
  <si>
    <t>022</t>
  </si>
  <si>
    <t>023</t>
  </si>
  <si>
    <t>024</t>
  </si>
  <si>
    <t>Прочие неоперационные расходы</t>
  </si>
  <si>
    <t>025</t>
  </si>
  <si>
    <t>Прибыль (убыток) до налогообложения (+/- строк с 020 по 025)</t>
  </si>
  <si>
    <t>Прибыль (убыток) после налогообложения от продолжающейся деятельности (строка 100 - строка 101)</t>
  </si>
  <si>
    <t>Прибыль (убыток) после налогообложения от прекращенной деятельности</t>
  </si>
  <si>
    <t>долю неконтролирующих собственников</t>
  </si>
  <si>
    <t>от продолжающейся деятельности</t>
  </si>
  <si>
    <t>от прекращенной деятельности</t>
  </si>
  <si>
    <t>Отчет о движении денежных средств (прямой метод)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</si>
  <si>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</si>
  <si>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</si>
  <si>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</si>
  <si>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</si>
  <si>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</si>
  <si>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</si>
  <si>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</si>
  <si>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</si>
  <si>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</si>
  <si>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</si>
  <si>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</si>
  <si>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</si>
  <si>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</si>
  <si>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</si>
  <si>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</si>
  <si>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010 - строка 020)</t>
  </si>
  <si>
    <t>030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</si>
  <si>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</si>
  <si>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</si>
  <si>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</si>
  <si>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</si>
  <si>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</si>
  <si>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</si>
  <si>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</si>
  <si>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</si>
  <si>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</si>
  <si>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</si>
  <si>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</si>
  <si>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</si>
  <si>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</si>
  <si>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</si>
  <si>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</si>
  <si>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</si>
  <si>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</si>
  <si>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</si>
  <si>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</si>
  <si>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</si>
  <si>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</si>
  <si>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</si>
  <si>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</si>
  <si>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</si>
  <si>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</si>
  <si>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</si>
  <si>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</si>
  <si>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</si>
  <si>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</si>
  <si>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</si>
  <si>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</si>
  <si>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</si>
  <si>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</si>
  <si>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</si>
  <si>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</si>
  <si>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</si>
  <si>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</si>
  <si>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</si>
  <si>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</si>
  <si>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</si>
  <si>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</si>
  <si>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</si>
  <si>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040 - строка 060)</t>
  </si>
  <si>
    <t>080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</si>
  <si>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</si>
  <si>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</si>
  <si>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</si>
  <si>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</si>
  <si>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</si>
  <si>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</si>
  <si>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</si>
  <si>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100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</si>
  <si>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</si>
  <si>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</si>
  <si>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</si>
  <si>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</si>
  <si>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090 - строка 100)</t>
  </si>
  <si>
    <t>Отчет об изменениях в капитале</t>
  </si>
  <si>
    <t>Пересчитанное сальдо (строка 010 +/- строка 011)</t>
  </si>
  <si>
    <t>Общая совокупная прибыль, всего (строка 210 + строка 220):</t>
  </si>
  <si>
    <t>Прочие операции с собственниками</t>
  </si>
  <si>
    <t>Сальдо на 1 января отчетного года (строка 100 + строка 200 + строка 300+строка 319)</t>
  </si>
  <si>
    <t>Общая совокупная прибыль, всего (строка 610 + строка 620):</t>
  </si>
  <si>
    <t>Операции с собственниками всего (сумма строк с 710 по 718)</t>
  </si>
  <si>
    <t xml:space="preserve">                                     (фамилия, имя, отчество (при его наличии)</t>
  </si>
  <si>
    <t xml:space="preserve">                                    (фамилия, имя, отчество (при его наличии)</t>
  </si>
  <si>
    <t xml:space="preserve">                                                      (фамилия, имя, отчество (при его наличии)</t>
  </si>
  <si>
    <t>Денежные средства</t>
  </si>
  <si>
    <t>KZ83551Z127002896KZT Банк Kassa Nova (депозит)</t>
  </si>
  <si>
    <t>возврат займов дочками</t>
  </si>
  <si>
    <t>120</t>
  </si>
  <si>
    <t xml:space="preserve">влияние обменных курсов </t>
  </si>
  <si>
    <t>погашение займов работниками</t>
  </si>
  <si>
    <t>полученные вознаграждения по депозитам</t>
  </si>
  <si>
    <t>28.05.2018</t>
  </si>
  <si>
    <t>12.06.2018</t>
  </si>
  <si>
    <t>Доходы</t>
  </si>
  <si>
    <t>Внеоборотные активы</t>
  </si>
  <si>
    <t xml:space="preserve">Доход от выбытия  активов </t>
  </si>
  <si>
    <t>Ванна моечная 1-сек (500*500*300)</t>
  </si>
  <si>
    <t>платежи поставщикам за ТРУ</t>
  </si>
  <si>
    <t>налоги</t>
  </si>
  <si>
    <t>101</t>
  </si>
  <si>
    <t>105</t>
  </si>
  <si>
    <t>прочие выбытия от фин.деятельности</t>
  </si>
  <si>
    <t>прочие выплаты от опер.деятельности</t>
  </si>
  <si>
    <t>возврат депозитов</t>
  </si>
  <si>
    <t>НЕ БЫЛО ДВИЖЕНИЯ ПО ДЕНЕЖНЫМ СРЕДСТВАМ</t>
  </si>
  <si>
    <t>10.08.2018</t>
  </si>
  <si>
    <t>Сотовый телефон I Phone 6.32 i.s</t>
  </si>
  <si>
    <t>03.09.2018</t>
  </si>
  <si>
    <t>06.09.2018</t>
  </si>
  <si>
    <t>10.09.2018</t>
  </si>
  <si>
    <t>Стиральная машина HW70-12829 Haier</t>
  </si>
  <si>
    <t>Стиральная машина Атлант СМА 60С 107-000</t>
  </si>
  <si>
    <t>Телевизор 29FS7RL</t>
  </si>
  <si>
    <t>Телевизор LED FORENSIS UC 32 G5000</t>
  </si>
  <si>
    <t>Телевизор LG CF 21 FX4</t>
  </si>
  <si>
    <t>Телевизор LG CF 21FX4</t>
  </si>
  <si>
    <t>Телевизор LG CF 21FX5</t>
  </si>
  <si>
    <t>Телевизор Samsung 25K10</t>
  </si>
  <si>
    <t>Телевизор Sоnу KV-21FQ10K</t>
  </si>
  <si>
    <t>Телевизор TV LG</t>
  </si>
  <si>
    <t>Холодильник DAEWOO FR 146</t>
  </si>
  <si>
    <t>Холодильник Daewoo FR-146R</t>
  </si>
  <si>
    <t>Холодильник GR V 262 RC</t>
  </si>
  <si>
    <t>Холодильник LG GC 151</t>
  </si>
  <si>
    <t>Холодильник LG GC-151 SA</t>
  </si>
  <si>
    <t>Холодильник БИРЮСА 8 НС-1</t>
  </si>
  <si>
    <t>Холодиьник LG GC 151</t>
  </si>
  <si>
    <t>Ford Expedition (2013г.)</t>
  </si>
  <si>
    <t>DVX 487 KH(дивиди)</t>
  </si>
  <si>
    <t>Барная стойка</t>
  </si>
  <si>
    <t>Вешалка с полкой ГБ-23П</t>
  </si>
  <si>
    <t>Витрина кw29  19/7*</t>
  </si>
  <si>
    <t>Диван Офис "1" с/п  А.О.Д</t>
  </si>
  <si>
    <t>Диван Офис "2" с/п  А.О.Д</t>
  </si>
  <si>
    <t>Кровать 2-спальная ГК-22</t>
  </si>
  <si>
    <t>Кровать студенческая</t>
  </si>
  <si>
    <t>Кровать студенческая с ватным матрасом</t>
  </si>
  <si>
    <t>Кровать Студенческая с ватным матрацем</t>
  </si>
  <si>
    <t>Прихожая ПР-36</t>
  </si>
  <si>
    <t>Проигрыватель DVD Sony DVP-NS585 P/S</t>
  </si>
  <si>
    <t>Сейф FDS-49 EL</t>
  </si>
  <si>
    <t>Стол производственный с бортиком</t>
  </si>
  <si>
    <t>Стол руководителя+тумба+приставной столик</t>
  </si>
  <si>
    <t>стул ВЕТТА GTP 04/5 C-11</t>
  </si>
  <si>
    <t>Тренажер "Лавка"</t>
  </si>
  <si>
    <t>Тренажер "Штанга"</t>
  </si>
  <si>
    <t>Тумба</t>
  </si>
  <si>
    <t>Тумба ГТП-21ЛП</t>
  </si>
  <si>
    <t>Тумба на 3 ящ</t>
  </si>
  <si>
    <t>Тумба подкат на 3 ящ</t>
  </si>
  <si>
    <t>Тумба ТМ-01</t>
  </si>
  <si>
    <t>Тумба-шкаф большая</t>
  </si>
  <si>
    <t>Тумба-шкаф малая</t>
  </si>
  <si>
    <t>Шкаф 19 22U 600*600</t>
  </si>
  <si>
    <t>Балансовая стоимость простой акции (тенге)</t>
  </si>
  <si>
    <t>Период</t>
  </si>
  <si>
    <t>2400</t>
  </si>
  <si>
    <t>2410</t>
  </si>
  <si>
    <t>2420</t>
  </si>
  <si>
    <t>3310</t>
  </si>
  <si>
    <t>7110</t>
  </si>
  <si>
    <t>7210</t>
  </si>
  <si>
    <t>7410</t>
  </si>
  <si>
    <t>8110</t>
  </si>
  <si>
    <t>8410</t>
  </si>
  <si>
    <t>Отчет по проводкам  за 2019 г.</t>
  </si>
  <si>
    <t>Отбор:</t>
  </si>
  <si>
    <t>Счет Кт В группе "3310" И Счет Дт В группе "2400"</t>
  </si>
  <si>
    <t>Документ</t>
  </si>
  <si>
    <t>Аналитика Дт</t>
  </si>
  <si>
    <t>Аналитика Кт</t>
  </si>
  <si>
    <t>08.02.2019</t>
  </si>
  <si>
    <t>Поступление ТМЗ и услуг 00000000286 от 08.02.2019 11:11:01
Поступление ОС</t>
  </si>
  <si>
    <t>МФУ XEROX Workcentre 3025NI
Шахмаева Диляра Рафаильевна</t>
  </si>
  <si>
    <t>Белый Ветер KZ ТОО
(ТМЦ)Без договора</t>
  </si>
  <si>
    <t>1080</t>
  </si>
  <si>
    <t>KZ36914012215KZ0011G в ДБ АО"Сбербанк" (деп)</t>
  </si>
  <si>
    <t>АО "Народный банк Казахстана" (овернайт)</t>
  </si>
  <si>
    <t>1251</t>
  </si>
  <si>
    <t>1010</t>
  </si>
  <si>
    <t>1030</t>
  </si>
  <si>
    <t>1710</t>
  </si>
  <si>
    <t>3386</t>
  </si>
  <si>
    <t>1000</t>
  </si>
  <si>
    <t>1021</t>
  </si>
  <si>
    <t>1022</t>
  </si>
  <si>
    <t>1151</t>
  </si>
  <si>
    <t>1210</t>
  </si>
  <si>
    <t>1220</t>
  </si>
  <si>
    <t>1253</t>
  </si>
  <si>
    <t>1254</t>
  </si>
  <si>
    <t>1274</t>
  </si>
  <si>
    <t>1410</t>
  </si>
  <si>
    <t>1430</t>
  </si>
  <si>
    <t>3051</t>
  </si>
  <si>
    <t>3052</t>
  </si>
  <si>
    <t>3110</t>
  </si>
  <si>
    <t>3120</t>
  </si>
  <si>
    <t>3150</t>
  </si>
  <si>
    <t>3160</t>
  </si>
  <si>
    <t>3190</t>
  </si>
  <si>
    <t>3211</t>
  </si>
  <si>
    <t>3213</t>
  </si>
  <si>
    <t>3220</t>
  </si>
  <si>
    <t>3350</t>
  </si>
  <si>
    <t>3381</t>
  </si>
  <si>
    <t>3385</t>
  </si>
  <si>
    <t>3387</t>
  </si>
  <si>
    <t>3510</t>
  </si>
  <si>
    <t>6250</t>
  </si>
  <si>
    <t>6290</t>
  </si>
  <si>
    <t>7430</t>
  </si>
  <si>
    <t>7480</t>
  </si>
  <si>
    <t>возврат комиссии банка и оприходование ДС по инвентаризации</t>
  </si>
  <si>
    <t>1160</t>
  </si>
  <si>
    <t>1271</t>
  </si>
  <si>
    <t>3080</t>
  </si>
  <si>
    <t>3130</t>
  </si>
  <si>
    <t>3170</t>
  </si>
  <si>
    <t>3180</t>
  </si>
  <si>
    <t>3212</t>
  </si>
  <si>
    <t>3320</t>
  </si>
  <si>
    <t>KZ894500339870012339 Банк Астаны (депозит110517)</t>
  </si>
  <si>
    <r>
      <t xml:space="preserve">Руководитель                     </t>
    </r>
    <r>
      <rPr>
        <b/>
        <u/>
        <sz val="9"/>
        <rFont val="Arial"/>
        <family val="2"/>
        <charset val="204"/>
      </rPr>
      <t xml:space="preserve"> Баймуканов Нариман Маратович</t>
    </r>
  </si>
  <si>
    <t>6210</t>
  </si>
  <si>
    <t>6280</t>
  </si>
  <si>
    <t>7450</t>
  </si>
  <si>
    <t>7470</t>
  </si>
  <si>
    <t>Самосвал SHACMAN Sx3256dt384 двигатель 1617D055126 VIN LZGJRDR41HX048951 номер 046ВК01 (2017 г/в)</t>
  </si>
  <si>
    <t>Оборотно-сальдовая ведомость по счету 6210  за 2019 г.</t>
  </si>
  <si>
    <t>Оборотно-сальдовая ведомость по счету 6210  за 2018 г.</t>
  </si>
  <si>
    <t xml:space="preserve">Холодильник БИРЮСА 10е 1 </t>
  </si>
  <si>
    <t>Анализ счета 2400  за 2018 г.</t>
  </si>
  <si>
    <t>1310</t>
  </si>
  <si>
    <t>2931</t>
  </si>
  <si>
    <t>2932</t>
  </si>
  <si>
    <t>Анализ счета 2930  за 2019 г.</t>
  </si>
  <si>
    <t>2930</t>
  </si>
  <si>
    <t>3430</t>
  </si>
  <si>
    <t>Отчет по проводкам  за 2018 г.</t>
  </si>
  <si>
    <t>19.01.2018</t>
  </si>
  <si>
    <t>Поступление ТМЗ и услуг 00000000340 от 19.01.2018 9:20:59
Поступление ОС</t>
  </si>
  <si>
    <t>Ноутбук Sony Vaio PCG71211v
Андросов Дмитрий  Викторович</t>
  </si>
  <si>
    <t>Контакт plus ИП
(ТМЦ)Без договора</t>
  </si>
  <si>
    <t>19.02.2018</t>
  </si>
  <si>
    <t>Поступление ТМЗ и услуг 00000000269 от 19.02.2018 14:34:54
Поступление ОС</t>
  </si>
  <si>
    <t>Маршрутизатор MikroTik hEX (RB750Gr3)
Андросов Дмитрий  Викторович</t>
  </si>
  <si>
    <t>Ruba Technology Астана ТОО
Без договора</t>
  </si>
  <si>
    <t>04.05.2018</t>
  </si>
  <si>
    <t>Поступление ТМЗ и услуг 00000001077 от 04.05.2018 11:01:00
Поступление ОС</t>
  </si>
  <si>
    <t>Ноутбук DELL Inspiron 5770
Андросов Дмитрий  Викторович</t>
  </si>
  <si>
    <t>16.05.2018</t>
  </si>
  <si>
    <t>Поступление ТМЗ и услуг 00000001403 от 16.05.2018 11:01:00
Поступление ОС</t>
  </si>
  <si>
    <t>Ноутбук HP 15-bs006ur, Celeron N3060-1.6GHz/15.6
Андросов Дмитрий  Викторович</t>
  </si>
  <si>
    <t>Поступление ТМЗ и услуг 00000001669 от 28.05.2018 8:56:05
Поступление ОС</t>
  </si>
  <si>
    <t>Apple iPad 32 Gb Wi-Fi, A9-1.8 Ghz 9.7 Multi-Touch 2048*1536, Space Gray
Оспанов Канат Нурбаевич</t>
  </si>
  <si>
    <t>30.05.2018</t>
  </si>
  <si>
    <t>Поступление ТМЗ и услуг 00000001376 от 30.05.2018 22:36:14
Поступление ОС</t>
  </si>
  <si>
    <t>Стол раздвижной
Молдашова Акерке Маликовна</t>
  </si>
  <si>
    <t>Джангельдина Назгуль Нурлановна ИП
Без договора</t>
  </si>
  <si>
    <t>Поступление ТМЗ и услуг 00000001623 от 12.06.2018 12:00:00
Поступление ОС</t>
  </si>
  <si>
    <t>Кондиционер ОТЕХ OWM - 07RP
Куаншалиев Бауыржан Сейтжанович</t>
  </si>
  <si>
    <t>Ишниязова Гульмира Халилулаевна ИП
Договор №235 от 03.06.16</t>
  </si>
  <si>
    <t>Поступление доп. расходов 00000000132 от 12.06.2018 12:30:00
Доп. расходы при поступлении ОС</t>
  </si>
  <si>
    <t>29.06.2018</t>
  </si>
  <si>
    <t>Поступление ТМЗ и услуг 00000001831 от 29.06.2018 11:17:55
Поступление ОС</t>
  </si>
  <si>
    <t>Кондиционер "ОТЕХ" OWM-07RP
Мулаков Ерлан Абдуллаевич</t>
  </si>
  <si>
    <t>Поступление доп. расходов 00000000160 от 29.06.2018 12:00:00
Доп. расходы при поступлении ОС</t>
  </si>
  <si>
    <t>12.07.2018</t>
  </si>
  <si>
    <t>Поступление ТМЗ и услуг 00000002433 от 12.07.2018 23:20:38
Поступление ОС</t>
  </si>
  <si>
    <t>Романенко Т.В. ИП
Без договора</t>
  </si>
  <si>
    <t>Поступление ТМЗ и услуг 00000002481 от 10.08.2018 23:18:23
Поступление ОС</t>
  </si>
  <si>
    <t>Сотовый телефон I Phone 6.32 i.s
Куаншалиев Бауыржан Сейтжанович</t>
  </si>
  <si>
    <t>Лосев А.А. ИП
без договора</t>
  </si>
  <si>
    <t>Поступление ТМЗ и услуг 00000003060 от 03.09.2018 11:11:00
Поступление ОС</t>
  </si>
  <si>
    <t>Упаковочная пневмомашинка
Ерсаханов Болат Толеугалиевич</t>
  </si>
  <si>
    <t>Дю О.Е. ИП
(ТМЦ)Без договора</t>
  </si>
  <si>
    <t>Поступление ТМЗ и услуг 00000002841 от 06.09.2018 11:11:00
Поступление ОС</t>
  </si>
  <si>
    <t>Смартфон Doogee X53
Ерсаханов Болат Толеугалиевич</t>
  </si>
  <si>
    <t>Поступление ТМЗ и услуг 00000002842 от 10.09.2018 11:01:00
Поступление ОС</t>
  </si>
  <si>
    <t>Wi-Fi Роутер MikroTik
Андросов Дмитрий  Викторович</t>
  </si>
  <si>
    <t>Анализ счета 2400  за 2019 г.</t>
  </si>
  <si>
    <t>2310</t>
  </si>
  <si>
    <t>Счет Кт В группе "3320" И Счет Дт В группе "2400"</t>
  </si>
  <si>
    <t>01.08.2019</t>
  </si>
  <si>
    <t>Поступление ТМЗ и услуг 00000002465 от 01.08.2019 13:00:00
Поступление ОС</t>
  </si>
  <si>
    <t>Самосвал Камаз 6520-002
Конкаев Мереке Кагиринович</t>
  </si>
  <si>
    <t xml:space="preserve">Экотон-Транс Логистик ТОО.
Договор купли-продажи автотранспортных средств №22 от 01.08.2019г. </t>
  </si>
  <si>
    <t>29.04.2019</t>
  </si>
  <si>
    <t>Поступление ТМЗ и услуг 00000001071 от 29.04.2019 10:57:18
Поступление ОС</t>
  </si>
  <si>
    <t>Прицеп к легковому а/м двухосный универсал 121350 R13
Конкаев Мереке Кагиринович</t>
  </si>
  <si>
    <t>ЕВРОТРЕЙЛЕР ТД ИП
договор купли-продажи прицепов от 24.04.2019б/н</t>
  </si>
  <si>
    <t>14.05.2019</t>
  </si>
  <si>
    <t>Поступление ТМЗ и услуг 00000001507 от 14.05.2019 0:00:00
Поступление ОС</t>
  </si>
  <si>
    <t>SIP - телефон Yealink SIP -T21 E2. 2 аккаунта
Андросов Дмитрий  Викторович</t>
  </si>
  <si>
    <t>Компания Hoster.KZ ТОО
Без договора</t>
  </si>
  <si>
    <t>15.05.2019</t>
  </si>
  <si>
    <t>Поступление ТМЗ и услуг 00000001316 от 15.05.2019 23:51:22
Поступление ОС</t>
  </si>
  <si>
    <t>МФУ XEROX Workcentre 3025 NI
Андросов Дмитрий  Викторович</t>
  </si>
  <si>
    <t>04.06.2019</t>
  </si>
  <si>
    <t>Поступление ТМЗ и услуг 00000001645 от 04.06.2019 22:39:06
Поступление ОС</t>
  </si>
  <si>
    <t>06.06.2019</t>
  </si>
  <si>
    <t>Поступление ТМЗ и услуг 00000001623 от 06.06.2019 16:28:54
Поступление ОС</t>
  </si>
  <si>
    <t>Кресло Samurai S-1.03, Черный
Байкешова Аида Маратовна</t>
  </si>
  <si>
    <t>Техно Инвест 2008 ТОО
Без договора</t>
  </si>
  <si>
    <t>Кресло CS-9 PL №20
Байкешова Аида Маратовна</t>
  </si>
  <si>
    <t>Стол руководителя 1600*900*780 (шамони темный)
Байкешова Аида Маратовна</t>
  </si>
  <si>
    <t>Приставка Модерн Брифинг 1200*800*780 (шамони темный)
Байкешова Аида Маратовна</t>
  </si>
  <si>
    <t>Тумба подстольая 420*590*590 (шамони темный)
Байкешова Аида Маратовна</t>
  </si>
  <si>
    <t>Шкаф для одежды 854*445*2105 (шамони темный)
Байкешова Аида Маратовна</t>
  </si>
  <si>
    <t>Шкаф Модерн высокий 854*445*2105 (шамони темный)
Байкешова Аида Маратовна</t>
  </si>
  <si>
    <t>12.06.2019</t>
  </si>
  <si>
    <t>Поступление ТМЗ и услуг 00000001772 от 12.06.2019 13:02:22
Поступление ОС</t>
  </si>
  <si>
    <t>Кондиционер Midea Blank MSMA-12HRN1-C
Куанышев Жандос Мейрамбекович</t>
  </si>
  <si>
    <t>МегаКлимат ТОО
Без договора</t>
  </si>
  <si>
    <t>Поступление ТМЗ и услуг 00000001668 от 12.06.2019 13:13:19
Поступление ОС</t>
  </si>
  <si>
    <t>Счетчик  банкнот AB 88 SUNKAR 1 CIS
Оразбаева Айжан Галимжановна</t>
  </si>
  <si>
    <t>НС МультиСофт ТОО
Без договора</t>
  </si>
  <si>
    <t>Поступление ТМЗ и услуг 00000001689 от 12.06.2019 17:13:45
Поступление ОС</t>
  </si>
  <si>
    <t>Фронтальный погрузчик LW300FN (серийный номер XUG0300FTJCB04418)
Конкаев Мереке Кагиринович</t>
  </si>
  <si>
    <t>Минметалс Казахстан ТОО
Договор купли-продажи №Z-19077 от 07.06.2019</t>
  </si>
  <si>
    <t>Поступление ТМЗ и услуг 00000001827 от 12.06.2019 23:02:26
монтаж кондиционера</t>
  </si>
  <si>
    <t>Монтаж Сервис ЖК
Без договора</t>
  </si>
  <si>
    <t>Поступление ТМЗ и услуг 00000001827 от 12.06.2019 23:02:26
Доставка товара</t>
  </si>
  <si>
    <t>14.06.2019</t>
  </si>
  <si>
    <t>Поступление ТМЗ и услуг 00000001723 от 14.06.2019 13:29:24
Поступление ОС</t>
  </si>
  <si>
    <t>17.06.2019</t>
  </si>
  <si>
    <t>Поступление ТМЗ и услуг 00000001928 от 17.06.2019 16:00:00
Поступление ОС</t>
  </si>
  <si>
    <t>Монитор 19,5" Acer K202HQLab, Black, 1366*768@60Hz,200кд/м2,100m:1,H:90/V:65,5ms,d-Sub,LED
Андросов Дмитрий  Викторович</t>
  </si>
  <si>
    <t>26.06.2019</t>
  </si>
  <si>
    <t>Поступление ТМЗ и услуг 00000001906 от 26.06.2019 16:00:00
Поступление ОС</t>
  </si>
  <si>
    <t>Клавиатура выносная IPP 220 Contactless 13116PP90037926
Алданазаров Азамат Кайратович</t>
  </si>
  <si>
    <t>Corporate Business Systems Engineering ТОО
Без договора</t>
  </si>
  <si>
    <t>Клавиатура выносная IPP 220 Contactless 13116ЗЗ90037908
Алданазаров Азамат Кайратович</t>
  </si>
  <si>
    <t>27.06.2019</t>
  </si>
  <si>
    <t>Поступление ТМЗ и услуг 00000001925 от 27.06.2019 14:00:00
Поступление ОС</t>
  </si>
  <si>
    <t>МФУ  XEROX Workcentre 3025NI, A4, print600*600dpi,20ppm,scan1200*1200dpi,tray 150,USB,Wi-Fi,ADF,Fax
Андросов Дмитрий  Викторович</t>
  </si>
  <si>
    <t>Поступление ТМЗ и услуг 00000001929 от 27.06.2019 16:00:00
Поступление ОС</t>
  </si>
  <si>
    <t>Монитор 18,5" LG 19M38 A-B,Black,0,300mm,1366*768,200кд/м2,600:1,  DC 5M:1,H:90/V:65,5ms,D-Sub
Андросов Дмитрий  Викторович</t>
  </si>
  <si>
    <t>01.07.2019</t>
  </si>
  <si>
    <t>Поступление ТМЗ и услуг 00000002221 от 01.07.2019 14:52:53
Поступление ОС</t>
  </si>
  <si>
    <t>Кондиционер Almacom ACP24A
Мухатова Мадина Алтынбековна</t>
  </si>
  <si>
    <t>Ишниязова Гульмира Халилулаевна ИП
Без договора</t>
  </si>
  <si>
    <t>Поступление ТМЗ и услуг 00000002221 от 01.07.2019 14:52:53
Монтаж ПНР кондиционера</t>
  </si>
  <si>
    <t>05.07.2019</t>
  </si>
  <si>
    <t>Поступление ТМЗ и услуг 00000002383 от 05.07.2019 23:30:30
Поступление ОС</t>
  </si>
  <si>
    <t>Упаковочная пневмомашинка
Жунусов Максут Ертаевич</t>
  </si>
  <si>
    <t>15.07.2019</t>
  </si>
  <si>
    <t>Поступление ТМЗ и услуг 00000002220 от 15.07.2019 14:47:27
Поступление ОС</t>
  </si>
  <si>
    <t>Монитор 19,5" HP 20kd Black
Андросов Дмитрий  Викторович</t>
  </si>
  <si>
    <t>12.08.2019</t>
  </si>
  <si>
    <t>Поступление ТМЗ и услуг 00000002544 от 12.08.2019 22:10:55
Поступление ОС</t>
  </si>
  <si>
    <t>Кресло NF-3256 черн.
Байгарина Фариза Акановна</t>
  </si>
  <si>
    <t>Аршалы KZ ТОО
Без договора</t>
  </si>
  <si>
    <t>21.08.2019</t>
  </si>
  <si>
    <t>Поступление ТМЗ и услуг 00000002734 от 21.08.2019 23:23:20
Поступление ОС</t>
  </si>
  <si>
    <t>Кондиционер Almacom ACH 12AS
Куанышев Жандос Мейрамбекович</t>
  </si>
  <si>
    <t>Поступление ТМЗ и услуг 00000002734 от 21.08.2019 23:23:20
Монтаж ПНР кондиционера</t>
  </si>
  <si>
    <t>23.08.2019</t>
  </si>
  <si>
    <t>Поступление ТМЗ и услуг 00000002756 от 23.08.2019 22:18:16
Поступление ОС</t>
  </si>
  <si>
    <t>Ноутбук НР Pavillon Gaming 15-cx0096ur (5HA46EA)
Андросов Дмитрий  Викторович</t>
  </si>
  <si>
    <t>04.09.2019</t>
  </si>
  <si>
    <t>Поступление ТМЗ и услуг 00000002893 от 04.09.2019 15:14:29
Поступление ОС</t>
  </si>
  <si>
    <t>12.09.2019</t>
  </si>
  <si>
    <t>Поступление ТМЗ и услуг 00000003022 от 12.09.2019 23:05:51
Поступление ОС</t>
  </si>
  <si>
    <t>Ноутбук НР Pavillon 15-cs1008ur(5GU60EA)
Андросов Дмитрий  Викторович</t>
  </si>
  <si>
    <t>11.10.2019</t>
  </si>
  <si>
    <t>Поступление ТМЗ и услуг 00000003467 от 11.10.2019 23:49:20
Поступление ОС</t>
  </si>
  <si>
    <t>Ультрабук HP Spectre x360 13-ap0015ur (5QZ76EA)
Андросов Дмитрий  Викторович</t>
  </si>
  <si>
    <t>01.11.2019</t>
  </si>
  <si>
    <t>Поступление ТМЗ и услуг 00000003704 от 01.11.2019 0:00:00
Поступление ОС</t>
  </si>
  <si>
    <t>Компьютер HP ProDesk 290 G2 MT (4HR67EA)
Андросов Дмитрий  Викторович</t>
  </si>
  <si>
    <t>Монитор 19,5" Acer K202HQLab, Black
Андросов Дмитрий  Викторович</t>
  </si>
  <si>
    <t>Принтер Лазерный Samsung SL-M2020w
Андросов Дмитрий  Викторович</t>
  </si>
  <si>
    <t>05.11.2019</t>
  </si>
  <si>
    <t>Поступление ТМЗ и услуг 00000003659 от 05.11.2019 17:26:36
Поступление ОС</t>
  </si>
  <si>
    <t>Радиатор маслянный ORF-09 H
Тастанбеков Азамат Аканович</t>
  </si>
  <si>
    <t>11.11.2019</t>
  </si>
  <si>
    <t>Поступление ТМЗ и услуг 00000003793 от 11.11.2019 23:52:14
Поступление ОС</t>
  </si>
  <si>
    <t>Шкаф
Мухатова Мадина Алтынбековна</t>
  </si>
  <si>
    <t>Макарушко И.А. ИП
Без договора</t>
  </si>
  <si>
    <t>Анализ счета 2930  за 2018 г.</t>
  </si>
  <si>
    <t>Счет Кт В группе "3310" И Счет Дт В группе "2930"</t>
  </si>
  <si>
    <t>13.03.2019</t>
  </si>
  <si>
    <t xml:space="preserve">Поступление ТМЗ и услуг 00000000802 от 13.03.2019 10:00:00
Авиа билеты Жунусов Астана-Ташкент </t>
  </si>
  <si>
    <t>ECOTON-SHARQ ИП ООО
Командировочные расходы (Расходы на проезд)</t>
  </si>
  <si>
    <t>Gelios Travel ТОО
(Услуги)Без договора</t>
  </si>
  <si>
    <t>2935</t>
  </si>
  <si>
    <t>Поступление ТМЗ и услуг 00000000802 от 13.03.2019 10:00:00
Авиа билеты Жунусов Астана-Ташкент сервисный сбор</t>
  </si>
  <si>
    <t>14.03.2019</t>
  </si>
  <si>
    <t>Поступление ТМЗ и услуг 00000000800 от 14.03.2019 10:00:00
сервисный сбор</t>
  </si>
  <si>
    <t>Поступление ТМЗ и услуг 00000000801 от 14.03.2019 23:00:00
Авиабилеты Ташкент-Астана Жунусов</t>
  </si>
  <si>
    <t>Air Astana
Без договора</t>
  </si>
  <si>
    <t>15.03.2019</t>
  </si>
  <si>
    <t>Поступление ТМЗ и услуг 00000000689 от 15.03.2019 8:00:00
Проживание в гостинице</t>
  </si>
  <si>
    <t>ECOTON-SHARQ ИП ООО
Командировочные расходы (Расходы на наем жилого помещения)</t>
  </si>
  <si>
    <t>Семейное предприятие "SILVER DEW"
Без договора</t>
  </si>
  <si>
    <t>17.03.2019</t>
  </si>
  <si>
    <t>Поступление ТМЗ и услуг 00000000943 от 17.03.2019 10:00:00
Проживание в гостинице Жунусов М</t>
  </si>
  <si>
    <t>OOO WINTER HOLIDAY
(Услуги)Без договора</t>
  </si>
  <si>
    <t>27.03.2019</t>
  </si>
  <si>
    <t>Поступление ТМЗ и услуг 00000000888 от 27.03.2019 10:00:00
Авиа билеты Жунусов Астана-Ташкент сервисный сбор</t>
  </si>
  <si>
    <t>Поступление ТМЗ и услуг 00000000889 от 27.03.2019 10:00:00
Авиабилеты Ташкент-Астана Жунусов</t>
  </si>
  <si>
    <t>01.04.2019</t>
  </si>
  <si>
    <t>Поступление ТМЗ и услуг 00000000942 от 01.04.2019 10:00:00
Услуги по перевозке пассажиров жд путями</t>
  </si>
  <si>
    <t>АСУ ЭКСПРЕСС
(Услуги)Без договора</t>
  </si>
  <si>
    <t>Поступление ТМЗ и услуг 00000002229 от 05.07.2019 10:00:00
Авиа билеты Алдамуратов А Узбекистан</t>
  </si>
  <si>
    <t>Поступление ТМЗ и услуг 00000002229 от 05.07.2019 10:00:00
Авиа билеты Алдамуратов А Узбекистан сервисный сбо</t>
  </si>
  <si>
    <t>31.07.2019</t>
  </si>
  <si>
    <t xml:space="preserve">Поступление ТМЗ и услуг 00000002561 от 31.07.2019 10:00:00
Авиа билеты Алдамуратов А Ташкент </t>
  </si>
  <si>
    <t>06.08.2019</t>
  </si>
  <si>
    <t xml:space="preserve">Поступление ТМЗ и услуг 00000002564 от 06.08.2019 12:00:00
Авиа билеты Алдамуратов А Ташкент </t>
  </si>
  <si>
    <t>Поступление ТМЗ и услуг 00000002700 от 12.08.2019 10:00:00
Авиа билеты Алдамуратов А Ташкент</t>
  </si>
  <si>
    <t>13.08.2019</t>
  </si>
  <si>
    <t>Поступление ТМЗ и услуг 00000002699 от 13.08.2019 8:00:00
Авиа билеты Хабдулин Кумар Ангрен Ташкент</t>
  </si>
  <si>
    <t>10.09.2019</t>
  </si>
  <si>
    <t>Поступление ТМЗ и услуг 00000003025 от 10.09.2019 8:00:00
Авиа билеты Алдамуратов А  Ангрен Ташкент</t>
  </si>
  <si>
    <t>Поступление ТМЗ и услуг 00000003025 от 10.09.2019 8:00:00
Авиа билеты Алдамуратов А  Ангрен Ташкент сервсины</t>
  </si>
  <si>
    <t>20.10.2019</t>
  </si>
  <si>
    <t>Поступление ТМЗ и услуг 00000003460 от 20.10.2019 9:00:00
Авиа билеты Алдамуратов А  Ангрен Ташкент</t>
  </si>
  <si>
    <t>Поступление ТМЗ и услуг 00000003460 от 20.10.2019 9:00:00
Авиа билеты Алдамуратов А  Ангрен Ташкент сервсины</t>
  </si>
  <si>
    <t>26.10.2019</t>
  </si>
  <si>
    <t>Поступление ТМЗ и услуг 00000003532 от 26.10.2019 9:00:00
Авиа билеты Алдамуратов А  Ангрен Ташкент</t>
  </si>
  <si>
    <t>Поступление ТМЗ и услуг 00000003532 от 26.10.2019 9:00:00
Авиа билеты Алдамуратов А  Ангрен Ташкент сервсины</t>
  </si>
  <si>
    <t>03.12.2019</t>
  </si>
  <si>
    <t>Поступление ТМЗ и услуг 00000004294 от 03.12.2019 9:00:00
ссервсиный сбор Алдамуратов А Ташкент-Нурсултан</t>
  </si>
  <si>
    <t>Поступление ТМЗ и услуг 00000004294 от 03.12.2019 9:00:00
авиабилет  Алдамуратов А Ташкент-Нурсултан</t>
  </si>
  <si>
    <t>30.12.2019</t>
  </si>
  <si>
    <t xml:space="preserve">Поступление ТМЗ и услуг 00000004396 от 30.12.2019 12:00:00
Алдамуратов Ташкент </t>
  </si>
  <si>
    <t>в ОДДС строка 063</t>
  </si>
  <si>
    <t>Анализ счета 2700  за 2018 г.</t>
  </si>
  <si>
    <t>2700</t>
  </si>
  <si>
    <t>Анализ счета 2700  за 2019 г.</t>
  </si>
  <si>
    <t>Анализ счета 1251  за 2019 г.</t>
  </si>
  <si>
    <t>Анализ счета 1251  за 2018 г.</t>
  </si>
  <si>
    <t>суточные</t>
  </si>
  <si>
    <t>Анализ счета 1000  за 2019 г.</t>
  </si>
  <si>
    <t>1283</t>
  </si>
  <si>
    <t>2220</t>
  </si>
  <si>
    <t>3060</t>
  </si>
  <si>
    <t>4010</t>
  </si>
  <si>
    <t>Номад 253258+90900+17975+14082+55449+6380996+15000- страховка</t>
  </si>
  <si>
    <t>Оборотно-сальдовая ведомость по счету 1080  за 2019 г.</t>
  </si>
  <si>
    <t>KZ39551Z127006579KZT БанкKassaNova (депозит)240619</t>
  </si>
  <si>
    <t>KZ63551Z127005593KZT Банк Kassa Nova (депоз)190219</t>
  </si>
  <si>
    <t>KZ65551Z127000693USD Банк Kassa Nova (деп)</t>
  </si>
  <si>
    <t>поступления от резервов</t>
  </si>
  <si>
    <t>рекласс в другие статьи</t>
  </si>
  <si>
    <t>разница ан сч 1090</t>
  </si>
  <si>
    <t>Анализ счета 1000  за 2018 г.</t>
  </si>
  <si>
    <t>1252</t>
  </si>
  <si>
    <t>1422</t>
  </si>
  <si>
    <t>2010</t>
  </si>
  <si>
    <t>Оборотно-сальдовая ведомость по счету 1080  за 2018 г.</t>
  </si>
  <si>
    <t>KZ344500339870007218 Банк Астаны (иностр.спец)</t>
  </si>
  <si>
    <t>KZ604500384070000921 Банк Астаны</t>
  </si>
  <si>
    <t>выплата вознаграждения по облигациям</t>
  </si>
  <si>
    <t>102</t>
  </si>
  <si>
    <t>пополнение депозитов</t>
  </si>
  <si>
    <t>возврат денег Green Land</t>
  </si>
  <si>
    <t>поступления от прочих контрагентов</t>
  </si>
  <si>
    <t>241221,5+86580 Казкоммерц+25213+4676725Номад+48013+25213+52814Цесна+ страховка</t>
  </si>
  <si>
    <t>Курсовая разница при пересчете отчетности иностранного подразделения</t>
  </si>
  <si>
    <t>Форма 1</t>
  </si>
  <si>
    <t>Сведения о реарганизации:</t>
  </si>
  <si>
    <t>Юридический адрес организации:</t>
  </si>
  <si>
    <t>Республика Казахстан, 010000 г. Нур-Султан, район Байконур,</t>
  </si>
  <si>
    <r>
      <t xml:space="preserve">Наименование организации: </t>
    </r>
    <r>
      <rPr>
        <b/>
        <sz val="10"/>
        <color rgb="FF000000"/>
        <rFont val="Times New Roman"/>
        <family val="1"/>
        <charset val="204"/>
      </rPr>
      <t>Акционерное общество "Экотон+"</t>
    </r>
  </si>
  <si>
    <r>
      <t xml:space="preserve">Вид деятельности организации: </t>
    </r>
    <r>
      <rPr>
        <b/>
        <sz val="10"/>
        <color rgb="FF000000"/>
        <rFont val="Times New Roman"/>
        <family val="1"/>
        <charset val="204"/>
      </rPr>
      <t>Производство стеновых блоков</t>
    </r>
  </si>
  <si>
    <r>
      <t xml:space="preserve">Организационно-правовая форма: </t>
    </r>
    <r>
      <rPr>
        <b/>
        <sz val="10"/>
        <color rgb="FF000000"/>
        <rFont val="Times New Roman"/>
        <family val="1"/>
        <charset val="204"/>
      </rPr>
      <t>Акционерное общество</t>
    </r>
  </si>
  <si>
    <r>
      <t xml:space="preserve">Тип отчета: </t>
    </r>
    <r>
      <rPr>
        <b/>
        <sz val="10"/>
        <color theme="1"/>
        <rFont val="Calibri"/>
        <family val="2"/>
        <charset val="204"/>
        <scheme val="minor"/>
      </rPr>
      <t>Консолидированный</t>
    </r>
  </si>
  <si>
    <r>
      <t xml:space="preserve">Форма собственности: </t>
    </r>
    <r>
      <rPr>
        <b/>
        <sz val="10"/>
        <color theme="1"/>
        <rFont val="Calibri"/>
        <family val="2"/>
        <charset val="204"/>
        <scheme val="minor"/>
      </rPr>
      <t>Частная собственность</t>
    </r>
  </si>
  <si>
    <r>
      <t xml:space="preserve">Субъект предпринимательства: </t>
    </r>
    <r>
      <rPr>
        <b/>
        <sz val="10"/>
        <color theme="1"/>
        <rFont val="Calibri"/>
        <family val="2"/>
        <charset val="204"/>
        <scheme val="minor"/>
      </rPr>
      <t>Средний</t>
    </r>
  </si>
  <si>
    <t>улица Тайбурыл 42/5, тел: 53-13-57, e-mail:ecoton@ecoton.kz</t>
  </si>
  <si>
    <t>веб-сайт:ecoton.kz</t>
  </si>
  <si>
    <r>
      <t xml:space="preserve">и.о.главного бухгалтера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</si>
  <si>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t>Республика Казахстан, 010000 г. Нур-Султан,</t>
  </si>
  <si>
    <t xml:space="preserve"> район Байконур,улица Тайбурыл 42/5, тел: 53-13-57, </t>
  </si>
  <si>
    <t>e-mail:ecoton@ecoton.kz, веб-сайт:ecoton.kz</t>
  </si>
  <si>
    <t>по состоянию на 30 июня 2020 года</t>
  </si>
  <si>
    <t>за период, заканчивающийся 30 июня 2020 года</t>
  </si>
  <si>
    <t>Среднегодовая численность работников: 374</t>
  </si>
  <si>
    <t>Сальдо на 30 июня отчетного года (строка 500 + строка 600 + строка 700+строка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</si>
</sst>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04"/>
    </font>
    <font>
      <b/>
      <sz val="12"/>
      <name val="Arial"/>
      <family val="2"/>
    </font>
    <font>
      <b/>
      <u/>
      <sz val="9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indexed="2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4" fillId="0" borderId="0"/>
    <xf numFmtId="165" fontId="19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8" fillId="0" borderId="0" xfId="2"/>
    <xf numFmtId="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7" fillId="0" borderId="0" xfId="0" applyNumberFormat="1" applyFont="1" applyFill="1" applyBorder="1" applyAlignment="1">
      <alignment vertical="top"/>
    </xf>
    <xf numFmtId="0" fontId="0" fillId="0" borderId="0" xfId="0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Continuous" vertical="top"/>
    </xf>
    <xf numFmtId="0" fontId="9" fillId="0" borderId="0" xfId="3" applyFont="1" applyAlignment="1">
      <alignment horizontal="left"/>
    </xf>
    <xf numFmtId="0" fontId="8" fillId="0" borderId="0" xfId="3"/>
    <xf numFmtId="49" fontId="0" fillId="0" borderId="0" xfId="0" applyNumberFormat="1" applyAlignment="1">
      <alignment horizontal="right"/>
    </xf>
    <xf numFmtId="0" fontId="9" fillId="0" borderId="0" xfId="4" applyFont="1" applyAlignment="1">
      <alignment horizontal="left"/>
    </xf>
    <xf numFmtId="0" fontId="8" fillId="0" borderId="0" xfId="4"/>
    <xf numFmtId="1" fontId="0" fillId="0" borderId="0" xfId="0" applyNumberFormat="1"/>
    <xf numFmtId="0" fontId="9" fillId="0" borderId="0" xfId="5" applyFont="1" applyAlignment="1">
      <alignment horizontal="left"/>
    </xf>
    <xf numFmtId="0" fontId="8" fillId="0" borderId="0" xfId="5"/>
    <xf numFmtId="0" fontId="8" fillId="0" borderId="0" xfId="5" applyAlignment="1">
      <alignment horizontal="left"/>
    </xf>
    <xf numFmtId="1" fontId="5" fillId="0" borderId="7" xfId="5" applyNumberFormat="1" applyFont="1" applyFill="1" applyBorder="1" applyAlignment="1">
      <alignment horizontal="left" vertical="top" wrapText="1" indent="2"/>
    </xf>
    <xf numFmtId="0" fontId="5" fillId="0" borderId="7" xfId="5" applyNumberFormat="1" applyFont="1" applyFill="1" applyBorder="1" applyAlignment="1">
      <alignment horizontal="right" vertical="top" wrapText="1"/>
    </xf>
    <xf numFmtId="0" fontId="9" fillId="8" borderId="7" xfId="5" applyNumberFormat="1" applyFont="1" applyFill="1" applyBorder="1" applyAlignment="1">
      <alignment horizontal="left" vertical="center" wrapText="1"/>
    </xf>
    <xf numFmtId="3" fontId="0" fillId="0" borderId="0" xfId="0" applyNumberFormat="1"/>
    <xf numFmtId="3" fontId="0" fillId="3" borderId="0" xfId="0" applyNumberFormat="1" applyFill="1"/>
    <xf numFmtId="3" fontId="0" fillId="5" borderId="0" xfId="0" applyNumberFormat="1" applyFill="1"/>
    <xf numFmtId="3" fontId="0" fillId="11" borderId="0" xfId="0" applyNumberFormat="1" applyFill="1"/>
    <xf numFmtId="3" fontId="0" fillId="10" borderId="0" xfId="0" applyNumberFormat="1" applyFill="1"/>
    <xf numFmtId="1" fontId="0" fillId="6" borderId="0" xfId="0" applyNumberFormat="1" applyFill="1"/>
    <xf numFmtId="3" fontId="0" fillId="4" borderId="0" xfId="0" applyNumberFormat="1" applyFill="1"/>
    <xf numFmtId="1" fontId="0" fillId="9" borderId="0" xfId="0" applyNumberFormat="1" applyFill="1"/>
    <xf numFmtId="1" fontId="0" fillId="12" borderId="0" xfId="0" applyNumberFormat="1" applyFill="1"/>
    <xf numFmtId="1" fontId="0" fillId="7" borderId="0" xfId="0" applyNumberFormat="1" applyFill="1"/>
    <xf numFmtId="2" fontId="0" fillId="0" borderId="0" xfId="0" applyNumberFormat="1"/>
    <xf numFmtId="0" fontId="9" fillId="0" borderId="0" xfId="6" applyFont="1" applyAlignment="1">
      <alignment horizontal="left"/>
    </xf>
    <xf numFmtId="0" fontId="8" fillId="0" borderId="0" xfId="6"/>
    <xf numFmtId="0" fontId="11" fillId="0" borderId="0" xfId="6" applyFont="1" applyAlignment="1">
      <alignment horizontal="left"/>
    </xf>
    <xf numFmtId="0" fontId="0" fillId="0" borderId="0" xfId="0" applyFill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vertical="top"/>
    </xf>
    <xf numFmtId="0" fontId="9" fillId="0" borderId="0" xfId="7" applyFont="1" applyAlignment="1">
      <alignment horizontal="left"/>
    </xf>
    <xf numFmtId="0" fontId="8" fillId="0" borderId="0" xfId="7"/>
    <xf numFmtId="0" fontId="11" fillId="0" borderId="0" xfId="7" applyFont="1" applyAlignment="1">
      <alignment horizontal="left"/>
    </xf>
    <xf numFmtId="1" fontId="0" fillId="0" borderId="0" xfId="0" applyNumberFormat="1" applyFill="1" applyAlignment="1">
      <alignment horizontal="left"/>
    </xf>
    <xf numFmtId="3" fontId="5" fillId="13" borderId="7" xfId="3" applyNumberFormat="1" applyFont="1" applyFill="1" applyBorder="1" applyAlignment="1">
      <alignment horizontal="right" vertical="top" wrapText="1"/>
    </xf>
    <xf numFmtId="3" fontId="0" fillId="14" borderId="0" xfId="0" applyNumberFormat="1" applyFill="1"/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/>
    </xf>
    <xf numFmtId="0" fontId="16" fillId="0" borderId="0" xfId="3" applyNumberFormat="1" applyFont="1" applyAlignment="1">
      <alignment wrapText="1"/>
    </xf>
    <xf numFmtId="0" fontId="18" fillId="15" borderId="11" xfId="3" applyNumberFormat="1" applyFont="1" applyFill="1" applyBorder="1" applyAlignment="1">
      <alignment vertical="top"/>
    </xf>
    <xf numFmtId="0" fontId="18" fillId="15" borderId="11" xfId="3" applyNumberFormat="1" applyFont="1" applyFill="1" applyBorder="1" applyAlignment="1">
      <alignment vertical="top" wrapText="1"/>
    </xf>
    <xf numFmtId="4" fontId="18" fillId="15" borderId="11" xfId="3" applyNumberFormat="1" applyFont="1" applyFill="1" applyBorder="1" applyAlignment="1">
      <alignment horizontal="right" vertical="top" wrapText="1"/>
    </xf>
    <xf numFmtId="0" fontId="18" fillId="15" borderId="11" xfId="3" applyNumberFormat="1" applyFont="1" applyFill="1" applyBorder="1" applyAlignment="1">
      <alignment horizontal="right" vertical="top" wrapText="1"/>
    </xf>
    <xf numFmtId="0" fontId="15" fillId="0" borderId="11" xfId="3" applyNumberFormat="1" applyFont="1" applyBorder="1" applyAlignment="1">
      <alignment vertical="top"/>
    </xf>
    <xf numFmtId="4" fontId="15" fillId="0" borderId="11" xfId="3" applyNumberFormat="1" applyFont="1" applyBorder="1" applyAlignment="1">
      <alignment horizontal="right" vertical="top" wrapText="1"/>
    </xf>
    <xf numFmtId="0" fontId="15" fillId="0" borderId="11" xfId="3" applyNumberFormat="1" applyFont="1" applyBorder="1" applyAlignment="1">
      <alignment horizontal="right" vertical="top" wrapText="1"/>
    </xf>
    <xf numFmtId="0" fontId="15" fillId="0" borderId="5" xfId="3" applyNumberFormat="1" applyFont="1" applyBorder="1" applyAlignment="1">
      <alignment vertical="top"/>
    </xf>
    <xf numFmtId="4" fontId="15" fillId="0" borderId="5" xfId="3" applyNumberFormat="1" applyFont="1" applyBorder="1" applyAlignment="1">
      <alignment horizontal="right" vertical="top" wrapText="1"/>
    </xf>
    <xf numFmtId="0" fontId="15" fillId="0" borderId="5" xfId="3" applyNumberFormat="1" applyFont="1" applyBorder="1" applyAlignment="1">
      <alignment horizontal="right" vertical="top" wrapText="1"/>
    </xf>
    <xf numFmtId="0" fontId="15" fillId="0" borderId="11" xfId="3" applyNumberFormat="1" applyFont="1" applyBorder="1" applyAlignment="1">
      <alignment vertical="top" wrapText="1" indent="2"/>
    </xf>
    <xf numFmtId="0" fontId="18" fillId="15" borderId="7" xfId="3" applyNumberFormat="1" applyFont="1" applyFill="1" applyBorder="1" applyAlignment="1">
      <alignment vertical="top"/>
    </xf>
    <xf numFmtId="4" fontId="18" fillId="15" borderId="7" xfId="3" applyNumberFormat="1" applyFont="1" applyFill="1" applyBorder="1" applyAlignment="1">
      <alignment horizontal="right" vertical="top" wrapText="1"/>
    </xf>
    <xf numFmtId="0" fontId="18" fillId="15" borderId="7" xfId="3" applyNumberFormat="1" applyFont="1" applyFill="1" applyBorder="1" applyAlignment="1">
      <alignment horizontal="right" vertical="top" wrapText="1"/>
    </xf>
    <xf numFmtId="0" fontId="15" fillId="0" borderId="11" xfId="3" applyNumberFormat="1" applyFont="1" applyBorder="1" applyAlignment="1">
      <alignment vertical="top" indent="2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15" fillId="15" borderId="11" xfId="5" applyNumberFormat="1" applyFont="1" applyFill="1" applyBorder="1" applyAlignment="1">
      <alignment vertical="top" wrapText="1" indent="4"/>
    </xf>
    <xf numFmtId="0" fontId="15" fillId="15" borderId="11" xfId="5" applyNumberFormat="1" applyFont="1" applyFill="1" applyBorder="1" applyAlignment="1">
      <alignment horizontal="right" vertical="top" wrapText="1"/>
    </xf>
    <xf numFmtId="4" fontId="15" fillId="15" borderId="11" xfId="5" applyNumberFormat="1" applyFont="1" applyFill="1" applyBorder="1" applyAlignment="1">
      <alignment horizontal="right" vertical="top" wrapText="1"/>
    </xf>
    <xf numFmtId="0" fontId="15" fillId="0" borderId="11" xfId="5" applyNumberFormat="1" applyFont="1" applyBorder="1" applyAlignment="1">
      <alignment vertical="top" wrapText="1" indent="6"/>
    </xf>
    <xf numFmtId="0" fontId="15" fillId="0" borderId="11" xfId="5" applyNumberFormat="1" applyFont="1" applyBorder="1" applyAlignment="1">
      <alignment horizontal="right" vertical="top" wrapText="1"/>
    </xf>
    <xf numFmtId="4" fontId="15" fillId="0" borderId="11" xfId="5" applyNumberFormat="1" applyFont="1" applyBorder="1" applyAlignment="1">
      <alignment horizontal="right" vertical="top" wrapText="1"/>
    </xf>
    <xf numFmtId="2" fontId="15" fillId="0" borderId="11" xfId="5" applyNumberFormat="1" applyFont="1" applyBorder="1" applyAlignment="1">
      <alignment horizontal="right" vertical="top" wrapText="1"/>
    </xf>
    <xf numFmtId="0" fontId="18" fillId="15" borderId="7" xfId="5" applyNumberFormat="1" applyFont="1" applyFill="1" applyBorder="1" applyAlignment="1">
      <alignment vertical="top"/>
    </xf>
    <xf numFmtId="0" fontId="18" fillId="15" borderId="7" xfId="5" applyNumberFormat="1" applyFont="1" applyFill="1" applyBorder="1" applyAlignment="1">
      <alignment horizontal="right" vertical="top" wrapText="1"/>
    </xf>
    <xf numFmtId="4" fontId="18" fillId="15" borderId="7" xfId="5" applyNumberFormat="1" applyFont="1" applyFill="1" applyBorder="1" applyAlignment="1">
      <alignment horizontal="right" vertical="top" wrapText="1"/>
    </xf>
    <xf numFmtId="4" fontId="18" fillId="15" borderId="11" xfId="5" applyNumberFormat="1" applyFont="1" applyFill="1" applyBorder="1" applyAlignment="1">
      <alignment horizontal="right" vertical="top" wrapText="1"/>
    </xf>
    <xf numFmtId="0" fontId="17" fillId="0" borderId="0" xfId="5" applyNumberFormat="1" applyFont="1" applyAlignment="1">
      <alignment wrapText="1"/>
    </xf>
    <xf numFmtId="0" fontId="16" fillId="0" borderId="0" xfId="5" applyNumberFormat="1" applyFont="1" applyAlignment="1">
      <alignment wrapText="1"/>
    </xf>
    <xf numFmtId="0" fontId="18" fillId="15" borderId="7" xfId="5" applyNumberFormat="1" applyFont="1" applyFill="1" applyBorder="1" applyAlignment="1">
      <alignment vertical="top" wrapText="1"/>
    </xf>
    <xf numFmtId="0" fontId="18" fillId="15" borderId="11" xfId="5" applyNumberFormat="1" applyFont="1" applyFill="1" applyBorder="1" applyAlignment="1">
      <alignment vertical="top" wrapText="1"/>
    </xf>
    <xf numFmtId="0" fontId="18" fillId="15" borderId="11" xfId="5" applyNumberFormat="1" applyFont="1" applyFill="1" applyBorder="1" applyAlignment="1">
      <alignment horizontal="right" vertical="top" wrapText="1"/>
    </xf>
    <xf numFmtId="0" fontId="18" fillId="15" borderId="11" xfId="5" applyNumberFormat="1" applyFont="1" applyFill="1" applyBorder="1" applyAlignment="1">
      <alignment vertical="top" wrapText="1" indent="2"/>
    </xf>
    <xf numFmtId="0" fontId="15" fillId="0" borderId="11" xfId="5" applyNumberFormat="1" applyFont="1" applyBorder="1" applyAlignment="1">
      <alignment vertical="top" wrapText="1" indent="4"/>
    </xf>
    <xf numFmtId="1" fontId="0" fillId="2" borderId="0" xfId="0" applyNumberFormat="1" applyFill="1"/>
    <xf numFmtId="0" fontId="18" fillId="15" borderId="7" xfId="2" applyNumberFormat="1" applyFont="1" applyFill="1" applyBorder="1" applyAlignment="1">
      <alignment vertical="top" wrapText="1"/>
    </xf>
    <xf numFmtId="0" fontId="18" fillId="15" borderId="11" xfId="2" applyNumberFormat="1" applyFont="1" applyFill="1" applyBorder="1" applyAlignment="1">
      <alignment vertical="top"/>
    </xf>
    <xf numFmtId="0" fontId="18" fillId="15" borderId="11" xfId="2" applyNumberFormat="1" applyFont="1" applyFill="1" applyBorder="1" applyAlignment="1">
      <alignment vertical="top" wrapText="1"/>
    </xf>
    <xf numFmtId="4" fontId="18" fillId="15" borderId="11" xfId="2" applyNumberFormat="1" applyFont="1" applyFill="1" applyBorder="1" applyAlignment="1">
      <alignment horizontal="right" vertical="top" wrapText="1"/>
    </xf>
    <xf numFmtId="0" fontId="18" fillId="15" borderId="11" xfId="2" applyNumberFormat="1" applyFont="1" applyFill="1" applyBorder="1" applyAlignment="1">
      <alignment horizontal="right" vertical="top" wrapText="1"/>
    </xf>
    <xf numFmtId="0" fontId="15" fillId="0" borderId="11" xfId="2" applyNumberFormat="1" applyFont="1" applyBorder="1" applyAlignment="1">
      <alignment vertical="top" indent="2"/>
    </xf>
    <xf numFmtId="0" fontId="15" fillId="0" borderId="11" xfId="2" applyNumberFormat="1" applyFont="1" applyBorder="1" applyAlignment="1">
      <alignment vertical="top"/>
    </xf>
    <xf numFmtId="4" fontId="15" fillId="0" borderId="11" xfId="2" applyNumberFormat="1" applyFont="1" applyBorder="1" applyAlignment="1">
      <alignment horizontal="right" vertical="top" wrapText="1"/>
    </xf>
    <xf numFmtId="0" fontId="15" fillId="0" borderId="11" xfId="2" applyNumberFormat="1" applyFont="1" applyBorder="1" applyAlignment="1">
      <alignment horizontal="right" vertical="top" wrapText="1"/>
    </xf>
    <xf numFmtId="0" fontId="18" fillId="15" borderId="7" xfId="6" applyNumberFormat="1" applyFont="1" applyFill="1" applyBorder="1" applyAlignment="1">
      <alignment vertical="top" wrapText="1"/>
    </xf>
    <xf numFmtId="0" fontId="18" fillId="15" borderId="11" xfId="6" applyNumberFormat="1" applyFont="1" applyFill="1" applyBorder="1" applyAlignment="1">
      <alignment vertical="top"/>
    </xf>
    <xf numFmtId="0" fontId="18" fillId="15" borderId="11" xfId="6" applyNumberFormat="1" applyFont="1" applyFill="1" applyBorder="1" applyAlignment="1">
      <alignment vertical="top" wrapText="1"/>
    </xf>
    <xf numFmtId="0" fontId="18" fillId="15" borderId="11" xfId="6" applyNumberFormat="1" applyFont="1" applyFill="1" applyBorder="1" applyAlignment="1">
      <alignment horizontal="right" vertical="top" wrapText="1"/>
    </xf>
    <xf numFmtId="0" fontId="15" fillId="0" borderId="11" xfId="6" applyNumberFormat="1" applyFont="1" applyBorder="1" applyAlignment="1">
      <alignment vertical="top" indent="2"/>
    </xf>
    <xf numFmtId="0" fontId="15" fillId="0" borderId="11" xfId="6" applyNumberFormat="1" applyFont="1" applyBorder="1" applyAlignment="1">
      <alignment vertical="top"/>
    </xf>
    <xf numFmtId="4" fontId="15" fillId="0" borderId="11" xfId="6" applyNumberFormat="1" applyFont="1" applyBorder="1" applyAlignment="1">
      <alignment horizontal="right" vertical="top" wrapText="1"/>
    </xf>
    <xf numFmtId="0" fontId="15" fillId="0" borderId="11" xfId="6" applyNumberFormat="1" applyFont="1" applyBorder="1" applyAlignment="1">
      <alignment horizontal="right" vertical="top" wrapText="1"/>
    </xf>
    <xf numFmtId="4" fontId="18" fillId="15" borderId="11" xfId="6" applyNumberFormat="1" applyFont="1" applyFill="1" applyBorder="1" applyAlignment="1">
      <alignment horizontal="right" vertical="top" wrapText="1"/>
    </xf>
    <xf numFmtId="0" fontId="15" fillId="2" borderId="11" xfId="2" applyNumberFormat="1" applyFont="1" applyFill="1" applyBorder="1" applyAlignment="1">
      <alignment vertical="top"/>
    </xf>
    <xf numFmtId="4" fontId="15" fillId="2" borderId="11" xfId="2" applyNumberFormat="1" applyFont="1" applyFill="1" applyBorder="1" applyAlignment="1">
      <alignment horizontal="right" vertical="top" wrapText="1"/>
    </xf>
    <xf numFmtId="0" fontId="14" fillId="0" borderId="0" xfId="2" applyNumberFormat="1" applyFont="1" applyAlignment="1">
      <alignment vertical="top" wrapText="1"/>
    </xf>
    <xf numFmtId="0" fontId="18" fillId="15" borderId="7" xfId="2" applyNumberFormat="1" applyFont="1" applyFill="1" applyBorder="1" applyAlignment="1">
      <alignment vertical="top"/>
    </xf>
    <xf numFmtId="0" fontId="18" fillId="15" borderId="18" xfId="2" applyNumberFormat="1" applyFont="1" applyFill="1" applyBorder="1" applyAlignment="1">
      <alignment vertical="top"/>
    </xf>
    <xf numFmtId="0" fontId="15" fillId="0" borderId="11" xfId="2" applyNumberFormat="1" applyFont="1" applyBorder="1" applyAlignment="1">
      <alignment vertical="top" wrapText="1"/>
    </xf>
    <xf numFmtId="0" fontId="15" fillId="0" borderId="11" xfId="2" applyNumberFormat="1" applyFont="1" applyBorder="1" applyAlignment="1">
      <alignment horizontal="left" vertical="top"/>
    </xf>
    <xf numFmtId="0" fontId="18" fillId="15" borderId="7" xfId="3" applyNumberFormat="1" applyFont="1" applyFill="1" applyBorder="1" applyAlignment="1">
      <alignment vertical="top" wrapText="1"/>
    </xf>
    <xf numFmtId="4" fontId="15" fillId="0" borderId="11" xfId="2" applyNumberFormat="1" applyFont="1" applyBorder="1" applyAlignment="1">
      <alignment horizontal="right" vertical="top" wrapText="1"/>
    </xf>
    <xf numFmtId="0" fontId="18" fillId="15" borderId="11" xfId="2" applyNumberFormat="1" applyFont="1" applyFill="1" applyBorder="1" applyAlignment="1">
      <alignment vertical="top"/>
    </xf>
    <xf numFmtId="4" fontId="18" fillId="15" borderId="11" xfId="2" applyNumberFormat="1" applyFont="1" applyFill="1" applyBorder="1" applyAlignment="1">
      <alignment horizontal="right" vertical="top" wrapText="1"/>
    </xf>
    <xf numFmtId="0" fontId="18" fillId="15" borderId="18" xfId="2" applyNumberFormat="1" applyFont="1" applyFill="1" applyBorder="1" applyAlignment="1">
      <alignment vertical="top"/>
    </xf>
    <xf numFmtId="3" fontId="0" fillId="2" borderId="0" xfId="0" applyNumberFormat="1" applyFill="1"/>
    <xf numFmtId="0" fontId="14" fillId="0" borderId="0" xfId="6" applyNumberFormat="1" applyFont="1" applyAlignment="1">
      <alignment vertical="top" wrapText="1"/>
    </xf>
    <xf numFmtId="0" fontId="18" fillId="15" borderId="7" xfId="6" applyNumberFormat="1" applyFont="1" applyFill="1" applyBorder="1" applyAlignment="1">
      <alignment vertical="top"/>
    </xf>
    <xf numFmtId="0" fontId="18" fillId="15" borderId="18" xfId="6" applyNumberFormat="1" applyFont="1" applyFill="1" applyBorder="1" applyAlignment="1">
      <alignment vertical="top"/>
    </xf>
    <xf numFmtId="0" fontId="15" fillId="0" borderId="11" xfId="6" applyNumberFormat="1" applyFont="1" applyBorder="1" applyAlignment="1">
      <alignment vertical="top" wrapText="1"/>
    </xf>
    <xf numFmtId="0" fontId="15" fillId="0" borderId="11" xfId="6" applyNumberFormat="1" applyFont="1" applyBorder="1" applyAlignment="1">
      <alignment horizontal="left" vertical="top"/>
    </xf>
    <xf numFmtId="0" fontId="15" fillId="0" borderId="11" xfId="6" applyNumberFormat="1" applyFont="1" applyFill="1" applyBorder="1" applyAlignment="1">
      <alignment vertical="top"/>
    </xf>
    <xf numFmtId="4" fontId="15" fillId="0" borderId="11" xfId="6" applyNumberFormat="1" applyFont="1" applyFill="1" applyBorder="1" applyAlignment="1">
      <alignment horizontal="right" vertical="top" wrapText="1"/>
    </xf>
    <xf numFmtId="0" fontId="18" fillId="15" borderId="7" xfId="7" applyNumberFormat="1" applyFont="1" applyFill="1" applyBorder="1" applyAlignment="1">
      <alignment vertical="top" wrapText="1"/>
    </xf>
    <xf numFmtId="0" fontId="18" fillId="15" borderId="11" xfId="7" applyNumberFormat="1" applyFont="1" applyFill="1" applyBorder="1" applyAlignment="1">
      <alignment vertical="top"/>
    </xf>
    <xf numFmtId="0" fontId="18" fillId="15" borderId="11" xfId="7" applyNumberFormat="1" applyFont="1" applyFill="1" applyBorder="1" applyAlignment="1">
      <alignment vertical="top" wrapText="1"/>
    </xf>
    <xf numFmtId="4" fontId="18" fillId="15" borderId="11" xfId="7" applyNumberFormat="1" applyFont="1" applyFill="1" applyBorder="1" applyAlignment="1">
      <alignment horizontal="right" vertical="top" wrapText="1"/>
    </xf>
    <xf numFmtId="0" fontId="18" fillId="15" borderId="11" xfId="7" applyNumberFormat="1" applyFont="1" applyFill="1" applyBorder="1" applyAlignment="1">
      <alignment horizontal="right" vertical="top" wrapText="1"/>
    </xf>
    <xf numFmtId="0" fontId="15" fillId="0" borderId="11" xfId="7" applyNumberFormat="1" applyFont="1" applyBorder="1" applyAlignment="1">
      <alignment vertical="top" indent="2"/>
    </xf>
    <xf numFmtId="0" fontId="15" fillId="0" borderId="11" xfId="7" applyNumberFormat="1" applyFont="1" applyBorder="1" applyAlignment="1">
      <alignment vertical="top"/>
    </xf>
    <xf numFmtId="4" fontId="15" fillId="0" borderId="11" xfId="7" applyNumberFormat="1" applyFont="1" applyBorder="1" applyAlignment="1">
      <alignment horizontal="right" vertical="top" wrapText="1"/>
    </xf>
    <xf numFmtId="0" fontId="15" fillId="0" borderId="11" xfId="7" applyNumberFormat="1" applyFont="1" applyBorder="1" applyAlignment="1">
      <alignment horizontal="right" vertical="top" wrapText="1"/>
    </xf>
    <xf numFmtId="0" fontId="18" fillId="15" borderId="7" xfId="4" applyNumberFormat="1" applyFont="1" applyFill="1" applyBorder="1" applyAlignment="1">
      <alignment vertical="top" wrapText="1"/>
    </xf>
    <xf numFmtId="0" fontId="18" fillId="15" borderId="11" xfId="4" applyNumberFormat="1" applyFont="1" applyFill="1" applyBorder="1" applyAlignment="1">
      <alignment vertical="top"/>
    </xf>
    <xf numFmtId="0" fontId="18" fillId="15" borderId="11" xfId="4" applyNumberFormat="1" applyFont="1" applyFill="1" applyBorder="1" applyAlignment="1">
      <alignment vertical="top" wrapText="1"/>
    </xf>
    <xf numFmtId="0" fontId="18" fillId="15" borderId="11" xfId="4" applyNumberFormat="1" applyFont="1" applyFill="1" applyBorder="1" applyAlignment="1">
      <alignment horizontal="right" vertical="top" wrapText="1"/>
    </xf>
    <xf numFmtId="0" fontId="15" fillId="0" borderId="11" xfId="4" applyNumberFormat="1" applyFont="1" applyBorder="1" applyAlignment="1">
      <alignment vertical="top" indent="2"/>
    </xf>
    <xf numFmtId="0" fontId="15" fillId="0" borderId="11" xfId="4" applyNumberFormat="1" applyFont="1" applyBorder="1" applyAlignment="1">
      <alignment vertical="top"/>
    </xf>
    <xf numFmtId="4" fontId="15" fillId="0" borderId="11" xfId="4" applyNumberFormat="1" applyFont="1" applyBorder="1" applyAlignment="1">
      <alignment horizontal="right" vertical="top" wrapText="1"/>
    </xf>
    <xf numFmtId="0" fontId="15" fillId="0" borderId="11" xfId="4" applyNumberFormat="1" applyFont="1" applyBorder="1" applyAlignment="1">
      <alignment horizontal="right" vertical="top" wrapText="1"/>
    </xf>
    <xf numFmtId="4" fontId="18" fillId="15" borderId="11" xfId="4" applyNumberFormat="1" applyFont="1" applyFill="1" applyBorder="1" applyAlignment="1">
      <alignment horizontal="right" vertical="top" wrapText="1"/>
    </xf>
    <xf numFmtId="0" fontId="17" fillId="0" borderId="0" xfId="3" applyNumberFormat="1" applyFont="1" applyAlignment="1">
      <alignment wrapText="1"/>
    </xf>
    <xf numFmtId="3" fontId="0" fillId="16" borderId="0" xfId="0" applyNumberFormat="1" applyFill="1"/>
    <xf numFmtId="3" fontId="0" fillId="0" borderId="0" xfId="0" applyNumberFormat="1" applyFill="1"/>
    <xf numFmtId="0" fontId="18" fillId="15" borderId="5" xfId="3" applyNumberFormat="1" applyFont="1" applyFill="1" applyBorder="1" applyAlignment="1">
      <alignment vertical="top" wrapText="1"/>
    </xf>
    <xf numFmtId="0" fontId="18" fillId="15" borderId="5" xfId="3" applyNumberFormat="1" applyFont="1" applyFill="1" applyBorder="1" applyAlignment="1">
      <alignment vertical="top"/>
    </xf>
    <xf numFmtId="4" fontId="18" fillId="15" borderId="5" xfId="3" applyNumberFormat="1" applyFont="1" applyFill="1" applyBorder="1" applyAlignment="1">
      <alignment horizontal="right" vertical="top" wrapText="1"/>
    </xf>
    <xf numFmtId="0" fontId="18" fillId="15" borderId="5" xfId="3" applyNumberFormat="1" applyFont="1" applyFill="1" applyBorder="1" applyAlignment="1">
      <alignment horizontal="right" vertical="top" wrapText="1"/>
    </xf>
    <xf numFmtId="0" fontId="15" fillId="0" borderId="5" xfId="3" applyNumberFormat="1" applyFont="1" applyBorder="1" applyAlignment="1">
      <alignment vertical="top" indent="2"/>
    </xf>
    <xf numFmtId="3" fontId="0" fillId="14" borderId="5" xfId="0" applyNumberFormat="1" applyFill="1" applyBorder="1"/>
    <xf numFmtId="3" fontId="5" fillId="13" borderId="5" xfId="3" applyNumberFormat="1" applyFont="1" applyFill="1" applyBorder="1" applyAlignment="1">
      <alignment horizontal="right" vertical="top" wrapText="1"/>
    </xf>
    <xf numFmtId="3" fontId="0" fillId="10" borderId="5" xfId="0" applyNumberFormat="1" applyFill="1" applyBorder="1"/>
    <xf numFmtId="3" fontId="0" fillId="11" borderId="5" xfId="0" applyNumberFormat="1" applyFill="1" applyBorder="1"/>
    <xf numFmtId="1" fontId="0" fillId="7" borderId="5" xfId="0" applyNumberFormat="1" applyFill="1" applyBorder="1"/>
    <xf numFmtId="1" fontId="0" fillId="6" borderId="5" xfId="0" applyNumberFormat="1" applyFill="1" applyBorder="1"/>
    <xf numFmtId="3" fontId="0" fillId="5" borderId="5" xfId="0" applyNumberFormat="1" applyFill="1" applyBorder="1"/>
    <xf numFmtId="1" fontId="0" fillId="9" borderId="5" xfId="0" applyNumberFormat="1" applyFill="1" applyBorder="1"/>
    <xf numFmtId="3" fontId="0" fillId="4" borderId="5" xfId="0" applyNumberFormat="1" applyFill="1" applyBorder="1"/>
    <xf numFmtId="3" fontId="0" fillId="3" borderId="5" xfId="0" applyNumberFormat="1" applyFill="1" applyBorder="1"/>
    <xf numFmtId="0" fontId="8" fillId="0" borderId="5" xfId="3" applyBorder="1"/>
    <xf numFmtId="1" fontId="0" fillId="0" borderId="0" xfId="0" applyNumberFormat="1" applyAlignment="1">
      <alignment horizontal="left"/>
    </xf>
    <xf numFmtId="1" fontId="6" fillId="0" borderId="0" xfId="0" applyNumberFormat="1" applyFont="1" applyFill="1" applyBorder="1" applyAlignment="1">
      <alignment wrapText="1"/>
    </xf>
    <xf numFmtId="0" fontId="15" fillId="16" borderId="5" xfId="3" applyNumberFormat="1" applyFont="1" applyFill="1" applyBorder="1" applyAlignment="1">
      <alignment vertical="top" indent="2"/>
    </xf>
    <xf numFmtId="0" fontId="15" fillId="16" borderId="5" xfId="3" applyNumberFormat="1" applyFont="1" applyFill="1" applyBorder="1" applyAlignment="1">
      <alignment vertical="top"/>
    </xf>
    <xf numFmtId="0" fontId="15" fillId="16" borderId="5" xfId="3" applyNumberFormat="1" applyFont="1" applyFill="1" applyBorder="1" applyAlignment="1">
      <alignment horizontal="right" vertical="top" wrapText="1"/>
    </xf>
    <xf numFmtId="4" fontId="15" fillId="16" borderId="5" xfId="3" applyNumberFormat="1" applyFont="1" applyFill="1" applyBorder="1" applyAlignment="1">
      <alignment horizontal="right" vertical="top" wrapText="1"/>
    </xf>
    <xf numFmtId="0" fontId="0" fillId="16" borderId="0" xfId="0" applyFill="1"/>
    <xf numFmtId="2" fontId="15" fillId="0" borderId="11" xfId="3" applyNumberFormat="1" applyFont="1" applyBorder="1" applyAlignment="1">
      <alignment horizontal="right" vertical="top" wrapText="1"/>
    </xf>
    <xf numFmtId="164" fontId="0" fillId="0" borderId="0" xfId="0" applyNumberFormat="1" applyFill="1" applyAlignment="1">
      <alignment vertical="top"/>
    </xf>
    <xf numFmtId="166" fontId="2" fillId="0" borderId="4" xfId="10" applyNumberFormat="1" applyFont="1" applyFill="1" applyBorder="1" applyAlignment="1">
      <alignment vertical="top" wrapText="1"/>
    </xf>
    <xf numFmtId="166" fontId="3" fillId="0" borderId="9" xfId="10" applyNumberFormat="1" applyFont="1" applyFill="1" applyBorder="1" applyAlignment="1">
      <alignment horizontal="center" vertical="top" wrapText="1"/>
    </xf>
    <xf numFmtId="166" fontId="3" fillId="0" borderId="2" xfId="1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Alignment="1">
      <alignment horizontal="center" vertical="top"/>
    </xf>
    <xf numFmtId="1" fontId="3" fillId="0" borderId="3" xfId="0" applyNumberFormat="1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0" fillId="0" borderId="0" xfId="0" applyNumberFormat="1" applyFill="1"/>
    <xf numFmtId="1" fontId="3" fillId="0" borderId="8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/>
    </xf>
    <xf numFmtId="166" fontId="0" fillId="0" borderId="0" xfId="0" applyNumberFormat="1" applyFill="1"/>
    <xf numFmtId="0" fontId="0" fillId="0" borderId="0" xfId="0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0" fontId="24" fillId="0" borderId="0" xfId="0" applyFont="1" applyFill="1" applyAlignment="1">
      <alignment vertical="top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vertical="top" wrapText="1"/>
    </xf>
    <xf numFmtId="49" fontId="28" fillId="0" borderId="4" xfId="0" applyNumberFormat="1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vertical="top" wrapText="1"/>
    </xf>
    <xf numFmtId="49" fontId="24" fillId="0" borderId="4" xfId="0" applyNumberFormat="1" applyFont="1" applyFill="1" applyBorder="1" applyAlignment="1">
      <alignment horizontal="center" vertical="top" wrapText="1"/>
    </xf>
    <xf numFmtId="164" fontId="28" fillId="0" borderId="4" xfId="10" applyNumberFormat="1" applyFont="1" applyFill="1" applyBorder="1" applyAlignment="1">
      <alignment vertical="top" wrapText="1"/>
    </xf>
    <xf numFmtId="0" fontId="24" fillId="0" borderId="10" xfId="0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1" fontId="20" fillId="0" borderId="1" xfId="0" applyNumberFormat="1" applyFont="1" applyFill="1" applyBorder="1" applyAlignment="1">
      <alignment vertical="top"/>
    </xf>
    <xf numFmtId="0" fontId="23" fillId="0" borderId="4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164" fontId="27" fillId="0" borderId="4" xfId="1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3" fontId="28" fillId="0" borderId="4" xfId="0" applyNumberFormat="1" applyFont="1" applyFill="1" applyBorder="1" applyAlignment="1">
      <alignment vertical="top" wrapText="1"/>
    </xf>
    <xf numFmtId="2" fontId="28" fillId="0" borderId="4" xfId="0" applyNumberFormat="1" applyFont="1" applyFill="1" applyBorder="1" applyAlignment="1">
      <alignment vertical="top" wrapText="1"/>
    </xf>
    <xf numFmtId="0" fontId="22" fillId="0" borderId="3" xfId="0" applyFont="1" applyFill="1" applyBorder="1" applyAlignment="1">
      <alignment vertical="top" wrapText="1"/>
    </xf>
    <xf numFmtId="49" fontId="22" fillId="0" borderId="4" xfId="0" applyNumberFormat="1" applyFont="1" applyFill="1" applyBorder="1" applyAlignment="1">
      <alignment horizontal="center" vertical="top" wrapText="1"/>
    </xf>
    <xf numFmtId="166" fontId="29" fillId="0" borderId="4" xfId="10" applyNumberFormat="1" applyFont="1" applyFill="1" applyBorder="1" applyAlignment="1">
      <alignment horizontal="center" vertical="top" wrapText="1"/>
    </xf>
    <xf numFmtId="49" fontId="29" fillId="0" borderId="4" xfId="0" applyNumberFormat="1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left" vertical="top"/>
    </xf>
    <xf numFmtId="0" fontId="7" fillId="0" borderId="0" xfId="0" applyNumberFormat="1" applyFont="1" applyFill="1" applyAlignment="1">
      <alignment horizontal="center" vertical="top"/>
    </xf>
    <xf numFmtId="3" fontId="1" fillId="0" borderId="5" xfId="0" applyNumberFormat="1" applyFont="1" applyFill="1" applyBorder="1" applyAlignment="1">
      <alignment vertical="top" wrapText="1"/>
    </xf>
    <xf numFmtId="0" fontId="27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left" vertical="top"/>
    </xf>
    <xf numFmtId="0" fontId="2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left" vertical="top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8" fillId="15" borderId="7" xfId="3" applyNumberFormat="1" applyFont="1" applyFill="1" applyBorder="1" applyAlignment="1">
      <alignment vertical="top" wrapText="1"/>
    </xf>
    <xf numFmtId="0" fontId="18" fillId="15" borderId="12" xfId="3" applyNumberFormat="1" applyFont="1" applyFill="1" applyBorder="1" applyAlignment="1">
      <alignment vertical="top" wrapText="1"/>
    </xf>
    <xf numFmtId="0" fontId="18" fillId="15" borderId="13" xfId="3" applyNumberFormat="1" applyFont="1" applyFill="1" applyBorder="1" applyAlignment="1">
      <alignment vertical="top" wrapText="1"/>
    </xf>
    <xf numFmtId="4" fontId="15" fillId="0" borderId="11" xfId="2" applyNumberFormat="1" applyFont="1" applyBorder="1" applyAlignment="1">
      <alignment horizontal="right" vertical="top" wrapText="1"/>
    </xf>
    <xf numFmtId="0" fontId="15" fillId="0" borderId="19" xfId="2" applyNumberFormat="1" applyFont="1" applyBorder="1" applyAlignment="1">
      <alignment horizontal="right" vertical="top" wrapText="1"/>
    </xf>
    <xf numFmtId="0" fontId="18" fillId="15" borderId="11" xfId="2" applyNumberFormat="1" applyFont="1" applyFill="1" applyBorder="1" applyAlignment="1">
      <alignment vertical="top"/>
    </xf>
    <xf numFmtId="4" fontId="18" fillId="15" borderId="11" xfId="2" applyNumberFormat="1" applyFont="1" applyFill="1" applyBorder="1" applyAlignment="1">
      <alignment horizontal="right" vertical="top" wrapText="1"/>
    </xf>
    <xf numFmtId="0" fontId="18" fillId="15" borderId="19" xfId="2" applyNumberFormat="1" applyFont="1" applyFill="1" applyBorder="1" applyAlignment="1">
      <alignment horizontal="right" vertical="top" wrapText="1"/>
    </xf>
    <xf numFmtId="0" fontId="18" fillId="15" borderId="7" xfId="2" applyNumberFormat="1" applyFont="1" applyFill="1" applyBorder="1" applyAlignment="1">
      <alignment horizontal="center" vertical="top"/>
    </xf>
    <xf numFmtId="0" fontId="18" fillId="15" borderId="18" xfId="2" applyNumberFormat="1" applyFont="1" applyFill="1" applyBorder="1" applyAlignment="1">
      <alignment vertical="top"/>
    </xf>
    <xf numFmtId="0" fontId="18" fillId="15" borderId="14" xfId="2" applyNumberFormat="1" applyFont="1" applyFill="1" applyBorder="1" applyAlignment="1">
      <alignment vertical="top"/>
    </xf>
    <xf numFmtId="0" fontId="18" fillId="15" borderId="16" xfId="2" applyNumberFormat="1" applyFont="1" applyFill="1" applyBorder="1" applyAlignment="1">
      <alignment vertical="top"/>
    </xf>
    <xf numFmtId="0" fontId="18" fillId="15" borderId="12" xfId="2" applyNumberFormat="1" applyFont="1" applyFill="1" applyBorder="1" applyAlignment="1">
      <alignment vertical="top"/>
    </xf>
    <xf numFmtId="0" fontId="18" fillId="15" borderId="13" xfId="2" applyNumberFormat="1" applyFont="1" applyFill="1" applyBorder="1" applyAlignment="1">
      <alignment vertical="top"/>
    </xf>
    <xf numFmtId="0" fontId="18" fillId="15" borderId="15" xfId="2" applyNumberFormat="1" applyFont="1" applyFill="1" applyBorder="1" applyAlignment="1">
      <alignment vertical="top"/>
    </xf>
    <xf numFmtId="0" fontId="18" fillId="15" borderId="17" xfId="2" applyNumberFormat="1" applyFont="1" applyFill="1" applyBorder="1" applyAlignment="1">
      <alignment vertical="top"/>
    </xf>
    <xf numFmtId="0" fontId="18" fillId="15" borderId="12" xfId="2" applyNumberFormat="1" applyFont="1" applyFill="1" applyBorder="1" applyAlignment="1">
      <alignment horizontal="center" vertical="top"/>
    </xf>
    <xf numFmtId="0" fontId="16" fillId="0" borderId="0" xfId="2" applyNumberFormat="1" applyFont="1" applyAlignment="1">
      <alignment horizontal="left" wrapText="1"/>
    </xf>
    <xf numFmtId="0" fontId="18" fillId="15" borderId="11" xfId="6" applyNumberFormat="1" applyFont="1" applyFill="1" applyBorder="1" applyAlignment="1">
      <alignment vertical="top"/>
    </xf>
    <xf numFmtId="4" fontId="18" fillId="15" borderId="11" xfId="6" applyNumberFormat="1" applyFont="1" applyFill="1" applyBorder="1" applyAlignment="1">
      <alignment horizontal="right" vertical="top" wrapText="1"/>
    </xf>
    <xf numFmtId="0" fontId="18" fillId="15" borderId="19" xfId="6" applyNumberFormat="1" applyFont="1" applyFill="1" applyBorder="1" applyAlignment="1">
      <alignment horizontal="right" vertical="top" wrapText="1"/>
    </xf>
    <xf numFmtId="4" fontId="15" fillId="0" borderId="11" xfId="6" applyNumberFormat="1" applyFont="1" applyBorder="1" applyAlignment="1">
      <alignment horizontal="right" vertical="top" wrapText="1"/>
    </xf>
    <xf numFmtId="0" fontId="15" fillId="0" borderId="19" xfId="6" applyNumberFormat="1" applyFont="1" applyBorder="1" applyAlignment="1">
      <alignment horizontal="right" vertical="top" wrapText="1"/>
    </xf>
    <xf numFmtId="0" fontId="18" fillId="15" borderId="7" xfId="6" applyNumberFormat="1" applyFont="1" applyFill="1" applyBorder="1" applyAlignment="1">
      <alignment horizontal="center" vertical="top"/>
    </xf>
    <xf numFmtId="0" fontId="18" fillId="15" borderId="18" xfId="6" applyNumberFormat="1" applyFont="1" applyFill="1" applyBorder="1" applyAlignment="1">
      <alignment vertical="top"/>
    </xf>
    <xf numFmtId="0" fontId="18" fillId="15" borderId="14" xfId="6" applyNumberFormat="1" applyFont="1" applyFill="1" applyBorder="1" applyAlignment="1">
      <alignment vertical="top"/>
    </xf>
    <xf numFmtId="0" fontId="18" fillId="15" borderId="16" xfId="6" applyNumberFormat="1" applyFont="1" applyFill="1" applyBorder="1" applyAlignment="1">
      <alignment vertical="top"/>
    </xf>
    <xf numFmtId="0" fontId="18" fillId="15" borderId="12" xfId="6" applyNumberFormat="1" applyFont="1" applyFill="1" applyBorder="1" applyAlignment="1">
      <alignment vertical="top"/>
    </xf>
    <xf numFmtId="0" fontId="18" fillId="15" borderId="13" xfId="6" applyNumberFormat="1" applyFont="1" applyFill="1" applyBorder="1" applyAlignment="1">
      <alignment vertical="top"/>
    </xf>
    <xf numFmtId="0" fontId="18" fillId="15" borderId="15" xfId="6" applyNumberFormat="1" applyFont="1" applyFill="1" applyBorder="1" applyAlignment="1">
      <alignment vertical="top"/>
    </xf>
    <xf numFmtId="0" fontId="18" fillId="15" borderId="17" xfId="6" applyNumberFormat="1" applyFont="1" applyFill="1" applyBorder="1" applyAlignment="1">
      <alignment vertical="top"/>
    </xf>
    <xf numFmtId="0" fontId="18" fillId="15" borderId="12" xfId="6" applyNumberFormat="1" applyFont="1" applyFill="1" applyBorder="1" applyAlignment="1">
      <alignment horizontal="center" vertical="top"/>
    </xf>
    <xf numFmtId="0" fontId="18" fillId="15" borderId="7" xfId="5" applyNumberFormat="1" applyFont="1" applyFill="1" applyBorder="1" applyAlignment="1">
      <alignment vertical="top" wrapText="1"/>
    </xf>
    <xf numFmtId="0" fontId="18" fillId="15" borderId="12" xfId="5" applyNumberFormat="1" applyFont="1" applyFill="1" applyBorder="1" applyAlignment="1">
      <alignment vertical="top" wrapText="1"/>
    </xf>
    <xf numFmtId="0" fontId="18" fillId="15" borderId="13" xfId="5" applyNumberFormat="1" applyFont="1" applyFill="1" applyBorder="1" applyAlignment="1">
      <alignment vertical="top" wrapText="1"/>
    </xf>
    <xf numFmtId="0" fontId="9" fillId="8" borderId="7" xfId="5" applyNumberFormat="1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3" xfId="9"/>
    <cellStyle name="Обычный 3 2" xfId="8"/>
    <cellStyle name="Обычный_1000" xfId="3"/>
    <cellStyle name="Обычный_1251" xfId="4"/>
    <cellStyle name="Обычный_2400" xfId="2"/>
    <cellStyle name="Обычный_2700" xfId="7"/>
    <cellStyle name="Обычный_2930" xfId="6"/>
    <cellStyle name="Обычный_Продажа ОС" xfId="5"/>
    <cellStyle name="Финансовый" xfId="10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&#1042;&#1083;&#1072;&#1076;&#1077;&#1083;&#1077;&#1094;\Desktop\&#1101;&#1082;&#1086;&#1090;&#1086;&#1085;\&#1060;&#1080;&#1085;.&#1086;&#1090;&#1095;&#1077;&#1090;&#1085;&#1086;&#1089;&#1090;&#1100;%202020%20&#1075;&#1086;&#1076;\2%20&#1082;&#1074;%202020\&#1041;&#1041;%20&#1082;&#1086;&#1085;&#1089;&#1086;&#1083;&#1080;&#1076;&#1080;&#1088;&#1086;&#1074;&#1072;&#1085;&#1085;&#1099;&#1081;%202%20&#1082;&#1074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55;\&#1060;&#1080;&#1085;.&#1086;&#1090;&#1095;&#1077;&#1090;&#1085;&#1086;&#1089;&#1090;&#1100;%202020%20&#1075;&#1086;&#1076;\KASE\&#1050;&#1086;&#1085;&#1089;&#1086;&#1083;&#1080;&#1076;&#1080;&#1088;&#1086;&#1074;&#1072;&#1085;&#1085;&#1072;&#1103;%20&#1060;&#1054;%20&#1079;&#1072;%206%20&#1084;&#1077;&#1089;%202020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К"/>
      <sheetName val="БС"/>
    </sheetNames>
    <sheetDataSet>
      <sheetData sheetId="0">
        <row r="4">
          <cell r="O4">
            <v>50505.278370000007</v>
          </cell>
        </row>
        <row r="5">
          <cell r="O5">
            <v>0</v>
          </cell>
        </row>
        <row r="6">
          <cell r="O6">
            <v>0</v>
          </cell>
        </row>
        <row r="7">
          <cell r="O7">
            <v>0</v>
          </cell>
        </row>
        <row r="8">
          <cell r="O8">
            <v>0</v>
          </cell>
        </row>
        <row r="9">
          <cell r="O9">
            <v>1358757.75706</v>
          </cell>
        </row>
        <row r="10">
          <cell r="O10">
            <v>491085.56498000014</v>
          </cell>
        </row>
        <row r="11">
          <cell r="O11">
            <v>56779.009500000007</v>
          </cell>
        </row>
        <row r="12">
          <cell r="O12">
            <v>1744958.9444000002</v>
          </cell>
        </row>
        <row r="13">
          <cell r="O13">
            <v>852137.45386000001</v>
          </cell>
        </row>
        <row r="14">
          <cell r="O14">
            <v>4554224.0081700003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1951.0977599999169</v>
          </cell>
        </row>
        <row r="22">
          <cell r="O22">
            <v>22785.832639999997</v>
          </cell>
        </row>
        <row r="23">
          <cell r="O23">
            <v>0</v>
          </cell>
        </row>
        <row r="24">
          <cell r="O24">
            <v>299974.16132000001</v>
          </cell>
        </row>
        <row r="25">
          <cell r="O25">
            <v>4375800.84834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7675.1236900000004</v>
          </cell>
        </row>
        <row r="29">
          <cell r="O29">
            <v>25912.028320000001</v>
          </cell>
        </row>
        <row r="30">
          <cell r="O30">
            <v>116701.13888</v>
          </cell>
        </row>
        <row r="31">
          <cell r="O31">
            <v>4850800.2309499998</v>
          </cell>
        </row>
        <row r="32">
          <cell r="O32">
            <v>9405024.2391199991</v>
          </cell>
        </row>
        <row r="35">
          <cell r="O35">
            <v>276846.93560999999</v>
          </cell>
        </row>
        <row r="36">
          <cell r="O36">
            <v>0</v>
          </cell>
        </row>
        <row r="37">
          <cell r="O37">
            <v>1155381.6760700003</v>
          </cell>
        </row>
        <row r="38">
          <cell r="O38">
            <v>503762.34023000003</v>
          </cell>
        </row>
        <row r="39">
          <cell r="O39">
            <v>228150.77007999999</v>
          </cell>
        </row>
        <row r="40">
          <cell r="O40">
            <v>2979.7180499999999</v>
          </cell>
        </row>
        <row r="41">
          <cell r="O41">
            <v>61069.305819999994</v>
          </cell>
        </row>
        <row r="42">
          <cell r="O42">
            <v>783942.9249499999</v>
          </cell>
        </row>
        <row r="43">
          <cell r="O43">
            <v>3012133.67081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395495.62202999997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2449.6073100000003</v>
          </cell>
        </row>
        <row r="51">
          <cell r="O51">
            <v>547481.40800000005</v>
          </cell>
        </row>
        <row r="52">
          <cell r="O52">
            <v>0</v>
          </cell>
        </row>
        <row r="53">
          <cell r="O53">
            <v>945426.63734000002</v>
          </cell>
        </row>
        <row r="55">
          <cell r="O55">
            <v>949307.52475999994</v>
          </cell>
        </row>
        <row r="56">
          <cell r="O56">
            <v>-14363.2</v>
          </cell>
        </row>
        <row r="57">
          <cell r="O57">
            <v>0</v>
          </cell>
        </row>
        <row r="58">
          <cell r="O58">
            <v>1166695.6758099999</v>
          </cell>
        </row>
        <row r="59">
          <cell r="O59">
            <v>3345824.0361000001</v>
          </cell>
        </row>
        <row r="60">
          <cell r="O60">
            <v>5447464.0366700003</v>
          </cell>
        </row>
        <row r="62">
          <cell r="O62">
            <v>5447464.0366700003</v>
          </cell>
        </row>
        <row r="63">
          <cell r="O63">
            <v>9405024.3448200002</v>
          </cell>
        </row>
      </sheetData>
      <sheetData sheetId="1">
        <row r="3">
          <cell r="M3">
            <v>3542686.3639599998</v>
          </cell>
          <cell r="X3">
            <v>3500996.8722185716</v>
          </cell>
        </row>
        <row r="4">
          <cell r="M4">
            <v>2056047.8076699995</v>
          </cell>
          <cell r="X4">
            <v>2394622.5918700006</v>
          </cell>
        </row>
        <row r="5">
          <cell r="M5">
            <v>1486638.5562900002</v>
          </cell>
          <cell r="X5">
            <v>1106374.280348571</v>
          </cell>
        </row>
        <row r="6">
          <cell r="M6">
            <v>402097.80943392852</v>
          </cell>
          <cell r="X6">
            <v>308868.15670678572</v>
          </cell>
        </row>
        <row r="7">
          <cell r="M7">
            <v>273936.62166</v>
          </cell>
          <cell r="X7">
            <v>266425.69215000002</v>
          </cell>
        </row>
        <row r="8">
          <cell r="M8">
            <v>351270.63799000002</v>
          </cell>
          <cell r="X8">
            <v>251858.41873999999</v>
          </cell>
        </row>
        <row r="9">
          <cell r="M9">
            <v>411392.58331392857</v>
          </cell>
          <cell r="X9">
            <v>261700.09230678572</v>
          </cell>
        </row>
        <row r="10">
          <cell r="M10">
            <v>870726.0705200003</v>
          </cell>
          <cell r="X10">
            <v>540922.10505857097</v>
          </cell>
        </row>
        <row r="11">
          <cell r="M11">
            <v>12495.581699999999</v>
          </cell>
          <cell r="X11">
            <v>31499.442000000003</v>
          </cell>
        </row>
        <row r="12">
          <cell r="M12">
            <v>76241.07634</v>
          </cell>
          <cell r="X12">
            <v>112164.74883999999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806980.57588000025</v>
          </cell>
          <cell r="X16">
            <v>460256.798218571</v>
          </cell>
        </row>
        <row r="17">
          <cell r="M17">
            <v>92599.998000000007</v>
          </cell>
          <cell r="X17">
            <v>97787.387480000005</v>
          </cell>
        </row>
        <row r="18">
          <cell r="M18">
            <v>714380.57788000023</v>
          </cell>
          <cell r="X18">
            <v>362469.41073857096</v>
          </cell>
        </row>
        <row r="20">
          <cell r="M20">
            <v>714380.57788000023</v>
          </cell>
          <cell r="X20">
            <v>362469.41073857096</v>
          </cell>
        </row>
      </sheetData>
      <sheetData sheetId="2">
        <row r="3">
          <cell r="N3">
            <v>4327794.0681999996</v>
          </cell>
          <cell r="Z3">
            <v>4160602.8349899999</v>
          </cell>
        </row>
        <row r="4">
          <cell r="N4">
            <v>0</v>
          </cell>
          <cell r="Z4">
            <v>0</v>
          </cell>
        </row>
        <row r="5">
          <cell r="N5">
            <v>3594013.2520299992</v>
          </cell>
          <cell r="Z5">
            <v>3778351.943</v>
          </cell>
        </row>
        <row r="6">
          <cell r="N6">
            <v>0</v>
          </cell>
          <cell r="Z6">
            <v>0</v>
          </cell>
        </row>
        <row r="7">
          <cell r="N7">
            <v>725806.63283000002</v>
          </cell>
          <cell r="Z7">
            <v>373250.56459999998</v>
          </cell>
        </row>
        <row r="8">
          <cell r="N8">
            <v>0</v>
          </cell>
          <cell r="Z8">
            <v>0</v>
          </cell>
        </row>
        <row r="9">
          <cell r="N9">
            <v>7974.1833399999996</v>
          </cell>
          <cell r="Z9">
            <v>8910.3888200000001</v>
          </cell>
        </row>
        <row r="10">
          <cell r="N10">
            <v>0</v>
          </cell>
          <cell r="Z10">
            <v>89.938569999999999</v>
          </cell>
        </row>
        <row r="11">
          <cell r="N11">
            <v>3195337.1880799998</v>
          </cell>
          <cell r="Z11">
            <v>3032412.4036199991</v>
          </cell>
        </row>
        <row r="12">
          <cell r="N12">
            <v>0</v>
          </cell>
          <cell r="Z12">
            <v>0</v>
          </cell>
        </row>
        <row r="13">
          <cell r="N13">
            <v>1761074.8538500001</v>
          </cell>
          <cell r="Z13">
            <v>2087098.7743899995</v>
          </cell>
        </row>
        <row r="14">
          <cell r="N14">
            <v>567234.57655000011</v>
          </cell>
          <cell r="Z14">
            <v>52410.966890000003</v>
          </cell>
        </row>
        <row r="15">
          <cell r="N15">
            <v>424658.43136000005</v>
          </cell>
          <cell r="Z15">
            <v>424775.89829000004</v>
          </cell>
        </row>
        <row r="16">
          <cell r="N16">
            <v>33050.282340000005</v>
          </cell>
          <cell r="Z16">
            <v>77353.845369999995</v>
          </cell>
        </row>
        <row r="17">
          <cell r="N17">
            <v>0</v>
          </cell>
          <cell r="Z17">
            <v>0</v>
          </cell>
        </row>
        <row r="18">
          <cell r="N18">
            <v>354807.76243999996</v>
          </cell>
          <cell r="Z18">
            <v>339121.96114999999</v>
          </cell>
        </row>
        <row r="19">
          <cell r="N19">
            <v>54511.281540000004</v>
          </cell>
          <cell r="Z19">
            <v>51650.95753</v>
          </cell>
        </row>
        <row r="20">
          <cell r="N20">
            <v>1132456.8801199994</v>
          </cell>
          <cell r="Z20">
            <v>1128190.4313700004</v>
          </cell>
        </row>
        <row r="21">
          <cell r="N21">
            <v>0</v>
          </cell>
          <cell r="Z21">
            <v>0</v>
          </cell>
        </row>
        <row r="22">
          <cell r="N22">
            <v>5231.05</v>
          </cell>
          <cell r="Z22">
            <v>9985.3250000000007</v>
          </cell>
        </row>
        <row r="23">
          <cell r="N23">
            <v>0</v>
          </cell>
          <cell r="Z23">
            <v>0</v>
          </cell>
        </row>
        <row r="24">
          <cell r="N24">
            <v>5098.8</v>
          </cell>
          <cell r="Z24">
            <v>9985.3250000000007</v>
          </cell>
        </row>
        <row r="25">
          <cell r="N25">
            <v>0</v>
          </cell>
          <cell r="Z25">
            <v>0</v>
          </cell>
        </row>
        <row r="26">
          <cell r="N26">
            <v>0</v>
          </cell>
          <cell r="Z26">
            <v>0</v>
          </cell>
        </row>
        <row r="27">
          <cell r="N27">
            <v>0</v>
          </cell>
          <cell r="Z27">
            <v>0</v>
          </cell>
        </row>
        <row r="28">
          <cell r="N28">
            <v>0</v>
          </cell>
          <cell r="Z28">
            <v>0</v>
          </cell>
        </row>
        <row r="29">
          <cell r="N29">
            <v>0</v>
          </cell>
          <cell r="Z29">
            <v>0</v>
          </cell>
        </row>
        <row r="30">
          <cell r="N30">
            <v>0</v>
          </cell>
          <cell r="Z30">
            <v>0</v>
          </cell>
        </row>
        <row r="31">
          <cell r="N31">
            <v>0</v>
          </cell>
          <cell r="Z31">
            <v>0</v>
          </cell>
        </row>
        <row r="32">
          <cell r="N32">
            <v>0</v>
          </cell>
          <cell r="Z32">
            <v>0</v>
          </cell>
        </row>
        <row r="33">
          <cell r="N33">
            <v>0</v>
          </cell>
          <cell r="Z33">
            <v>0</v>
          </cell>
        </row>
        <row r="34">
          <cell r="N34">
            <v>132.25</v>
          </cell>
          <cell r="Z34">
            <v>0</v>
          </cell>
        </row>
        <row r="35">
          <cell r="N35">
            <v>1012738.7210400003</v>
          </cell>
          <cell r="Z35">
            <v>865861.55748999957</v>
          </cell>
        </row>
        <row r="36">
          <cell r="N36">
            <v>0</v>
          </cell>
          <cell r="Z36">
            <v>0</v>
          </cell>
        </row>
        <row r="37">
          <cell r="N37">
            <v>412649.90124000004</v>
          </cell>
          <cell r="Z37">
            <v>201663.26217</v>
          </cell>
        </row>
        <row r="38">
          <cell r="N38">
            <v>5972.5</v>
          </cell>
          <cell r="Z38">
            <v>60.77411</v>
          </cell>
        </row>
        <row r="39">
          <cell r="N39">
            <v>6375.7903699999997</v>
          </cell>
          <cell r="Z39">
            <v>794.92367000000002</v>
          </cell>
        </row>
        <row r="40">
          <cell r="N40">
            <v>0</v>
          </cell>
          <cell r="Z40">
            <v>0</v>
          </cell>
        </row>
        <row r="41">
          <cell r="N41">
            <v>0</v>
          </cell>
          <cell r="Z41">
            <v>0</v>
          </cell>
        </row>
        <row r="42">
          <cell r="N42">
            <v>0</v>
          </cell>
          <cell r="Z42">
            <v>0</v>
          </cell>
        </row>
        <row r="43">
          <cell r="N43">
            <v>0</v>
          </cell>
          <cell r="Z43">
            <v>0</v>
          </cell>
        </row>
        <row r="44">
          <cell r="N44">
            <v>953.572</v>
          </cell>
          <cell r="Z44">
            <v>7963.2</v>
          </cell>
        </row>
        <row r="45">
          <cell r="N45">
            <v>0</v>
          </cell>
          <cell r="Z45">
            <v>0</v>
          </cell>
        </row>
        <row r="46">
          <cell r="N46">
            <v>0</v>
          </cell>
          <cell r="Z46">
            <v>0</v>
          </cell>
        </row>
        <row r="47">
          <cell r="N47">
            <v>586786.95743000018</v>
          </cell>
          <cell r="Z47">
            <v>655379.39753999957</v>
          </cell>
        </row>
        <row r="48">
          <cell r="N48">
            <v>-1007507.6710400003</v>
          </cell>
          <cell r="Z48">
            <v>-855876.2324899995</v>
          </cell>
        </row>
        <row r="49">
          <cell r="N49">
            <v>0</v>
          </cell>
          <cell r="Z49">
            <v>0</v>
          </cell>
        </row>
        <row r="50">
          <cell r="N50">
            <v>3469.875</v>
          </cell>
          <cell r="Z50">
            <v>0</v>
          </cell>
        </row>
        <row r="51">
          <cell r="N51">
            <v>0</v>
          </cell>
          <cell r="Z51">
            <v>0</v>
          </cell>
        </row>
        <row r="52">
          <cell r="N52">
            <v>0</v>
          </cell>
          <cell r="Z52">
            <v>0</v>
          </cell>
        </row>
        <row r="53">
          <cell r="N53">
            <v>0</v>
          </cell>
          <cell r="Z53">
            <v>0</v>
          </cell>
        </row>
        <row r="54">
          <cell r="N54">
            <v>0</v>
          </cell>
          <cell r="Z54">
            <v>0</v>
          </cell>
        </row>
        <row r="55">
          <cell r="N55">
            <v>3469.875</v>
          </cell>
          <cell r="Z55">
            <v>0</v>
          </cell>
        </row>
        <row r="56">
          <cell r="N56">
            <v>100954.65888999999</v>
          </cell>
          <cell r="Z56">
            <v>183596.37377999999</v>
          </cell>
        </row>
        <row r="57">
          <cell r="N57">
            <v>0</v>
          </cell>
          <cell r="Z57">
            <v>0</v>
          </cell>
        </row>
        <row r="58">
          <cell r="N58">
            <v>39549.562229999996</v>
          </cell>
          <cell r="Z58">
            <v>120222.18377999999</v>
          </cell>
        </row>
        <row r="59">
          <cell r="N59">
            <v>59374.19</v>
          </cell>
          <cell r="Z59">
            <v>59374.19</v>
          </cell>
        </row>
        <row r="60">
          <cell r="N60">
            <v>0</v>
          </cell>
          <cell r="Z60">
            <v>0</v>
          </cell>
        </row>
        <row r="61">
          <cell r="N61">
            <v>0</v>
          </cell>
          <cell r="Z61">
            <v>0</v>
          </cell>
        </row>
        <row r="62">
          <cell r="N62">
            <v>2030.9066599999999</v>
          </cell>
          <cell r="Z62">
            <v>4000</v>
          </cell>
        </row>
        <row r="63">
          <cell r="N63">
            <v>-97484.783889999992</v>
          </cell>
          <cell r="Z63">
            <v>-183596.37377999999</v>
          </cell>
        </row>
        <row r="64">
          <cell r="N64">
            <v>69.997830000002295</v>
          </cell>
          <cell r="Z64">
            <v>-1122.8005200000002</v>
          </cell>
        </row>
        <row r="65">
          <cell r="N65">
            <v>27534.423019998976</v>
          </cell>
          <cell r="Z65">
            <v>87595.024580000827</v>
          </cell>
        </row>
        <row r="66">
          <cell r="N66">
            <v>22970.66282000002</v>
          </cell>
          <cell r="Z66">
            <v>58587.625420000004</v>
          </cell>
        </row>
        <row r="67">
          <cell r="N67">
            <v>50505.278369999949</v>
          </cell>
          <cell r="Z67">
            <v>146182.34739000001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К"/>
      <sheetName val="1000"/>
      <sheetName val="1251"/>
      <sheetName val="2400"/>
      <sheetName val="2700"/>
      <sheetName val="2930"/>
      <sheetName val="Продажа ОС"/>
    </sheetNames>
    <sheetDataSet>
      <sheetData sheetId="0" refreshError="1"/>
      <sheetData sheetId="1" refreshError="1"/>
      <sheetData sheetId="2" refreshError="1"/>
      <sheetData sheetId="3">
        <row r="61">
          <cell r="F61">
            <v>-23248</v>
          </cell>
          <cell r="G61">
            <v>737628.57788000023</v>
          </cell>
          <cell r="H61">
            <v>0</v>
          </cell>
          <cell r="I61">
            <v>737628.57788000023</v>
          </cell>
        </row>
        <row r="62">
          <cell r="G62">
            <v>714380.57788000023</v>
          </cell>
          <cell r="I62">
            <v>714380.57788000023</v>
          </cell>
        </row>
        <row r="63">
          <cell r="F63">
            <v>-23248</v>
          </cell>
          <cell r="G63">
            <v>23248</v>
          </cell>
          <cell r="H63">
            <v>0</v>
          </cell>
          <cell r="I63">
            <v>0</v>
          </cell>
        </row>
        <row r="65">
          <cell r="I65">
            <v>0</v>
          </cell>
        </row>
        <row r="66">
          <cell r="F66">
            <v>-23248</v>
          </cell>
          <cell r="G66">
            <v>23248</v>
          </cell>
          <cell r="I66">
            <v>0</v>
          </cell>
        </row>
        <row r="90">
          <cell r="G90">
            <v>3345823.5778800002</v>
          </cell>
          <cell r="H90">
            <v>0</v>
          </cell>
          <cell r="I90">
            <v>5447463.5778800007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C74" sqref="C74"/>
    </sheetView>
  </sheetViews>
  <sheetFormatPr defaultRowHeight="15" x14ac:dyDescent="0.25"/>
  <cols>
    <col min="1" max="1" width="54.5703125" style="42" customWidth="1"/>
    <col min="2" max="2" width="9.140625" style="42"/>
    <col min="3" max="3" width="16.7109375" style="42" customWidth="1"/>
    <col min="4" max="4" width="18.28515625" style="42" customWidth="1"/>
    <col min="5" max="5" width="9.140625" style="42" hidden="1" customWidth="1"/>
    <col min="6" max="6" width="12.5703125" style="42" hidden="1" customWidth="1"/>
    <col min="7" max="16384" width="9.140625" style="42"/>
  </cols>
  <sheetData>
    <row r="1" spans="1:4" x14ac:dyDescent="0.25">
      <c r="A1" s="221" t="s">
        <v>645</v>
      </c>
      <c r="B1" s="221"/>
      <c r="C1" s="221"/>
      <c r="D1" s="221"/>
    </row>
    <row r="2" spans="1:4" s="187" customFormat="1" x14ac:dyDescent="0.25">
      <c r="A2" s="220" t="s">
        <v>649</v>
      </c>
      <c r="B2" s="220"/>
      <c r="C2" s="220"/>
      <c r="D2" s="220"/>
    </row>
    <row r="3" spans="1:4" s="187" customFormat="1" x14ac:dyDescent="0.25">
      <c r="A3" s="220" t="s">
        <v>646</v>
      </c>
      <c r="B3" s="220"/>
      <c r="C3" s="220"/>
      <c r="D3" s="220"/>
    </row>
    <row r="4" spans="1:4" s="187" customFormat="1" x14ac:dyDescent="0.25">
      <c r="A4" s="220" t="s">
        <v>650</v>
      </c>
      <c r="B4" s="220"/>
      <c r="C4" s="220"/>
      <c r="D4" s="220"/>
    </row>
    <row r="5" spans="1:4" s="187" customFormat="1" x14ac:dyDescent="0.25">
      <c r="A5" s="216" t="s">
        <v>651</v>
      </c>
      <c r="B5" s="189"/>
      <c r="C5" s="189"/>
      <c r="D5" s="189"/>
    </row>
    <row r="6" spans="1:4" s="187" customFormat="1" x14ac:dyDescent="0.25">
      <c r="A6" s="189" t="s">
        <v>652</v>
      </c>
      <c r="B6" s="189"/>
      <c r="C6" s="189"/>
      <c r="D6" s="189"/>
    </row>
    <row r="7" spans="1:4" s="187" customFormat="1" x14ac:dyDescent="0.25">
      <c r="A7" s="189" t="s">
        <v>653</v>
      </c>
      <c r="B7" s="189"/>
      <c r="C7" s="189"/>
      <c r="D7" s="189"/>
    </row>
    <row r="8" spans="1:4" s="187" customFormat="1" x14ac:dyDescent="0.25">
      <c r="A8" s="189" t="s">
        <v>663</v>
      </c>
      <c r="B8" s="189"/>
      <c r="C8" s="189"/>
      <c r="D8" s="189"/>
    </row>
    <row r="9" spans="1:4" s="187" customFormat="1" x14ac:dyDescent="0.25">
      <c r="A9" s="189" t="s">
        <v>654</v>
      </c>
      <c r="B9" s="189"/>
      <c r="C9" s="189"/>
      <c r="D9" s="189"/>
    </row>
    <row r="10" spans="1:4" s="187" customFormat="1" x14ac:dyDescent="0.25">
      <c r="A10" s="189" t="s">
        <v>647</v>
      </c>
      <c r="B10" s="190"/>
      <c r="C10" s="190"/>
      <c r="D10" s="191" t="s">
        <v>648</v>
      </c>
    </row>
    <row r="11" spans="1:4" s="187" customFormat="1" ht="15.75" x14ac:dyDescent="0.25">
      <c r="A11" s="188"/>
      <c r="B11" s="190" t="s">
        <v>655</v>
      </c>
      <c r="C11" s="190"/>
      <c r="D11" s="190"/>
    </row>
    <row r="12" spans="1:4" s="187" customFormat="1" ht="15.75" x14ac:dyDescent="0.25">
      <c r="A12" s="188"/>
      <c r="B12" s="190" t="s">
        <v>656</v>
      </c>
      <c r="C12" s="190"/>
      <c r="D12" s="190"/>
    </row>
    <row r="13" spans="1:4" x14ac:dyDescent="0.25">
      <c r="A13" s="219" t="s">
        <v>0</v>
      </c>
      <c r="B13" s="219"/>
      <c r="C13" s="219"/>
      <c r="D13" s="219"/>
    </row>
    <row r="14" spans="1:4" x14ac:dyDescent="0.25">
      <c r="A14" s="219" t="s">
        <v>661</v>
      </c>
      <c r="B14" s="219"/>
      <c r="C14" s="219"/>
      <c r="D14" s="219"/>
    </row>
    <row r="15" spans="1:4" ht="16.5" thickBot="1" x14ac:dyDescent="0.3">
      <c r="A15" s="69"/>
      <c r="D15" s="193" t="s">
        <v>1</v>
      </c>
    </row>
    <row r="16" spans="1:4" ht="43.5" thickBot="1" x14ac:dyDescent="0.3">
      <c r="A16" s="194" t="s">
        <v>2</v>
      </c>
      <c r="B16" s="195" t="s">
        <v>3</v>
      </c>
      <c r="C16" s="195" t="s">
        <v>4</v>
      </c>
      <c r="D16" s="195" t="s">
        <v>5</v>
      </c>
    </row>
    <row r="17" spans="1:7" ht="15.75" thickBot="1" x14ac:dyDescent="0.3">
      <c r="A17" s="196" t="s">
        <v>6</v>
      </c>
      <c r="B17" s="197"/>
      <c r="C17" s="198"/>
      <c r="D17" s="198"/>
    </row>
    <row r="18" spans="1:7" ht="15.75" thickBot="1" x14ac:dyDescent="0.3">
      <c r="A18" s="196" t="s">
        <v>7</v>
      </c>
      <c r="B18" s="199" t="s">
        <v>60</v>
      </c>
      <c r="C18" s="200">
        <v>50505</v>
      </c>
      <c r="D18" s="200">
        <v>22971</v>
      </c>
      <c r="F18" s="174">
        <f>C18-[1]ББ!O4</f>
        <v>-0.2783700000072713</v>
      </c>
      <c r="G18" s="174"/>
    </row>
    <row r="19" spans="1:7" ht="15.75" thickBot="1" x14ac:dyDescent="0.3">
      <c r="A19" s="196" t="s">
        <v>8</v>
      </c>
      <c r="B19" s="199" t="s">
        <v>61</v>
      </c>
      <c r="C19" s="200">
        <f>[1]ББ!O5</f>
        <v>0</v>
      </c>
      <c r="D19" s="200"/>
      <c r="F19" s="174">
        <f>C19-[1]ББ!O5</f>
        <v>0</v>
      </c>
      <c r="G19" s="174"/>
    </row>
    <row r="20" spans="1:7" ht="15.75" thickBot="1" x14ac:dyDescent="0.3">
      <c r="A20" s="196" t="s">
        <v>9</v>
      </c>
      <c r="B20" s="199" t="s">
        <v>62</v>
      </c>
      <c r="C20" s="200">
        <f>[1]ББ!O6</f>
        <v>0</v>
      </c>
      <c r="D20" s="200"/>
      <c r="F20" s="174">
        <f>C20-[1]ББ!O6</f>
        <v>0</v>
      </c>
      <c r="G20" s="174"/>
    </row>
    <row r="21" spans="1:7" ht="26.25" thickBot="1" x14ac:dyDescent="0.3">
      <c r="A21" s="196" t="s">
        <v>10</v>
      </c>
      <c r="B21" s="199" t="s">
        <v>63</v>
      </c>
      <c r="C21" s="200">
        <f>[1]ББ!O7</f>
        <v>0</v>
      </c>
      <c r="D21" s="200"/>
      <c r="F21" s="174">
        <f>C21-[1]ББ!O7</f>
        <v>0</v>
      </c>
      <c r="G21" s="174"/>
    </row>
    <row r="22" spans="1:7" ht="15.75" thickBot="1" x14ac:dyDescent="0.3">
      <c r="A22" s="196" t="s">
        <v>11</v>
      </c>
      <c r="B22" s="199" t="s">
        <v>64</v>
      </c>
      <c r="C22" s="200">
        <f>[1]ББ!O8</f>
        <v>0</v>
      </c>
      <c r="D22" s="200"/>
      <c r="F22" s="174">
        <f>C22-[1]ББ!O8</f>
        <v>0</v>
      </c>
      <c r="G22" s="174"/>
    </row>
    <row r="23" spans="1:7" ht="15.75" thickBot="1" x14ac:dyDescent="0.3">
      <c r="A23" s="196" t="s">
        <v>12</v>
      </c>
      <c r="B23" s="199" t="s">
        <v>65</v>
      </c>
      <c r="C23" s="200">
        <v>1358758</v>
      </c>
      <c r="D23" s="200">
        <v>737991</v>
      </c>
      <c r="F23" s="174">
        <f>C23-[1]ББ!O9</f>
        <v>0.24294000002555549</v>
      </c>
      <c r="G23" s="174"/>
    </row>
    <row r="24" spans="1:7" ht="15.75" thickBot="1" x14ac:dyDescent="0.3">
      <c r="A24" s="196" t="s">
        <v>13</v>
      </c>
      <c r="B24" s="199" t="s">
        <v>66</v>
      </c>
      <c r="C24" s="200">
        <v>491086</v>
      </c>
      <c r="D24" s="200">
        <v>245530</v>
      </c>
      <c r="F24" s="174">
        <f>C24-[1]ББ!O10</f>
        <v>0.43501999985892326</v>
      </c>
      <c r="G24" s="174"/>
    </row>
    <row r="25" spans="1:7" ht="15.75" thickBot="1" x14ac:dyDescent="0.3">
      <c r="A25" s="196" t="s">
        <v>14</v>
      </c>
      <c r="B25" s="199" t="s">
        <v>67</v>
      </c>
      <c r="C25" s="200">
        <v>56779</v>
      </c>
      <c r="D25" s="200">
        <v>51009</v>
      </c>
      <c r="F25" s="174">
        <f>C25-[1]ББ!O11</f>
        <v>-9.5000000073923729E-3</v>
      </c>
      <c r="G25" s="174"/>
    </row>
    <row r="26" spans="1:7" ht="15.75" thickBot="1" x14ac:dyDescent="0.3">
      <c r="A26" s="196" t="s">
        <v>15</v>
      </c>
      <c r="B26" s="199" t="s">
        <v>68</v>
      </c>
      <c r="C26" s="200">
        <v>1744959</v>
      </c>
      <c r="D26" s="200">
        <v>1719219</v>
      </c>
      <c r="F26" s="174">
        <f>C26-[1]ББ!O12</f>
        <v>5.5599999846890569E-2</v>
      </c>
      <c r="G26" s="174"/>
    </row>
    <row r="27" spans="1:7" ht="15.75" thickBot="1" x14ac:dyDescent="0.3">
      <c r="A27" s="196" t="s">
        <v>16</v>
      </c>
      <c r="B27" s="199" t="s">
        <v>69</v>
      </c>
      <c r="C27" s="200">
        <v>852137</v>
      </c>
      <c r="D27" s="200">
        <v>315602</v>
      </c>
      <c r="F27" s="174">
        <f>C27-[1]ББ!O13</f>
        <v>-0.45386000000871718</v>
      </c>
      <c r="G27" s="174"/>
    </row>
    <row r="28" spans="1:7" ht="15.75" thickBot="1" x14ac:dyDescent="0.3">
      <c r="A28" s="196" t="s">
        <v>17</v>
      </c>
      <c r="B28" s="199">
        <v>100</v>
      </c>
      <c r="C28" s="200">
        <v>4554224</v>
      </c>
      <c r="D28" s="200">
        <v>3092322</v>
      </c>
      <c r="F28" s="174">
        <f>C28-[1]ББ!O14</f>
        <v>-8.1700002774596214E-3</v>
      </c>
      <c r="G28" s="174"/>
    </row>
    <row r="29" spans="1:7" ht="26.25" thickBot="1" x14ac:dyDescent="0.3">
      <c r="A29" s="196" t="s">
        <v>18</v>
      </c>
      <c r="B29" s="199">
        <v>101</v>
      </c>
      <c r="C29" s="200"/>
      <c r="D29" s="200"/>
      <c r="F29" s="174">
        <f>C29-[1]ББ!O15</f>
        <v>0</v>
      </c>
      <c r="G29" s="174"/>
    </row>
    <row r="30" spans="1:7" ht="15.75" thickBot="1" x14ac:dyDescent="0.3">
      <c r="A30" s="196" t="s">
        <v>19</v>
      </c>
      <c r="B30" s="197"/>
      <c r="C30" s="200"/>
      <c r="D30" s="200"/>
      <c r="F30" s="174">
        <f>C30-[1]ББ!O16</f>
        <v>0</v>
      </c>
      <c r="G30" s="174"/>
    </row>
    <row r="31" spans="1:7" ht="15.75" thickBot="1" x14ac:dyDescent="0.3">
      <c r="A31" s="196" t="s">
        <v>8</v>
      </c>
      <c r="B31" s="199">
        <v>110</v>
      </c>
      <c r="C31" s="200"/>
      <c r="D31" s="200"/>
      <c r="F31" s="174">
        <f>C31-[1]ББ!O17</f>
        <v>0</v>
      </c>
      <c r="G31" s="174"/>
    </row>
    <row r="32" spans="1:7" ht="15.75" thickBot="1" x14ac:dyDescent="0.3">
      <c r="A32" s="196" t="s">
        <v>9</v>
      </c>
      <c r="B32" s="199">
        <v>111</v>
      </c>
      <c r="C32" s="200"/>
      <c r="D32" s="200"/>
      <c r="F32" s="174">
        <f>C32-[1]ББ!O18</f>
        <v>0</v>
      </c>
      <c r="G32" s="174"/>
    </row>
    <row r="33" spans="1:7" ht="26.25" thickBot="1" x14ac:dyDescent="0.3">
      <c r="A33" s="196" t="s">
        <v>10</v>
      </c>
      <c r="B33" s="199">
        <v>112</v>
      </c>
      <c r="C33" s="200"/>
      <c r="D33" s="200"/>
      <c r="F33" s="174">
        <f>C33-[1]ББ!O19</f>
        <v>0</v>
      </c>
      <c r="G33" s="174"/>
    </row>
    <row r="34" spans="1:7" ht="15.75" thickBot="1" x14ac:dyDescent="0.3">
      <c r="A34" s="196" t="s">
        <v>11</v>
      </c>
      <c r="B34" s="199">
        <v>113</v>
      </c>
      <c r="C34" s="200"/>
      <c r="D34" s="200"/>
      <c r="F34" s="174">
        <f>C34-[1]ББ!O20</f>
        <v>0</v>
      </c>
      <c r="G34" s="174"/>
    </row>
    <row r="35" spans="1:7" ht="15.75" thickBot="1" x14ac:dyDescent="0.3">
      <c r="A35" s="196" t="s">
        <v>20</v>
      </c>
      <c r="B35" s="199">
        <v>114</v>
      </c>
      <c r="C35" s="200">
        <v>1951</v>
      </c>
      <c r="D35" s="200">
        <v>1893</v>
      </c>
      <c r="F35" s="174">
        <f>C35-[1]ББ!O21</f>
        <v>-9.7759999916888773E-2</v>
      </c>
      <c r="G35" s="174"/>
    </row>
    <row r="36" spans="1:7" ht="15.75" thickBot="1" x14ac:dyDescent="0.3">
      <c r="A36" s="196" t="s">
        <v>21</v>
      </c>
      <c r="B36" s="199">
        <v>115</v>
      </c>
      <c r="C36" s="200">
        <v>22786</v>
      </c>
      <c r="D36" s="200">
        <v>19334</v>
      </c>
      <c r="F36" s="174">
        <f>C36-[1]ББ!O22</f>
        <v>0.16736000000310014</v>
      </c>
      <c r="G36" s="174"/>
    </row>
    <row r="37" spans="1:7" ht="15.75" thickBot="1" x14ac:dyDescent="0.3">
      <c r="A37" s="196" t="s">
        <v>22</v>
      </c>
      <c r="B37" s="199">
        <v>116</v>
      </c>
      <c r="C37" s="200"/>
      <c r="D37" s="200"/>
      <c r="F37" s="174">
        <f>C37-[1]ББ!O23</f>
        <v>0</v>
      </c>
      <c r="G37" s="174"/>
    </row>
    <row r="38" spans="1:7" ht="15.75" thickBot="1" x14ac:dyDescent="0.3">
      <c r="A38" s="196" t="s">
        <v>23</v>
      </c>
      <c r="B38" s="199">
        <v>117</v>
      </c>
      <c r="C38" s="200">
        <v>299974</v>
      </c>
      <c r="D38" s="200">
        <v>190145</v>
      </c>
      <c r="F38" s="174">
        <f>C38-[1]ББ!O24</f>
        <v>-0.1613200000138022</v>
      </c>
      <c r="G38" s="174"/>
    </row>
    <row r="39" spans="1:7" ht="15.75" thickBot="1" x14ac:dyDescent="0.3">
      <c r="A39" s="196" t="s">
        <v>24</v>
      </c>
      <c r="B39" s="199">
        <v>118</v>
      </c>
      <c r="C39" s="200">
        <v>4375801</v>
      </c>
      <c r="D39" s="200">
        <v>4603368</v>
      </c>
      <c r="F39" s="174">
        <f>C39-[1]ББ!O25</f>
        <v>0.15165999997407198</v>
      </c>
      <c r="G39" s="174"/>
    </row>
    <row r="40" spans="1:7" ht="15.75" thickBot="1" x14ac:dyDescent="0.3">
      <c r="A40" s="196" t="s">
        <v>25</v>
      </c>
      <c r="B40" s="199">
        <v>119</v>
      </c>
      <c r="C40" s="200"/>
      <c r="D40" s="200"/>
      <c r="F40" s="174">
        <f>C40-[1]ББ!O26</f>
        <v>0</v>
      </c>
      <c r="G40" s="174"/>
    </row>
    <row r="41" spans="1:7" ht="15.75" thickBot="1" x14ac:dyDescent="0.3">
      <c r="A41" s="196" t="s">
        <v>26</v>
      </c>
      <c r="B41" s="199">
        <v>120</v>
      </c>
      <c r="C41" s="200"/>
      <c r="D41" s="200"/>
      <c r="F41" s="174">
        <f>C41-[1]ББ!O27</f>
        <v>0</v>
      </c>
      <c r="G41" s="174"/>
    </row>
    <row r="42" spans="1:7" ht="15.75" thickBot="1" x14ac:dyDescent="0.3">
      <c r="A42" s="196" t="s">
        <v>27</v>
      </c>
      <c r="B42" s="199">
        <v>121</v>
      </c>
      <c r="C42" s="200">
        <v>7675</v>
      </c>
      <c r="D42" s="200">
        <v>2214</v>
      </c>
      <c r="F42" s="174">
        <f>C42-[1]ББ!O28</f>
        <v>-0.12369000000035157</v>
      </c>
      <c r="G42" s="174"/>
    </row>
    <row r="43" spans="1:7" ht="15.75" thickBot="1" x14ac:dyDescent="0.3">
      <c r="A43" s="196" t="s">
        <v>28</v>
      </c>
      <c r="B43" s="199">
        <v>122</v>
      </c>
      <c r="C43" s="200">
        <v>25912</v>
      </c>
      <c r="D43" s="200">
        <v>25912</v>
      </c>
      <c r="F43" s="174">
        <f>C43-[1]ББ!O29</f>
        <v>-2.832000000125845E-2</v>
      </c>
      <c r="G43" s="174"/>
    </row>
    <row r="44" spans="1:7" ht="15.75" thickBot="1" x14ac:dyDescent="0.3">
      <c r="A44" s="196" t="s">
        <v>29</v>
      </c>
      <c r="B44" s="199">
        <v>123</v>
      </c>
      <c r="C44" s="200">
        <v>116701</v>
      </c>
      <c r="D44" s="200">
        <v>107572</v>
      </c>
      <c r="F44" s="174">
        <f>C44-[1]ББ!O30</f>
        <v>-0.13887999999860767</v>
      </c>
      <c r="G44" s="174"/>
    </row>
    <row r="45" spans="1:7" ht="15.75" thickBot="1" x14ac:dyDescent="0.3">
      <c r="A45" s="196" t="s">
        <v>30</v>
      </c>
      <c r="B45" s="199">
        <v>200</v>
      </c>
      <c r="C45" s="200">
        <v>4850800</v>
      </c>
      <c r="D45" s="200">
        <v>4950438</v>
      </c>
      <c r="F45" s="174">
        <f>C45-[1]ББ!O31</f>
        <v>-0.23094999976456165</v>
      </c>
      <c r="G45" s="174"/>
    </row>
    <row r="46" spans="1:7" ht="15.75" thickBot="1" x14ac:dyDescent="0.3">
      <c r="A46" s="196" t="s">
        <v>31</v>
      </c>
      <c r="B46" s="197"/>
      <c r="C46" s="200">
        <v>9405024</v>
      </c>
      <c r="D46" s="200">
        <v>8042760</v>
      </c>
      <c r="F46" s="174">
        <f>C46-[1]ББ!O32</f>
        <v>-0.2391199991106987</v>
      </c>
      <c r="G46" s="174"/>
    </row>
    <row r="47" spans="1:7" ht="43.5" thickBot="1" x14ac:dyDescent="0.3">
      <c r="A47" s="205" t="s">
        <v>32</v>
      </c>
      <c r="B47" s="206" t="s">
        <v>3</v>
      </c>
      <c r="C47" s="207" t="s">
        <v>4</v>
      </c>
      <c r="D47" s="207" t="s">
        <v>5</v>
      </c>
      <c r="F47" s="174"/>
      <c r="G47" s="174"/>
    </row>
    <row r="48" spans="1:7" ht="15.75" thickBot="1" x14ac:dyDescent="0.3">
      <c r="A48" s="196" t="s">
        <v>33</v>
      </c>
      <c r="B48" s="197"/>
      <c r="C48" s="200"/>
      <c r="D48" s="200"/>
      <c r="F48" s="174">
        <f>C48-[1]ББ!O34</f>
        <v>0</v>
      </c>
      <c r="G48" s="174"/>
    </row>
    <row r="49" spans="1:7" ht="15.75" thickBot="1" x14ac:dyDescent="0.3">
      <c r="A49" s="196" t="s">
        <v>34</v>
      </c>
      <c r="B49" s="199">
        <v>210</v>
      </c>
      <c r="C49" s="200">
        <v>276847</v>
      </c>
      <c r="D49" s="200">
        <v>316396</v>
      </c>
      <c r="F49" s="174">
        <f>C49-[1]ББ!O35</f>
        <v>6.4390000014100224E-2</v>
      </c>
      <c r="G49" s="174"/>
    </row>
    <row r="50" spans="1:7" ht="15.75" thickBot="1" x14ac:dyDescent="0.3">
      <c r="A50" s="196" t="s">
        <v>9</v>
      </c>
      <c r="B50" s="199">
        <v>211</v>
      </c>
      <c r="C50" s="200"/>
      <c r="D50" s="200"/>
      <c r="F50" s="174">
        <f>C50-[1]ББ!O36</f>
        <v>0</v>
      </c>
      <c r="G50" s="174"/>
    </row>
    <row r="51" spans="1:7" ht="15.75" thickBot="1" x14ac:dyDescent="0.3">
      <c r="A51" s="196" t="s">
        <v>35</v>
      </c>
      <c r="B51" s="199">
        <v>212</v>
      </c>
      <c r="C51" s="200">
        <v>1155382</v>
      </c>
      <c r="D51" s="200">
        <v>1166790</v>
      </c>
      <c r="F51" s="174">
        <f>C51-[1]ББ!O37</f>
        <v>0.32392999972216785</v>
      </c>
      <c r="G51" s="174"/>
    </row>
    <row r="52" spans="1:7" ht="15.75" thickBot="1" x14ac:dyDescent="0.3">
      <c r="A52" s="196" t="s">
        <v>36</v>
      </c>
      <c r="B52" s="199">
        <v>213</v>
      </c>
      <c r="C52" s="200">
        <v>503762</v>
      </c>
      <c r="D52" s="200">
        <v>302089</v>
      </c>
      <c r="F52" s="174">
        <f>C52-[1]ББ!O38</f>
        <v>-0.34023000003071502</v>
      </c>
      <c r="G52" s="174"/>
    </row>
    <row r="53" spans="1:7" ht="15.75" thickBot="1" x14ac:dyDescent="0.3">
      <c r="A53" s="196" t="s">
        <v>37</v>
      </c>
      <c r="B53" s="199">
        <v>214</v>
      </c>
      <c r="C53" s="200">
        <v>228151</v>
      </c>
      <c r="D53" s="200">
        <v>225098</v>
      </c>
      <c r="F53" s="174">
        <f>C53-[1]ББ!O39</f>
        <v>0.22992000001249835</v>
      </c>
      <c r="G53" s="174"/>
    </row>
    <row r="54" spans="1:7" ht="15.75" thickBot="1" x14ac:dyDescent="0.3">
      <c r="A54" s="196" t="s">
        <v>38</v>
      </c>
      <c r="B54" s="199">
        <v>215</v>
      </c>
      <c r="C54" s="200">
        <v>2980</v>
      </c>
      <c r="D54" s="200">
        <v>84</v>
      </c>
      <c r="F54" s="174">
        <f>C54-[1]ББ!O40</f>
        <v>0.28195000000005166</v>
      </c>
      <c r="G54" s="174"/>
    </row>
    <row r="55" spans="1:7" ht="15.75" thickBot="1" x14ac:dyDescent="0.3">
      <c r="A55" s="196" t="s">
        <v>39</v>
      </c>
      <c r="B55" s="199">
        <v>216</v>
      </c>
      <c r="C55" s="200">
        <v>61069</v>
      </c>
      <c r="D55" s="200">
        <v>71977</v>
      </c>
      <c r="F55" s="174">
        <f>C55-[1]ББ!O41</f>
        <v>-0.30581999999412801</v>
      </c>
      <c r="G55" s="174"/>
    </row>
    <row r="56" spans="1:7" ht="15.75" thickBot="1" x14ac:dyDescent="0.3">
      <c r="A56" s="196" t="s">
        <v>40</v>
      </c>
      <c r="B56" s="199">
        <v>217</v>
      </c>
      <c r="C56" s="200">
        <v>783942</v>
      </c>
      <c r="D56" s="200">
        <v>281816</v>
      </c>
      <c r="F56" s="174">
        <f>C56-[1]ББ!O42</f>
        <v>-0.9249499998986721</v>
      </c>
      <c r="G56" s="174"/>
    </row>
    <row r="57" spans="1:7" ht="15.75" thickBot="1" x14ac:dyDescent="0.3">
      <c r="A57" s="196" t="s">
        <v>41</v>
      </c>
      <c r="B57" s="199">
        <v>300</v>
      </c>
      <c r="C57" s="200">
        <v>3012133</v>
      </c>
      <c r="D57" s="200">
        <v>2364250</v>
      </c>
      <c r="F57" s="174">
        <f>C57-[1]ББ!O43</f>
        <v>-0.67081000003963709</v>
      </c>
      <c r="G57" s="174"/>
    </row>
    <row r="58" spans="1:7" ht="26.25" thickBot="1" x14ac:dyDescent="0.3">
      <c r="A58" s="196" t="s">
        <v>42</v>
      </c>
      <c r="B58" s="199">
        <v>301</v>
      </c>
      <c r="C58" s="200">
        <v>0</v>
      </c>
      <c r="D58" s="200"/>
      <c r="F58" s="174">
        <f>C58-[1]ББ!O44</f>
        <v>0</v>
      </c>
      <c r="G58" s="174"/>
    </row>
    <row r="59" spans="1:7" ht="15.75" thickBot="1" x14ac:dyDescent="0.3">
      <c r="A59" s="196" t="s">
        <v>43</v>
      </c>
      <c r="B59" s="197"/>
      <c r="C59" s="200"/>
      <c r="D59" s="200"/>
      <c r="F59" s="174">
        <f>C59-[1]ББ!O45</f>
        <v>0</v>
      </c>
      <c r="G59" s="174"/>
    </row>
    <row r="60" spans="1:7" ht="15.75" thickBot="1" x14ac:dyDescent="0.3">
      <c r="A60" s="196" t="s">
        <v>34</v>
      </c>
      <c r="B60" s="199">
        <v>310</v>
      </c>
      <c r="C60" s="200">
        <v>395496</v>
      </c>
      <c r="D60" s="200">
        <v>395496</v>
      </c>
      <c r="F60" s="174">
        <f>C60-[1]ББ!O46</f>
        <v>0.37797000003047287</v>
      </c>
      <c r="G60" s="174"/>
    </row>
    <row r="61" spans="1:7" ht="15.75" thickBot="1" x14ac:dyDescent="0.3">
      <c r="A61" s="196" t="s">
        <v>9</v>
      </c>
      <c r="B61" s="199">
        <v>311</v>
      </c>
      <c r="C61" s="200"/>
      <c r="D61" s="200"/>
      <c r="F61" s="174">
        <f>C61-[1]ББ!O47</f>
        <v>0</v>
      </c>
      <c r="G61" s="174"/>
    </row>
    <row r="62" spans="1:7" ht="15.75" thickBot="1" x14ac:dyDescent="0.3">
      <c r="A62" s="196" t="s">
        <v>44</v>
      </c>
      <c r="B62" s="199">
        <v>312</v>
      </c>
      <c r="C62" s="200"/>
      <c r="D62" s="200"/>
      <c r="F62" s="174">
        <f>C62-[1]ББ!O48</f>
        <v>0</v>
      </c>
      <c r="G62" s="174"/>
    </row>
    <row r="63" spans="1:7" ht="15.75" thickBot="1" x14ac:dyDescent="0.3">
      <c r="A63" s="196" t="s">
        <v>45</v>
      </c>
      <c r="B63" s="199">
        <v>313</v>
      </c>
      <c r="C63" s="200"/>
      <c r="D63" s="200"/>
      <c r="F63" s="174">
        <f>C63-[1]ББ!O49</f>
        <v>0</v>
      </c>
      <c r="G63" s="174"/>
    </row>
    <row r="64" spans="1:7" ht="15.75" thickBot="1" x14ac:dyDescent="0.3">
      <c r="A64" s="196" t="s">
        <v>46</v>
      </c>
      <c r="B64" s="199">
        <v>314</v>
      </c>
      <c r="C64" s="200">
        <v>2449</v>
      </c>
      <c r="D64" s="200">
        <v>2449</v>
      </c>
      <c r="F64" s="174">
        <f>C64-[1]ББ!O50</f>
        <v>-0.60731000000032509</v>
      </c>
      <c r="G64" s="174"/>
    </row>
    <row r="65" spans="1:7" ht="15.75" thickBot="1" x14ac:dyDescent="0.3">
      <c r="A65" s="196" t="s">
        <v>47</v>
      </c>
      <c r="B65" s="199">
        <v>315</v>
      </c>
      <c r="C65" s="200">
        <v>547482</v>
      </c>
      <c r="D65" s="200">
        <v>547482</v>
      </c>
      <c r="F65" s="174">
        <f>C65-[1]ББ!O51</f>
        <v>0.59199999994598329</v>
      </c>
      <c r="G65" s="174"/>
    </row>
    <row r="66" spans="1:7" ht="15.75" thickBot="1" x14ac:dyDescent="0.3">
      <c r="A66" s="196" t="s">
        <v>48</v>
      </c>
      <c r="B66" s="199">
        <v>316</v>
      </c>
      <c r="C66" s="200"/>
      <c r="D66" s="200"/>
      <c r="F66" s="174">
        <f>C66-[1]ББ!O52</f>
        <v>0</v>
      </c>
      <c r="G66" s="174"/>
    </row>
    <row r="67" spans="1:7" ht="15.75" thickBot="1" x14ac:dyDescent="0.3">
      <c r="A67" s="196" t="s">
        <v>49</v>
      </c>
      <c r="B67" s="199">
        <v>400</v>
      </c>
      <c r="C67" s="200">
        <v>945427</v>
      </c>
      <c r="D67" s="200">
        <v>945427</v>
      </c>
      <c r="F67" s="174">
        <f>C67-[1]ББ!O53</f>
        <v>0.36265999998431653</v>
      </c>
      <c r="G67" s="174"/>
    </row>
    <row r="68" spans="1:7" ht="15.75" thickBot="1" x14ac:dyDescent="0.3">
      <c r="A68" s="196" t="s">
        <v>50</v>
      </c>
      <c r="B68" s="197"/>
      <c r="C68" s="200"/>
      <c r="D68" s="200"/>
      <c r="F68" s="174">
        <f>C68-[1]ББ!O54</f>
        <v>0</v>
      </c>
      <c r="G68" s="174"/>
    </row>
    <row r="69" spans="1:7" ht="15.75" thickBot="1" x14ac:dyDescent="0.3">
      <c r="A69" s="196" t="s">
        <v>51</v>
      </c>
      <c r="B69" s="199">
        <v>410</v>
      </c>
      <c r="C69" s="200">
        <v>949307</v>
      </c>
      <c r="D69" s="200">
        <v>949307</v>
      </c>
      <c r="F69" s="174">
        <f>C69-[1]ББ!O55</f>
        <v>-0.52475999994203448</v>
      </c>
      <c r="G69" s="174"/>
    </row>
    <row r="70" spans="1:7" ht="15.75" thickBot="1" x14ac:dyDescent="0.3">
      <c r="A70" s="196" t="s">
        <v>52</v>
      </c>
      <c r="B70" s="199">
        <v>411</v>
      </c>
      <c r="C70" s="200">
        <v>-14363</v>
      </c>
      <c r="D70" s="200">
        <v>-14363</v>
      </c>
      <c r="F70" s="174">
        <f>C70-[1]ББ!O56</f>
        <v>0.2000000000007276</v>
      </c>
      <c r="G70" s="174"/>
    </row>
    <row r="71" spans="1:7" ht="15.75" thickBot="1" x14ac:dyDescent="0.3">
      <c r="A71" s="196" t="s">
        <v>53</v>
      </c>
      <c r="B71" s="199">
        <v>412</v>
      </c>
      <c r="C71" s="200">
        <f>[1]ББ!O57</f>
        <v>0</v>
      </c>
      <c r="D71" s="200"/>
      <c r="F71" s="174">
        <f>C71-[1]ББ!O57</f>
        <v>0</v>
      </c>
      <c r="G71" s="174"/>
    </row>
    <row r="72" spans="1:7" ht="15.75" thickBot="1" x14ac:dyDescent="0.3">
      <c r="A72" s="196" t="s">
        <v>54</v>
      </c>
      <c r="B72" s="199">
        <v>413</v>
      </c>
      <c r="C72" s="200">
        <v>1166696</v>
      </c>
      <c r="D72" s="200">
        <v>1189944</v>
      </c>
      <c r="E72" s="44"/>
      <c r="F72" s="174">
        <f>C72-[1]ББ!O58</f>
        <v>0.32419000007212162</v>
      </c>
      <c r="G72" s="174"/>
    </row>
    <row r="73" spans="1:7" ht="15.75" thickBot="1" x14ac:dyDescent="0.3">
      <c r="A73" s="196" t="s">
        <v>55</v>
      </c>
      <c r="B73" s="199">
        <v>414</v>
      </c>
      <c r="C73" s="200">
        <v>3345824</v>
      </c>
      <c r="D73" s="200">
        <v>2608195</v>
      </c>
      <c r="E73" s="44"/>
      <c r="F73" s="174">
        <f>C73-[1]ББ!O59</f>
        <v>-3.6100000143051147E-2</v>
      </c>
      <c r="G73" s="174"/>
    </row>
    <row r="74" spans="1:7" ht="26.25" thickBot="1" x14ac:dyDescent="0.3">
      <c r="A74" s="196" t="s">
        <v>56</v>
      </c>
      <c r="B74" s="199">
        <v>420</v>
      </c>
      <c r="C74" s="200">
        <v>5447464</v>
      </c>
      <c r="D74" s="200">
        <v>4733083</v>
      </c>
      <c r="F74" s="174">
        <f>C74-[1]ББ!O60</f>
        <v>-3.6670000292360783E-2</v>
      </c>
      <c r="G74" s="174"/>
    </row>
    <row r="75" spans="1:7" ht="15.75" thickBot="1" x14ac:dyDescent="0.3">
      <c r="A75" s="196" t="s">
        <v>57</v>
      </c>
      <c r="B75" s="199">
        <v>421</v>
      </c>
      <c r="C75" s="200"/>
      <c r="D75" s="200"/>
      <c r="F75" s="174">
        <f>C75-[1]ББ!O61</f>
        <v>0</v>
      </c>
      <c r="G75" s="174"/>
    </row>
    <row r="76" spans="1:7" ht="15.75" thickBot="1" x14ac:dyDescent="0.3">
      <c r="A76" s="196" t="s">
        <v>58</v>
      </c>
      <c r="B76" s="199">
        <v>500</v>
      </c>
      <c r="C76" s="200">
        <v>5447464</v>
      </c>
      <c r="D76" s="200">
        <v>4733083</v>
      </c>
      <c r="F76" s="174">
        <f>C76-[1]ББ!O62</f>
        <v>-3.6670000292360783E-2</v>
      </c>
      <c r="G76" s="174"/>
    </row>
    <row r="77" spans="1:7" ht="15.75" thickBot="1" x14ac:dyDescent="0.3">
      <c r="A77" s="196" t="s">
        <v>59</v>
      </c>
      <c r="B77" s="197"/>
      <c r="C77" s="200">
        <v>9405024</v>
      </c>
      <c r="D77" s="200">
        <v>8042760</v>
      </c>
      <c r="F77" s="174">
        <f>C77-[1]ББ!O63</f>
        <v>-0.34482000023126602</v>
      </c>
      <c r="G77" s="174"/>
    </row>
    <row r="78" spans="1:7" s="1" customFormat="1" ht="15.75" thickBot="1" x14ac:dyDescent="0.3">
      <c r="A78" s="201" t="s">
        <v>336</v>
      </c>
      <c r="B78" s="202"/>
      <c r="C78" s="203">
        <v>48354</v>
      </c>
      <c r="D78" s="203">
        <v>42052</v>
      </c>
    </row>
    <row r="79" spans="1:7" ht="15.75" x14ac:dyDescent="0.25">
      <c r="A79" s="69"/>
      <c r="C79" s="44"/>
      <c r="D79" s="44"/>
    </row>
    <row r="80" spans="1:7" ht="15.75" x14ac:dyDescent="0.25">
      <c r="A80" s="69"/>
      <c r="C80" s="44"/>
      <c r="D80" s="44"/>
    </row>
    <row r="81" spans="1:4" s="2" customFormat="1" ht="12" customHeight="1" x14ac:dyDescent="0.25">
      <c r="A81" s="52" t="s">
        <v>405</v>
      </c>
      <c r="B81" s="8"/>
      <c r="C81" s="8" t="s">
        <v>161</v>
      </c>
      <c r="D81" s="8"/>
    </row>
    <row r="82" spans="1:4" s="2" customFormat="1" ht="11.25" customHeight="1" x14ac:dyDescent="0.25">
      <c r="A82" s="217" t="s">
        <v>263</v>
      </c>
      <c r="B82" s="9"/>
      <c r="C82" s="217" t="s">
        <v>101</v>
      </c>
      <c r="D82" s="10"/>
    </row>
    <row r="83" spans="1:4" s="2" customFormat="1" ht="11.25" customHeight="1" x14ac:dyDescent="0.25">
      <c r="B83" s="9"/>
      <c r="C83" s="11"/>
      <c r="D83" s="9"/>
    </row>
    <row r="84" spans="1:4" s="2" customFormat="1" ht="11.25" customHeight="1" x14ac:dyDescent="0.25">
      <c r="B84" s="9"/>
      <c r="C84" s="11"/>
      <c r="D84" s="9"/>
    </row>
    <row r="85" spans="1:4" s="2" customFormat="1" ht="12" customHeight="1" x14ac:dyDescent="0.25">
      <c r="A85" s="7" t="s">
        <v>657</v>
      </c>
      <c r="B85" s="8"/>
      <c r="C85" s="12" t="s">
        <v>161</v>
      </c>
      <c r="D85" s="8"/>
    </row>
    <row r="86" spans="1:4" s="2" customFormat="1" ht="11.25" customHeight="1" x14ac:dyDescent="0.25">
      <c r="A86" s="217" t="s">
        <v>264</v>
      </c>
      <c r="B86" s="9"/>
      <c r="C86" s="13" t="s">
        <v>101</v>
      </c>
      <c r="D86" s="10"/>
    </row>
    <row r="87" spans="1:4" s="2" customFormat="1" ht="11.25" customHeight="1" x14ac:dyDescent="0.25"/>
    <row r="88" spans="1:4" s="2" customFormat="1" ht="11.25" customHeight="1" x14ac:dyDescent="0.25">
      <c r="A88" s="2" t="s">
        <v>102</v>
      </c>
    </row>
    <row r="89" spans="1:4" s="2" customFormat="1" ht="11.25" customHeight="1" x14ac:dyDescent="0.25"/>
    <row r="90" spans="1:4" s="2" customFormat="1" ht="11.25" customHeight="1" x14ac:dyDescent="0.25"/>
    <row r="91" spans="1:4" s="2" customFormat="1" ht="11.25" customHeight="1" x14ac:dyDescent="0.25"/>
    <row r="92" spans="1:4" s="2" customFormat="1" ht="11.25" customHeight="1" x14ac:dyDescent="0.25"/>
    <row r="93" spans="1:4" s="2" customFormat="1" ht="11.25" customHeight="1" x14ac:dyDescent="0.25"/>
    <row r="94" spans="1:4" s="2" customFormat="1" ht="11.25" customHeight="1" x14ac:dyDescent="0.25"/>
    <row r="95" spans="1:4" s="2" customFormat="1" ht="11.25" customHeight="1" x14ac:dyDescent="0.25"/>
    <row r="96" spans="1:4" s="2" customFormat="1" ht="11.25" customHeight="1" x14ac:dyDescent="0.25"/>
    <row r="97" spans="1:4" s="1" customFormat="1" x14ac:dyDescent="0.25">
      <c r="A97" s="2"/>
      <c r="B97" s="2"/>
      <c r="C97" s="2"/>
      <c r="D97" s="2"/>
    </row>
    <row r="98" spans="1:4" s="1" customFormat="1" x14ac:dyDescent="0.25">
      <c r="A98" s="2"/>
      <c r="B98" s="2"/>
      <c r="C98" s="2"/>
      <c r="D98" s="2"/>
    </row>
    <row r="99" spans="1:4" s="1" customFormat="1" x14ac:dyDescent="0.25">
      <c r="A99" s="2"/>
      <c r="B99" s="2"/>
      <c r="C99" s="2"/>
      <c r="D99" s="2"/>
    </row>
    <row r="100" spans="1:4" s="1" customFormat="1" x14ac:dyDescent="0.25">
      <c r="A100" s="2"/>
      <c r="B100" s="2"/>
      <c r="C100" s="2"/>
      <c r="D100" s="2"/>
    </row>
    <row r="101" spans="1:4" s="1" customFormat="1" x14ac:dyDescent="0.25">
      <c r="A101" s="2"/>
      <c r="B101" s="2"/>
      <c r="C101" s="2"/>
      <c r="D101" s="2"/>
    </row>
    <row r="102" spans="1:4" s="1" customFormat="1" x14ac:dyDescent="0.25">
      <c r="A102" s="42"/>
      <c r="B102" s="2"/>
      <c r="C102" s="2"/>
      <c r="D102" s="2"/>
    </row>
  </sheetData>
  <mergeCells count="6">
    <mergeCell ref="A14:D14"/>
    <mergeCell ref="A2:D2"/>
    <mergeCell ref="A3:D3"/>
    <mergeCell ref="A4:D4"/>
    <mergeCell ref="A1:D1"/>
    <mergeCell ref="A13:D13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selection activeCell="H1" sqref="H1:J1048576"/>
    </sheetView>
  </sheetViews>
  <sheetFormatPr defaultRowHeight="15" x14ac:dyDescent="0.25"/>
  <cols>
    <col min="1" max="1" width="94" bestFit="1" customWidth="1"/>
    <col min="4" max="4" width="12.42578125" customWidth="1"/>
    <col min="5" max="5" width="14.28515625" customWidth="1"/>
  </cols>
  <sheetData>
    <row r="1" spans="1:8" x14ac:dyDescent="0.25">
      <c r="A1" s="22" t="s">
        <v>150</v>
      </c>
      <c r="B1" s="23"/>
      <c r="C1" s="23"/>
      <c r="D1" s="23"/>
      <c r="E1" s="23"/>
      <c r="F1" s="23"/>
      <c r="G1" s="23"/>
      <c r="H1" s="23"/>
    </row>
    <row r="2" spans="1:8" ht="15.75" x14ac:dyDescent="0.25">
      <c r="A2" s="83" t="s">
        <v>411</v>
      </c>
      <c r="B2" s="23"/>
      <c r="C2" s="23"/>
      <c r="D2" s="23"/>
      <c r="E2" s="23"/>
      <c r="F2" s="23"/>
      <c r="G2" s="23"/>
      <c r="H2" s="23"/>
    </row>
    <row r="3" spans="1:8" x14ac:dyDescent="0.25">
      <c r="A3" s="24" t="s">
        <v>151</v>
      </c>
      <c r="B3" s="24" t="s">
        <v>152</v>
      </c>
      <c r="C3" s="23"/>
      <c r="D3" s="23"/>
      <c r="E3" s="23"/>
      <c r="F3" s="23"/>
      <c r="G3" s="23"/>
      <c r="H3" s="23"/>
    </row>
    <row r="4" spans="1:8" ht="30.75" customHeight="1" x14ac:dyDescent="0.25">
      <c r="A4" s="27" t="s">
        <v>145</v>
      </c>
      <c r="B4" s="269" t="s">
        <v>158</v>
      </c>
      <c r="C4" s="269"/>
      <c r="D4" s="269" t="s">
        <v>159</v>
      </c>
      <c r="E4" s="269"/>
      <c r="F4" s="269" t="s">
        <v>160</v>
      </c>
      <c r="G4" s="269"/>
      <c r="H4" s="23"/>
    </row>
    <row r="5" spans="1:8" x14ac:dyDescent="0.25">
      <c r="A5" s="27" t="s">
        <v>275</v>
      </c>
      <c r="B5" s="269" t="s">
        <v>147</v>
      </c>
      <c r="C5" s="269" t="s">
        <v>148</v>
      </c>
      <c r="D5" s="269" t="s">
        <v>147</v>
      </c>
      <c r="E5" s="269" t="s">
        <v>148</v>
      </c>
      <c r="F5" s="269" t="s">
        <v>147</v>
      </c>
      <c r="G5" s="269" t="s">
        <v>148</v>
      </c>
      <c r="H5" s="23"/>
    </row>
    <row r="6" spans="1:8" x14ac:dyDescent="0.25">
      <c r="A6" s="27" t="s">
        <v>276</v>
      </c>
      <c r="B6" s="269"/>
      <c r="C6" s="269"/>
      <c r="D6" s="269"/>
      <c r="E6" s="269"/>
      <c r="F6" s="269"/>
      <c r="G6" s="269"/>
      <c r="H6" s="23"/>
    </row>
    <row r="7" spans="1:8" x14ac:dyDescent="0.25">
      <c r="A7" s="25">
        <v>6210</v>
      </c>
      <c r="B7" s="26"/>
      <c r="C7" s="26"/>
      <c r="D7" s="82">
        <v>14277829.51</v>
      </c>
      <c r="E7" s="82">
        <v>14277829.51</v>
      </c>
      <c r="F7" s="26"/>
      <c r="G7" s="26"/>
      <c r="H7" s="23"/>
    </row>
    <row r="8" spans="1:8" x14ac:dyDescent="0.25">
      <c r="A8" s="72" t="s">
        <v>277</v>
      </c>
      <c r="B8" s="73"/>
      <c r="C8" s="73"/>
      <c r="D8" s="73"/>
      <c r="E8" s="74">
        <v>14277829.51</v>
      </c>
      <c r="F8" s="73"/>
      <c r="G8" s="73"/>
      <c r="H8" s="23"/>
    </row>
    <row r="9" spans="1:8" x14ac:dyDescent="0.25">
      <c r="A9" s="75" t="s">
        <v>309</v>
      </c>
      <c r="B9" s="76"/>
      <c r="C9" s="76"/>
      <c r="D9" s="76"/>
      <c r="E9" s="77">
        <v>3541623.21</v>
      </c>
      <c r="F9" s="76"/>
      <c r="G9" s="76"/>
      <c r="H9" s="23"/>
    </row>
    <row r="10" spans="1:8" ht="24" x14ac:dyDescent="0.25">
      <c r="A10" s="75" t="s">
        <v>410</v>
      </c>
      <c r="B10" s="76"/>
      <c r="C10" s="76"/>
      <c r="D10" s="76"/>
      <c r="E10" s="77">
        <v>10714285.710000001</v>
      </c>
      <c r="F10" s="76"/>
      <c r="G10" s="76"/>
      <c r="H10" s="23"/>
    </row>
    <row r="11" spans="1:8" x14ac:dyDescent="0.25">
      <c r="A11" s="75" t="s">
        <v>322</v>
      </c>
      <c r="B11" s="76"/>
      <c r="C11" s="76"/>
      <c r="D11" s="76"/>
      <c r="E11" s="77">
        <v>8216.1</v>
      </c>
      <c r="F11" s="76"/>
      <c r="G11" s="76"/>
    </row>
    <row r="12" spans="1:8" x14ac:dyDescent="0.25">
      <c r="A12" s="75" t="s">
        <v>322</v>
      </c>
      <c r="B12" s="76"/>
      <c r="C12" s="76"/>
      <c r="D12" s="76"/>
      <c r="E12" s="77">
        <v>8216.1</v>
      </c>
      <c r="F12" s="76"/>
      <c r="G12" s="76"/>
    </row>
    <row r="13" spans="1:8" x14ac:dyDescent="0.25">
      <c r="A13" s="75" t="s">
        <v>330</v>
      </c>
      <c r="B13" s="76"/>
      <c r="C13" s="76"/>
      <c r="D13" s="76"/>
      <c r="E13" s="78">
        <v>198.21</v>
      </c>
      <c r="F13" s="76"/>
      <c r="G13" s="76"/>
    </row>
    <row r="14" spans="1:8" x14ac:dyDescent="0.25">
      <c r="A14" s="75" t="s">
        <v>335</v>
      </c>
      <c r="B14" s="76"/>
      <c r="C14" s="76"/>
      <c r="D14" s="76"/>
      <c r="E14" s="77">
        <v>5290.18</v>
      </c>
      <c r="F14" s="76"/>
      <c r="G14" s="76"/>
    </row>
    <row r="15" spans="1:8" x14ac:dyDescent="0.25">
      <c r="A15" s="79" t="s">
        <v>149</v>
      </c>
      <c r="B15" s="80"/>
      <c r="C15" s="80"/>
      <c r="D15" s="81">
        <v>14277829.51</v>
      </c>
      <c r="E15" s="81">
        <v>14277829.51</v>
      </c>
      <c r="F15" s="80"/>
      <c r="G15" s="80"/>
    </row>
    <row r="17" spans="1:7" x14ac:dyDescent="0.25">
      <c r="A17" s="84" t="s">
        <v>150</v>
      </c>
      <c r="B17" s="23"/>
      <c r="C17" s="23"/>
      <c r="D17" s="23"/>
      <c r="E17" s="23"/>
      <c r="F17" s="23"/>
      <c r="G17" s="23"/>
    </row>
    <row r="18" spans="1:7" ht="15.75" x14ac:dyDescent="0.25">
      <c r="A18" s="83" t="s">
        <v>412</v>
      </c>
      <c r="B18" s="23"/>
      <c r="C18" s="23"/>
      <c r="D18" s="23"/>
      <c r="E18" s="23"/>
      <c r="F18" s="23"/>
      <c r="G18" s="23"/>
    </row>
    <row r="19" spans="1:7" x14ac:dyDescent="0.25">
      <c r="A19" s="23"/>
      <c r="B19" s="23"/>
      <c r="C19" s="23"/>
      <c r="D19" s="23"/>
      <c r="E19" s="23"/>
      <c r="F19" s="23"/>
      <c r="G19" s="23"/>
    </row>
    <row r="20" spans="1:7" x14ac:dyDescent="0.25">
      <c r="A20" s="85" t="s">
        <v>145</v>
      </c>
      <c r="B20" s="266" t="s">
        <v>158</v>
      </c>
      <c r="C20" s="266"/>
      <c r="D20" s="266" t="s">
        <v>159</v>
      </c>
      <c r="E20" s="266"/>
      <c r="F20" s="266" t="s">
        <v>160</v>
      </c>
      <c r="G20" s="266"/>
    </row>
    <row r="21" spans="1:7" x14ac:dyDescent="0.25">
      <c r="A21" s="85" t="s">
        <v>275</v>
      </c>
      <c r="B21" s="267" t="s">
        <v>147</v>
      </c>
      <c r="C21" s="267" t="s">
        <v>148</v>
      </c>
      <c r="D21" s="267" t="s">
        <v>147</v>
      </c>
      <c r="E21" s="267" t="s">
        <v>148</v>
      </c>
      <c r="F21" s="267" t="s">
        <v>147</v>
      </c>
      <c r="G21" s="267" t="s">
        <v>148</v>
      </c>
    </row>
    <row r="22" spans="1:7" x14ac:dyDescent="0.25">
      <c r="A22" s="85" t="s">
        <v>276</v>
      </c>
      <c r="B22" s="268"/>
      <c r="C22" s="268"/>
      <c r="D22" s="268"/>
      <c r="E22" s="268"/>
      <c r="F22" s="268"/>
      <c r="G22" s="268"/>
    </row>
    <row r="23" spans="1:7" x14ac:dyDescent="0.25">
      <c r="A23" s="86" t="s">
        <v>406</v>
      </c>
      <c r="B23" s="87"/>
      <c r="C23" s="87"/>
      <c r="D23" s="82">
        <v>754058.99</v>
      </c>
      <c r="E23" s="82">
        <v>754058.99</v>
      </c>
      <c r="F23" s="87"/>
      <c r="G23" s="87"/>
    </row>
    <row r="24" spans="1:7" x14ac:dyDescent="0.25">
      <c r="A24" s="88" t="s">
        <v>277</v>
      </c>
      <c r="B24" s="87"/>
      <c r="C24" s="87"/>
      <c r="D24" s="87"/>
      <c r="E24" s="82">
        <v>754058.99</v>
      </c>
      <c r="F24" s="87"/>
      <c r="G24" s="87"/>
    </row>
    <row r="25" spans="1:7" x14ac:dyDescent="0.25">
      <c r="A25" s="89" t="s">
        <v>310</v>
      </c>
      <c r="B25" s="76"/>
      <c r="C25" s="76"/>
      <c r="D25" s="76"/>
      <c r="E25" s="77">
        <v>2145.54</v>
      </c>
      <c r="F25" s="76"/>
      <c r="G25" s="76"/>
    </row>
    <row r="26" spans="1:7" x14ac:dyDescent="0.25">
      <c r="A26" s="89" t="s">
        <v>311</v>
      </c>
      <c r="B26" s="76"/>
      <c r="C26" s="76"/>
      <c r="D26" s="76"/>
      <c r="E26" s="77">
        <v>2000</v>
      </c>
      <c r="F26" s="76"/>
      <c r="G26" s="76"/>
    </row>
    <row r="27" spans="1:7" x14ac:dyDescent="0.25">
      <c r="A27" s="89" t="s">
        <v>278</v>
      </c>
      <c r="B27" s="76"/>
      <c r="C27" s="76"/>
      <c r="D27" s="76"/>
      <c r="E27" s="77">
        <v>13392.86</v>
      </c>
      <c r="F27" s="76"/>
      <c r="G27" s="76"/>
    </row>
    <row r="28" spans="1:7" x14ac:dyDescent="0.25">
      <c r="A28" s="89" t="s">
        <v>278</v>
      </c>
      <c r="B28" s="76"/>
      <c r="C28" s="76"/>
      <c r="D28" s="76"/>
      <c r="E28" s="77">
        <v>13392.86</v>
      </c>
      <c r="F28" s="76"/>
      <c r="G28" s="76"/>
    </row>
    <row r="29" spans="1:7" x14ac:dyDescent="0.25">
      <c r="A29" s="89" t="s">
        <v>278</v>
      </c>
      <c r="B29" s="76"/>
      <c r="C29" s="76"/>
      <c r="D29" s="76"/>
      <c r="E29" s="77">
        <v>13392.86</v>
      </c>
      <c r="F29" s="76"/>
      <c r="G29" s="76"/>
    </row>
    <row r="30" spans="1:7" x14ac:dyDescent="0.25">
      <c r="A30" s="89" t="s">
        <v>312</v>
      </c>
      <c r="B30" s="76"/>
      <c r="C30" s="76"/>
      <c r="D30" s="76"/>
      <c r="E30" s="77">
        <v>3321.43</v>
      </c>
      <c r="F30" s="76"/>
      <c r="G30" s="76"/>
    </row>
    <row r="31" spans="1:7" x14ac:dyDescent="0.25">
      <c r="A31" s="89" t="s">
        <v>312</v>
      </c>
      <c r="B31" s="76"/>
      <c r="C31" s="76"/>
      <c r="D31" s="76"/>
      <c r="E31" s="77">
        <v>3321.43</v>
      </c>
      <c r="F31" s="76"/>
      <c r="G31" s="76"/>
    </row>
    <row r="32" spans="1:7" x14ac:dyDescent="0.25">
      <c r="A32" s="89" t="s">
        <v>312</v>
      </c>
      <c r="B32" s="76"/>
      <c r="C32" s="76"/>
      <c r="D32" s="76"/>
      <c r="E32" s="77">
        <v>3321.43</v>
      </c>
      <c r="F32" s="76"/>
      <c r="G32" s="76"/>
    </row>
    <row r="33" spans="1:7" x14ac:dyDescent="0.25">
      <c r="A33" s="89" t="s">
        <v>312</v>
      </c>
      <c r="B33" s="76"/>
      <c r="C33" s="76"/>
      <c r="D33" s="76"/>
      <c r="E33" s="77">
        <v>3321.43</v>
      </c>
      <c r="F33" s="76"/>
      <c r="G33" s="76"/>
    </row>
    <row r="34" spans="1:7" x14ac:dyDescent="0.25">
      <c r="A34" s="89" t="s">
        <v>312</v>
      </c>
      <c r="B34" s="76"/>
      <c r="C34" s="76"/>
      <c r="D34" s="76"/>
      <c r="E34" s="77">
        <v>3321.43</v>
      </c>
      <c r="F34" s="76"/>
      <c r="G34" s="76"/>
    </row>
    <row r="35" spans="1:7" x14ac:dyDescent="0.25">
      <c r="A35" s="89" t="s">
        <v>313</v>
      </c>
      <c r="B35" s="76"/>
      <c r="C35" s="76"/>
      <c r="D35" s="76"/>
      <c r="E35" s="77">
        <v>7400</v>
      </c>
      <c r="F35" s="76"/>
      <c r="G35" s="76"/>
    </row>
    <row r="36" spans="1:7" x14ac:dyDescent="0.25">
      <c r="A36" s="89" t="s">
        <v>314</v>
      </c>
      <c r="B36" s="76"/>
      <c r="C36" s="76"/>
      <c r="D36" s="76"/>
      <c r="E36" s="77">
        <v>7720.54</v>
      </c>
      <c r="F36" s="76"/>
      <c r="G36" s="76"/>
    </row>
    <row r="37" spans="1:7" x14ac:dyDescent="0.25">
      <c r="A37" s="89" t="s">
        <v>315</v>
      </c>
      <c r="B37" s="76"/>
      <c r="C37" s="76"/>
      <c r="D37" s="76"/>
      <c r="E37" s="77">
        <v>9650.89</v>
      </c>
      <c r="F37" s="76"/>
      <c r="G37" s="76"/>
    </row>
    <row r="38" spans="1:7" x14ac:dyDescent="0.25">
      <c r="A38" s="89" t="s">
        <v>316</v>
      </c>
      <c r="B38" s="76"/>
      <c r="C38" s="76"/>
      <c r="D38" s="76"/>
      <c r="E38" s="77">
        <v>5126.79</v>
      </c>
      <c r="F38" s="76"/>
      <c r="G38" s="76"/>
    </row>
    <row r="39" spans="1:7" x14ac:dyDescent="0.25">
      <c r="A39" s="89" t="s">
        <v>316</v>
      </c>
      <c r="B39" s="76"/>
      <c r="C39" s="76"/>
      <c r="D39" s="76"/>
      <c r="E39" s="77">
        <v>5126.79</v>
      </c>
      <c r="F39" s="76"/>
      <c r="G39" s="76"/>
    </row>
    <row r="40" spans="1:7" x14ac:dyDescent="0.25">
      <c r="A40" s="89" t="s">
        <v>316</v>
      </c>
      <c r="B40" s="76"/>
      <c r="C40" s="76"/>
      <c r="D40" s="76"/>
      <c r="E40" s="77">
        <v>5126.79</v>
      </c>
      <c r="F40" s="76"/>
      <c r="G40" s="76"/>
    </row>
    <row r="41" spans="1:7" x14ac:dyDescent="0.25">
      <c r="A41" s="89" t="s">
        <v>316</v>
      </c>
      <c r="B41" s="76"/>
      <c r="C41" s="76"/>
      <c r="D41" s="76"/>
      <c r="E41" s="77">
        <v>5126.79</v>
      </c>
      <c r="F41" s="76"/>
      <c r="G41" s="76"/>
    </row>
    <row r="42" spans="1:7" x14ac:dyDescent="0.25">
      <c r="A42" s="89" t="s">
        <v>316</v>
      </c>
      <c r="B42" s="76"/>
      <c r="C42" s="76"/>
      <c r="D42" s="76"/>
      <c r="E42" s="77">
        <v>5126.79</v>
      </c>
      <c r="F42" s="76"/>
      <c r="G42" s="76"/>
    </row>
    <row r="43" spans="1:7" x14ac:dyDescent="0.25">
      <c r="A43" s="89" t="s">
        <v>316</v>
      </c>
      <c r="B43" s="76"/>
      <c r="C43" s="76"/>
      <c r="D43" s="76"/>
      <c r="E43" s="77">
        <v>5126.79</v>
      </c>
      <c r="F43" s="76"/>
      <c r="G43" s="76"/>
    </row>
    <row r="44" spans="1:7" x14ac:dyDescent="0.25">
      <c r="A44" s="89" t="s">
        <v>317</v>
      </c>
      <c r="B44" s="76"/>
      <c r="C44" s="76"/>
      <c r="D44" s="76"/>
      <c r="E44" s="77">
        <v>1015.18</v>
      </c>
      <c r="F44" s="76"/>
      <c r="G44" s="76"/>
    </row>
    <row r="45" spans="1:7" x14ac:dyDescent="0.25">
      <c r="A45" s="89" t="s">
        <v>317</v>
      </c>
      <c r="B45" s="76"/>
      <c r="C45" s="76"/>
      <c r="D45" s="76"/>
      <c r="E45" s="77">
        <v>1015.18</v>
      </c>
      <c r="F45" s="76"/>
      <c r="G45" s="76"/>
    </row>
    <row r="46" spans="1:7" x14ac:dyDescent="0.25">
      <c r="A46" s="89" t="s">
        <v>317</v>
      </c>
      <c r="B46" s="76"/>
      <c r="C46" s="76"/>
      <c r="D46" s="76"/>
      <c r="E46" s="77">
        <v>1015.18</v>
      </c>
      <c r="F46" s="76"/>
      <c r="G46" s="76"/>
    </row>
    <row r="47" spans="1:7" x14ac:dyDescent="0.25">
      <c r="A47" s="89" t="s">
        <v>317</v>
      </c>
      <c r="B47" s="76"/>
      <c r="C47" s="76"/>
      <c r="D47" s="76"/>
      <c r="E47" s="77">
        <v>1015.18</v>
      </c>
      <c r="F47" s="76"/>
      <c r="G47" s="76"/>
    </row>
    <row r="48" spans="1:7" x14ac:dyDescent="0.25">
      <c r="A48" s="89" t="s">
        <v>317</v>
      </c>
      <c r="B48" s="76"/>
      <c r="C48" s="76"/>
      <c r="D48" s="76"/>
      <c r="E48" s="77">
        <v>1015.18</v>
      </c>
      <c r="F48" s="76"/>
      <c r="G48" s="76"/>
    </row>
    <row r="49" spans="1:7" x14ac:dyDescent="0.25">
      <c r="A49" s="89" t="s">
        <v>317</v>
      </c>
      <c r="B49" s="76"/>
      <c r="C49" s="76"/>
      <c r="D49" s="76"/>
      <c r="E49" s="77">
        <v>1015.18</v>
      </c>
      <c r="F49" s="76"/>
      <c r="G49" s="76"/>
    </row>
    <row r="50" spans="1:7" x14ac:dyDescent="0.25">
      <c r="A50" s="89" t="s">
        <v>317</v>
      </c>
      <c r="B50" s="76"/>
      <c r="C50" s="76"/>
      <c r="D50" s="76"/>
      <c r="E50" s="77">
        <v>1015.18</v>
      </c>
      <c r="F50" s="76"/>
      <c r="G50" s="76"/>
    </row>
    <row r="51" spans="1:7" x14ac:dyDescent="0.25">
      <c r="A51" s="89" t="s">
        <v>317</v>
      </c>
      <c r="B51" s="76"/>
      <c r="C51" s="76"/>
      <c r="D51" s="76"/>
      <c r="E51" s="77">
        <v>1015.18</v>
      </c>
      <c r="F51" s="76"/>
      <c r="G51" s="76"/>
    </row>
    <row r="52" spans="1:7" x14ac:dyDescent="0.25">
      <c r="A52" s="89" t="s">
        <v>317</v>
      </c>
      <c r="B52" s="76"/>
      <c r="C52" s="76"/>
      <c r="D52" s="76"/>
      <c r="E52" s="77">
        <v>1015.18</v>
      </c>
      <c r="F52" s="76"/>
      <c r="G52" s="76"/>
    </row>
    <row r="53" spans="1:7" x14ac:dyDescent="0.25">
      <c r="A53" s="89" t="s">
        <v>318</v>
      </c>
      <c r="B53" s="76"/>
      <c r="C53" s="76"/>
      <c r="D53" s="76"/>
      <c r="E53" s="77">
        <v>3344.64</v>
      </c>
      <c r="F53" s="76"/>
      <c r="G53" s="76"/>
    </row>
    <row r="54" spans="1:7" x14ac:dyDescent="0.25">
      <c r="A54" s="89" t="s">
        <v>318</v>
      </c>
      <c r="B54" s="76"/>
      <c r="C54" s="76"/>
      <c r="D54" s="76"/>
      <c r="E54" s="77">
        <v>3344.64</v>
      </c>
      <c r="F54" s="76"/>
      <c r="G54" s="76"/>
    </row>
    <row r="55" spans="1:7" x14ac:dyDescent="0.25">
      <c r="A55" s="89" t="s">
        <v>318</v>
      </c>
      <c r="B55" s="76"/>
      <c r="C55" s="76"/>
      <c r="D55" s="76"/>
      <c r="E55" s="77">
        <v>3344.64</v>
      </c>
      <c r="F55" s="76"/>
      <c r="G55" s="76"/>
    </row>
    <row r="56" spans="1:7" x14ac:dyDescent="0.25">
      <c r="A56" s="89" t="s">
        <v>318</v>
      </c>
      <c r="B56" s="76"/>
      <c r="C56" s="76"/>
      <c r="D56" s="76"/>
      <c r="E56" s="77">
        <v>3344.64</v>
      </c>
      <c r="F56" s="76"/>
      <c r="G56" s="76"/>
    </row>
    <row r="57" spans="1:7" x14ac:dyDescent="0.25">
      <c r="A57" s="89" t="s">
        <v>318</v>
      </c>
      <c r="B57" s="76"/>
      <c r="C57" s="76"/>
      <c r="D57" s="76"/>
      <c r="E57" s="77">
        <v>3344.64</v>
      </c>
      <c r="F57" s="76"/>
      <c r="G57" s="76"/>
    </row>
    <row r="58" spans="1:7" x14ac:dyDescent="0.25">
      <c r="A58" s="89" t="s">
        <v>318</v>
      </c>
      <c r="B58" s="76"/>
      <c r="C58" s="76"/>
      <c r="D58" s="76"/>
      <c r="E58" s="77">
        <v>1890.18</v>
      </c>
      <c r="F58" s="76"/>
      <c r="G58" s="76"/>
    </row>
    <row r="59" spans="1:7" x14ac:dyDescent="0.25">
      <c r="A59" s="89" t="s">
        <v>318</v>
      </c>
      <c r="B59" s="76"/>
      <c r="C59" s="76"/>
      <c r="D59" s="76"/>
      <c r="E59" s="77">
        <v>1890.18</v>
      </c>
      <c r="F59" s="76"/>
      <c r="G59" s="76"/>
    </row>
    <row r="60" spans="1:7" x14ac:dyDescent="0.25">
      <c r="A60" s="89" t="s">
        <v>318</v>
      </c>
      <c r="B60" s="76"/>
      <c r="C60" s="76"/>
      <c r="D60" s="76"/>
      <c r="E60" s="77">
        <v>1890.18</v>
      </c>
      <c r="F60" s="76"/>
      <c r="G60" s="76"/>
    </row>
    <row r="61" spans="1:7" x14ac:dyDescent="0.25">
      <c r="A61" s="89" t="s">
        <v>318</v>
      </c>
      <c r="B61" s="76"/>
      <c r="C61" s="76"/>
      <c r="D61" s="76"/>
      <c r="E61" s="77">
        <v>1890.18</v>
      </c>
      <c r="F61" s="76"/>
      <c r="G61" s="76"/>
    </row>
    <row r="62" spans="1:7" x14ac:dyDescent="0.25">
      <c r="A62" s="89" t="s">
        <v>318</v>
      </c>
      <c r="B62" s="76"/>
      <c r="C62" s="76"/>
      <c r="D62" s="76"/>
      <c r="E62" s="77">
        <v>1890.18</v>
      </c>
      <c r="F62" s="76"/>
      <c r="G62" s="76"/>
    </row>
    <row r="63" spans="1:7" x14ac:dyDescent="0.25">
      <c r="A63" s="89" t="s">
        <v>319</v>
      </c>
      <c r="B63" s="76"/>
      <c r="C63" s="76"/>
      <c r="D63" s="76"/>
      <c r="E63" s="77">
        <v>3344.64</v>
      </c>
      <c r="F63" s="76"/>
      <c r="G63" s="76"/>
    </row>
    <row r="64" spans="1:7" x14ac:dyDescent="0.25">
      <c r="A64" s="89" t="s">
        <v>319</v>
      </c>
      <c r="B64" s="76"/>
      <c r="C64" s="76"/>
      <c r="D64" s="76"/>
      <c r="E64" s="77">
        <v>3344.64</v>
      </c>
      <c r="F64" s="76"/>
      <c r="G64" s="76"/>
    </row>
    <row r="65" spans="1:7" x14ac:dyDescent="0.25">
      <c r="A65" s="89" t="s">
        <v>319</v>
      </c>
      <c r="B65" s="76"/>
      <c r="C65" s="76"/>
      <c r="D65" s="76"/>
      <c r="E65" s="77">
        <v>3344.64</v>
      </c>
      <c r="F65" s="76"/>
      <c r="G65" s="76"/>
    </row>
    <row r="66" spans="1:7" x14ac:dyDescent="0.25">
      <c r="A66" s="89" t="s">
        <v>319</v>
      </c>
      <c r="B66" s="76"/>
      <c r="C66" s="76"/>
      <c r="D66" s="76"/>
      <c r="E66" s="77">
        <v>3344.64</v>
      </c>
      <c r="F66" s="76"/>
      <c r="G66" s="76"/>
    </row>
    <row r="67" spans="1:7" x14ac:dyDescent="0.25">
      <c r="A67" s="89" t="s">
        <v>319</v>
      </c>
      <c r="B67" s="76"/>
      <c r="C67" s="76"/>
      <c r="D67" s="76"/>
      <c r="E67" s="77">
        <v>3344.64</v>
      </c>
      <c r="F67" s="76"/>
      <c r="G67" s="76"/>
    </row>
    <row r="68" spans="1:7" x14ac:dyDescent="0.25">
      <c r="A68" s="89" t="s">
        <v>320</v>
      </c>
      <c r="B68" s="76"/>
      <c r="C68" s="76"/>
      <c r="D68" s="76"/>
      <c r="E68" s="77">
        <v>2076.79</v>
      </c>
      <c r="F68" s="76"/>
      <c r="G68" s="76"/>
    </row>
    <row r="69" spans="1:7" x14ac:dyDescent="0.25">
      <c r="A69" s="89" t="s">
        <v>320</v>
      </c>
      <c r="B69" s="76"/>
      <c r="C69" s="76"/>
      <c r="D69" s="76"/>
      <c r="E69" s="77">
        <v>2076.79</v>
      </c>
      <c r="F69" s="76"/>
      <c r="G69" s="76"/>
    </row>
    <row r="70" spans="1:7" x14ac:dyDescent="0.25">
      <c r="A70" s="89" t="s">
        <v>321</v>
      </c>
      <c r="B70" s="76"/>
      <c r="C70" s="76"/>
      <c r="D70" s="76"/>
      <c r="E70" s="77">
        <v>1591.07</v>
      </c>
      <c r="F70" s="76"/>
      <c r="G70" s="76"/>
    </row>
    <row r="71" spans="1:7" x14ac:dyDescent="0.25">
      <c r="A71" s="89" t="s">
        <v>288</v>
      </c>
      <c r="B71" s="76"/>
      <c r="C71" s="76"/>
      <c r="D71" s="76"/>
      <c r="E71" s="77">
        <v>109821.43</v>
      </c>
      <c r="F71" s="76"/>
      <c r="G71" s="76"/>
    </row>
    <row r="72" spans="1:7" x14ac:dyDescent="0.25">
      <c r="A72" s="89" t="s">
        <v>292</v>
      </c>
      <c r="B72" s="76"/>
      <c r="C72" s="76"/>
      <c r="D72" s="76"/>
      <c r="E72" s="77">
        <v>57612.5</v>
      </c>
      <c r="F72" s="76"/>
      <c r="G72" s="76"/>
    </row>
    <row r="73" spans="1:7" x14ac:dyDescent="0.25">
      <c r="A73" s="89" t="s">
        <v>293</v>
      </c>
      <c r="B73" s="76"/>
      <c r="C73" s="76"/>
      <c r="D73" s="76"/>
      <c r="E73" s="77">
        <v>10712.5</v>
      </c>
      <c r="F73" s="76"/>
      <c r="G73" s="76"/>
    </row>
    <row r="74" spans="1:7" x14ac:dyDescent="0.25">
      <c r="A74" s="89" t="s">
        <v>323</v>
      </c>
      <c r="B74" s="76"/>
      <c r="C74" s="76"/>
      <c r="D74" s="76"/>
      <c r="E74" s="77">
        <v>4000</v>
      </c>
      <c r="F74" s="76"/>
      <c r="G74" s="76"/>
    </row>
    <row r="75" spans="1:7" x14ac:dyDescent="0.25">
      <c r="A75" s="89" t="s">
        <v>324</v>
      </c>
      <c r="B75" s="76"/>
      <c r="C75" s="76"/>
      <c r="D75" s="76"/>
      <c r="E75" s="77">
        <v>26000</v>
      </c>
      <c r="F75" s="76"/>
      <c r="G75" s="76"/>
    </row>
    <row r="76" spans="1:7" x14ac:dyDescent="0.25">
      <c r="A76" s="89" t="s">
        <v>325</v>
      </c>
      <c r="B76" s="76"/>
      <c r="C76" s="76"/>
      <c r="D76" s="76"/>
      <c r="E76" s="77">
        <v>3624.11</v>
      </c>
      <c r="F76" s="76"/>
      <c r="G76" s="76"/>
    </row>
    <row r="77" spans="1:7" x14ac:dyDescent="0.25">
      <c r="A77" s="89" t="s">
        <v>294</v>
      </c>
      <c r="B77" s="76"/>
      <c r="C77" s="76"/>
      <c r="D77" s="76"/>
      <c r="E77" s="77">
        <v>10208.040000000001</v>
      </c>
      <c r="F77" s="76"/>
      <c r="G77" s="76"/>
    </row>
    <row r="78" spans="1:7" x14ac:dyDescent="0.25">
      <c r="A78" s="89" t="s">
        <v>295</v>
      </c>
      <c r="B78" s="76"/>
      <c r="C78" s="76"/>
      <c r="D78" s="76"/>
      <c r="E78" s="77">
        <v>10854.46</v>
      </c>
      <c r="F78" s="76"/>
      <c r="G78" s="76"/>
    </row>
    <row r="79" spans="1:7" x14ac:dyDescent="0.25">
      <c r="A79" s="89" t="s">
        <v>295</v>
      </c>
      <c r="B79" s="76"/>
      <c r="C79" s="76"/>
      <c r="D79" s="76"/>
      <c r="E79" s="77">
        <v>10854.46</v>
      </c>
      <c r="F79" s="76"/>
      <c r="G79" s="76"/>
    </row>
    <row r="80" spans="1:7" x14ac:dyDescent="0.25">
      <c r="A80" s="89" t="s">
        <v>295</v>
      </c>
      <c r="B80" s="76"/>
      <c r="C80" s="76"/>
      <c r="D80" s="76"/>
      <c r="E80" s="77">
        <v>10854.46</v>
      </c>
      <c r="F80" s="76"/>
      <c r="G80" s="76"/>
    </row>
    <row r="81" spans="1:7" x14ac:dyDescent="0.25">
      <c r="A81" s="89" t="s">
        <v>295</v>
      </c>
      <c r="B81" s="76"/>
      <c r="C81" s="76"/>
      <c r="D81" s="76"/>
      <c r="E81" s="77">
        <v>10854.46</v>
      </c>
      <c r="F81" s="76"/>
      <c r="G81" s="76"/>
    </row>
    <row r="82" spans="1:7" x14ac:dyDescent="0.25">
      <c r="A82" s="89" t="s">
        <v>296</v>
      </c>
      <c r="B82" s="76"/>
      <c r="C82" s="76"/>
      <c r="D82" s="76"/>
      <c r="E82" s="77">
        <v>3038.39</v>
      </c>
      <c r="F82" s="76"/>
      <c r="G82" s="76"/>
    </row>
    <row r="83" spans="1:7" x14ac:dyDescent="0.25">
      <c r="A83" s="89" t="s">
        <v>296</v>
      </c>
      <c r="B83" s="76"/>
      <c r="C83" s="76"/>
      <c r="D83" s="76"/>
      <c r="E83" s="77">
        <v>3038.39</v>
      </c>
      <c r="F83" s="76"/>
      <c r="G83" s="76"/>
    </row>
    <row r="84" spans="1:7" x14ac:dyDescent="0.25">
      <c r="A84" s="89" t="s">
        <v>297</v>
      </c>
      <c r="B84" s="76"/>
      <c r="C84" s="76"/>
      <c r="D84" s="76"/>
      <c r="E84" s="77">
        <v>3038.39</v>
      </c>
      <c r="F84" s="76"/>
      <c r="G84" s="76"/>
    </row>
    <row r="85" spans="1:7" x14ac:dyDescent="0.25">
      <c r="A85" s="89" t="s">
        <v>298</v>
      </c>
      <c r="B85" s="76"/>
      <c r="C85" s="76"/>
      <c r="D85" s="76"/>
      <c r="E85" s="77">
        <v>3025</v>
      </c>
      <c r="F85" s="76"/>
      <c r="G85" s="76"/>
    </row>
    <row r="86" spans="1:7" x14ac:dyDescent="0.25">
      <c r="A86" s="89" t="s">
        <v>299</v>
      </c>
      <c r="B86" s="76"/>
      <c r="C86" s="76"/>
      <c r="D86" s="76"/>
      <c r="E86" s="77">
        <v>6055.36</v>
      </c>
      <c r="F86" s="76"/>
      <c r="G86" s="76"/>
    </row>
    <row r="87" spans="1:7" x14ac:dyDescent="0.25">
      <c r="A87" s="89" t="s">
        <v>300</v>
      </c>
      <c r="B87" s="76"/>
      <c r="C87" s="76"/>
      <c r="D87" s="76"/>
      <c r="E87" s="77">
        <v>4724.1099999999997</v>
      </c>
      <c r="F87" s="76"/>
      <c r="G87" s="76"/>
    </row>
    <row r="88" spans="1:7" x14ac:dyDescent="0.25">
      <c r="A88" s="89" t="s">
        <v>301</v>
      </c>
      <c r="B88" s="76"/>
      <c r="C88" s="76"/>
      <c r="D88" s="76"/>
      <c r="E88" s="77">
        <v>5235.71</v>
      </c>
      <c r="F88" s="76"/>
      <c r="G88" s="76"/>
    </row>
    <row r="89" spans="1:7" x14ac:dyDescent="0.25">
      <c r="A89" s="89" t="s">
        <v>326</v>
      </c>
      <c r="B89" s="76"/>
      <c r="C89" s="76"/>
      <c r="D89" s="76"/>
      <c r="E89" s="77">
        <v>2122.3200000000002</v>
      </c>
      <c r="F89" s="76"/>
      <c r="G89" s="76"/>
    </row>
    <row r="90" spans="1:7" x14ac:dyDescent="0.25">
      <c r="A90" s="89" t="s">
        <v>327</v>
      </c>
      <c r="B90" s="76"/>
      <c r="C90" s="76"/>
      <c r="D90" s="76"/>
      <c r="E90" s="77">
        <v>4775</v>
      </c>
      <c r="F90" s="76"/>
      <c r="G90" s="76"/>
    </row>
    <row r="91" spans="1:7" x14ac:dyDescent="0.25">
      <c r="A91" s="89" t="s">
        <v>328</v>
      </c>
      <c r="B91" s="76"/>
      <c r="C91" s="76"/>
      <c r="D91" s="76"/>
      <c r="E91" s="78">
        <v>479.46</v>
      </c>
      <c r="F91" s="76"/>
      <c r="G91" s="76"/>
    </row>
    <row r="92" spans="1:7" x14ac:dyDescent="0.25">
      <c r="A92" s="89" t="s">
        <v>328</v>
      </c>
      <c r="B92" s="76"/>
      <c r="C92" s="76"/>
      <c r="D92" s="76"/>
      <c r="E92" s="78">
        <v>479.46</v>
      </c>
      <c r="F92" s="76"/>
      <c r="G92" s="76"/>
    </row>
    <row r="93" spans="1:7" x14ac:dyDescent="0.25">
      <c r="A93" s="89" t="s">
        <v>329</v>
      </c>
      <c r="B93" s="76"/>
      <c r="C93" s="76"/>
      <c r="D93" s="76"/>
      <c r="E93" s="78">
        <v>640.17999999999995</v>
      </c>
      <c r="F93" s="76"/>
      <c r="G93" s="76"/>
    </row>
    <row r="94" spans="1:7" x14ac:dyDescent="0.25">
      <c r="A94" s="89" t="s">
        <v>329</v>
      </c>
      <c r="B94" s="76"/>
      <c r="C94" s="76"/>
      <c r="D94" s="76"/>
      <c r="E94" s="78">
        <v>640.17999999999995</v>
      </c>
      <c r="F94" s="76"/>
      <c r="G94" s="76"/>
    </row>
    <row r="95" spans="1:7" x14ac:dyDescent="0.25">
      <c r="A95" s="89" t="s">
        <v>329</v>
      </c>
      <c r="B95" s="76"/>
      <c r="C95" s="76"/>
      <c r="D95" s="76"/>
      <c r="E95" s="78">
        <v>640.17999999999995</v>
      </c>
      <c r="F95" s="76"/>
      <c r="G95" s="76"/>
    </row>
    <row r="96" spans="1:7" x14ac:dyDescent="0.25">
      <c r="A96" s="89" t="s">
        <v>329</v>
      </c>
      <c r="B96" s="76"/>
      <c r="C96" s="76"/>
      <c r="D96" s="76"/>
      <c r="E96" s="78">
        <v>640.17999999999995</v>
      </c>
      <c r="F96" s="76"/>
      <c r="G96" s="76"/>
    </row>
    <row r="97" spans="1:7" x14ac:dyDescent="0.25">
      <c r="A97" s="89" t="s">
        <v>329</v>
      </c>
      <c r="B97" s="76"/>
      <c r="C97" s="76"/>
      <c r="D97" s="76"/>
      <c r="E97" s="78">
        <v>640.17999999999995</v>
      </c>
      <c r="F97" s="76"/>
      <c r="G97" s="76"/>
    </row>
    <row r="98" spans="1:7" x14ac:dyDescent="0.25">
      <c r="A98" s="89" t="s">
        <v>331</v>
      </c>
      <c r="B98" s="76"/>
      <c r="C98" s="76"/>
      <c r="D98" s="76"/>
      <c r="E98" s="77">
        <v>1283.93</v>
      </c>
      <c r="F98" s="76"/>
      <c r="G98" s="76"/>
    </row>
    <row r="99" spans="1:7" x14ac:dyDescent="0.25">
      <c r="A99" s="89" t="s">
        <v>331</v>
      </c>
      <c r="B99" s="76"/>
      <c r="C99" s="76"/>
      <c r="D99" s="76"/>
      <c r="E99" s="77">
        <v>1283.93</v>
      </c>
      <c r="F99" s="76"/>
      <c r="G99" s="76"/>
    </row>
    <row r="100" spans="1:7" x14ac:dyDescent="0.25">
      <c r="A100" s="89" t="s">
        <v>331</v>
      </c>
      <c r="B100" s="76"/>
      <c r="C100" s="76"/>
      <c r="D100" s="76"/>
      <c r="E100" s="77">
        <v>1283.93</v>
      </c>
      <c r="F100" s="76"/>
      <c r="G100" s="76"/>
    </row>
    <row r="101" spans="1:7" x14ac:dyDescent="0.25">
      <c r="A101" s="89" t="s">
        <v>332</v>
      </c>
      <c r="B101" s="76"/>
      <c r="C101" s="76"/>
      <c r="D101" s="76"/>
      <c r="E101" s="78">
        <v>479.46</v>
      </c>
      <c r="F101" s="76"/>
      <c r="G101" s="76"/>
    </row>
    <row r="102" spans="1:7" x14ac:dyDescent="0.25">
      <c r="A102" s="89" t="s">
        <v>332</v>
      </c>
      <c r="B102" s="76"/>
      <c r="C102" s="76"/>
      <c r="D102" s="76"/>
      <c r="E102" s="78">
        <v>479.46</v>
      </c>
      <c r="F102" s="76"/>
      <c r="G102" s="76"/>
    </row>
    <row r="103" spans="1:7" x14ac:dyDescent="0.25">
      <c r="A103" s="89" t="s">
        <v>332</v>
      </c>
      <c r="B103" s="76"/>
      <c r="C103" s="76"/>
      <c r="D103" s="76"/>
      <c r="E103" s="78">
        <v>479.46</v>
      </c>
      <c r="F103" s="76"/>
      <c r="G103" s="76"/>
    </row>
    <row r="104" spans="1:7" x14ac:dyDescent="0.25">
      <c r="A104" s="89" t="s">
        <v>332</v>
      </c>
      <c r="B104" s="76"/>
      <c r="C104" s="76"/>
      <c r="D104" s="76"/>
      <c r="E104" s="78">
        <v>479.46</v>
      </c>
      <c r="F104" s="76"/>
      <c r="G104" s="76"/>
    </row>
    <row r="105" spans="1:7" x14ac:dyDescent="0.25">
      <c r="A105" s="89" t="s">
        <v>332</v>
      </c>
      <c r="B105" s="76"/>
      <c r="C105" s="76"/>
      <c r="D105" s="76"/>
      <c r="E105" s="78">
        <v>479.46</v>
      </c>
      <c r="F105" s="76"/>
      <c r="G105" s="76"/>
    </row>
    <row r="106" spans="1:7" x14ac:dyDescent="0.25">
      <c r="A106" s="89" t="s">
        <v>332</v>
      </c>
      <c r="B106" s="76"/>
      <c r="C106" s="76"/>
      <c r="D106" s="76"/>
      <c r="E106" s="78">
        <v>479.46</v>
      </c>
      <c r="F106" s="76"/>
      <c r="G106" s="76"/>
    </row>
    <row r="107" spans="1:7" x14ac:dyDescent="0.25">
      <c r="A107" s="89" t="s">
        <v>332</v>
      </c>
      <c r="B107" s="76"/>
      <c r="C107" s="76"/>
      <c r="D107" s="76"/>
      <c r="E107" s="78">
        <v>479.46</v>
      </c>
      <c r="F107" s="76"/>
      <c r="G107" s="76"/>
    </row>
    <row r="108" spans="1:7" x14ac:dyDescent="0.25">
      <c r="A108" s="89" t="s">
        <v>333</v>
      </c>
      <c r="B108" s="76"/>
      <c r="C108" s="76"/>
      <c r="D108" s="76"/>
      <c r="E108" s="77">
        <v>56000</v>
      </c>
      <c r="F108" s="76"/>
      <c r="G108" s="76"/>
    </row>
    <row r="109" spans="1:7" x14ac:dyDescent="0.25">
      <c r="A109" s="89" t="s">
        <v>334</v>
      </c>
      <c r="B109" s="76"/>
      <c r="C109" s="76"/>
      <c r="D109" s="76"/>
      <c r="E109" s="77">
        <v>28339.29</v>
      </c>
      <c r="F109" s="76"/>
      <c r="G109" s="76"/>
    </row>
    <row r="110" spans="1:7" x14ac:dyDescent="0.25">
      <c r="A110" s="89" t="s">
        <v>302</v>
      </c>
      <c r="B110" s="76"/>
      <c r="C110" s="76"/>
      <c r="D110" s="76"/>
      <c r="E110" s="77">
        <v>7855.36</v>
      </c>
      <c r="F110" s="76"/>
      <c r="G110" s="76"/>
    </row>
    <row r="111" spans="1:7" x14ac:dyDescent="0.25">
      <c r="A111" s="89" t="s">
        <v>303</v>
      </c>
      <c r="B111" s="76"/>
      <c r="C111" s="76"/>
      <c r="D111" s="76"/>
      <c r="E111" s="77">
        <v>8807.14</v>
      </c>
      <c r="F111" s="76"/>
      <c r="G111" s="76"/>
    </row>
    <row r="112" spans="1:7" x14ac:dyDescent="0.25">
      <c r="A112" s="89" t="s">
        <v>304</v>
      </c>
      <c r="B112" s="76"/>
      <c r="C112" s="76"/>
      <c r="D112" s="76"/>
      <c r="E112" s="77">
        <v>10833.04</v>
      </c>
      <c r="F112" s="76"/>
      <c r="G112" s="76"/>
    </row>
    <row r="113" spans="1:7" x14ac:dyDescent="0.25">
      <c r="A113" s="89" t="s">
        <v>305</v>
      </c>
      <c r="B113" s="76"/>
      <c r="C113" s="76"/>
      <c r="D113" s="76"/>
      <c r="E113" s="77">
        <v>3862.5</v>
      </c>
      <c r="F113" s="76"/>
      <c r="G113" s="76"/>
    </row>
    <row r="114" spans="1:7" x14ac:dyDescent="0.25">
      <c r="A114" s="89" t="s">
        <v>306</v>
      </c>
      <c r="B114" s="76"/>
      <c r="C114" s="76"/>
      <c r="D114" s="76"/>
      <c r="E114" s="77">
        <v>8103.57</v>
      </c>
      <c r="F114" s="76"/>
      <c r="G114" s="76"/>
    </row>
    <row r="115" spans="1:7" x14ac:dyDescent="0.25">
      <c r="A115" s="89" t="s">
        <v>413</v>
      </c>
      <c r="B115" s="76"/>
      <c r="C115" s="76"/>
      <c r="D115" s="76"/>
      <c r="E115" s="77">
        <v>10420.540000000001</v>
      </c>
      <c r="F115" s="76"/>
      <c r="G115" s="76"/>
    </row>
    <row r="116" spans="1:7" x14ac:dyDescent="0.25">
      <c r="A116" s="89" t="s">
        <v>413</v>
      </c>
      <c r="B116" s="76"/>
      <c r="C116" s="76"/>
      <c r="D116" s="76"/>
      <c r="E116" s="77">
        <v>10420.540000000001</v>
      </c>
      <c r="F116" s="76"/>
      <c r="G116" s="76"/>
    </row>
    <row r="117" spans="1:7" x14ac:dyDescent="0.25">
      <c r="A117" s="89" t="s">
        <v>413</v>
      </c>
      <c r="B117" s="76"/>
      <c r="C117" s="76"/>
      <c r="D117" s="76"/>
      <c r="E117" s="77">
        <v>10420.540000000001</v>
      </c>
      <c r="F117" s="76"/>
      <c r="G117" s="76"/>
    </row>
    <row r="118" spans="1:7" x14ac:dyDescent="0.25">
      <c r="A118" s="89" t="s">
        <v>413</v>
      </c>
      <c r="B118" s="76"/>
      <c r="C118" s="76"/>
      <c r="D118" s="76"/>
      <c r="E118" s="77">
        <v>10420.540000000001</v>
      </c>
      <c r="F118" s="76"/>
      <c r="G118" s="76"/>
    </row>
    <row r="119" spans="1:7" x14ac:dyDescent="0.25">
      <c r="A119" s="89" t="s">
        <v>413</v>
      </c>
      <c r="B119" s="76"/>
      <c r="C119" s="76"/>
      <c r="D119" s="76"/>
      <c r="E119" s="77">
        <v>10420.540000000001</v>
      </c>
      <c r="F119" s="76"/>
      <c r="G119" s="76"/>
    </row>
    <row r="120" spans="1:7" x14ac:dyDescent="0.25">
      <c r="A120" s="89" t="s">
        <v>413</v>
      </c>
      <c r="B120" s="76"/>
      <c r="C120" s="76"/>
      <c r="D120" s="76"/>
      <c r="E120" s="77">
        <v>10420.540000000001</v>
      </c>
      <c r="F120" s="76"/>
      <c r="G120" s="76"/>
    </row>
    <row r="121" spans="1:7" x14ac:dyDescent="0.25">
      <c r="A121" s="89" t="s">
        <v>413</v>
      </c>
      <c r="B121" s="76"/>
      <c r="C121" s="76"/>
      <c r="D121" s="76"/>
      <c r="E121" s="77">
        <v>10420.540000000001</v>
      </c>
      <c r="F121" s="76"/>
      <c r="G121" s="76"/>
    </row>
    <row r="122" spans="1:7" x14ac:dyDescent="0.25">
      <c r="A122" s="89" t="s">
        <v>413</v>
      </c>
      <c r="B122" s="76"/>
      <c r="C122" s="76"/>
      <c r="D122" s="76"/>
      <c r="E122" s="77">
        <v>10420.540000000001</v>
      </c>
      <c r="F122" s="76"/>
      <c r="G122" s="76"/>
    </row>
    <row r="123" spans="1:7" x14ac:dyDescent="0.25">
      <c r="A123" s="89" t="s">
        <v>413</v>
      </c>
      <c r="B123" s="76"/>
      <c r="C123" s="76"/>
      <c r="D123" s="76"/>
      <c r="E123" s="77">
        <v>10420.540000000001</v>
      </c>
      <c r="F123" s="76"/>
      <c r="G123" s="76"/>
    </row>
    <row r="124" spans="1:7" x14ac:dyDescent="0.25">
      <c r="A124" s="89" t="s">
        <v>413</v>
      </c>
      <c r="B124" s="76"/>
      <c r="C124" s="76"/>
      <c r="D124" s="76"/>
      <c r="E124" s="77">
        <v>10420.540000000001</v>
      </c>
      <c r="F124" s="76"/>
      <c r="G124" s="76"/>
    </row>
    <row r="125" spans="1:7" x14ac:dyDescent="0.25">
      <c r="A125" s="89" t="s">
        <v>413</v>
      </c>
      <c r="B125" s="76"/>
      <c r="C125" s="76"/>
      <c r="D125" s="76"/>
      <c r="E125" s="77">
        <v>10420.540000000001</v>
      </c>
      <c r="F125" s="76"/>
      <c r="G125" s="76"/>
    </row>
    <row r="126" spans="1:7" x14ac:dyDescent="0.25">
      <c r="A126" s="89" t="s">
        <v>413</v>
      </c>
      <c r="B126" s="76"/>
      <c r="C126" s="76"/>
      <c r="D126" s="76"/>
      <c r="E126" s="77">
        <v>10420.540000000001</v>
      </c>
      <c r="F126" s="76"/>
      <c r="G126" s="76"/>
    </row>
    <row r="127" spans="1:7" x14ac:dyDescent="0.25">
      <c r="A127" s="89" t="s">
        <v>413</v>
      </c>
      <c r="B127" s="76"/>
      <c r="C127" s="76"/>
      <c r="D127" s="76"/>
      <c r="E127" s="77">
        <v>10420.540000000001</v>
      </c>
      <c r="F127" s="76"/>
      <c r="G127" s="76"/>
    </row>
    <row r="128" spans="1:7" x14ac:dyDescent="0.25">
      <c r="A128" s="89" t="s">
        <v>307</v>
      </c>
      <c r="B128" s="76"/>
      <c r="C128" s="76"/>
      <c r="D128" s="76"/>
      <c r="E128" s="77">
        <v>4860.71</v>
      </c>
      <c r="F128" s="76"/>
      <c r="G128" s="76"/>
    </row>
    <row r="129" spans="1:7" x14ac:dyDescent="0.25">
      <c r="A129" s="89" t="s">
        <v>308</v>
      </c>
      <c r="B129" s="76"/>
      <c r="C129" s="76"/>
      <c r="D129" s="76"/>
      <c r="E129" s="77">
        <v>3871.43</v>
      </c>
      <c r="F129" s="76"/>
      <c r="G129" s="76"/>
    </row>
    <row r="130" spans="1:7" x14ac:dyDescent="0.25">
      <c r="A130" s="79" t="s">
        <v>149</v>
      </c>
      <c r="B130" s="80"/>
      <c r="C130" s="80"/>
      <c r="D130" s="81">
        <v>754058.99</v>
      </c>
      <c r="E130" s="81">
        <v>754058.99</v>
      </c>
      <c r="F130" s="80"/>
      <c r="G130" s="80"/>
    </row>
    <row r="131" spans="1:7" x14ac:dyDescent="0.25">
      <c r="A131" s="23"/>
      <c r="B131" s="23"/>
      <c r="C131" s="23"/>
      <c r="D131" s="23"/>
      <c r="E131" s="23"/>
      <c r="F131" s="23"/>
      <c r="G131" s="23"/>
    </row>
    <row r="132" spans="1:7" x14ac:dyDescent="0.25">
      <c r="A132" s="23"/>
      <c r="B132" s="23"/>
      <c r="C132" s="23"/>
      <c r="D132" s="23"/>
      <c r="E132" s="23"/>
      <c r="F132" s="23"/>
      <c r="G132" s="23"/>
    </row>
  </sheetData>
  <mergeCells count="18">
    <mergeCell ref="B4:C4"/>
    <mergeCell ref="D4:E4"/>
    <mergeCell ref="F4:G4"/>
    <mergeCell ref="B5:B6"/>
    <mergeCell ref="C5:C6"/>
    <mergeCell ref="D5:D6"/>
    <mergeCell ref="E5:E6"/>
    <mergeCell ref="F5:F6"/>
    <mergeCell ref="G5:G6"/>
    <mergeCell ref="B20:C20"/>
    <mergeCell ref="D20:E20"/>
    <mergeCell ref="F20:G20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29" workbookViewId="0">
      <selection activeCell="F9" sqref="F1:G1048576"/>
    </sheetView>
  </sheetViews>
  <sheetFormatPr defaultRowHeight="15" x14ac:dyDescent="0.25"/>
  <cols>
    <col min="1" max="1" width="59.140625" style="1" customWidth="1"/>
    <col min="2" max="2" width="7.85546875" style="1" customWidth="1"/>
    <col min="3" max="3" width="14.140625" style="1" customWidth="1"/>
    <col min="4" max="4" width="17" style="1" customWidth="1"/>
    <col min="5" max="5" width="9.140625" style="1"/>
    <col min="6" max="7" width="0" style="1" hidden="1" customWidth="1"/>
    <col min="8" max="16384" width="9.140625" style="1"/>
  </cols>
  <sheetData>
    <row r="1" spans="1:7" ht="15.75" x14ac:dyDescent="0.25">
      <c r="A1" s="223"/>
      <c r="B1" s="223"/>
      <c r="C1" s="223"/>
      <c r="D1" s="223"/>
    </row>
    <row r="2" spans="1:7" ht="15.75" x14ac:dyDescent="0.25">
      <c r="A2" s="222" t="s">
        <v>162</v>
      </c>
      <c r="B2" s="222"/>
      <c r="C2" s="222"/>
      <c r="D2" s="222"/>
    </row>
    <row r="3" spans="1:7" ht="15.75" x14ac:dyDescent="0.25">
      <c r="A3" s="222" t="s">
        <v>662</v>
      </c>
      <c r="B3" s="222"/>
      <c r="C3" s="222"/>
      <c r="D3" s="222"/>
    </row>
    <row r="4" spans="1:7" ht="15.75" x14ac:dyDescent="0.25">
      <c r="A4" s="69"/>
      <c r="B4" s="42"/>
      <c r="C4" s="42"/>
      <c r="D4" s="42"/>
    </row>
    <row r="5" spans="1:7" s="187" customFormat="1" x14ac:dyDescent="0.25">
      <c r="A5" s="220" t="s">
        <v>649</v>
      </c>
      <c r="B5" s="220"/>
      <c r="C5" s="220"/>
      <c r="D5" s="220"/>
    </row>
    <row r="6" spans="1:7" s="187" customFormat="1" x14ac:dyDescent="0.25">
      <c r="A6" s="220" t="s">
        <v>646</v>
      </c>
      <c r="B6" s="220"/>
      <c r="C6" s="220"/>
      <c r="D6" s="220"/>
    </row>
    <row r="7" spans="1:7" s="187" customFormat="1" x14ac:dyDescent="0.25">
      <c r="A7" s="220" t="s">
        <v>650</v>
      </c>
      <c r="B7" s="220"/>
      <c r="C7" s="220"/>
      <c r="D7" s="220"/>
    </row>
    <row r="8" spans="1:7" s="187" customFormat="1" x14ac:dyDescent="0.25">
      <c r="A8" s="216" t="s">
        <v>651</v>
      </c>
      <c r="B8" s="189"/>
      <c r="C8" s="189"/>
      <c r="D8" s="189"/>
    </row>
    <row r="9" spans="1:7" s="187" customFormat="1" x14ac:dyDescent="0.25">
      <c r="A9" s="189" t="s">
        <v>652</v>
      </c>
      <c r="B9" s="189"/>
      <c r="C9" s="189"/>
      <c r="D9" s="189"/>
    </row>
    <row r="10" spans="1:7" s="187" customFormat="1" x14ac:dyDescent="0.25">
      <c r="A10" s="189" t="s">
        <v>647</v>
      </c>
      <c r="B10" s="208"/>
      <c r="C10" s="208"/>
      <c r="D10" s="191" t="s">
        <v>658</v>
      </c>
    </row>
    <row r="11" spans="1:7" s="187" customFormat="1" ht="15.75" x14ac:dyDescent="0.25">
      <c r="A11" s="188"/>
      <c r="B11" s="190"/>
      <c r="C11" s="208"/>
      <c r="D11" s="191" t="s">
        <v>659</v>
      </c>
    </row>
    <row r="12" spans="1:7" s="187" customFormat="1" ht="15.75" x14ac:dyDescent="0.25">
      <c r="A12" s="188"/>
      <c r="C12" s="208"/>
      <c r="D12" s="191" t="s">
        <v>660</v>
      </c>
    </row>
    <row r="13" spans="1:7" x14ac:dyDescent="0.25">
      <c r="B13" s="42"/>
      <c r="C13" s="42"/>
      <c r="D13" s="42"/>
    </row>
    <row r="14" spans="1:7" ht="16.5" thickBot="1" x14ac:dyDescent="0.3">
      <c r="A14" s="69"/>
      <c r="B14" s="42"/>
      <c r="C14" s="42"/>
      <c r="D14" s="209" t="s">
        <v>1</v>
      </c>
    </row>
    <row r="15" spans="1:7" ht="48" thickBot="1" x14ac:dyDescent="0.3">
      <c r="A15" s="71" t="s">
        <v>70</v>
      </c>
      <c r="B15" s="43" t="s">
        <v>3</v>
      </c>
      <c r="C15" s="43" t="s">
        <v>71</v>
      </c>
      <c r="D15" s="43" t="s">
        <v>72</v>
      </c>
    </row>
    <row r="16" spans="1:7" ht="15.75" thickBot="1" x14ac:dyDescent="0.3">
      <c r="A16" s="196" t="s">
        <v>163</v>
      </c>
      <c r="B16" s="199" t="s">
        <v>60</v>
      </c>
      <c r="C16" s="210">
        <v>3542686</v>
      </c>
      <c r="D16" s="210">
        <v>3500997</v>
      </c>
      <c r="F16" s="149">
        <f>C16-[1]ОПиУ!M3</f>
        <v>-0.36395999975502491</v>
      </c>
      <c r="G16" s="149">
        <f>D16-[1]ОПиУ!X3</f>
        <v>0.12778142839670181</v>
      </c>
    </row>
    <row r="17" spans="1:7" ht="15.75" thickBot="1" x14ac:dyDescent="0.3">
      <c r="A17" s="196" t="s">
        <v>73</v>
      </c>
      <c r="B17" s="199" t="s">
        <v>61</v>
      </c>
      <c r="C17" s="210">
        <v>2056048</v>
      </c>
      <c r="D17" s="210">
        <v>2394623</v>
      </c>
      <c r="F17" s="149">
        <f>C17-[1]ОПиУ!M4</f>
        <v>0.19233000045642257</v>
      </c>
      <c r="G17" s="149">
        <f>D17-[1]ОПиУ!X4</f>
        <v>0.40812999941408634</v>
      </c>
    </row>
    <row r="18" spans="1:7" ht="15.75" thickBot="1" x14ac:dyDescent="0.3">
      <c r="A18" s="196" t="s">
        <v>164</v>
      </c>
      <c r="B18" s="199" t="s">
        <v>62</v>
      </c>
      <c r="C18" s="210">
        <v>1486638</v>
      </c>
      <c r="D18" s="210">
        <v>1106374</v>
      </c>
      <c r="F18" s="149">
        <f>C18-[1]ОПиУ!M5</f>
        <v>-0.55629000021144748</v>
      </c>
      <c r="G18" s="149">
        <f>D18-[1]ОПиУ!X5</f>
        <v>-0.28034857101738453</v>
      </c>
    </row>
    <row r="19" spans="1:7" ht="15.75" thickBot="1" x14ac:dyDescent="0.3">
      <c r="A19" s="196" t="s">
        <v>165</v>
      </c>
      <c r="B19" s="199" t="s">
        <v>63</v>
      </c>
      <c r="C19" s="210">
        <v>402098</v>
      </c>
      <c r="D19" s="210">
        <v>308868</v>
      </c>
      <c r="F19" s="149">
        <f>C19-[1]ОПиУ!M6</f>
        <v>0.19056607148377225</v>
      </c>
      <c r="G19" s="149">
        <f>D19-[1]ОПиУ!X6</f>
        <v>-0.15670678572496399</v>
      </c>
    </row>
    <row r="20" spans="1:7" ht="15.75" thickBot="1" x14ac:dyDescent="0.3">
      <c r="A20" s="196" t="s">
        <v>166</v>
      </c>
      <c r="B20" s="199" t="s">
        <v>64</v>
      </c>
      <c r="C20" s="210">
        <v>273937</v>
      </c>
      <c r="D20" s="210">
        <v>266426</v>
      </c>
      <c r="F20" s="149">
        <f>C20-[1]ОПиУ!M7</f>
        <v>0.37833999999566004</v>
      </c>
      <c r="G20" s="149">
        <f>D20-[1]ОПиУ!X7</f>
        <v>0.30784999998286366</v>
      </c>
    </row>
    <row r="21" spans="1:7" ht="15.75" thickBot="1" x14ac:dyDescent="0.3">
      <c r="A21" s="196" t="s">
        <v>146</v>
      </c>
      <c r="B21" s="199" t="s">
        <v>65</v>
      </c>
      <c r="C21" s="210">
        <v>351271</v>
      </c>
      <c r="D21" s="210">
        <v>251858</v>
      </c>
      <c r="F21" s="149">
        <f>C21-[1]ОПиУ!M8</f>
        <v>0.36200999998254701</v>
      </c>
      <c r="G21" s="149">
        <f>D21-[1]ОПиУ!X8</f>
        <v>-0.41873999999370426</v>
      </c>
    </row>
    <row r="22" spans="1:7" ht="15.75" thickBot="1" x14ac:dyDescent="0.3">
      <c r="A22" s="196" t="s">
        <v>74</v>
      </c>
      <c r="B22" s="199" t="s">
        <v>66</v>
      </c>
      <c r="C22" s="210">
        <v>411393</v>
      </c>
      <c r="D22" s="210">
        <v>261700</v>
      </c>
      <c r="F22" s="149">
        <f>C22-[1]ОПиУ!M9</f>
        <v>0.4166860714321956</v>
      </c>
      <c r="G22" s="149">
        <f>D22-[1]ОПиУ!X9</f>
        <v>-9.2306785722030327E-2</v>
      </c>
    </row>
    <row r="23" spans="1:7" ht="15.75" thickBot="1" x14ac:dyDescent="0.3">
      <c r="A23" s="196" t="s">
        <v>167</v>
      </c>
      <c r="B23" s="199" t="s">
        <v>168</v>
      </c>
      <c r="C23" s="218">
        <v>870725</v>
      </c>
      <c r="D23" s="218">
        <v>540922</v>
      </c>
      <c r="F23" s="149">
        <f>C23-[1]ОПиУ!M10</f>
        <v>-1.0705200002994388</v>
      </c>
      <c r="G23" s="149">
        <f>D23-[1]ОПиУ!X10</f>
        <v>-0.10505857097450644</v>
      </c>
    </row>
    <row r="24" spans="1:7" ht="15.75" thickBot="1" x14ac:dyDescent="0.3">
      <c r="A24" s="196" t="s">
        <v>75</v>
      </c>
      <c r="B24" s="199" t="s">
        <v>169</v>
      </c>
      <c r="C24" s="210">
        <v>12496</v>
      </c>
      <c r="D24" s="210">
        <v>31499</v>
      </c>
      <c r="F24" s="149">
        <f>C24-[1]ОПиУ!M11</f>
        <v>0.41830000000118162</v>
      </c>
      <c r="G24" s="149">
        <f>D24-[1]ОПиУ!X11</f>
        <v>-0.44200000000273576</v>
      </c>
    </row>
    <row r="25" spans="1:7" ht="15.75" thickBot="1" x14ac:dyDescent="0.3">
      <c r="A25" s="196" t="s">
        <v>76</v>
      </c>
      <c r="B25" s="199" t="s">
        <v>170</v>
      </c>
      <c r="C25" s="210">
        <v>76241</v>
      </c>
      <c r="D25" s="210">
        <v>112165</v>
      </c>
      <c r="F25" s="149">
        <f>C25-[1]ОПиУ!M12</f>
        <v>-7.6339999999618158E-2</v>
      </c>
      <c r="G25" s="149">
        <f>D25-[1]ОПиУ!X12</f>
        <v>0.25116000001435168</v>
      </c>
    </row>
    <row r="26" spans="1:7" ht="26.25" thickBot="1" x14ac:dyDescent="0.3">
      <c r="A26" s="196" t="s">
        <v>77</v>
      </c>
      <c r="B26" s="199" t="s">
        <v>171</v>
      </c>
      <c r="C26" s="210"/>
      <c r="D26" s="198"/>
      <c r="F26" s="149">
        <f>C26-[1]ОПиУ!M13</f>
        <v>0</v>
      </c>
      <c r="G26" s="149">
        <f>D26-[1]ОПиУ!X13</f>
        <v>0</v>
      </c>
    </row>
    <row r="27" spans="1:7" ht="15.75" thickBot="1" x14ac:dyDescent="0.3">
      <c r="A27" s="196" t="s">
        <v>78</v>
      </c>
      <c r="B27" s="199" t="s">
        <v>172</v>
      </c>
      <c r="C27" s="210"/>
      <c r="D27" s="198"/>
      <c r="F27" s="149">
        <f>C27-[1]ОПиУ!M14</f>
        <v>0</v>
      </c>
      <c r="G27" s="149">
        <f>D27-[1]ОПиУ!X14</f>
        <v>0</v>
      </c>
    </row>
    <row r="28" spans="1:7" ht="15.75" thickBot="1" x14ac:dyDescent="0.3">
      <c r="A28" s="196" t="s">
        <v>173</v>
      </c>
      <c r="B28" s="199" t="s">
        <v>174</v>
      </c>
      <c r="C28" s="210"/>
      <c r="D28" s="198"/>
      <c r="F28" s="149">
        <f>C28-[1]ОПиУ!M15</f>
        <v>0</v>
      </c>
      <c r="G28" s="149">
        <f>D28-[1]ОПиУ!X15</f>
        <v>0</v>
      </c>
    </row>
    <row r="29" spans="1:7" ht="15.75" thickBot="1" x14ac:dyDescent="0.3">
      <c r="A29" s="196" t="s">
        <v>175</v>
      </c>
      <c r="B29" s="199">
        <v>100</v>
      </c>
      <c r="C29" s="218">
        <v>806980</v>
      </c>
      <c r="D29" s="218">
        <v>460256</v>
      </c>
      <c r="F29" s="149">
        <f>C29-[1]ОПиУ!M16</f>
        <v>-0.57588000025134534</v>
      </c>
      <c r="G29" s="149">
        <f>D29-[1]ОПиУ!X16</f>
        <v>-0.79821857099886984</v>
      </c>
    </row>
    <row r="30" spans="1:7" ht="15.75" thickBot="1" x14ac:dyDescent="0.3">
      <c r="A30" s="196" t="s">
        <v>79</v>
      </c>
      <c r="B30" s="199">
        <v>101</v>
      </c>
      <c r="C30" s="210">
        <v>92599</v>
      </c>
      <c r="D30" s="210">
        <v>97787</v>
      </c>
      <c r="F30" s="149">
        <f>C30-[1]ОПиУ!M17</f>
        <v>-0.9980000000068685</v>
      </c>
      <c r="G30" s="149">
        <f>D30-[1]ОПиУ!X17</f>
        <v>-0.38748000000487082</v>
      </c>
    </row>
    <row r="31" spans="1:7" ht="26.25" thickBot="1" x14ac:dyDescent="0.3">
      <c r="A31" s="196" t="s">
        <v>176</v>
      </c>
      <c r="B31" s="199">
        <v>200</v>
      </c>
      <c r="C31" s="210">
        <v>714381</v>
      </c>
      <c r="D31" s="210">
        <v>362469</v>
      </c>
      <c r="F31" s="149">
        <f>C31-[1]ОПиУ!M18</f>
        <v>0.42211999977007508</v>
      </c>
      <c r="G31" s="149">
        <f>D31-[1]ОПиУ!X18</f>
        <v>-0.41073857096489519</v>
      </c>
    </row>
    <row r="32" spans="1:7" ht="26.25" thickBot="1" x14ac:dyDescent="0.3">
      <c r="A32" s="196" t="s">
        <v>177</v>
      </c>
      <c r="B32" s="199">
        <v>201</v>
      </c>
      <c r="C32" s="210"/>
      <c r="D32" s="198"/>
      <c r="F32" s="149">
        <f>C32-[1]ОПиУ!M19</f>
        <v>0</v>
      </c>
      <c r="G32" s="149">
        <f>D32-[1]ОПиУ!X19</f>
        <v>0</v>
      </c>
    </row>
    <row r="33" spans="1:7" ht="15.75" thickBot="1" x14ac:dyDescent="0.3">
      <c r="A33" s="196" t="s">
        <v>80</v>
      </c>
      <c r="B33" s="199">
        <v>300</v>
      </c>
      <c r="C33" s="210">
        <v>714381</v>
      </c>
      <c r="D33" s="210">
        <v>362469</v>
      </c>
      <c r="F33" s="149">
        <f>C33-[1]ОПиУ!M20</f>
        <v>0.42211999977007508</v>
      </c>
      <c r="G33" s="149">
        <f>D33-[1]ОПиУ!X20</f>
        <v>-0.41073857096489519</v>
      </c>
    </row>
    <row r="34" spans="1:7" ht="15.75" thickBot="1" x14ac:dyDescent="0.3">
      <c r="A34" s="196" t="s">
        <v>96</v>
      </c>
      <c r="B34" s="197"/>
      <c r="C34" s="210"/>
      <c r="D34" s="198"/>
      <c r="F34" s="149"/>
    </row>
    <row r="35" spans="1:7" ht="15.75" thickBot="1" x14ac:dyDescent="0.3">
      <c r="A35" s="196" t="s">
        <v>178</v>
      </c>
      <c r="B35" s="197"/>
      <c r="C35" s="210"/>
      <c r="D35" s="198"/>
      <c r="F35" s="149"/>
    </row>
    <row r="36" spans="1:7" ht="15.75" thickBot="1" x14ac:dyDescent="0.3">
      <c r="A36" s="196" t="s">
        <v>81</v>
      </c>
      <c r="B36" s="199">
        <v>400</v>
      </c>
      <c r="C36" s="210">
        <v>0</v>
      </c>
      <c r="D36" s="198"/>
      <c r="F36" s="149"/>
    </row>
    <row r="37" spans="1:7" ht="15.75" thickBot="1" x14ac:dyDescent="0.3">
      <c r="A37" s="196" t="s">
        <v>82</v>
      </c>
      <c r="B37" s="197"/>
      <c r="C37" s="210"/>
      <c r="D37" s="198"/>
      <c r="F37" s="149"/>
    </row>
    <row r="38" spans="1:7" ht="15.75" thickBot="1" x14ac:dyDescent="0.3">
      <c r="A38" s="196" t="s">
        <v>83</v>
      </c>
      <c r="B38" s="199">
        <v>410</v>
      </c>
      <c r="C38" s="210"/>
      <c r="D38" s="198"/>
      <c r="F38" s="149"/>
    </row>
    <row r="39" spans="1:7" ht="15.75" thickBot="1" x14ac:dyDescent="0.3">
      <c r="A39" s="196" t="s">
        <v>84</v>
      </c>
      <c r="B39" s="199">
        <v>411</v>
      </c>
      <c r="C39" s="210"/>
      <c r="D39" s="198"/>
      <c r="F39" s="149"/>
    </row>
    <row r="40" spans="1:7" ht="39" thickBot="1" x14ac:dyDescent="0.3">
      <c r="A40" s="196" t="s">
        <v>85</v>
      </c>
      <c r="B40" s="199">
        <v>412</v>
      </c>
      <c r="C40" s="210"/>
      <c r="D40" s="198"/>
      <c r="F40" s="149"/>
    </row>
    <row r="41" spans="1:7" ht="15.75" thickBot="1" x14ac:dyDescent="0.3">
      <c r="A41" s="196" t="s">
        <v>86</v>
      </c>
      <c r="B41" s="199">
        <v>413</v>
      </c>
      <c r="C41" s="210"/>
      <c r="D41" s="198"/>
      <c r="F41" s="149"/>
    </row>
    <row r="42" spans="1:7" ht="26.25" thickBot="1" x14ac:dyDescent="0.3">
      <c r="A42" s="196" t="s">
        <v>87</v>
      </c>
      <c r="B42" s="199">
        <v>414</v>
      </c>
      <c r="C42" s="210"/>
      <c r="D42" s="198"/>
      <c r="F42" s="149"/>
    </row>
    <row r="43" spans="1:7" ht="15.75" thickBot="1" x14ac:dyDescent="0.3">
      <c r="A43" s="196" t="s">
        <v>88</v>
      </c>
      <c r="B43" s="199">
        <v>415</v>
      </c>
      <c r="C43" s="210"/>
      <c r="D43" s="198"/>
      <c r="F43" s="149"/>
    </row>
    <row r="44" spans="1:7" ht="26.25" thickBot="1" x14ac:dyDescent="0.3">
      <c r="A44" s="196" t="s">
        <v>644</v>
      </c>
      <c r="B44" s="199">
        <v>416</v>
      </c>
      <c r="C44" s="210"/>
      <c r="D44" s="198"/>
      <c r="F44" s="149"/>
    </row>
    <row r="45" spans="1:7" ht="15.75" thickBot="1" x14ac:dyDescent="0.3">
      <c r="A45" s="196" t="s">
        <v>90</v>
      </c>
      <c r="B45" s="199">
        <v>417</v>
      </c>
      <c r="C45" s="210"/>
      <c r="D45" s="198"/>
      <c r="F45" s="149"/>
    </row>
    <row r="46" spans="1:7" ht="15.75" thickBot="1" x14ac:dyDescent="0.3">
      <c r="A46" s="196" t="s">
        <v>91</v>
      </c>
      <c r="B46" s="199">
        <v>418</v>
      </c>
      <c r="C46" s="210"/>
      <c r="D46" s="198"/>
      <c r="F46" s="149"/>
    </row>
    <row r="47" spans="1:7" ht="15.75" thickBot="1" x14ac:dyDescent="0.3">
      <c r="A47" s="196" t="s">
        <v>92</v>
      </c>
      <c r="B47" s="199">
        <v>419</v>
      </c>
      <c r="C47" s="210"/>
      <c r="D47" s="198"/>
      <c r="F47" s="149"/>
    </row>
    <row r="48" spans="1:7" ht="15.75" thickBot="1" x14ac:dyDescent="0.3">
      <c r="A48" s="196" t="s">
        <v>93</v>
      </c>
      <c r="B48" s="199">
        <v>420</v>
      </c>
      <c r="C48" s="210"/>
      <c r="D48" s="198"/>
      <c r="F48" s="149"/>
    </row>
    <row r="49" spans="1:8" ht="15.75" thickBot="1" x14ac:dyDescent="0.3">
      <c r="A49" s="196" t="s">
        <v>94</v>
      </c>
      <c r="B49" s="199">
        <v>500</v>
      </c>
      <c r="C49" s="210">
        <v>714381</v>
      </c>
      <c r="D49" s="210">
        <v>362469</v>
      </c>
      <c r="F49" s="149"/>
    </row>
    <row r="50" spans="1:8" ht="15.75" thickBot="1" x14ac:dyDescent="0.3">
      <c r="A50" s="196" t="s">
        <v>95</v>
      </c>
      <c r="B50" s="197"/>
      <c r="C50" s="210"/>
      <c r="D50" s="198"/>
      <c r="F50" s="149"/>
    </row>
    <row r="51" spans="1:8" ht="15.75" thickBot="1" x14ac:dyDescent="0.3">
      <c r="A51" s="196" t="s">
        <v>96</v>
      </c>
      <c r="B51" s="197"/>
      <c r="C51" s="210"/>
      <c r="D51" s="198"/>
      <c r="F51" s="149"/>
    </row>
    <row r="52" spans="1:8" ht="15.75" thickBot="1" x14ac:dyDescent="0.3">
      <c r="A52" s="196" t="s">
        <v>97</v>
      </c>
      <c r="B52" s="197"/>
      <c r="C52" s="210"/>
      <c r="D52" s="198"/>
      <c r="F52" s="149"/>
    </row>
    <row r="53" spans="1:8" ht="15.75" thickBot="1" x14ac:dyDescent="0.3">
      <c r="A53" s="196" t="s">
        <v>98</v>
      </c>
      <c r="B53" s="199">
        <v>600</v>
      </c>
      <c r="C53" s="210">
        <v>6350</v>
      </c>
      <c r="D53" s="210">
        <v>3222</v>
      </c>
      <c r="F53" s="149"/>
    </row>
    <row r="54" spans="1:8" ht="15.75" thickBot="1" x14ac:dyDescent="0.3">
      <c r="A54" s="196" t="s">
        <v>82</v>
      </c>
      <c r="B54" s="197"/>
      <c r="C54" s="210"/>
      <c r="D54" s="198"/>
      <c r="F54" s="149"/>
    </row>
    <row r="55" spans="1:8" ht="15.75" thickBot="1" x14ac:dyDescent="0.3">
      <c r="A55" s="196" t="s">
        <v>99</v>
      </c>
      <c r="B55" s="197"/>
      <c r="C55" s="211"/>
      <c r="D55" s="211"/>
      <c r="F55" s="149"/>
    </row>
    <row r="56" spans="1:8" ht="15.75" thickBot="1" x14ac:dyDescent="0.3">
      <c r="A56" s="196" t="s">
        <v>179</v>
      </c>
      <c r="B56" s="197"/>
      <c r="C56" s="198"/>
      <c r="D56" s="198"/>
      <c r="F56" s="149"/>
    </row>
    <row r="57" spans="1:8" ht="15.75" thickBot="1" x14ac:dyDescent="0.3">
      <c r="A57" s="196" t="s">
        <v>180</v>
      </c>
      <c r="B57" s="197"/>
      <c r="C57" s="198"/>
      <c r="D57" s="198"/>
      <c r="F57" s="149"/>
    </row>
    <row r="58" spans="1:8" ht="15.75" thickBot="1" x14ac:dyDescent="0.3">
      <c r="A58" s="196" t="s">
        <v>100</v>
      </c>
      <c r="B58" s="197"/>
      <c r="C58" s="198"/>
      <c r="D58" s="198"/>
      <c r="F58" s="149"/>
    </row>
    <row r="59" spans="1:8" ht="15.75" thickBot="1" x14ac:dyDescent="0.3">
      <c r="A59" s="196" t="s">
        <v>179</v>
      </c>
      <c r="B59" s="197"/>
      <c r="C59" s="198"/>
      <c r="D59" s="198"/>
      <c r="F59" s="149"/>
    </row>
    <row r="60" spans="1:8" ht="15.75" thickBot="1" x14ac:dyDescent="0.3">
      <c r="A60" s="196" t="s">
        <v>180</v>
      </c>
      <c r="B60" s="197"/>
      <c r="C60" s="198"/>
      <c r="D60" s="198"/>
      <c r="F60" s="149"/>
    </row>
    <row r="61" spans="1:8" ht="15.75" x14ac:dyDescent="0.25">
      <c r="A61" s="69"/>
      <c r="B61" s="42"/>
      <c r="C61" s="42"/>
      <c r="D61" s="42"/>
    </row>
    <row r="62" spans="1:8" s="2" customFormat="1" ht="12" customHeight="1" x14ac:dyDescent="0.25">
      <c r="A62" s="52" t="s">
        <v>405</v>
      </c>
      <c r="B62" s="8"/>
      <c r="C62" s="8" t="s">
        <v>161</v>
      </c>
      <c r="D62" s="8"/>
      <c r="E62" s="8"/>
      <c r="F62" s="14"/>
      <c r="G62" s="14"/>
      <c r="H62" s="14"/>
    </row>
    <row r="63" spans="1:8" s="2" customFormat="1" ht="11.25" customHeight="1" x14ac:dyDescent="0.25">
      <c r="A63" s="217" t="s">
        <v>263</v>
      </c>
      <c r="B63" s="9"/>
      <c r="C63" s="217" t="s">
        <v>101</v>
      </c>
      <c r="D63" s="10"/>
      <c r="E63" s="10"/>
      <c r="F63" s="9"/>
      <c r="G63" s="15"/>
      <c r="H63" s="15"/>
    </row>
    <row r="64" spans="1:8" s="2" customFormat="1" ht="11.25" customHeight="1" x14ac:dyDescent="0.25">
      <c r="B64" s="9"/>
      <c r="C64" s="11"/>
      <c r="D64" s="9"/>
      <c r="E64" s="9"/>
      <c r="F64" s="9"/>
      <c r="G64" s="9"/>
      <c r="H64" s="9"/>
    </row>
    <row r="65" spans="1:8" s="2" customFormat="1" ht="11.25" customHeight="1" x14ac:dyDescent="0.25">
      <c r="B65" s="9"/>
      <c r="C65" s="11"/>
      <c r="D65" s="9"/>
      <c r="E65" s="9"/>
      <c r="F65" s="9"/>
      <c r="G65" s="9"/>
      <c r="H65" s="9"/>
    </row>
    <row r="66" spans="1:8" s="2" customFormat="1" ht="12" customHeight="1" x14ac:dyDescent="0.25">
      <c r="A66" s="7" t="s">
        <v>657</v>
      </c>
      <c r="B66" s="8"/>
      <c r="C66" s="12" t="s">
        <v>161</v>
      </c>
      <c r="D66" s="8"/>
      <c r="E66" s="8"/>
      <c r="F66" s="14"/>
      <c r="G66" s="14"/>
      <c r="H66" s="14"/>
    </row>
    <row r="67" spans="1:8" s="2" customFormat="1" ht="11.25" customHeight="1" x14ac:dyDescent="0.25">
      <c r="A67" s="217" t="s">
        <v>264</v>
      </c>
      <c r="B67" s="9"/>
      <c r="C67" s="13" t="s">
        <v>101</v>
      </c>
      <c r="D67" s="10"/>
      <c r="E67" s="10"/>
      <c r="F67" s="15"/>
      <c r="G67" s="15"/>
      <c r="H67" s="15"/>
    </row>
    <row r="68" spans="1:8" s="2" customFormat="1" ht="11.25" customHeight="1" x14ac:dyDescent="0.25">
      <c r="F68" s="9"/>
      <c r="G68" s="9"/>
      <c r="H68" s="9"/>
    </row>
    <row r="69" spans="1:8" s="2" customFormat="1" ht="11.25" customHeight="1" x14ac:dyDescent="0.25">
      <c r="A69" s="2" t="s">
        <v>102</v>
      </c>
      <c r="F69" s="9"/>
      <c r="G69" s="9"/>
      <c r="H69" s="9"/>
    </row>
    <row r="70" spans="1:8" s="2" customFormat="1" ht="11.25" customHeight="1" x14ac:dyDescent="0.25">
      <c r="F70" s="9"/>
      <c r="G70" s="9"/>
      <c r="H70" s="9"/>
    </row>
    <row r="71" spans="1:8" s="2" customFormat="1" ht="11.25" customHeight="1" x14ac:dyDescent="0.25"/>
  </sheetData>
  <mergeCells count="6">
    <mergeCell ref="A5:D5"/>
    <mergeCell ref="A6:D6"/>
    <mergeCell ref="A7:D7"/>
    <mergeCell ref="A3:D3"/>
    <mergeCell ref="A1:D1"/>
    <mergeCell ref="A2:D2"/>
  </mergeCells>
  <pageMargins left="0.7" right="0.7" top="0.75" bottom="0.75" header="0.3" footer="0.3"/>
  <pageSetup paperSize="9" scale="8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opLeftCell="A5" workbookViewId="0">
      <selection activeCell="F73" sqref="F1:G1048576"/>
    </sheetView>
  </sheetViews>
  <sheetFormatPr defaultRowHeight="15" x14ac:dyDescent="0.25"/>
  <cols>
    <col min="1" max="1" width="54.42578125" style="1" customWidth="1"/>
    <col min="2" max="2" width="9" style="1" customWidth="1"/>
    <col min="3" max="3" width="15.7109375" style="1" customWidth="1"/>
    <col min="4" max="4" width="17.5703125" style="1" customWidth="1"/>
    <col min="5" max="5" width="9.140625" style="1"/>
    <col min="6" max="7" width="0" style="1" hidden="1" customWidth="1"/>
    <col min="8" max="16384" width="9.140625" style="1"/>
  </cols>
  <sheetData>
    <row r="1" spans="1:4" ht="15.75" x14ac:dyDescent="0.25">
      <c r="A1" s="70"/>
      <c r="B1" s="42"/>
      <c r="C1" s="42"/>
      <c r="D1" s="42"/>
    </row>
    <row r="2" spans="1:4" ht="15.75" x14ac:dyDescent="0.25">
      <c r="A2" s="222" t="s">
        <v>181</v>
      </c>
      <c r="B2" s="222"/>
      <c r="C2" s="222"/>
      <c r="D2" s="222"/>
    </row>
    <row r="3" spans="1:4" ht="15.75" x14ac:dyDescent="0.25">
      <c r="A3" s="222" t="s">
        <v>662</v>
      </c>
      <c r="B3" s="222"/>
      <c r="C3" s="222"/>
      <c r="D3" s="222"/>
    </row>
    <row r="4" spans="1:4" ht="15.75" x14ac:dyDescent="0.25">
      <c r="A4" s="69"/>
      <c r="B4" s="42"/>
      <c r="C4" s="42"/>
      <c r="D4" s="42"/>
    </row>
    <row r="5" spans="1:4" s="187" customFormat="1" x14ac:dyDescent="0.25">
      <c r="A5" s="220" t="s">
        <v>649</v>
      </c>
      <c r="B5" s="220"/>
      <c r="C5" s="220"/>
      <c r="D5" s="220"/>
    </row>
    <row r="6" spans="1:4" s="187" customFormat="1" x14ac:dyDescent="0.25">
      <c r="A6" s="220" t="s">
        <v>646</v>
      </c>
      <c r="B6" s="220"/>
      <c r="C6" s="220"/>
      <c r="D6" s="220"/>
    </row>
    <row r="7" spans="1:4" s="187" customFormat="1" x14ac:dyDescent="0.25">
      <c r="A7" s="220" t="s">
        <v>650</v>
      </c>
      <c r="B7" s="220"/>
      <c r="C7" s="220"/>
      <c r="D7" s="220"/>
    </row>
    <row r="8" spans="1:4" s="187" customFormat="1" x14ac:dyDescent="0.25">
      <c r="A8" s="216" t="s">
        <v>651</v>
      </c>
      <c r="B8" s="189"/>
      <c r="C8" s="189"/>
      <c r="D8" s="189"/>
    </row>
    <row r="9" spans="1:4" s="187" customFormat="1" x14ac:dyDescent="0.25">
      <c r="A9" s="189" t="s">
        <v>652</v>
      </c>
      <c r="B9" s="189"/>
      <c r="C9" s="189"/>
      <c r="D9" s="189"/>
    </row>
    <row r="10" spans="1:4" s="187" customFormat="1" x14ac:dyDescent="0.25">
      <c r="A10" s="189" t="s">
        <v>647</v>
      </c>
      <c r="B10" s="208"/>
      <c r="C10" s="208"/>
      <c r="D10" s="191" t="s">
        <v>658</v>
      </c>
    </row>
    <row r="11" spans="1:4" s="187" customFormat="1" ht="15.75" x14ac:dyDescent="0.25">
      <c r="A11" s="188"/>
      <c r="B11" s="190"/>
      <c r="C11" s="208"/>
      <c r="D11" s="191" t="s">
        <v>659</v>
      </c>
    </row>
    <row r="12" spans="1:4" s="187" customFormat="1" ht="15.75" x14ac:dyDescent="0.25">
      <c r="A12" s="188"/>
      <c r="C12" s="208"/>
      <c r="D12" s="191" t="s">
        <v>660</v>
      </c>
    </row>
    <row r="13" spans="1:4" x14ac:dyDescent="0.25">
      <c r="B13" s="42"/>
      <c r="C13" s="42"/>
      <c r="D13" s="42"/>
    </row>
    <row r="14" spans="1:4" ht="16.5" thickBot="1" x14ac:dyDescent="0.3">
      <c r="A14" s="69"/>
      <c r="B14" s="42"/>
      <c r="C14" s="42"/>
      <c r="D14" s="209" t="s">
        <v>1</v>
      </c>
    </row>
    <row r="15" spans="1:4" ht="32.25" thickBot="1" x14ac:dyDescent="0.3">
      <c r="A15" s="71" t="s">
        <v>70</v>
      </c>
      <c r="B15" s="43" t="s">
        <v>3</v>
      </c>
      <c r="C15" s="43" t="s">
        <v>71</v>
      </c>
      <c r="D15" s="43" t="s">
        <v>72</v>
      </c>
    </row>
    <row r="16" spans="1:4" ht="16.5" thickBot="1" x14ac:dyDescent="0.3">
      <c r="A16" s="224" t="s">
        <v>103</v>
      </c>
      <c r="B16" s="225"/>
      <c r="C16" s="225"/>
      <c r="D16" s="226"/>
    </row>
    <row r="17" spans="1:10" ht="32.25" thickBot="1" x14ac:dyDescent="0.3">
      <c r="A17" s="179" t="s">
        <v>104</v>
      </c>
      <c r="B17" s="180" t="s">
        <v>60</v>
      </c>
      <c r="C17" s="175">
        <v>4327794</v>
      </c>
      <c r="D17" s="175">
        <v>4160603</v>
      </c>
      <c r="F17" s="186">
        <f>C17-[1]ОДДС!N3</f>
        <v>-6.8199999630451202E-2</v>
      </c>
      <c r="G17" s="186">
        <f>D17-[1]ОДДС!Z3</f>
        <v>0.16501000011339784</v>
      </c>
    </row>
    <row r="18" spans="1:10" ht="16.5" thickBot="1" x14ac:dyDescent="0.3">
      <c r="A18" s="179" t="s">
        <v>82</v>
      </c>
      <c r="B18" s="181"/>
      <c r="C18" s="175"/>
      <c r="D18" s="175"/>
      <c r="F18" s="186">
        <f>C18-[1]ОДДС!N4</f>
        <v>0</v>
      </c>
      <c r="G18" s="186">
        <f>D18-[1]ОДДС!Z4</f>
        <v>0</v>
      </c>
    </row>
    <row r="19" spans="1:10" ht="16.5" thickBot="1" x14ac:dyDescent="0.3">
      <c r="A19" s="179" t="s">
        <v>182</v>
      </c>
      <c r="B19" s="180" t="s">
        <v>61</v>
      </c>
      <c r="C19" s="175">
        <v>3594013</v>
      </c>
      <c r="D19" s="175">
        <v>3778352</v>
      </c>
      <c r="F19" s="186">
        <f>C19-[1]ОДДС!N5</f>
        <v>-0.25202999915927649</v>
      </c>
      <c r="G19" s="186">
        <f>D19-[1]ОДДС!Z5</f>
        <v>5.7000000029802322E-2</v>
      </c>
    </row>
    <row r="20" spans="1:10" ht="16.5" thickBot="1" x14ac:dyDescent="0.3">
      <c r="A20" s="179" t="s">
        <v>183</v>
      </c>
      <c r="B20" s="180" t="s">
        <v>62</v>
      </c>
      <c r="C20" s="175"/>
      <c r="D20" s="175"/>
      <c r="F20" s="186">
        <f>C20-[1]ОДДС!N6</f>
        <v>0</v>
      </c>
      <c r="G20" s="186">
        <f>D20-[1]ОДДС!Z6</f>
        <v>0</v>
      </c>
    </row>
    <row r="21" spans="1:10" ht="16.5" thickBot="1" x14ac:dyDescent="0.3">
      <c r="A21" s="179" t="s">
        <v>184</v>
      </c>
      <c r="B21" s="180" t="s">
        <v>63</v>
      </c>
      <c r="C21" s="175">
        <v>725807</v>
      </c>
      <c r="D21" s="175">
        <v>373251</v>
      </c>
      <c r="F21" s="186">
        <f>C21-[1]ОДДС!N7</f>
        <v>0.36716999998316169</v>
      </c>
      <c r="G21" s="186">
        <f>D21-[1]ОДДС!Z7</f>
        <v>0.43540000001667067</v>
      </c>
    </row>
    <row r="22" spans="1:10" ht="16.5" thickBot="1" x14ac:dyDescent="0.3">
      <c r="A22" s="179" t="s">
        <v>185</v>
      </c>
      <c r="B22" s="180" t="s">
        <v>64</v>
      </c>
      <c r="C22" s="175"/>
      <c r="D22" s="175"/>
      <c r="F22" s="186">
        <f>C22-[1]ОДДС!N8</f>
        <v>0</v>
      </c>
      <c r="G22" s="186">
        <f>D22-[1]ОДДС!Z8</f>
        <v>0</v>
      </c>
    </row>
    <row r="23" spans="1:10" ht="16.5" thickBot="1" x14ac:dyDescent="0.3">
      <c r="A23" s="179" t="s">
        <v>186</v>
      </c>
      <c r="B23" s="180" t="s">
        <v>65</v>
      </c>
      <c r="C23" s="175">
        <v>7974</v>
      </c>
      <c r="D23" s="175">
        <v>8910</v>
      </c>
      <c r="F23" s="186">
        <f>C23-[1]ОДДС!N9</f>
        <v>-0.18333999999958905</v>
      </c>
      <c r="G23" s="186">
        <f>D23-[1]ОДДС!Z9</f>
        <v>-0.3888200000001234</v>
      </c>
    </row>
    <row r="24" spans="1:10" ht="16.5" thickBot="1" x14ac:dyDescent="0.3">
      <c r="A24" s="179" t="s">
        <v>187</v>
      </c>
      <c r="B24" s="180" t="s">
        <v>66</v>
      </c>
      <c r="C24" s="175"/>
      <c r="D24" s="175">
        <v>90</v>
      </c>
      <c r="F24" s="186">
        <f>C24-[1]ОДДС!N10</f>
        <v>0</v>
      </c>
      <c r="G24" s="186">
        <f>D24-[1]ОДДС!Z10</f>
        <v>6.1430000000001428E-2</v>
      </c>
    </row>
    <row r="25" spans="1:10" ht="32.25" thickBot="1" x14ac:dyDescent="0.3">
      <c r="A25" s="179" t="s">
        <v>105</v>
      </c>
      <c r="B25" s="180" t="s">
        <v>168</v>
      </c>
      <c r="C25" s="175">
        <v>3195337</v>
      </c>
      <c r="D25" s="175">
        <v>3032413</v>
      </c>
      <c r="F25" s="186">
        <f>C25-[1]ОДДС!N11</f>
        <v>-0.18807999975979328</v>
      </c>
      <c r="G25" s="186">
        <f>D25-[1]ОДДС!Z11</f>
        <v>0.59638000093400478</v>
      </c>
      <c r="J25" s="182"/>
    </row>
    <row r="26" spans="1:10" ht="16.5" thickBot="1" x14ac:dyDescent="0.3">
      <c r="A26" s="179" t="s">
        <v>82</v>
      </c>
      <c r="B26" s="181"/>
      <c r="C26" s="175"/>
      <c r="D26" s="175"/>
      <c r="F26" s="186">
        <f>C26-[1]ОДДС!N12</f>
        <v>0</v>
      </c>
      <c r="G26" s="186">
        <f>D26-[1]ОДДС!Z12</f>
        <v>0</v>
      </c>
      <c r="J26" s="182"/>
    </row>
    <row r="27" spans="1:10" ht="16.5" thickBot="1" x14ac:dyDescent="0.3">
      <c r="A27" s="179" t="s">
        <v>188</v>
      </c>
      <c r="B27" s="180" t="s">
        <v>169</v>
      </c>
      <c r="C27" s="175">
        <v>1761075</v>
      </c>
      <c r="D27" s="175">
        <v>2087099</v>
      </c>
      <c r="F27" s="186">
        <f>C27-[1]ОДДС!N13</f>
        <v>0.14614999992772937</v>
      </c>
      <c r="G27" s="186">
        <f>D27-[1]ОДДС!Z13</f>
        <v>0.22561000054702163</v>
      </c>
      <c r="H27" s="182"/>
    </row>
    <row r="28" spans="1:10" ht="16.5" thickBot="1" x14ac:dyDescent="0.3">
      <c r="A28" s="179" t="s">
        <v>189</v>
      </c>
      <c r="B28" s="180" t="s">
        <v>170</v>
      </c>
      <c r="C28" s="175">
        <v>567235</v>
      </c>
      <c r="D28" s="175">
        <v>52411</v>
      </c>
      <c r="F28" s="186">
        <f>C28-[1]ОДДС!N14</f>
        <v>0.42344999988563359</v>
      </c>
      <c r="G28" s="186">
        <f>D28-[1]ОДДС!Z14</f>
        <v>3.3109999996668193E-2</v>
      </c>
      <c r="H28" s="182"/>
    </row>
    <row r="29" spans="1:10" ht="16.5" thickBot="1" x14ac:dyDescent="0.3">
      <c r="A29" s="179" t="s">
        <v>190</v>
      </c>
      <c r="B29" s="180" t="s">
        <v>171</v>
      </c>
      <c r="C29" s="175">
        <v>424658</v>
      </c>
      <c r="D29" s="175">
        <v>424776</v>
      </c>
      <c r="F29" s="186">
        <f>C29-[1]ОДДС!N15</f>
        <v>-0.43136000004597008</v>
      </c>
      <c r="G29" s="186">
        <f>D29-[1]ОДДС!Z15</f>
        <v>0.10170999995898455</v>
      </c>
    </row>
    <row r="30" spans="1:10" ht="16.5" thickBot="1" x14ac:dyDescent="0.3">
      <c r="A30" s="179" t="s">
        <v>191</v>
      </c>
      <c r="B30" s="180" t="s">
        <v>172</v>
      </c>
      <c r="C30" s="175">
        <v>33050</v>
      </c>
      <c r="D30" s="175">
        <v>77354</v>
      </c>
      <c r="F30" s="186">
        <f>C30-[1]ОДДС!N16</f>
        <v>-0.28234000000520609</v>
      </c>
      <c r="G30" s="186">
        <f>D30-[1]ОДДС!Z16</f>
        <v>0.15463000000454485</v>
      </c>
    </row>
    <row r="31" spans="1:10" ht="16.5" thickBot="1" x14ac:dyDescent="0.3">
      <c r="A31" s="179" t="s">
        <v>192</v>
      </c>
      <c r="B31" s="180" t="s">
        <v>174</v>
      </c>
      <c r="C31" s="175"/>
      <c r="D31" s="175"/>
      <c r="F31" s="186">
        <f>C31-[1]ОДДС!N17</f>
        <v>0</v>
      </c>
      <c r="G31" s="186">
        <f>D31-[1]ОДДС!Z17</f>
        <v>0</v>
      </c>
    </row>
    <row r="32" spans="1:10" ht="16.5" thickBot="1" x14ac:dyDescent="0.3">
      <c r="A32" s="179" t="s">
        <v>193</v>
      </c>
      <c r="B32" s="180" t="s">
        <v>194</v>
      </c>
      <c r="C32" s="175">
        <v>354808</v>
      </c>
      <c r="D32" s="175">
        <v>339122</v>
      </c>
      <c r="F32" s="186">
        <f>C32-[1]ОДДС!N18</f>
        <v>0.23756000003777444</v>
      </c>
      <c r="G32" s="186">
        <f>D32-[1]ОДДС!Z18</f>
        <v>3.8850000011734664E-2</v>
      </c>
    </row>
    <row r="33" spans="1:7" ht="16.5" thickBot="1" x14ac:dyDescent="0.3">
      <c r="A33" s="179" t="s">
        <v>195</v>
      </c>
      <c r="B33" s="180" t="s">
        <v>196</v>
      </c>
      <c r="C33" s="175">
        <v>54511</v>
      </c>
      <c r="D33" s="175">
        <v>51651</v>
      </c>
      <c r="F33" s="186">
        <f>C33-[1]ОДДС!N19</f>
        <v>-0.28154000000358792</v>
      </c>
      <c r="G33" s="186">
        <f>D33-[1]ОДДС!Z19</f>
        <v>4.2470000000321306E-2</v>
      </c>
    </row>
    <row r="34" spans="1:7" ht="32.25" thickBot="1" x14ac:dyDescent="0.3">
      <c r="A34" s="179" t="s">
        <v>197</v>
      </c>
      <c r="B34" s="180" t="s">
        <v>198</v>
      </c>
      <c r="C34" s="175">
        <v>1132457</v>
      </c>
      <c r="D34" s="175">
        <v>1128190</v>
      </c>
      <c r="F34" s="186">
        <f>C34-[1]ОДДС!N20</f>
        <v>0.11988000059500337</v>
      </c>
      <c r="G34" s="186">
        <f>D34-[1]ОДДС!Z20</f>
        <v>-0.43137000035494566</v>
      </c>
    </row>
    <row r="35" spans="1:7" ht="16.5" customHeight="1" thickBot="1" x14ac:dyDescent="0.3">
      <c r="A35" s="183" t="s">
        <v>106</v>
      </c>
      <c r="B35" s="184"/>
      <c r="C35" s="176"/>
      <c r="D35" s="177"/>
      <c r="F35" s="186">
        <f>C35-[1]ОДДС!N21</f>
        <v>0</v>
      </c>
      <c r="G35" s="186">
        <f>D35-[1]ОДДС!Z21</f>
        <v>0</v>
      </c>
    </row>
    <row r="36" spans="1:7" ht="32.25" thickBot="1" x14ac:dyDescent="0.3">
      <c r="A36" s="179" t="s">
        <v>107</v>
      </c>
      <c r="B36" s="180" t="s">
        <v>199</v>
      </c>
      <c r="C36" s="175">
        <v>5231</v>
      </c>
      <c r="D36" s="175">
        <v>9985</v>
      </c>
      <c r="F36" s="186">
        <f>C36-[1]ОДДС!N22</f>
        <v>-5.0000000000181899E-2</v>
      </c>
      <c r="G36" s="186">
        <f>D36-[1]ОДДС!Z22</f>
        <v>-0.3250000000007276</v>
      </c>
    </row>
    <row r="37" spans="1:7" ht="16.5" thickBot="1" x14ac:dyDescent="0.3">
      <c r="A37" s="179" t="s">
        <v>82</v>
      </c>
      <c r="B37" s="181"/>
      <c r="C37" s="175"/>
      <c r="D37" s="175"/>
      <c r="F37" s="186">
        <f>C37-[1]ОДДС!N23</f>
        <v>0</v>
      </c>
      <c r="G37" s="186">
        <f>D37-[1]ОДДС!Z23</f>
        <v>0</v>
      </c>
    </row>
    <row r="38" spans="1:7" ht="16.5" thickBot="1" x14ac:dyDescent="0.3">
      <c r="A38" s="179" t="s">
        <v>200</v>
      </c>
      <c r="B38" s="180" t="s">
        <v>201</v>
      </c>
      <c r="C38" s="175">
        <v>5099</v>
      </c>
      <c r="D38" s="175">
        <v>9985</v>
      </c>
      <c r="F38" s="186">
        <f>C38-[1]ОДДС!N24</f>
        <v>0.1999999999998181</v>
      </c>
      <c r="G38" s="186">
        <f>D38-[1]ОДДС!Z24</f>
        <v>-0.3250000000007276</v>
      </c>
    </row>
    <row r="39" spans="1:7" ht="16.5" thickBot="1" x14ac:dyDescent="0.3">
      <c r="A39" s="179" t="s">
        <v>202</v>
      </c>
      <c r="B39" s="180" t="s">
        <v>203</v>
      </c>
      <c r="C39" s="175"/>
      <c r="D39" s="175"/>
      <c r="F39" s="186">
        <f>C39-[1]ОДДС!N25</f>
        <v>0</v>
      </c>
      <c r="G39" s="186">
        <f>D39-[1]ОДДС!Z25</f>
        <v>0</v>
      </c>
    </row>
    <row r="40" spans="1:7" ht="16.5" thickBot="1" x14ac:dyDescent="0.3">
      <c r="A40" s="179" t="s">
        <v>204</v>
      </c>
      <c r="B40" s="180" t="s">
        <v>205</v>
      </c>
      <c r="C40" s="175"/>
      <c r="D40" s="175"/>
      <c r="F40" s="186">
        <f>C40-[1]ОДДС!N26</f>
        <v>0</v>
      </c>
      <c r="G40" s="186">
        <f>D40-[1]ОДДС!Z26</f>
        <v>0</v>
      </c>
    </row>
    <row r="41" spans="1:7" ht="48" thickBot="1" x14ac:dyDescent="0.3">
      <c r="A41" s="179" t="s">
        <v>206</v>
      </c>
      <c r="B41" s="180" t="s">
        <v>207</v>
      </c>
      <c r="C41" s="175"/>
      <c r="D41" s="175"/>
      <c r="F41" s="186">
        <f>C41-[1]ОДДС!N27</f>
        <v>0</v>
      </c>
      <c r="G41" s="186">
        <f>D41-[1]ОДДС!Z27</f>
        <v>0</v>
      </c>
    </row>
    <row r="42" spans="1:7" ht="32.25" thickBot="1" x14ac:dyDescent="0.3">
      <c r="A42" s="179" t="s">
        <v>208</v>
      </c>
      <c r="B42" s="180" t="s">
        <v>209</v>
      </c>
      <c r="C42" s="175"/>
      <c r="D42" s="175"/>
      <c r="F42" s="186">
        <f>C42-[1]ОДДС!N28</f>
        <v>0</v>
      </c>
      <c r="G42" s="186">
        <f>D42-[1]ОДДС!Z28</f>
        <v>0</v>
      </c>
    </row>
    <row r="43" spans="1:7" ht="32.25" thickBot="1" x14ac:dyDescent="0.3">
      <c r="A43" s="179" t="s">
        <v>210</v>
      </c>
      <c r="B43" s="180" t="s">
        <v>211</v>
      </c>
      <c r="C43" s="175"/>
      <c r="D43" s="175"/>
      <c r="F43" s="186">
        <f>C43-[1]ОДДС!N29</f>
        <v>0</v>
      </c>
      <c r="G43" s="186">
        <f>D43-[1]ОДДС!Z29</f>
        <v>0</v>
      </c>
    </row>
    <row r="44" spans="1:7" ht="16.5" thickBot="1" x14ac:dyDescent="0.3">
      <c r="A44" s="179" t="s">
        <v>212</v>
      </c>
      <c r="B44" s="180" t="s">
        <v>213</v>
      </c>
      <c r="C44" s="175"/>
      <c r="D44" s="175"/>
      <c r="F44" s="186">
        <f>C44-[1]ОДДС!N30</f>
        <v>0</v>
      </c>
      <c r="G44" s="186">
        <f>D44-[1]ОДДС!Z30</f>
        <v>0</v>
      </c>
    </row>
    <row r="45" spans="1:7" ht="32.25" thickBot="1" x14ac:dyDescent="0.3">
      <c r="A45" s="179" t="s">
        <v>214</v>
      </c>
      <c r="B45" s="180" t="s">
        <v>215</v>
      </c>
      <c r="C45" s="175"/>
      <c r="D45" s="175"/>
      <c r="F45" s="186">
        <f>C45-[1]ОДДС!N31</f>
        <v>0</v>
      </c>
      <c r="G45" s="186">
        <f>D45-[1]ОДДС!Z31</f>
        <v>0</v>
      </c>
    </row>
    <row r="46" spans="1:7" ht="16.5" thickBot="1" x14ac:dyDescent="0.3">
      <c r="A46" s="179" t="s">
        <v>216</v>
      </c>
      <c r="B46" s="180" t="s">
        <v>217</v>
      </c>
      <c r="C46" s="175"/>
      <c r="D46" s="175"/>
      <c r="F46" s="186">
        <f>C46-[1]ОДДС!N32</f>
        <v>0</v>
      </c>
      <c r="G46" s="186">
        <f>D46-[1]ОДДС!Z32</f>
        <v>0</v>
      </c>
    </row>
    <row r="47" spans="1:7" ht="16.5" thickBot="1" x14ac:dyDescent="0.3">
      <c r="A47" s="179" t="s">
        <v>186</v>
      </c>
      <c r="B47" s="180" t="s">
        <v>218</v>
      </c>
      <c r="C47" s="175"/>
      <c r="D47" s="175"/>
      <c r="F47" s="186">
        <f>C47-[1]ОДДС!N33</f>
        <v>0</v>
      </c>
      <c r="G47" s="186">
        <f>D47-[1]ОДДС!Z33</f>
        <v>0</v>
      </c>
    </row>
    <row r="48" spans="1:7" ht="16.5" thickBot="1" x14ac:dyDescent="0.3">
      <c r="A48" s="179" t="s">
        <v>187</v>
      </c>
      <c r="B48" s="180" t="s">
        <v>219</v>
      </c>
      <c r="C48" s="175">
        <v>132</v>
      </c>
      <c r="D48" s="175"/>
      <c r="F48" s="186">
        <f>C48-[1]ОДДС!N34</f>
        <v>-0.25</v>
      </c>
      <c r="G48" s="186">
        <f>D48-[1]ОДДС!Z34</f>
        <v>0</v>
      </c>
    </row>
    <row r="49" spans="1:7" ht="32.25" thickBot="1" x14ac:dyDescent="0.3">
      <c r="A49" s="179" t="s">
        <v>108</v>
      </c>
      <c r="B49" s="180" t="s">
        <v>220</v>
      </c>
      <c r="C49" s="175">
        <v>1012740</v>
      </c>
      <c r="D49" s="175">
        <v>865861</v>
      </c>
      <c r="F49" s="186">
        <f>C49-[1]ОДДС!N35</f>
        <v>1.2789599996758625</v>
      </c>
      <c r="G49" s="186">
        <f>D49-[1]ОДДС!Z35</f>
        <v>-0.55748999956995249</v>
      </c>
    </row>
    <row r="50" spans="1:7" ht="16.5" thickBot="1" x14ac:dyDescent="0.3">
      <c r="A50" s="179" t="s">
        <v>82</v>
      </c>
      <c r="B50" s="181"/>
      <c r="C50" s="175"/>
      <c r="D50" s="175"/>
      <c r="F50" s="186">
        <f>C50-[1]ОДДС!N36</f>
        <v>0</v>
      </c>
      <c r="G50" s="186">
        <f>D50-[1]ОДДС!Z36</f>
        <v>0</v>
      </c>
    </row>
    <row r="51" spans="1:7" ht="16.5" thickBot="1" x14ac:dyDescent="0.3">
      <c r="A51" s="179" t="s">
        <v>221</v>
      </c>
      <c r="B51" s="180" t="s">
        <v>222</v>
      </c>
      <c r="C51" s="175">
        <v>412650</v>
      </c>
      <c r="D51" s="175">
        <v>201663</v>
      </c>
      <c r="F51" s="186">
        <f>C51-[1]ОДДС!N37</f>
        <v>9.8759999964386225E-2</v>
      </c>
      <c r="G51" s="186">
        <f>D51-[1]ОДДС!Z37</f>
        <v>-0.26217000000178814</v>
      </c>
    </row>
    <row r="52" spans="1:7" ht="16.5" thickBot="1" x14ac:dyDescent="0.3">
      <c r="A52" s="179" t="s">
        <v>223</v>
      </c>
      <c r="B52" s="180" t="s">
        <v>224</v>
      </c>
      <c r="C52" s="175">
        <v>5973</v>
      </c>
      <c r="D52" s="175">
        <v>61</v>
      </c>
      <c r="F52" s="186">
        <f>C52-[1]ОДДС!N38</f>
        <v>0.5</v>
      </c>
      <c r="G52" s="186">
        <f>D52-[1]ОДДС!Z38</f>
        <v>0.2258899999999997</v>
      </c>
    </row>
    <row r="53" spans="1:7" ht="16.5" thickBot="1" x14ac:dyDescent="0.3">
      <c r="A53" s="179" t="s">
        <v>225</v>
      </c>
      <c r="B53" s="180" t="s">
        <v>226</v>
      </c>
      <c r="C53" s="175">
        <v>6376</v>
      </c>
      <c r="D53" s="175">
        <v>795</v>
      </c>
      <c r="F53" s="186">
        <f>C53-[1]ОДДС!N39</f>
        <v>0.20963000000028842</v>
      </c>
      <c r="G53" s="186">
        <f>D53-[1]ОДДС!Z39</f>
        <v>7.6329999999984466E-2</v>
      </c>
    </row>
    <row r="54" spans="1:7" ht="48" thickBot="1" x14ac:dyDescent="0.3">
      <c r="A54" s="179" t="s">
        <v>227</v>
      </c>
      <c r="B54" s="180" t="s">
        <v>228</v>
      </c>
      <c r="C54" s="175"/>
      <c r="D54" s="175"/>
      <c r="F54" s="186">
        <f>C54-[1]ОДДС!N40</f>
        <v>0</v>
      </c>
      <c r="G54" s="186">
        <f>D54-[1]ОДДС!Z40</f>
        <v>0</v>
      </c>
    </row>
    <row r="55" spans="1:7" ht="32.25" thickBot="1" x14ac:dyDescent="0.3">
      <c r="A55" s="179" t="s">
        <v>229</v>
      </c>
      <c r="B55" s="180" t="s">
        <v>230</v>
      </c>
      <c r="C55" s="175"/>
      <c r="D55" s="175"/>
      <c r="F55" s="186">
        <f>C55-[1]ОДДС!N41</f>
        <v>0</v>
      </c>
      <c r="G55" s="186">
        <f>D55-[1]ОДДС!Z41</f>
        <v>0</v>
      </c>
    </row>
    <row r="56" spans="1:7" ht="32.25" thickBot="1" x14ac:dyDescent="0.3">
      <c r="A56" s="179" t="s">
        <v>231</v>
      </c>
      <c r="B56" s="180" t="s">
        <v>232</v>
      </c>
      <c r="C56" s="175"/>
      <c r="D56" s="175"/>
      <c r="F56" s="186">
        <f>C56-[1]ОДДС!N42</f>
        <v>0</v>
      </c>
      <c r="G56" s="186">
        <f>D56-[1]ОДДС!Z42</f>
        <v>0</v>
      </c>
    </row>
    <row r="57" spans="1:7" ht="16.5" thickBot="1" x14ac:dyDescent="0.3">
      <c r="A57" s="179" t="s">
        <v>233</v>
      </c>
      <c r="B57" s="180" t="s">
        <v>234</v>
      </c>
      <c r="C57" s="175"/>
      <c r="D57" s="175"/>
      <c r="F57" s="186">
        <f>C57-[1]ОДДС!N43</f>
        <v>0</v>
      </c>
      <c r="G57" s="186">
        <f>D57-[1]ОДДС!Z43</f>
        <v>0</v>
      </c>
    </row>
    <row r="58" spans="1:7" ht="16.5" thickBot="1" x14ac:dyDescent="0.3">
      <c r="A58" s="179" t="s">
        <v>235</v>
      </c>
      <c r="B58" s="180" t="s">
        <v>236</v>
      </c>
      <c r="C58" s="175">
        <v>954</v>
      </c>
      <c r="D58" s="175">
        <v>7963</v>
      </c>
      <c r="F58" s="186">
        <f>C58-[1]ОДДС!N44</f>
        <v>0.42799999999999727</v>
      </c>
      <c r="G58" s="186">
        <f>D58-[1]ОДДС!Z44</f>
        <v>-0.1999999999998181</v>
      </c>
    </row>
    <row r="59" spans="1:7" ht="32.25" thickBot="1" x14ac:dyDescent="0.3">
      <c r="A59" s="179" t="s">
        <v>214</v>
      </c>
      <c r="B59" s="180" t="s">
        <v>237</v>
      </c>
      <c r="C59" s="175"/>
      <c r="D59" s="175"/>
      <c r="F59" s="186">
        <f>C59-[1]ОДДС!N45</f>
        <v>0</v>
      </c>
      <c r="G59" s="186">
        <f>D59-[1]ОДДС!Z45</f>
        <v>0</v>
      </c>
    </row>
    <row r="60" spans="1:7" ht="32.25" thickBot="1" x14ac:dyDescent="0.3">
      <c r="A60" s="179" t="s">
        <v>238</v>
      </c>
      <c r="B60" s="180" t="s">
        <v>239</v>
      </c>
      <c r="C60" s="175"/>
      <c r="D60" s="175"/>
      <c r="F60" s="186">
        <f>C60-[1]ОДДС!N46</f>
        <v>0</v>
      </c>
      <c r="G60" s="186">
        <f>D60-[1]ОДДС!Z46</f>
        <v>0</v>
      </c>
    </row>
    <row r="61" spans="1:7" ht="16.5" thickBot="1" x14ac:dyDescent="0.3">
      <c r="A61" s="179" t="s">
        <v>195</v>
      </c>
      <c r="B61" s="180" t="s">
        <v>240</v>
      </c>
      <c r="C61" s="175">
        <v>586787</v>
      </c>
      <c r="D61" s="175">
        <v>655379</v>
      </c>
      <c r="F61" s="186">
        <f>C61-[1]ОДДС!N47</f>
        <v>4.2569999815896153E-2</v>
      </c>
      <c r="G61" s="186">
        <f>D61-[1]ОДДС!Z47</f>
        <v>-0.3975399995688349</v>
      </c>
    </row>
    <row r="62" spans="1:7" ht="48" thickBot="1" x14ac:dyDescent="0.3">
      <c r="A62" s="179" t="s">
        <v>241</v>
      </c>
      <c r="B62" s="180" t="s">
        <v>242</v>
      </c>
      <c r="C62" s="175">
        <v>-1007509</v>
      </c>
      <c r="D62" s="175">
        <v>-855876</v>
      </c>
      <c r="F62" s="186">
        <f>C62-[1]ОДДС!N48</f>
        <v>-1.3289599997224286</v>
      </c>
      <c r="G62" s="186">
        <f>D62-[1]ОДДС!Z48</f>
        <v>0.23248999950010329</v>
      </c>
    </row>
    <row r="63" spans="1:7" ht="16.5" customHeight="1" thickBot="1" x14ac:dyDescent="0.3">
      <c r="A63" s="183" t="s">
        <v>109</v>
      </c>
      <c r="B63" s="184"/>
      <c r="C63" s="176"/>
      <c r="D63" s="177"/>
      <c r="F63" s="186">
        <f>C63-[1]ОДДС!N49</f>
        <v>0</v>
      </c>
      <c r="G63" s="186">
        <f>D63-[1]ОДДС!Z49</f>
        <v>0</v>
      </c>
    </row>
    <row r="64" spans="1:7" ht="32.25" thickBot="1" x14ac:dyDescent="0.3">
      <c r="A64" s="179" t="s">
        <v>110</v>
      </c>
      <c r="B64" s="180" t="s">
        <v>243</v>
      </c>
      <c r="C64" s="175">
        <v>3470</v>
      </c>
      <c r="D64" s="175">
        <f>SUM(D66:D69)</f>
        <v>0</v>
      </c>
      <c r="F64" s="186">
        <f>C64-[1]ОДДС!N50</f>
        <v>0.125</v>
      </c>
      <c r="G64" s="186">
        <f>D64-[1]ОДДС!Z50</f>
        <v>0</v>
      </c>
    </row>
    <row r="65" spans="1:7" ht="16.5" thickBot="1" x14ac:dyDescent="0.3">
      <c r="A65" s="179" t="s">
        <v>82</v>
      </c>
      <c r="B65" s="181"/>
      <c r="C65" s="175"/>
      <c r="D65" s="175"/>
      <c r="F65" s="186">
        <f>C65-[1]ОДДС!N51</f>
        <v>0</v>
      </c>
      <c r="G65" s="186">
        <f>D65-[1]ОДДС!Z51</f>
        <v>0</v>
      </c>
    </row>
    <row r="66" spans="1:7" ht="16.5" thickBot="1" x14ac:dyDescent="0.3">
      <c r="A66" s="179" t="s">
        <v>244</v>
      </c>
      <c r="B66" s="180" t="s">
        <v>245</v>
      </c>
      <c r="C66" s="175"/>
      <c r="D66" s="175"/>
      <c r="F66" s="186">
        <f>C66-[1]ОДДС!N52</f>
        <v>0</v>
      </c>
      <c r="G66" s="186">
        <f>D66-[1]ОДДС!Z52</f>
        <v>0</v>
      </c>
    </row>
    <row r="67" spans="1:7" ht="16.5" thickBot="1" x14ac:dyDescent="0.3">
      <c r="A67" s="179" t="s">
        <v>246</v>
      </c>
      <c r="B67" s="180" t="s">
        <v>247</v>
      </c>
      <c r="C67" s="175"/>
      <c r="D67" s="175"/>
      <c r="F67" s="186">
        <f>C67-[1]ОДДС!N53</f>
        <v>0</v>
      </c>
      <c r="G67" s="186">
        <f>D67-[1]ОДДС!Z53</f>
        <v>0</v>
      </c>
    </row>
    <row r="68" spans="1:7" ht="16.5" thickBot="1" x14ac:dyDescent="0.3">
      <c r="A68" s="179" t="s">
        <v>186</v>
      </c>
      <c r="B68" s="180" t="s">
        <v>248</v>
      </c>
      <c r="C68" s="175"/>
      <c r="D68" s="175"/>
      <c r="F68" s="186">
        <f>C68-[1]ОДДС!N54</f>
        <v>0</v>
      </c>
      <c r="G68" s="186">
        <f>D68-[1]ОДДС!Z54</f>
        <v>0</v>
      </c>
    </row>
    <row r="69" spans="1:7" ht="16.5" thickBot="1" x14ac:dyDescent="0.3">
      <c r="A69" s="179" t="s">
        <v>187</v>
      </c>
      <c r="B69" s="180" t="s">
        <v>249</v>
      </c>
      <c r="C69" s="175">
        <v>3470</v>
      </c>
      <c r="D69" s="175"/>
      <c r="F69" s="186">
        <f>C69-[1]ОДДС!N55</f>
        <v>0.125</v>
      </c>
      <c r="G69" s="186">
        <f>D69-[1]ОДДС!Z55</f>
        <v>0</v>
      </c>
    </row>
    <row r="70" spans="1:7" ht="32.25" thickBot="1" x14ac:dyDescent="0.3">
      <c r="A70" s="179" t="s">
        <v>111</v>
      </c>
      <c r="B70" s="180" t="s">
        <v>250</v>
      </c>
      <c r="C70" s="175">
        <v>100955</v>
      </c>
      <c r="D70" s="175">
        <v>183596</v>
      </c>
      <c r="F70" s="186">
        <f>C70-[1]ОДДС!N56</f>
        <v>0.34111000000848435</v>
      </c>
      <c r="G70" s="186">
        <f>D70-[1]ОДДС!Z56</f>
        <v>-0.37377999999444</v>
      </c>
    </row>
    <row r="71" spans="1:7" ht="16.5" thickBot="1" x14ac:dyDescent="0.3">
      <c r="A71" s="179" t="s">
        <v>82</v>
      </c>
      <c r="B71" s="181"/>
      <c r="C71" s="175"/>
      <c r="D71" s="175"/>
      <c r="F71" s="186">
        <f>C71-[1]ОДДС!N57</f>
        <v>0</v>
      </c>
      <c r="G71" s="186">
        <f>D71-[1]ОДДС!Z57</f>
        <v>0</v>
      </c>
    </row>
    <row r="72" spans="1:7" ht="16.5" thickBot="1" x14ac:dyDescent="0.3">
      <c r="A72" s="179" t="s">
        <v>251</v>
      </c>
      <c r="B72" s="180">
        <v>101</v>
      </c>
      <c r="C72" s="175">
        <v>39550</v>
      </c>
      <c r="D72" s="175">
        <v>120222</v>
      </c>
      <c r="F72" s="186">
        <f>C72-[1]ОДДС!N58</f>
        <v>0.43777000000409316</v>
      </c>
      <c r="G72" s="186">
        <f>D72-[1]ОДДС!Z58</f>
        <v>-0.1837799999921117</v>
      </c>
    </row>
    <row r="73" spans="1:7" ht="16.5" thickBot="1" x14ac:dyDescent="0.3">
      <c r="A73" s="179" t="s">
        <v>191</v>
      </c>
      <c r="B73" s="180">
        <v>102</v>
      </c>
      <c r="C73" s="175">
        <v>59374</v>
      </c>
      <c r="D73" s="175">
        <v>59374</v>
      </c>
      <c r="F73" s="186">
        <f>C73-[1]ОДДС!N59</f>
        <v>-0.19000000000232831</v>
      </c>
      <c r="G73" s="186">
        <f>D73-[1]ОДДС!Z59</f>
        <v>-0.19000000000232831</v>
      </c>
    </row>
    <row r="74" spans="1:7" ht="16.5" thickBot="1" x14ac:dyDescent="0.3">
      <c r="A74" s="179" t="s">
        <v>252</v>
      </c>
      <c r="B74" s="180">
        <v>103</v>
      </c>
      <c r="C74" s="175"/>
      <c r="D74" s="175"/>
      <c r="F74" s="186">
        <f>C74-[1]ОДДС!N60</f>
        <v>0</v>
      </c>
      <c r="G74" s="186">
        <f>D74-[1]ОДДС!Z60</f>
        <v>0</v>
      </c>
    </row>
    <row r="75" spans="1:7" ht="16.5" thickBot="1" x14ac:dyDescent="0.3">
      <c r="A75" s="179" t="s">
        <v>253</v>
      </c>
      <c r="B75" s="180">
        <v>104</v>
      </c>
      <c r="C75" s="175"/>
      <c r="D75" s="175"/>
      <c r="F75" s="186">
        <f>C75-[1]ОДДС!N61</f>
        <v>0</v>
      </c>
      <c r="G75" s="186">
        <f>D75-[1]ОДДС!Z61</f>
        <v>0</v>
      </c>
    </row>
    <row r="76" spans="1:7" ht="16.5" thickBot="1" x14ac:dyDescent="0.3">
      <c r="A76" s="179" t="s">
        <v>254</v>
      </c>
      <c r="B76" s="180">
        <v>105</v>
      </c>
      <c r="C76" s="175">
        <v>2031</v>
      </c>
      <c r="D76" s="175">
        <v>4000</v>
      </c>
      <c r="F76" s="186">
        <f>C76-[1]ОДДС!N62</f>
        <v>9.3340000000125656E-2</v>
      </c>
      <c r="G76" s="186">
        <f>D76-[1]ОДДС!Z62</f>
        <v>0</v>
      </c>
    </row>
    <row r="77" spans="1:7" ht="32.25" thickBot="1" x14ac:dyDescent="0.3">
      <c r="A77" s="179" t="s">
        <v>255</v>
      </c>
      <c r="B77" s="180">
        <v>110</v>
      </c>
      <c r="C77" s="175">
        <v>-97485</v>
      </c>
      <c r="D77" s="175">
        <v>-183596</v>
      </c>
      <c r="F77" s="186">
        <f>C77-[1]ОДДС!N63</f>
        <v>-0.21611000000848435</v>
      </c>
      <c r="G77" s="186">
        <f>D77-[1]ОДДС!Z63</f>
        <v>0.37377999999444</v>
      </c>
    </row>
    <row r="78" spans="1:7" ht="16.5" thickBot="1" x14ac:dyDescent="0.3">
      <c r="A78" s="179" t="s">
        <v>112</v>
      </c>
      <c r="B78" s="180">
        <v>120</v>
      </c>
      <c r="C78" s="175">
        <v>71</v>
      </c>
      <c r="D78" s="175">
        <v>-1124</v>
      </c>
      <c r="F78" s="186">
        <f>C78-[1]ОДДС!N64</f>
        <v>1.0021699999977045</v>
      </c>
      <c r="G78" s="186">
        <f>D78-[1]ОДДС!Z64</f>
        <v>-1.1994799999997667</v>
      </c>
    </row>
    <row r="79" spans="1:7" ht="48" thickBot="1" x14ac:dyDescent="0.3">
      <c r="A79" s="179" t="s">
        <v>113</v>
      </c>
      <c r="B79" s="180">
        <v>130</v>
      </c>
      <c r="C79" s="175">
        <v>27534</v>
      </c>
      <c r="D79" s="175">
        <v>87594</v>
      </c>
      <c r="F79" s="186">
        <f>C79-[1]ОДДС!N65</f>
        <v>-0.42301999897608766</v>
      </c>
      <c r="G79" s="186">
        <f>D79-[1]ОДДС!Z65</f>
        <v>-1.0245800008269725</v>
      </c>
    </row>
    <row r="80" spans="1:7" ht="32.25" thickBot="1" x14ac:dyDescent="0.3">
      <c r="A80" s="179" t="s">
        <v>114</v>
      </c>
      <c r="B80" s="180">
        <v>140</v>
      </c>
      <c r="C80" s="175">
        <v>22971</v>
      </c>
      <c r="D80" s="175">
        <v>58588</v>
      </c>
      <c r="F80" s="186">
        <f>C80-[1]ОДДС!N66</f>
        <v>0.33717999998043524</v>
      </c>
      <c r="G80" s="186">
        <f>D80-[1]ОДДС!Z66</f>
        <v>0.37457999999605818</v>
      </c>
    </row>
    <row r="81" spans="1:13" ht="32.25" thickBot="1" x14ac:dyDescent="0.3">
      <c r="A81" s="179" t="s">
        <v>115</v>
      </c>
      <c r="B81" s="180">
        <v>150</v>
      </c>
      <c r="C81" s="175">
        <v>50505</v>
      </c>
      <c r="D81" s="175">
        <v>146182</v>
      </c>
      <c r="F81" s="186">
        <f>C81-[1]ОДДС!N67</f>
        <v>-0.27836999994906364</v>
      </c>
      <c r="G81" s="186">
        <f>D81-[1]ОДДС!Z67</f>
        <v>-0.34739000000990927</v>
      </c>
    </row>
    <row r="82" spans="1:13" ht="15.75" x14ac:dyDescent="0.25">
      <c r="A82" s="185"/>
      <c r="B82" s="42"/>
      <c r="C82" s="44">
        <f t="shared" ref="C82:D82" si="0">C79+C80-C81</f>
        <v>0</v>
      </c>
      <c r="D82" s="44">
        <f t="shared" si="0"/>
        <v>0</v>
      </c>
    </row>
    <row r="83" spans="1:13" ht="15.75" x14ac:dyDescent="0.25">
      <c r="A83" s="69"/>
      <c r="B83" s="42"/>
      <c r="C83" s="44"/>
      <c r="D83" s="42"/>
    </row>
    <row r="84" spans="1:13" s="2" customFormat="1" ht="12" customHeight="1" x14ac:dyDescent="0.25">
      <c r="A84" s="52" t="s">
        <v>405</v>
      </c>
      <c r="B84" s="8"/>
      <c r="C84" s="167"/>
      <c r="D84" s="8"/>
      <c r="E84" s="8"/>
      <c r="F84" s="8"/>
      <c r="G84" s="9"/>
      <c r="I84" s="14"/>
      <c r="J84" s="14"/>
      <c r="K84" s="14"/>
      <c r="L84" s="14"/>
      <c r="M84" s="14"/>
    </row>
    <row r="85" spans="1:13" s="2" customFormat="1" ht="11.25" customHeight="1" x14ac:dyDescent="0.25">
      <c r="A85" s="217" t="s">
        <v>263</v>
      </c>
      <c r="B85" s="9"/>
      <c r="C85" s="217" t="s">
        <v>101</v>
      </c>
      <c r="D85" s="10"/>
      <c r="E85" s="10"/>
      <c r="F85" s="10"/>
      <c r="G85" s="9"/>
      <c r="I85" s="15"/>
      <c r="J85" s="15"/>
      <c r="K85" s="9"/>
      <c r="L85" s="15"/>
      <c r="M85" s="15"/>
    </row>
    <row r="86" spans="1:13" s="2" customFormat="1" ht="11.25" customHeight="1" x14ac:dyDescent="0.25">
      <c r="B86" s="9"/>
      <c r="C86" s="11"/>
      <c r="D86" s="9"/>
      <c r="E86" s="9"/>
      <c r="F86" s="9"/>
      <c r="G86" s="9"/>
      <c r="I86" s="9"/>
      <c r="J86" s="9"/>
      <c r="K86" s="9"/>
      <c r="L86" s="9"/>
      <c r="M86" s="9"/>
    </row>
    <row r="87" spans="1:13" s="2" customFormat="1" ht="11.25" customHeight="1" x14ac:dyDescent="0.25">
      <c r="B87" s="9"/>
      <c r="C87" s="11"/>
      <c r="D87" s="9"/>
      <c r="E87" s="9"/>
      <c r="F87" s="9"/>
      <c r="G87" s="9"/>
      <c r="I87" s="9"/>
      <c r="J87" s="9"/>
      <c r="K87" s="9"/>
      <c r="L87" s="9"/>
      <c r="M87" s="9"/>
    </row>
    <row r="88" spans="1:13" s="2" customFormat="1" ht="12" customHeight="1" x14ac:dyDescent="0.25">
      <c r="A88" s="7" t="s">
        <v>657</v>
      </c>
      <c r="B88" s="8"/>
      <c r="C88" s="12" t="s">
        <v>161</v>
      </c>
      <c r="D88" s="8"/>
      <c r="E88" s="8"/>
      <c r="F88" s="8"/>
      <c r="G88" s="9"/>
      <c r="I88" s="14"/>
      <c r="J88" s="14"/>
      <c r="K88" s="14"/>
      <c r="L88" s="14"/>
      <c r="M88" s="14"/>
    </row>
    <row r="89" spans="1:13" s="2" customFormat="1" ht="11.25" customHeight="1" x14ac:dyDescent="0.25">
      <c r="A89" s="217" t="s">
        <v>264</v>
      </c>
      <c r="B89" s="9"/>
      <c r="C89" s="13" t="s">
        <v>101</v>
      </c>
      <c r="D89" s="10"/>
      <c r="E89" s="10"/>
      <c r="F89" s="10"/>
      <c r="G89" s="9"/>
      <c r="I89" s="15"/>
      <c r="J89" s="15"/>
      <c r="K89" s="15"/>
      <c r="L89" s="15"/>
      <c r="M89" s="15"/>
    </row>
    <row r="90" spans="1:13" s="2" customFormat="1" ht="11.25" customHeight="1" x14ac:dyDescent="0.25">
      <c r="I90" s="9"/>
      <c r="J90" s="9"/>
      <c r="K90" s="9"/>
      <c r="L90" s="9"/>
      <c r="M90" s="9"/>
    </row>
    <row r="91" spans="1:13" s="2" customFormat="1" ht="11.25" customHeight="1" x14ac:dyDescent="0.25">
      <c r="A91" s="2" t="s">
        <v>102</v>
      </c>
      <c r="I91" s="9"/>
      <c r="J91" s="9"/>
      <c r="K91" s="9"/>
      <c r="L91" s="9"/>
      <c r="M91" s="9"/>
    </row>
    <row r="92" spans="1:13" s="2" customFormat="1" ht="11.25" customHeight="1" x14ac:dyDescent="0.25">
      <c r="I92" s="9"/>
      <c r="J92" s="9"/>
      <c r="K92" s="9"/>
      <c r="L92" s="9"/>
      <c r="M92" s="9"/>
    </row>
    <row r="93" spans="1:13" s="2" customFormat="1" ht="11.25" customHeight="1" x14ac:dyDescent="0.25"/>
  </sheetData>
  <mergeCells count="6">
    <mergeCell ref="A6:D6"/>
    <mergeCell ref="A5:D5"/>
    <mergeCell ref="A2:D2"/>
    <mergeCell ref="A3:D3"/>
    <mergeCell ref="A16:D16"/>
    <mergeCell ref="A7:D7"/>
  </mergeCells>
  <pageMargins left="0.7" right="0.7" top="0.75" bottom="0.75" header="0.3" footer="0.3"/>
  <pageSetup paperSize="9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topLeftCell="A18" workbookViewId="0">
      <pane xSplit="1" ySplit="8" topLeftCell="B26" activePane="bottomRight" state="frozen"/>
      <selection activeCell="A18" sqref="A18"/>
      <selection pane="topRight" activeCell="B18" sqref="B18"/>
      <selection pane="bottomLeft" activeCell="A26" sqref="A26"/>
      <selection pane="bottomRight" activeCell="C19" sqref="C19"/>
    </sheetView>
  </sheetViews>
  <sheetFormatPr defaultRowHeight="15" x14ac:dyDescent="0.25"/>
  <cols>
    <col min="1" max="1" width="33" style="42" customWidth="1"/>
    <col min="2" max="2" width="9.140625" style="42"/>
    <col min="3" max="3" width="11.42578125" style="42" customWidth="1"/>
    <col min="4" max="4" width="9.28515625" style="42" customWidth="1"/>
    <col min="5" max="5" width="8.5703125" style="42" customWidth="1"/>
    <col min="6" max="6" width="9.85546875" style="42" customWidth="1"/>
    <col min="7" max="7" width="12.7109375" style="42" customWidth="1"/>
    <col min="8" max="8" width="7.7109375" style="42" customWidth="1"/>
    <col min="9" max="9" width="11.85546875" style="42" customWidth="1"/>
    <col min="10" max="10" width="9.140625" style="1"/>
    <col min="11" max="11" width="10.5703125" style="1" customWidth="1"/>
    <col min="12" max="12" width="10.85546875" style="1" hidden="1" customWidth="1"/>
    <col min="13" max="13" width="0" style="1" hidden="1" customWidth="1"/>
    <col min="14" max="14" width="10.5703125" style="1" hidden="1" customWidth="1"/>
    <col min="15" max="15" width="0" style="1" hidden="1" customWidth="1"/>
    <col min="16" max="16384" width="9.140625" style="1"/>
  </cols>
  <sheetData>
    <row r="1" spans="1:9" ht="15.75" x14ac:dyDescent="0.25">
      <c r="A1" s="70"/>
    </row>
    <row r="2" spans="1:9" ht="15.75" x14ac:dyDescent="0.25">
      <c r="A2" s="222" t="s">
        <v>256</v>
      </c>
      <c r="B2" s="222"/>
      <c r="C2" s="222"/>
      <c r="D2" s="222"/>
      <c r="E2" s="222"/>
      <c r="F2" s="222"/>
      <c r="G2" s="222"/>
      <c r="H2" s="222"/>
      <c r="I2" s="222"/>
    </row>
    <row r="3" spans="1:9" ht="15.75" x14ac:dyDescent="0.25">
      <c r="A3" s="222" t="s">
        <v>662</v>
      </c>
      <c r="B3" s="222"/>
      <c r="C3" s="222"/>
      <c r="D3" s="222"/>
      <c r="E3" s="222"/>
      <c r="F3" s="222"/>
      <c r="G3" s="222"/>
      <c r="H3" s="222"/>
      <c r="I3" s="222"/>
    </row>
    <row r="4" spans="1:9" ht="15.75" x14ac:dyDescent="0.25">
      <c r="A4" s="69"/>
    </row>
    <row r="5" spans="1:9" ht="15.75" hidden="1" x14ac:dyDescent="0.25">
      <c r="A5" s="70"/>
    </row>
    <row r="6" spans="1:9" ht="15.75" hidden="1" x14ac:dyDescent="0.25">
      <c r="A6" s="70"/>
    </row>
    <row r="7" spans="1:9" ht="15.75" hidden="1" x14ac:dyDescent="0.25">
      <c r="A7" s="70"/>
    </row>
    <row r="8" spans="1:9" ht="15.75" hidden="1" x14ac:dyDescent="0.25">
      <c r="A8" s="70"/>
    </row>
    <row r="9" spans="1:9" ht="15.75" hidden="1" x14ac:dyDescent="0.25">
      <c r="A9" s="70"/>
    </row>
    <row r="10" spans="1:9" ht="15.75" hidden="1" x14ac:dyDescent="0.25">
      <c r="A10" s="228"/>
      <c r="B10" s="228"/>
      <c r="C10" s="228"/>
      <c r="D10" s="228"/>
      <c r="E10" s="228"/>
      <c r="F10" s="228"/>
      <c r="G10" s="228"/>
      <c r="H10" s="228"/>
      <c r="I10" s="228"/>
    </row>
    <row r="11" spans="1:9" ht="15.75" hidden="1" x14ac:dyDescent="0.25">
      <c r="A11" s="69"/>
    </row>
    <row r="12" spans="1:9" s="187" customFormat="1" x14ac:dyDescent="0.25">
      <c r="A12" s="220" t="s">
        <v>649</v>
      </c>
      <c r="B12" s="220"/>
      <c r="C12" s="220"/>
      <c r="D12" s="220"/>
    </row>
    <row r="13" spans="1:9" s="187" customFormat="1" x14ac:dyDescent="0.25">
      <c r="A13" s="220" t="s">
        <v>646</v>
      </c>
      <c r="B13" s="220"/>
      <c r="C13" s="220"/>
      <c r="D13" s="220"/>
    </row>
    <row r="14" spans="1:9" s="187" customFormat="1" x14ac:dyDescent="0.25">
      <c r="A14" s="220" t="s">
        <v>650</v>
      </c>
      <c r="B14" s="220"/>
      <c r="C14" s="220"/>
      <c r="D14" s="220"/>
    </row>
    <row r="15" spans="1:9" s="187" customFormat="1" x14ac:dyDescent="0.25">
      <c r="A15" s="192" t="s">
        <v>651</v>
      </c>
      <c r="B15" s="189"/>
      <c r="C15" s="189"/>
      <c r="D15" s="189"/>
    </row>
    <row r="16" spans="1:9" s="187" customFormat="1" x14ac:dyDescent="0.25">
      <c r="A16" s="189" t="s">
        <v>652</v>
      </c>
      <c r="B16" s="189"/>
      <c r="C16" s="189"/>
      <c r="D16" s="189"/>
    </row>
    <row r="17" spans="1:14" s="187" customFormat="1" x14ac:dyDescent="0.25">
      <c r="A17" s="189" t="s">
        <v>647</v>
      </c>
      <c r="B17" s="208"/>
      <c r="C17" s="208"/>
      <c r="D17" s="191" t="s">
        <v>658</v>
      </c>
    </row>
    <row r="18" spans="1:14" s="187" customFormat="1" ht="15.75" x14ac:dyDescent="0.25">
      <c r="A18" s="188"/>
      <c r="B18" s="190"/>
      <c r="C18" s="208"/>
      <c r="D18" s="191" t="s">
        <v>659</v>
      </c>
    </row>
    <row r="19" spans="1:14" s="187" customFormat="1" ht="15.75" x14ac:dyDescent="0.25">
      <c r="A19" s="188"/>
      <c r="C19" s="208"/>
      <c r="D19" s="191" t="s">
        <v>660</v>
      </c>
    </row>
    <row r="20" spans="1:14" x14ac:dyDescent="0.25">
      <c r="A20" s="1"/>
      <c r="E20" s="1"/>
      <c r="F20" s="1"/>
      <c r="G20" s="1"/>
      <c r="H20" s="1"/>
      <c r="I20" s="1"/>
    </row>
    <row r="21" spans="1:14" ht="15.75" x14ac:dyDescent="0.25">
      <c r="A21" s="69"/>
      <c r="D21" s="209" t="s">
        <v>1</v>
      </c>
      <c r="E21" s="1"/>
      <c r="F21" s="1"/>
      <c r="G21" s="1"/>
      <c r="H21" s="1"/>
      <c r="I21" s="1"/>
    </row>
    <row r="22" spans="1:14" ht="15.75" x14ac:dyDescent="0.25">
      <c r="A22" s="69"/>
    </row>
    <row r="23" spans="1:14" ht="16.5" thickBot="1" x14ac:dyDescent="0.3">
      <c r="A23" s="69"/>
    </row>
    <row r="24" spans="1:14" ht="16.5" customHeight="1" thickBot="1" x14ac:dyDescent="0.3">
      <c r="A24" s="229" t="s">
        <v>116</v>
      </c>
      <c r="B24" s="229" t="s">
        <v>3</v>
      </c>
      <c r="C24" s="231" t="s">
        <v>117</v>
      </c>
      <c r="D24" s="232"/>
      <c r="E24" s="232"/>
      <c r="F24" s="232"/>
      <c r="G24" s="233"/>
      <c r="H24" s="229" t="s">
        <v>57</v>
      </c>
      <c r="I24" s="229" t="s">
        <v>118</v>
      </c>
    </row>
    <row r="25" spans="1:14" ht="53.25" customHeight="1" thickBot="1" x14ac:dyDescent="0.3">
      <c r="A25" s="230"/>
      <c r="B25" s="230"/>
      <c r="C25" s="204" t="s">
        <v>51</v>
      </c>
      <c r="D25" s="204" t="s">
        <v>52</v>
      </c>
      <c r="E25" s="204" t="s">
        <v>53</v>
      </c>
      <c r="F25" s="204" t="s">
        <v>54</v>
      </c>
      <c r="G25" s="204" t="s">
        <v>144</v>
      </c>
      <c r="H25" s="230"/>
      <c r="I25" s="230"/>
    </row>
    <row r="26" spans="1:14" ht="15.75" thickBot="1" x14ac:dyDescent="0.3">
      <c r="A26" s="212" t="s">
        <v>119</v>
      </c>
      <c r="B26" s="213" t="s">
        <v>60</v>
      </c>
      <c r="C26" s="214">
        <v>949307</v>
      </c>
      <c r="D26" s="214">
        <v>-14363</v>
      </c>
      <c r="E26" s="214"/>
      <c r="F26" s="214">
        <v>1237095</v>
      </c>
      <c r="G26" s="214">
        <v>2300584</v>
      </c>
      <c r="H26" s="214"/>
      <c r="I26" s="214">
        <v>4472623</v>
      </c>
      <c r="K26" s="186"/>
      <c r="L26" s="186"/>
      <c r="M26" s="186"/>
      <c r="N26" s="186"/>
    </row>
    <row r="27" spans="1:14" ht="15.75" thickBot="1" x14ac:dyDescent="0.3">
      <c r="A27" s="212" t="s">
        <v>120</v>
      </c>
      <c r="B27" s="213" t="s">
        <v>61</v>
      </c>
      <c r="C27" s="214"/>
      <c r="D27" s="214"/>
      <c r="E27" s="214"/>
      <c r="F27" s="214"/>
      <c r="G27" s="214"/>
      <c r="H27" s="214"/>
      <c r="I27" s="214"/>
      <c r="K27" s="186"/>
      <c r="L27" s="186"/>
      <c r="M27" s="186"/>
      <c r="N27" s="186"/>
    </row>
    <row r="28" spans="1:14" ht="23.25" thickBot="1" x14ac:dyDescent="0.3">
      <c r="A28" s="212" t="s">
        <v>257</v>
      </c>
      <c r="B28" s="213">
        <v>100</v>
      </c>
      <c r="C28" s="214">
        <v>949307</v>
      </c>
      <c r="D28" s="214">
        <v>-14363</v>
      </c>
      <c r="E28" s="214"/>
      <c r="F28" s="214">
        <v>1237095</v>
      </c>
      <c r="G28" s="214">
        <v>2300584</v>
      </c>
      <c r="H28" s="214"/>
      <c r="I28" s="214">
        <v>4472623</v>
      </c>
      <c r="K28" s="186"/>
      <c r="L28" s="186"/>
      <c r="M28" s="186"/>
      <c r="N28" s="186"/>
    </row>
    <row r="29" spans="1:14" ht="23.25" thickBot="1" x14ac:dyDescent="0.3">
      <c r="A29" s="212" t="s">
        <v>258</v>
      </c>
      <c r="B29" s="213">
        <v>200</v>
      </c>
      <c r="C29" s="214">
        <v>0</v>
      </c>
      <c r="D29" s="214">
        <v>0</v>
      </c>
      <c r="E29" s="214">
        <v>0</v>
      </c>
      <c r="F29" s="214">
        <v>-47151</v>
      </c>
      <c r="G29" s="214">
        <v>307611</v>
      </c>
      <c r="H29" s="214">
        <v>0</v>
      </c>
      <c r="I29" s="214">
        <v>260460</v>
      </c>
      <c r="K29" s="186"/>
      <c r="L29" s="186"/>
      <c r="M29" s="186"/>
      <c r="N29" s="186"/>
    </row>
    <row r="30" spans="1:14" ht="15.75" thickBot="1" x14ac:dyDescent="0.3">
      <c r="A30" s="212" t="s">
        <v>121</v>
      </c>
      <c r="B30" s="213">
        <v>210</v>
      </c>
      <c r="C30" s="214"/>
      <c r="D30" s="214"/>
      <c r="E30" s="214"/>
      <c r="F30" s="214"/>
      <c r="G30" s="214">
        <v>260460</v>
      </c>
      <c r="H30" s="214"/>
      <c r="I30" s="214">
        <v>260460</v>
      </c>
      <c r="K30" s="186"/>
      <c r="L30" s="186"/>
      <c r="M30" s="186"/>
      <c r="N30" s="186"/>
    </row>
    <row r="31" spans="1:14" ht="23.25" thickBot="1" x14ac:dyDescent="0.3">
      <c r="A31" s="212" t="s">
        <v>122</v>
      </c>
      <c r="B31" s="213">
        <v>220</v>
      </c>
      <c r="C31" s="214">
        <v>0</v>
      </c>
      <c r="D31" s="214">
        <v>0</v>
      </c>
      <c r="E31" s="214">
        <v>0</v>
      </c>
      <c r="F31" s="214">
        <v>-47151</v>
      </c>
      <c r="G31" s="214">
        <v>47151</v>
      </c>
      <c r="H31" s="214">
        <v>0</v>
      </c>
      <c r="I31" s="214">
        <v>0</v>
      </c>
      <c r="K31" s="186"/>
      <c r="L31" s="186"/>
      <c r="M31" s="186"/>
      <c r="N31" s="186"/>
    </row>
    <row r="32" spans="1:14" ht="15.75" thickBot="1" x14ac:dyDescent="0.3">
      <c r="A32" s="212" t="s">
        <v>82</v>
      </c>
      <c r="B32" s="215"/>
      <c r="C32" s="214"/>
      <c r="D32" s="214"/>
      <c r="E32" s="214"/>
      <c r="F32" s="214"/>
      <c r="G32" s="214"/>
      <c r="H32" s="214"/>
      <c r="I32" s="214"/>
      <c r="K32" s="186"/>
      <c r="L32" s="186"/>
      <c r="M32" s="186"/>
      <c r="N32" s="186"/>
    </row>
    <row r="33" spans="1:14" ht="23.25" thickBot="1" x14ac:dyDescent="0.3">
      <c r="A33" s="212" t="s">
        <v>123</v>
      </c>
      <c r="B33" s="213">
        <v>221</v>
      </c>
      <c r="C33" s="214"/>
      <c r="D33" s="214"/>
      <c r="E33" s="214"/>
      <c r="F33" s="214"/>
      <c r="G33" s="214"/>
      <c r="H33" s="214"/>
      <c r="I33" s="214">
        <v>0</v>
      </c>
      <c r="K33" s="186"/>
      <c r="L33" s="186"/>
      <c r="M33" s="186"/>
      <c r="N33" s="186"/>
    </row>
    <row r="34" spans="1:14" ht="34.5" thickBot="1" x14ac:dyDescent="0.3">
      <c r="A34" s="212" t="s">
        <v>124</v>
      </c>
      <c r="B34" s="213">
        <v>222</v>
      </c>
      <c r="C34" s="214"/>
      <c r="D34" s="214"/>
      <c r="E34" s="214"/>
      <c r="F34" s="214">
        <v>-47151</v>
      </c>
      <c r="G34" s="214">
        <v>47151</v>
      </c>
      <c r="H34" s="214"/>
      <c r="I34" s="214">
        <v>0</v>
      </c>
      <c r="K34" s="186"/>
      <c r="L34" s="186"/>
      <c r="M34" s="186"/>
      <c r="N34" s="186"/>
    </row>
    <row r="35" spans="1:14" ht="34.5" thickBot="1" x14ac:dyDescent="0.3">
      <c r="A35" s="212" t="s">
        <v>125</v>
      </c>
      <c r="B35" s="213">
        <v>223</v>
      </c>
      <c r="C35" s="214"/>
      <c r="D35" s="214"/>
      <c r="E35" s="214"/>
      <c r="F35" s="214"/>
      <c r="G35" s="214"/>
      <c r="H35" s="214"/>
      <c r="I35" s="214">
        <v>0</v>
      </c>
      <c r="K35" s="186"/>
      <c r="L35" s="186"/>
      <c r="M35" s="186"/>
      <c r="N35" s="186"/>
    </row>
    <row r="36" spans="1:14" ht="45.75" thickBot="1" x14ac:dyDescent="0.3">
      <c r="A36" s="212" t="s">
        <v>85</v>
      </c>
      <c r="B36" s="213">
        <v>224</v>
      </c>
      <c r="C36" s="214"/>
      <c r="D36" s="214"/>
      <c r="E36" s="214"/>
      <c r="F36" s="214"/>
      <c r="G36" s="214"/>
      <c r="H36" s="214"/>
      <c r="I36" s="214">
        <v>0</v>
      </c>
      <c r="K36" s="186"/>
      <c r="L36" s="186"/>
      <c r="M36" s="186"/>
      <c r="N36" s="186"/>
    </row>
    <row r="37" spans="1:14" ht="23.25" thickBot="1" x14ac:dyDescent="0.3">
      <c r="A37" s="212" t="s">
        <v>86</v>
      </c>
      <c r="B37" s="213">
        <v>225</v>
      </c>
      <c r="C37" s="214"/>
      <c r="D37" s="214"/>
      <c r="E37" s="214"/>
      <c r="F37" s="214"/>
      <c r="G37" s="214"/>
      <c r="H37" s="214"/>
      <c r="I37" s="214">
        <v>0</v>
      </c>
      <c r="K37" s="186"/>
      <c r="L37" s="186"/>
      <c r="M37" s="186"/>
      <c r="N37" s="186"/>
    </row>
    <row r="38" spans="1:14" ht="34.5" thickBot="1" x14ac:dyDescent="0.3">
      <c r="A38" s="212" t="s">
        <v>87</v>
      </c>
      <c r="B38" s="213">
        <v>226</v>
      </c>
      <c r="C38" s="214"/>
      <c r="D38" s="214"/>
      <c r="E38" s="214"/>
      <c r="F38" s="214"/>
      <c r="G38" s="214"/>
      <c r="H38" s="214"/>
      <c r="I38" s="214">
        <v>0</v>
      </c>
      <c r="K38" s="186"/>
      <c r="L38" s="186"/>
      <c r="M38" s="186"/>
      <c r="N38" s="186"/>
    </row>
    <row r="39" spans="1:14" ht="23.25" thickBot="1" x14ac:dyDescent="0.3">
      <c r="A39" s="212" t="s">
        <v>126</v>
      </c>
      <c r="B39" s="213">
        <v>227</v>
      </c>
      <c r="C39" s="214"/>
      <c r="D39" s="214"/>
      <c r="E39" s="214"/>
      <c r="F39" s="214"/>
      <c r="G39" s="214"/>
      <c r="H39" s="214"/>
      <c r="I39" s="214">
        <v>0</v>
      </c>
      <c r="K39" s="186"/>
      <c r="L39" s="186"/>
      <c r="M39" s="186"/>
      <c r="N39" s="186"/>
    </row>
    <row r="40" spans="1:14" ht="23.25" thickBot="1" x14ac:dyDescent="0.3">
      <c r="A40" s="212" t="s">
        <v>89</v>
      </c>
      <c r="B40" s="213">
        <v>228</v>
      </c>
      <c r="C40" s="214"/>
      <c r="D40" s="214"/>
      <c r="E40" s="214"/>
      <c r="F40" s="214"/>
      <c r="G40" s="214"/>
      <c r="H40" s="214"/>
      <c r="I40" s="214"/>
      <c r="K40" s="186"/>
      <c r="L40" s="186"/>
      <c r="M40" s="186"/>
      <c r="N40" s="186"/>
    </row>
    <row r="41" spans="1:14" ht="23.25" thickBot="1" x14ac:dyDescent="0.3">
      <c r="A41" s="212" t="s">
        <v>90</v>
      </c>
      <c r="B41" s="213">
        <v>229</v>
      </c>
      <c r="C41" s="214"/>
      <c r="D41" s="214"/>
      <c r="E41" s="214"/>
      <c r="F41" s="214"/>
      <c r="G41" s="214"/>
      <c r="H41" s="214"/>
      <c r="I41" s="214">
        <v>0</v>
      </c>
      <c r="K41" s="186"/>
      <c r="L41" s="186"/>
      <c r="M41" s="186"/>
      <c r="N41" s="186"/>
    </row>
    <row r="42" spans="1:14" ht="23.25" thickBot="1" x14ac:dyDescent="0.3">
      <c r="A42" s="212" t="s">
        <v>127</v>
      </c>
      <c r="B42" s="213">
        <v>300</v>
      </c>
      <c r="C42" s="214">
        <v>0</v>
      </c>
      <c r="D42" s="214">
        <v>0</v>
      </c>
      <c r="E42" s="214">
        <v>0</v>
      </c>
      <c r="F42" s="214">
        <v>0</v>
      </c>
      <c r="G42" s="214">
        <v>0</v>
      </c>
      <c r="H42" s="214">
        <v>0</v>
      </c>
      <c r="I42" s="214">
        <v>0</v>
      </c>
      <c r="K42" s="186"/>
      <c r="L42" s="186"/>
      <c r="M42" s="186"/>
      <c r="N42" s="186"/>
    </row>
    <row r="43" spans="1:14" ht="15.75" thickBot="1" x14ac:dyDescent="0.3">
      <c r="A43" s="212" t="s">
        <v>82</v>
      </c>
      <c r="B43" s="215"/>
      <c r="C43" s="214"/>
      <c r="D43" s="214"/>
      <c r="E43" s="214"/>
      <c r="F43" s="214"/>
      <c r="G43" s="214"/>
      <c r="H43" s="214"/>
      <c r="I43" s="214">
        <v>0</v>
      </c>
      <c r="K43" s="186"/>
      <c r="L43" s="186"/>
      <c r="M43" s="186"/>
      <c r="N43" s="186"/>
    </row>
    <row r="44" spans="1:14" ht="15.75" thickBot="1" x14ac:dyDescent="0.3">
      <c r="A44" s="212" t="s">
        <v>128</v>
      </c>
      <c r="B44" s="213">
        <v>310</v>
      </c>
      <c r="C44" s="214"/>
      <c r="D44" s="214"/>
      <c r="E44" s="214"/>
      <c r="F44" s="214"/>
      <c r="G44" s="214"/>
      <c r="H44" s="214"/>
      <c r="I44" s="214">
        <v>0</v>
      </c>
      <c r="K44" s="186"/>
      <c r="L44" s="186"/>
      <c r="M44" s="186"/>
      <c r="N44" s="186"/>
    </row>
    <row r="45" spans="1:14" ht="15.75" thickBot="1" x14ac:dyDescent="0.3">
      <c r="A45" s="212" t="s">
        <v>82</v>
      </c>
      <c r="B45" s="215"/>
      <c r="C45" s="214"/>
      <c r="D45" s="214"/>
      <c r="E45" s="214"/>
      <c r="F45" s="214"/>
      <c r="G45" s="214"/>
      <c r="H45" s="214"/>
      <c r="I45" s="214">
        <v>0</v>
      </c>
      <c r="K45" s="186"/>
      <c r="L45" s="186"/>
      <c r="M45" s="186"/>
      <c r="N45" s="186"/>
    </row>
    <row r="46" spans="1:14" ht="15.75" thickBot="1" x14ac:dyDescent="0.3">
      <c r="A46" s="212" t="s">
        <v>129</v>
      </c>
      <c r="B46" s="215"/>
      <c r="C46" s="214"/>
      <c r="D46" s="214"/>
      <c r="E46" s="214"/>
      <c r="F46" s="214"/>
      <c r="G46" s="214"/>
      <c r="H46" s="214"/>
      <c r="I46" s="214">
        <v>0</v>
      </c>
      <c r="K46" s="186"/>
      <c r="L46" s="186"/>
      <c r="M46" s="186"/>
      <c r="N46" s="186"/>
    </row>
    <row r="47" spans="1:14" ht="23.25" thickBot="1" x14ac:dyDescent="0.3">
      <c r="A47" s="212" t="s">
        <v>130</v>
      </c>
      <c r="B47" s="215"/>
      <c r="C47" s="214"/>
      <c r="D47" s="214"/>
      <c r="E47" s="214"/>
      <c r="F47" s="214"/>
      <c r="G47" s="214"/>
      <c r="H47" s="214"/>
      <c r="I47" s="214">
        <v>0</v>
      </c>
      <c r="K47" s="186"/>
      <c r="L47" s="186"/>
      <c r="M47" s="186"/>
      <c r="N47" s="186"/>
    </row>
    <row r="48" spans="1:14" ht="23.25" thickBot="1" x14ac:dyDescent="0.3">
      <c r="A48" s="212" t="s">
        <v>131</v>
      </c>
      <c r="B48" s="215"/>
      <c r="C48" s="214"/>
      <c r="D48" s="214"/>
      <c r="E48" s="214"/>
      <c r="F48" s="214"/>
      <c r="G48" s="214"/>
      <c r="H48" s="214"/>
      <c r="I48" s="214">
        <v>0</v>
      </c>
      <c r="K48" s="186"/>
      <c r="L48" s="186"/>
      <c r="M48" s="186"/>
      <c r="N48" s="186"/>
    </row>
    <row r="49" spans="1:14" ht="15.75" thickBot="1" x14ac:dyDescent="0.3">
      <c r="A49" s="212" t="s">
        <v>132</v>
      </c>
      <c r="B49" s="213">
        <v>311</v>
      </c>
      <c r="C49" s="214"/>
      <c r="D49" s="214"/>
      <c r="E49" s="214"/>
      <c r="F49" s="214"/>
      <c r="G49" s="214"/>
      <c r="H49" s="214"/>
      <c r="I49" s="214">
        <v>0</v>
      </c>
      <c r="K49" s="186"/>
      <c r="L49" s="186"/>
      <c r="M49" s="186"/>
      <c r="N49" s="186"/>
    </row>
    <row r="50" spans="1:14" ht="23.25" thickBot="1" x14ac:dyDescent="0.3">
      <c r="A50" s="212" t="s">
        <v>133</v>
      </c>
      <c r="B50" s="213">
        <v>312</v>
      </c>
      <c r="C50" s="214"/>
      <c r="D50" s="214"/>
      <c r="E50" s="214"/>
      <c r="F50" s="214"/>
      <c r="G50" s="214"/>
      <c r="H50" s="214"/>
      <c r="I50" s="214">
        <v>0</v>
      </c>
      <c r="K50" s="186"/>
      <c r="L50" s="186"/>
      <c r="M50" s="186"/>
      <c r="N50" s="186"/>
    </row>
    <row r="51" spans="1:14" ht="23.25" thickBot="1" x14ac:dyDescent="0.3">
      <c r="A51" s="212" t="s">
        <v>134</v>
      </c>
      <c r="B51" s="213">
        <v>313</v>
      </c>
      <c r="C51" s="214"/>
      <c r="D51" s="214"/>
      <c r="E51" s="214"/>
      <c r="F51" s="214"/>
      <c r="G51" s="214"/>
      <c r="H51" s="214"/>
      <c r="I51" s="214">
        <v>0</v>
      </c>
      <c r="K51" s="186"/>
      <c r="L51" s="186"/>
      <c r="M51" s="186"/>
      <c r="N51" s="186"/>
    </row>
    <row r="52" spans="1:14" ht="34.5" thickBot="1" x14ac:dyDescent="0.3">
      <c r="A52" s="212" t="s">
        <v>135</v>
      </c>
      <c r="B52" s="213">
        <v>314</v>
      </c>
      <c r="C52" s="214"/>
      <c r="D52" s="214"/>
      <c r="E52" s="214"/>
      <c r="F52" s="214"/>
      <c r="G52" s="214"/>
      <c r="H52" s="214"/>
      <c r="I52" s="214">
        <v>0</v>
      </c>
      <c r="K52" s="186"/>
      <c r="L52" s="186"/>
      <c r="M52" s="186"/>
      <c r="N52" s="186"/>
    </row>
    <row r="53" spans="1:14" ht="15.75" thickBot="1" x14ac:dyDescent="0.3">
      <c r="A53" s="212" t="s">
        <v>136</v>
      </c>
      <c r="B53" s="213">
        <v>315</v>
      </c>
      <c r="C53" s="214"/>
      <c r="D53" s="214"/>
      <c r="E53" s="214"/>
      <c r="F53" s="214"/>
      <c r="G53" s="214"/>
      <c r="H53" s="214"/>
      <c r="I53" s="214">
        <v>0</v>
      </c>
      <c r="K53" s="186"/>
      <c r="L53" s="186"/>
      <c r="M53" s="186"/>
      <c r="N53" s="186"/>
    </row>
    <row r="54" spans="1:14" ht="23.25" thickBot="1" x14ac:dyDescent="0.3">
      <c r="A54" s="212" t="s">
        <v>137</v>
      </c>
      <c r="B54" s="213">
        <v>316</v>
      </c>
      <c r="C54" s="214"/>
      <c r="D54" s="214"/>
      <c r="E54" s="214"/>
      <c r="F54" s="214"/>
      <c r="G54" s="214"/>
      <c r="H54" s="214"/>
      <c r="I54" s="214">
        <v>0</v>
      </c>
      <c r="K54" s="186"/>
      <c r="L54" s="186"/>
      <c r="M54" s="186"/>
      <c r="N54" s="186"/>
    </row>
    <row r="55" spans="1:14" ht="15.75" thickBot="1" x14ac:dyDescent="0.3">
      <c r="A55" s="212" t="s">
        <v>259</v>
      </c>
      <c r="B55" s="213">
        <v>317</v>
      </c>
      <c r="C55" s="214"/>
      <c r="D55" s="214"/>
      <c r="E55" s="214"/>
      <c r="F55" s="214"/>
      <c r="G55" s="214"/>
      <c r="H55" s="214"/>
      <c r="I55" s="214">
        <v>0</v>
      </c>
      <c r="K55" s="186"/>
      <c r="L55" s="186"/>
      <c r="M55" s="186"/>
      <c r="N55" s="186"/>
    </row>
    <row r="56" spans="1:14" ht="34.5" thickBot="1" x14ac:dyDescent="0.3">
      <c r="A56" s="212" t="s">
        <v>138</v>
      </c>
      <c r="B56" s="213">
        <v>318</v>
      </c>
      <c r="C56" s="214"/>
      <c r="D56" s="214"/>
      <c r="E56" s="214"/>
      <c r="F56" s="214"/>
      <c r="G56" s="214"/>
      <c r="H56" s="214"/>
      <c r="I56" s="214">
        <v>0</v>
      </c>
      <c r="K56" s="186"/>
      <c r="L56" s="186"/>
      <c r="M56" s="186"/>
      <c r="N56" s="186"/>
    </row>
    <row r="57" spans="1:14" ht="15.75" thickBot="1" x14ac:dyDescent="0.3">
      <c r="A57" s="212" t="s">
        <v>139</v>
      </c>
      <c r="B57" s="213">
        <v>319</v>
      </c>
      <c r="C57" s="214"/>
      <c r="D57" s="214"/>
      <c r="E57" s="214"/>
      <c r="F57" s="214"/>
      <c r="G57" s="214"/>
      <c r="H57" s="214"/>
      <c r="I57" s="214">
        <v>0</v>
      </c>
      <c r="K57" s="186"/>
      <c r="L57" s="186"/>
      <c r="M57" s="186"/>
      <c r="N57" s="186"/>
    </row>
    <row r="58" spans="1:14" ht="23.25" thickBot="1" x14ac:dyDescent="0.3">
      <c r="A58" s="212" t="s">
        <v>260</v>
      </c>
      <c r="B58" s="213">
        <v>400</v>
      </c>
      <c r="C58" s="214">
        <v>949307</v>
      </c>
      <c r="D58" s="214">
        <v>-14363</v>
      </c>
      <c r="E58" s="214">
        <v>0</v>
      </c>
      <c r="F58" s="214">
        <v>1189944</v>
      </c>
      <c r="G58" s="214">
        <v>2608195</v>
      </c>
      <c r="H58" s="214">
        <v>0</v>
      </c>
      <c r="I58" s="214">
        <v>4733083</v>
      </c>
      <c r="K58" s="186"/>
      <c r="L58" s="186"/>
      <c r="M58" s="186"/>
      <c r="N58" s="186"/>
    </row>
    <row r="59" spans="1:14" ht="15.75" thickBot="1" x14ac:dyDescent="0.3">
      <c r="A59" s="212" t="s">
        <v>120</v>
      </c>
      <c r="B59" s="213">
        <v>401</v>
      </c>
      <c r="C59" s="214"/>
      <c r="D59" s="214"/>
      <c r="E59" s="214"/>
      <c r="F59" s="214"/>
      <c r="G59" s="214"/>
      <c r="H59" s="214"/>
      <c r="I59" s="214"/>
      <c r="K59" s="186"/>
      <c r="L59" s="186"/>
      <c r="M59" s="186"/>
      <c r="N59" s="186"/>
    </row>
    <row r="60" spans="1:14" ht="23.25" thickBot="1" x14ac:dyDescent="0.3">
      <c r="A60" s="212" t="s">
        <v>140</v>
      </c>
      <c r="B60" s="213">
        <v>500</v>
      </c>
      <c r="C60" s="214">
        <v>949307</v>
      </c>
      <c r="D60" s="214">
        <v>-14363</v>
      </c>
      <c r="E60" s="214"/>
      <c r="F60" s="214">
        <v>1189944</v>
      </c>
      <c r="G60" s="214">
        <v>2608195</v>
      </c>
      <c r="H60" s="214"/>
      <c r="I60" s="214">
        <v>4733083</v>
      </c>
      <c r="K60" s="186"/>
      <c r="L60" s="186"/>
      <c r="M60" s="186"/>
      <c r="N60" s="186"/>
    </row>
    <row r="61" spans="1:14" ht="23.25" thickBot="1" x14ac:dyDescent="0.3">
      <c r="A61" s="212" t="s">
        <v>261</v>
      </c>
      <c r="B61" s="213">
        <v>600</v>
      </c>
      <c r="C61" s="214">
        <v>0</v>
      </c>
      <c r="D61" s="214">
        <v>0</v>
      </c>
      <c r="E61" s="214">
        <v>0</v>
      </c>
      <c r="F61" s="214">
        <v>-23248</v>
      </c>
      <c r="G61" s="214">
        <v>737629</v>
      </c>
      <c r="H61" s="214">
        <v>0</v>
      </c>
      <c r="I61" s="214">
        <v>714381</v>
      </c>
      <c r="J61" s="214"/>
      <c r="K61" s="186">
        <f>F61-[2]ОИК!F61</f>
        <v>0</v>
      </c>
      <c r="L61" s="186">
        <f>G61-[2]ОИК!G61</f>
        <v>0.42211999977007508</v>
      </c>
      <c r="M61" s="186">
        <f>H61-[2]ОИК!H61</f>
        <v>0</v>
      </c>
      <c r="N61" s="186">
        <f>I61-[2]ОИК!I61</f>
        <v>-23247.57788000023</v>
      </c>
    </row>
    <row r="62" spans="1:14" ht="15.75" thickBot="1" x14ac:dyDescent="0.3">
      <c r="A62" s="212" t="s">
        <v>121</v>
      </c>
      <c r="B62" s="213">
        <v>610</v>
      </c>
      <c r="C62" s="214"/>
      <c r="D62" s="214"/>
      <c r="E62" s="214"/>
      <c r="F62" s="214"/>
      <c r="G62" s="214">
        <v>714381</v>
      </c>
      <c r="H62" s="214"/>
      <c r="I62" s="214">
        <v>714381</v>
      </c>
      <c r="K62" s="186">
        <f>F62-[2]ОИК!F62</f>
        <v>0</v>
      </c>
      <c r="L62" s="186">
        <f>G62-[2]ОИК!G62</f>
        <v>0.42211999977007508</v>
      </c>
      <c r="M62" s="186">
        <f>H62-[2]ОИК!H62</f>
        <v>0</v>
      </c>
      <c r="N62" s="186">
        <f>I62-[2]ОИК!I62</f>
        <v>0.42211999977007508</v>
      </c>
    </row>
    <row r="63" spans="1:14" ht="23.25" thickBot="1" x14ac:dyDescent="0.3">
      <c r="A63" s="212" t="s">
        <v>141</v>
      </c>
      <c r="B63" s="213">
        <v>620</v>
      </c>
      <c r="C63" s="214">
        <v>0</v>
      </c>
      <c r="D63" s="214">
        <v>0</v>
      </c>
      <c r="E63" s="214">
        <v>0</v>
      </c>
      <c r="F63" s="214">
        <v>-23248</v>
      </c>
      <c r="G63" s="214">
        <v>23248</v>
      </c>
      <c r="H63" s="214">
        <v>0</v>
      </c>
      <c r="I63" s="214">
        <v>0</v>
      </c>
      <c r="K63" s="186">
        <f>F63-[2]ОИК!F63</f>
        <v>0</v>
      </c>
      <c r="L63" s="186">
        <f>G63-[2]ОИК!G63</f>
        <v>0</v>
      </c>
      <c r="M63" s="186">
        <f>H63-[2]ОИК!H63</f>
        <v>0</v>
      </c>
      <c r="N63" s="186">
        <f>I63-[2]ОИК!I63</f>
        <v>0</v>
      </c>
    </row>
    <row r="64" spans="1:14" ht="15.75" thickBot="1" x14ac:dyDescent="0.3">
      <c r="A64" s="212" t="s">
        <v>82</v>
      </c>
      <c r="B64" s="215"/>
      <c r="C64" s="214"/>
      <c r="D64" s="214"/>
      <c r="E64" s="214"/>
      <c r="F64" s="214"/>
      <c r="G64" s="214"/>
      <c r="H64" s="214"/>
      <c r="I64" s="214"/>
      <c r="K64" s="186">
        <f>F64-[2]ОИК!F64</f>
        <v>0</v>
      </c>
      <c r="L64" s="186">
        <f>G64-[2]ОИК!G64</f>
        <v>0</v>
      </c>
      <c r="M64" s="186">
        <f>H64-[2]ОИК!H64</f>
        <v>0</v>
      </c>
      <c r="N64" s="186">
        <f>I64-[2]ОИК!I64</f>
        <v>0</v>
      </c>
    </row>
    <row r="65" spans="1:14" ht="23.25" thickBot="1" x14ac:dyDescent="0.3">
      <c r="A65" s="212" t="s">
        <v>123</v>
      </c>
      <c r="B65" s="213">
        <v>621</v>
      </c>
      <c r="C65" s="214"/>
      <c r="D65" s="214"/>
      <c r="E65" s="214"/>
      <c r="F65" s="214"/>
      <c r="G65" s="214"/>
      <c r="H65" s="214"/>
      <c r="I65" s="214">
        <v>0</v>
      </c>
      <c r="K65" s="186">
        <f>F65-[2]ОИК!F65</f>
        <v>0</v>
      </c>
      <c r="L65" s="186">
        <f>G65-[2]ОИК!G65</f>
        <v>0</v>
      </c>
      <c r="M65" s="186">
        <f>H65-[2]ОИК!H65</f>
        <v>0</v>
      </c>
      <c r="N65" s="186">
        <f>I65-[2]ОИК!I65</f>
        <v>0</v>
      </c>
    </row>
    <row r="66" spans="1:14" ht="34.5" thickBot="1" x14ac:dyDescent="0.3">
      <c r="A66" s="212" t="s">
        <v>124</v>
      </c>
      <c r="B66" s="213">
        <v>622</v>
      </c>
      <c r="C66" s="214"/>
      <c r="D66" s="214"/>
      <c r="E66" s="214"/>
      <c r="F66" s="214">
        <v>-23248</v>
      </c>
      <c r="G66" s="214">
        <v>23248</v>
      </c>
      <c r="H66" s="214"/>
      <c r="I66" s="214">
        <v>0</v>
      </c>
      <c r="K66" s="186">
        <f>F66-[2]ОИК!F66</f>
        <v>0</v>
      </c>
      <c r="L66" s="186">
        <f>G66-[2]ОИК!G66</f>
        <v>0</v>
      </c>
      <c r="M66" s="186">
        <f>H66-[2]ОИК!H66</f>
        <v>0</v>
      </c>
      <c r="N66" s="186">
        <f>I66-[2]ОИК!I66</f>
        <v>0</v>
      </c>
    </row>
    <row r="67" spans="1:14" ht="34.5" thickBot="1" x14ac:dyDescent="0.3">
      <c r="A67" s="212" t="s">
        <v>125</v>
      </c>
      <c r="B67" s="213">
        <v>623</v>
      </c>
      <c r="C67" s="214"/>
      <c r="D67" s="214"/>
      <c r="E67" s="214"/>
      <c r="F67" s="214"/>
      <c r="G67" s="214"/>
      <c r="H67" s="214"/>
      <c r="I67" s="214">
        <v>0</v>
      </c>
      <c r="K67" s="186"/>
      <c r="L67" s="186"/>
      <c r="M67" s="186"/>
      <c r="N67" s="186"/>
    </row>
    <row r="68" spans="1:14" ht="45.75" thickBot="1" x14ac:dyDescent="0.3">
      <c r="A68" s="212" t="s">
        <v>85</v>
      </c>
      <c r="B68" s="213">
        <v>624</v>
      </c>
      <c r="C68" s="214"/>
      <c r="D68" s="214"/>
      <c r="E68" s="214"/>
      <c r="F68" s="214"/>
      <c r="G68" s="214"/>
      <c r="H68" s="214"/>
      <c r="I68" s="214">
        <v>0</v>
      </c>
      <c r="K68" s="186"/>
      <c r="L68" s="186"/>
      <c r="M68" s="186"/>
      <c r="N68" s="186"/>
    </row>
    <row r="69" spans="1:14" ht="23.25" thickBot="1" x14ac:dyDescent="0.3">
      <c r="A69" s="212" t="s">
        <v>86</v>
      </c>
      <c r="B69" s="213">
        <v>625</v>
      </c>
      <c r="C69" s="214"/>
      <c r="D69" s="214"/>
      <c r="E69" s="214"/>
      <c r="F69" s="214"/>
      <c r="G69" s="214"/>
      <c r="H69" s="214"/>
      <c r="I69" s="214">
        <v>0</v>
      </c>
      <c r="K69" s="186"/>
      <c r="L69" s="186"/>
      <c r="M69" s="186"/>
      <c r="N69" s="186"/>
    </row>
    <row r="70" spans="1:14" ht="34.5" thickBot="1" x14ac:dyDescent="0.3">
      <c r="A70" s="212" t="s">
        <v>142</v>
      </c>
      <c r="B70" s="213">
        <v>626</v>
      </c>
      <c r="C70" s="214"/>
      <c r="D70" s="214"/>
      <c r="E70" s="214"/>
      <c r="F70" s="214"/>
      <c r="G70" s="214"/>
      <c r="H70" s="214"/>
      <c r="I70" s="214">
        <v>0</v>
      </c>
      <c r="K70" s="186"/>
      <c r="L70" s="186"/>
      <c r="M70" s="186"/>
      <c r="N70" s="186"/>
    </row>
    <row r="71" spans="1:14" ht="23.25" thickBot="1" x14ac:dyDescent="0.3">
      <c r="A71" s="212" t="s">
        <v>126</v>
      </c>
      <c r="B71" s="213">
        <v>627</v>
      </c>
      <c r="C71" s="214"/>
      <c r="D71" s="214"/>
      <c r="E71" s="214"/>
      <c r="F71" s="214"/>
      <c r="G71" s="214"/>
      <c r="H71" s="214"/>
      <c r="I71" s="214">
        <v>0</v>
      </c>
      <c r="K71" s="186"/>
      <c r="L71" s="186"/>
      <c r="M71" s="186"/>
      <c r="N71" s="186"/>
    </row>
    <row r="72" spans="1:14" ht="23.25" thickBot="1" x14ac:dyDescent="0.3">
      <c r="A72" s="212" t="s">
        <v>89</v>
      </c>
      <c r="B72" s="213">
        <v>628</v>
      </c>
      <c r="C72" s="214"/>
      <c r="D72" s="214"/>
      <c r="E72" s="214"/>
      <c r="F72" s="214"/>
      <c r="G72" s="214"/>
      <c r="H72" s="214"/>
      <c r="I72" s="214">
        <v>0</v>
      </c>
      <c r="K72" s="186"/>
      <c r="L72" s="186"/>
      <c r="M72" s="186"/>
      <c r="N72" s="186"/>
    </row>
    <row r="73" spans="1:14" ht="23.25" thickBot="1" x14ac:dyDescent="0.3">
      <c r="A73" s="212" t="s">
        <v>90</v>
      </c>
      <c r="B73" s="213">
        <v>629</v>
      </c>
      <c r="C73" s="214"/>
      <c r="D73" s="214"/>
      <c r="E73" s="214"/>
      <c r="F73" s="214"/>
      <c r="G73" s="214"/>
      <c r="H73" s="214"/>
      <c r="I73" s="214">
        <v>0</v>
      </c>
      <c r="K73" s="186"/>
      <c r="L73" s="186"/>
      <c r="M73" s="186"/>
      <c r="N73" s="186"/>
    </row>
    <row r="74" spans="1:14" ht="23.25" thickBot="1" x14ac:dyDescent="0.3">
      <c r="A74" s="212" t="s">
        <v>262</v>
      </c>
      <c r="B74" s="213">
        <v>700</v>
      </c>
      <c r="C74" s="214">
        <v>0</v>
      </c>
      <c r="D74" s="214">
        <v>0</v>
      </c>
      <c r="E74" s="214">
        <v>0</v>
      </c>
      <c r="F74" s="214">
        <v>0</v>
      </c>
      <c r="G74" s="214">
        <v>0</v>
      </c>
      <c r="H74" s="214">
        <v>0</v>
      </c>
      <c r="I74" s="214">
        <v>0</v>
      </c>
      <c r="K74" s="186"/>
      <c r="L74" s="186"/>
      <c r="M74" s="186"/>
      <c r="N74" s="186"/>
    </row>
    <row r="75" spans="1:14" ht="15.75" thickBot="1" x14ac:dyDescent="0.3">
      <c r="A75" s="212" t="s">
        <v>82</v>
      </c>
      <c r="B75" s="215"/>
      <c r="C75" s="214"/>
      <c r="D75" s="214"/>
      <c r="E75" s="214"/>
      <c r="F75" s="214"/>
      <c r="G75" s="214"/>
      <c r="H75" s="214"/>
      <c r="I75" s="214"/>
      <c r="K75" s="186"/>
      <c r="L75" s="186"/>
      <c r="M75" s="186"/>
      <c r="N75" s="186"/>
    </row>
    <row r="76" spans="1:14" ht="15.75" thickBot="1" x14ac:dyDescent="0.3">
      <c r="A76" s="212" t="s">
        <v>143</v>
      </c>
      <c r="B76" s="213">
        <v>710</v>
      </c>
      <c r="C76" s="214"/>
      <c r="D76" s="214"/>
      <c r="E76" s="214"/>
      <c r="F76" s="214"/>
      <c r="G76" s="214"/>
      <c r="H76" s="214"/>
      <c r="I76" s="214">
        <v>0</v>
      </c>
      <c r="K76" s="186"/>
      <c r="L76" s="186"/>
      <c r="M76" s="186"/>
      <c r="N76" s="186"/>
    </row>
    <row r="77" spans="1:14" ht="15.75" thickBot="1" x14ac:dyDescent="0.3">
      <c r="A77" s="212" t="s">
        <v>82</v>
      </c>
      <c r="B77" s="215"/>
      <c r="C77" s="214"/>
      <c r="D77" s="214"/>
      <c r="E77" s="214"/>
      <c r="F77" s="214"/>
      <c r="G77" s="214"/>
      <c r="H77" s="214"/>
      <c r="I77" s="214"/>
      <c r="K77" s="186"/>
      <c r="L77" s="186"/>
      <c r="M77" s="186"/>
      <c r="N77" s="186"/>
    </row>
    <row r="78" spans="1:14" ht="15.75" thickBot="1" x14ac:dyDescent="0.3">
      <c r="A78" s="212" t="s">
        <v>129</v>
      </c>
      <c r="B78" s="215"/>
      <c r="C78" s="214"/>
      <c r="D78" s="214"/>
      <c r="E78" s="214"/>
      <c r="F78" s="214"/>
      <c r="G78" s="214"/>
      <c r="H78" s="214"/>
      <c r="I78" s="214">
        <v>0</v>
      </c>
      <c r="K78" s="186"/>
      <c r="L78" s="186"/>
      <c r="M78" s="186"/>
      <c r="N78" s="186"/>
    </row>
    <row r="79" spans="1:14" ht="23.25" thickBot="1" x14ac:dyDescent="0.3">
      <c r="A79" s="212" t="s">
        <v>130</v>
      </c>
      <c r="B79" s="215"/>
      <c r="C79" s="214"/>
      <c r="D79" s="214"/>
      <c r="E79" s="214"/>
      <c r="F79" s="214"/>
      <c r="G79" s="214"/>
      <c r="H79" s="214"/>
      <c r="I79" s="214">
        <v>0</v>
      </c>
      <c r="K79" s="186"/>
      <c r="L79" s="186"/>
      <c r="M79" s="186"/>
      <c r="N79" s="186"/>
    </row>
    <row r="80" spans="1:14" ht="23.25" thickBot="1" x14ac:dyDescent="0.3">
      <c r="A80" s="212" t="s">
        <v>131</v>
      </c>
      <c r="B80" s="215"/>
      <c r="C80" s="214"/>
      <c r="D80" s="214"/>
      <c r="E80" s="214"/>
      <c r="F80" s="214"/>
      <c r="G80" s="214"/>
      <c r="H80" s="214"/>
      <c r="I80" s="214">
        <v>0</v>
      </c>
      <c r="K80" s="186"/>
      <c r="L80" s="186"/>
      <c r="M80" s="186"/>
      <c r="N80" s="186"/>
    </row>
    <row r="81" spans="1:15" ht="15.75" thickBot="1" x14ac:dyDescent="0.3">
      <c r="A81" s="212" t="s">
        <v>132</v>
      </c>
      <c r="B81" s="213">
        <v>711</v>
      </c>
      <c r="C81" s="214"/>
      <c r="D81" s="214"/>
      <c r="E81" s="214"/>
      <c r="F81" s="214"/>
      <c r="G81" s="214"/>
      <c r="H81" s="214"/>
      <c r="I81" s="214">
        <v>0</v>
      </c>
      <c r="K81" s="186"/>
      <c r="L81" s="186"/>
      <c r="M81" s="186"/>
      <c r="N81" s="186"/>
    </row>
    <row r="82" spans="1:15" ht="23.25" thickBot="1" x14ac:dyDescent="0.3">
      <c r="A82" s="212" t="s">
        <v>133</v>
      </c>
      <c r="B82" s="213">
        <v>712</v>
      </c>
      <c r="C82" s="214"/>
      <c r="D82" s="214"/>
      <c r="E82" s="214"/>
      <c r="F82" s="214"/>
      <c r="G82" s="214"/>
      <c r="H82" s="214"/>
      <c r="I82" s="214">
        <v>0</v>
      </c>
      <c r="K82" s="186"/>
      <c r="L82" s="186"/>
      <c r="M82" s="186"/>
      <c r="N82" s="186"/>
    </row>
    <row r="83" spans="1:15" ht="23.25" thickBot="1" x14ac:dyDescent="0.3">
      <c r="A83" s="212" t="s">
        <v>134</v>
      </c>
      <c r="B83" s="213">
        <v>713</v>
      </c>
      <c r="C83" s="214"/>
      <c r="D83" s="214"/>
      <c r="E83" s="214"/>
      <c r="F83" s="214"/>
      <c r="G83" s="214"/>
      <c r="H83" s="214"/>
      <c r="I83" s="214">
        <v>0</v>
      </c>
      <c r="K83" s="186"/>
      <c r="L83" s="186"/>
      <c r="M83" s="186"/>
      <c r="N83" s="186"/>
    </row>
    <row r="84" spans="1:15" ht="34.5" thickBot="1" x14ac:dyDescent="0.3">
      <c r="A84" s="212" t="s">
        <v>135</v>
      </c>
      <c r="B84" s="213">
        <v>714</v>
      </c>
      <c r="C84" s="214"/>
      <c r="D84" s="214"/>
      <c r="E84" s="214"/>
      <c r="F84" s="214"/>
      <c r="G84" s="214"/>
      <c r="H84" s="214"/>
      <c r="I84" s="214">
        <v>0</v>
      </c>
      <c r="K84" s="186"/>
      <c r="L84" s="186"/>
      <c r="M84" s="186"/>
      <c r="N84" s="186"/>
    </row>
    <row r="85" spans="1:15" ht="15.75" thickBot="1" x14ac:dyDescent="0.3">
      <c r="A85" s="212" t="s">
        <v>136</v>
      </c>
      <c r="B85" s="213">
        <v>715</v>
      </c>
      <c r="C85" s="214"/>
      <c r="D85" s="214"/>
      <c r="E85" s="214"/>
      <c r="F85" s="214"/>
      <c r="G85" s="214"/>
      <c r="H85" s="214"/>
      <c r="I85" s="214">
        <v>0</v>
      </c>
      <c r="K85" s="186"/>
      <c r="L85" s="186"/>
      <c r="M85" s="186"/>
      <c r="N85" s="186"/>
    </row>
    <row r="86" spans="1:15" ht="23.25" thickBot="1" x14ac:dyDescent="0.3">
      <c r="A86" s="212" t="s">
        <v>137</v>
      </c>
      <c r="B86" s="213">
        <v>716</v>
      </c>
      <c r="C86" s="214"/>
      <c r="D86" s="214"/>
      <c r="E86" s="214"/>
      <c r="F86" s="214"/>
      <c r="G86" s="214"/>
      <c r="H86" s="214"/>
      <c r="I86" s="214">
        <v>0</v>
      </c>
      <c r="K86" s="186"/>
      <c r="L86" s="186"/>
      <c r="M86" s="186"/>
      <c r="N86" s="186"/>
    </row>
    <row r="87" spans="1:15" ht="15.75" thickBot="1" x14ac:dyDescent="0.3">
      <c r="A87" s="212" t="s">
        <v>259</v>
      </c>
      <c r="B87" s="213">
        <v>717</v>
      </c>
      <c r="C87" s="214"/>
      <c r="D87" s="214"/>
      <c r="E87" s="214"/>
      <c r="F87" s="214"/>
      <c r="G87" s="214"/>
      <c r="H87" s="214"/>
      <c r="I87" s="214">
        <v>0</v>
      </c>
      <c r="K87" s="186"/>
      <c r="L87" s="186"/>
      <c r="M87" s="186"/>
      <c r="N87" s="186"/>
    </row>
    <row r="88" spans="1:15" ht="34.5" thickBot="1" x14ac:dyDescent="0.3">
      <c r="A88" s="212" t="s">
        <v>138</v>
      </c>
      <c r="B88" s="213">
        <v>718</v>
      </c>
      <c r="C88" s="214"/>
      <c r="D88" s="214"/>
      <c r="E88" s="214"/>
      <c r="F88" s="214"/>
      <c r="G88" s="214"/>
      <c r="H88" s="214"/>
      <c r="I88" s="214">
        <v>0</v>
      </c>
      <c r="K88" s="186"/>
      <c r="L88" s="186"/>
      <c r="M88" s="186"/>
      <c r="N88" s="186"/>
    </row>
    <row r="89" spans="1:15" ht="15.75" thickBot="1" x14ac:dyDescent="0.3">
      <c r="A89" s="212" t="s">
        <v>139</v>
      </c>
      <c r="B89" s="213">
        <v>719</v>
      </c>
      <c r="C89" s="214"/>
      <c r="D89" s="214"/>
      <c r="E89" s="214"/>
      <c r="F89" s="214"/>
      <c r="G89" s="214"/>
      <c r="H89" s="214"/>
      <c r="I89" s="214">
        <v>0</v>
      </c>
      <c r="K89" s="186"/>
      <c r="L89" s="186"/>
      <c r="M89" s="186"/>
      <c r="N89" s="186"/>
    </row>
    <row r="90" spans="1:15" ht="23.25" thickBot="1" x14ac:dyDescent="0.3">
      <c r="A90" s="212" t="s">
        <v>664</v>
      </c>
      <c r="B90" s="213">
        <v>800</v>
      </c>
      <c r="C90" s="214">
        <v>949307</v>
      </c>
      <c r="D90" s="214">
        <v>-14363</v>
      </c>
      <c r="E90" s="214">
        <v>0</v>
      </c>
      <c r="F90" s="214">
        <v>1166696</v>
      </c>
      <c r="G90" s="214">
        <v>3345824</v>
      </c>
      <c r="H90" s="214">
        <v>0</v>
      </c>
      <c r="I90" s="214">
        <v>5447464</v>
      </c>
      <c r="J90" s="182"/>
      <c r="K90" s="186"/>
      <c r="L90" s="186">
        <f>G90-[2]ОИК!G90</f>
        <v>0.42211999977007508</v>
      </c>
      <c r="M90" s="186">
        <f>H90-[2]ОИК!H90</f>
        <v>0</v>
      </c>
      <c r="N90" s="186">
        <f>I90-[2]ОИК!I90</f>
        <v>0.4221199993044138</v>
      </c>
      <c r="O90" s="186">
        <f>J90-[2]ОИК!J90</f>
        <v>0</v>
      </c>
    </row>
    <row r="91" spans="1:15" ht="15.75" x14ac:dyDescent="0.25">
      <c r="A91" s="69"/>
      <c r="I91" s="44"/>
    </row>
    <row r="92" spans="1:15" ht="15.75" x14ac:dyDescent="0.25">
      <c r="A92" s="69"/>
      <c r="G92" s="44"/>
    </row>
    <row r="93" spans="1:15" s="2" customFormat="1" ht="12" customHeight="1" x14ac:dyDescent="0.25">
      <c r="A93" s="52" t="s">
        <v>405</v>
      </c>
      <c r="B93" s="8"/>
      <c r="D93" s="8"/>
      <c r="E93" s="8" t="s">
        <v>161</v>
      </c>
      <c r="F93" s="8"/>
      <c r="G93" s="8"/>
      <c r="H93" s="9"/>
      <c r="I93" s="48"/>
      <c r="J93" s="14"/>
      <c r="K93" s="14"/>
      <c r="L93" s="14"/>
      <c r="M93" s="14"/>
      <c r="N93" s="14"/>
    </row>
    <row r="94" spans="1:15" s="2" customFormat="1" ht="11.25" customHeight="1" x14ac:dyDescent="0.25">
      <c r="A94" s="227" t="s">
        <v>265</v>
      </c>
      <c r="B94" s="227"/>
      <c r="C94" s="227"/>
      <c r="D94" s="10"/>
      <c r="E94" s="178" t="s">
        <v>101</v>
      </c>
      <c r="F94" s="10"/>
      <c r="G94" s="10"/>
      <c r="H94" s="9"/>
      <c r="J94" s="15"/>
      <c r="K94" s="15"/>
      <c r="L94" s="9"/>
      <c r="M94" s="15"/>
      <c r="N94" s="15"/>
    </row>
    <row r="95" spans="1:15" s="2" customFormat="1" ht="11.25" customHeight="1" x14ac:dyDescent="0.25">
      <c r="B95" s="9"/>
      <c r="C95" s="11"/>
      <c r="D95" s="9"/>
      <c r="E95" s="9"/>
      <c r="F95" s="9"/>
      <c r="G95" s="9"/>
      <c r="H95" s="9"/>
      <c r="J95" s="9"/>
      <c r="K95" s="9"/>
      <c r="L95" s="9"/>
      <c r="M95" s="9"/>
      <c r="N95" s="9"/>
    </row>
    <row r="96" spans="1:15" s="2" customFormat="1" ht="11.25" customHeight="1" x14ac:dyDescent="0.25">
      <c r="B96" s="9"/>
      <c r="C96" s="11"/>
      <c r="D96" s="9"/>
      <c r="E96" s="9"/>
      <c r="F96" s="9"/>
      <c r="G96" s="9"/>
      <c r="H96" s="9"/>
      <c r="J96" s="9"/>
      <c r="K96" s="9"/>
      <c r="L96" s="9"/>
      <c r="M96" s="9"/>
      <c r="N96" s="9"/>
    </row>
    <row r="97" spans="1:14" s="2" customFormat="1" ht="12" customHeight="1" x14ac:dyDescent="0.25">
      <c r="A97" s="7" t="s">
        <v>657</v>
      </c>
      <c r="B97" s="8"/>
      <c r="D97" s="8"/>
      <c r="E97" s="12" t="s">
        <v>161</v>
      </c>
      <c r="F97" s="8"/>
      <c r="G97" s="8"/>
      <c r="H97" s="9"/>
      <c r="J97" s="14"/>
      <c r="K97" s="14"/>
      <c r="L97" s="14"/>
      <c r="M97" s="14"/>
      <c r="N97" s="14"/>
    </row>
    <row r="98" spans="1:14" s="2" customFormat="1" ht="11.25" customHeight="1" x14ac:dyDescent="0.25">
      <c r="A98" s="227" t="s">
        <v>264</v>
      </c>
      <c r="B98" s="227"/>
      <c r="C98" s="227"/>
      <c r="D98" s="10"/>
      <c r="E98" s="13" t="s">
        <v>101</v>
      </c>
      <c r="F98" s="10"/>
      <c r="G98" s="10"/>
      <c r="H98" s="9"/>
      <c r="J98" s="15"/>
      <c r="K98" s="15"/>
      <c r="L98" s="15"/>
      <c r="M98" s="15"/>
      <c r="N98" s="15"/>
    </row>
    <row r="99" spans="1:14" s="2" customFormat="1" ht="11.25" customHeight="1" x14ac:dyDescent="0.25">
      <c r="J99" s="9"/>
      <c r="K99" s="9"/>
      <c r="L99" s="9"/>
      <c r="M99" s="9"/>
      <c r="N99" s="9"/>
    </row>
    <row r="100" spans="1:14" s="2" customFormat="1" ht="11.25" customHeight="1" x14ac:dyDescent="0.25">
      <c r="A100" s="2" t="s">
        <v>102</v>
      </c>
      <c r="J100" s="9"/>
      <c r="K100" s="9"/>
      <c r="L100" s="9"/>
      <c r="M100" s="9"/>
      <c r="N100" s="9"/>
    </row>
    <row r="101" spans="1:14" s="2" customFormat="1" ht="11.25" customHeight="1" x14ac:dyDescent="0.25">
      <c r="J101" s="9"/>
      <c r="K101" s="9"/>
      <c r="L101" s="9"/>
      <c r="M101" s="9"/>
      <c r="N101" s="9"/>
    </row>
    <row r="102" spans="1:14" s="2" customFormat="1" ht="11.25" customHeight="1" x14ac:dyDescent="0.25"/>
  </sheetData>
  <mergeCells count="13">
    <mergeCell ref="A13:D13"/>
    <mergeCell ref="A14:D14"/>
    <mergeCell ref="A2:I2"/>
    <mergeCell ref="A94:C94"/>
    <mergeCell ref="A98:C98"/>
    <mergeCell ref="A3:I3"/>
    <mergeCell ref="A10:I10"/>
    <mergeCell ref="A24:A25"/>
    <mergeCell ref="B24:B25"/>
    <mergeCell ref="C24:G24"/>
    <mergeCell ref="H24:H25"/>
    <mergeCell ref="I24:I25"/>
    <mergeCell ref="A12:D12"/>
  </mergeCells>
  <pageMargins left="0.7" right="0.7" top="0.75" bottom="0.75" header="0.3" footer="0.3"/>
  <pageSetup paperSize="9" scale="76" fitToHeight="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B1" workbookViewId="0">
      <selection activeCell="F75" sqref="F75"/>
    </sheetView>
  </sheetViews>
  <sheetFormatPr defaultRowHeight="15" x14ac:dyDescent="0.25"/>
  <cols>
    <col min="2" max="2" width="27" bestFit="1" customWidth="1"/>
    <col min="3" max="4" width="15.42578125" bestFit="1" customWidth="1"/>
    <col min="5" max="5" width="9.140625" customWidth="1"/>
    <col min="6" max="6" width="16.5703125" customWidth="1"/>
    <col min="7" max="7" width="9.140625" style="1" customWidth="1"/>
    <col min="8" max="8" width="33.7109375" customWidth="1"/>
    <col min="9" max="9" width="52.42578125" customWidth="1"/>
    <col min="10" max="10" width="13.42578125" bestFit="1" customWidth="1"/>
    <col min="11" max="11" width="7.5703125" customWidth="1"/>
    <col min="12" max="13" width="14.85546875" customWidth="1"/>
    <col min="14" max="14" width="13.140625" customWidth="1"/>
    <col min="15" max="15" width="7.5703125" customWidth="1"/>
  </cols>
  <sheetData>
    <row r="1" spans="1:15" x14ac:dyDescent="0.25">
      <c r="A1" s="16" t="s">
        <v>150</v>
      </c>
      <c r="B1" s="17"/>
      <c r="C1" s="17"/>
      <c r="D1" s="17"/>
      <c r="I1" s="53" t="s">
        <v>150</v>
      </c>
      <c r="J1" s="17"/>
      <c r="K1" s="17"/>
      <c r="L1" s="17"/>
      <c r="M1" s="17"/>
      <c r="N1" s="17"/>
      <c r="O1" s="17"/>
    </row>
    <row r="2" spans="1:15" x14ac:dyDescent="0.25">
      <c r="A2" s="16" t="s">
        <v>618</v>
      </c>
      <c r="B2" s="17"/>
      <c r="C2" s="17"/>
      <c r="D2" s="17"/>
      <c r="I2" s="16" t="s">
        <v>624</v>
      </c>
      <c r="J2" s="17"/>
      <c r="K2" s="17"/>
      <c r="L2" s="17"/>
      <c r="M2" s="17"/>
      <c r="N2" s="17"/>
      <c r="O2" s="17"/>
    </row>
    <row r="3" spans="1:15" x14ac:dyDescent="0.25">
      <c r="A3" s="17"/>
      <c r="B3" s="17"/>
      <c r="C3" s="17"/>
      <c r="D3" s="17"/>
      <c r="I3" s="17"/>
      <c r="J3" s="17"/>
      <c r="K3" s="17"/>
      <c r="L3" s="17"/>
      <c r="M3" s="17"/>
      <c r="N3" s="17"/>
      <c r="O3" s="17"/>
    </row>
    <row r="4" spans="1:15" x14ac:dyDescent="0.25">
      <c r="A4" s="150" t="s">
        <v>145</v>
      </c>
      <c r="B4" s="150" t="s">
        <v>153</v>
      </c>
      <c r="C4" s="150" t="s">
        <v>147</v>
      </c>
      <c r="D4" s="150" t="s">
        <v>148</v>
      </c>
      <c r="I4" s="116" t="s">
        <v>145</v>
      </c>
      <c r="J4" s="234" t="s">
        <v>158</v>
      </c>
      <c r="K4" s="234"/>
      <c r="L4" s="234" t="s">
        <v>159</v>
      </c>
      <c r="M4" s="234"/>
      <c r="N4" s="234" t="s">
        <v>160</v>
      </c>
      <c r="O4" s="234"/>
    </row>
    <row r="5" spans="1:15" x14ac:dyDescent="0.25">
      <c r="A5" s="151" t="s">
        <v>365</v>
      </c>
      <c r="B5" s="150" t="s">
        <v>154</v>
      </c>
      <c r="C5" s="152">
        <v>181766541.37</v>
      </c>
      <c r="D5" s="153"/>
      <c r="F5" s="166"/>
      <c r="G5" s="48"/>
      <c r="H5" s="166"/>
      <c r="I5" s="235" t="s">
        <v>266</v>
      </c>
      <c r="J5" s="235" t="s">
        <v>147</v>
      </c>
      <c r="K5" s="235" t="s">
        <v>148</v>
      </c>
      <c r="L5" s="235" t="s">
        <v>147</v>
      </c>
      <c r="M5" s="235" t="s">
        <v>148</v>
      </c>
      <c r="N5" s="235" t="s">
        <v>147</v>
      </c>
      <c r="O5" s="235" t="s">
        <v>148</v>
      </c>
    </row>
    <row r="6" spans="1:15" x14ac:dyDescent="0.25">
      <c r="A6" s="154"/>
      <c r="B6" s="61" t="s">
        <v>361</v>
      </c>
      <c r="C6" s="62">
        <v>871900000</v>
      </c>
      <c r="D6" s="62">
        <v>33345000</v>
      </c>
      <c r="E6" s="18" t="s">
        <v>61</v>
      </c>
      <c r="F6" s="49">
        <f>(C13-D13+C14+C19+C45-D45-D42)/1000</f>
        <v>3634735.7390000005</v>
      </c>
      <c r="G6" s="1" t="s">
        <v>182</v>
      </c>
      <c r="I6" s="236"/>
      <c r="J6" s="236"/>
      <c r="K6" s="236"/>
      <c r="L6" s="236"/>
      <c r="M6" s="236"/>
      <c r="N6" s="236"/>
      <c r="O6" s="236"/>
    </row>
    <row r="7" spans="1:15" x14ac:dyDescent="0.25">
      <c r="A7" s="154"/>
      <c r="B7" s="61" t="s">
        <v>366</v>
      </c>
      <c r="C7" s="62">
        <v>871900000</v>
      </c>
      <c r="D7" s="62">
        <v>871900000</v>
      </c>
      <c r="E7" s="18"/>
      <c r="F7" s="28"/>
      <c r="I7" s="55" t="s">
        <v>357</v>
      </c>
      <c r="J7" s="29">
        <v>138913000</v>
      </c>
      <c r="K7" s="57"/>
      <c r="L7" s="56">
        <v>4884483159.250001</v>
      </c>
      <c r="M7" s="56">
        <v>4910708109.6999998</v>
      </c>
      <c r="N7" s="29">
        <v>112688049.55</v>
      </c>
      <c r="O7" s="57"/>
    </row>
    <row r="8" spans="1:15" x14ac:dyDescent="0.25">
      <c r="A8" s="154"/>
      <c r="B8" s="61" t="s">
        <v>367</v>
      </c>
      <c r="C8" s="62">
        <v>322320897.33999997</v>
      </c>
      <c r="D8" s="62">
        <v>324550082.68000001</v>
      </c>
      <c r="E8" s="18"/>
      <c r="F8" s="28"/>
      <c r="I8" s="64" t="s">
        <v>358</v>
      </c>
      <c r="J8" s="149"/>
      <c r="K8" s="60"/>
      <c r="L8" s="59">
        <v>320000000</v>
      </c>
      <c r="M8" s="59">
        <v>320000000</v>
      </c>
      <c r="N8" s="60"/>
      <c r="O8" s="60"/>
    </row>
    <row r="9" spans="1:15" ht="24" x14ac:dyDescent="0.25">
      <c r="A9" s="154"/>
      <c r="B9" s="61" t="s">
        <v>362</v>
      </c>
      <c r="C9" s="62">
        <v>5903247374.7300005</v>
      </c>
      <c r="D9" s="62">
        <v>6763914296.5700006</v>
      </c>
      <c r="E9" s="18"/>
      <c r="F9" s="28"/>
      <c r="I9" s="64" t="s">
        <v>625</v>
      </c>
      <c r="J9" s="60"/>
      <c r="K9" s="60"/>
      <c r="L9" s="59">
        <v>500000</v>
      </c>
      <c r="M9" s="59">
        <v>500000</v>
      </c>
      <c r="N9" s="60"/>
      <c r="O9" s="60"/>
    </row>
    <row r="10" spans="1:15" x14ac:dyDescent="0.25">
      <c r="A10" s="154"/>
      <c r="B10" s="61" t="s">
        <v>357</v>
      </c>
      <c r="C10" s="62">
        <v>4901458499.2300005</v>
      </c>
      <c r="D10" s="62">
        <v>4877117392.0500002</v>
      </c>
      <c r="E10" s="18" t="s">
        <v>65</v>
      </c>
      <c r="F10" s="50">
        <f>C11/1000</f>
        <v>12452.249980000001</v>
      </c>
      <c r="G10" s="1" t="s">
        <v>272</v>
      </c>
      <c r="H10" s="1"/>
      <c r="I10" s="64" t="s">
        <v>626</v>
      </c>
      <c r="J10" s="60"/>
      <c r="K10" s="60"/>
      <c r="L10" s="59">
        <v>3024838419.5500002</v>
      </c>
      <c r="M10" s="59">
        <v>3018309000</v>
      </c>
      <c r="N10" s="59">
        <v>6529419.5499999998</v>
      </c>
      <c r="O10" s="60"/>
    </row>
    <row r="11" spans="1:15" x14ac:dyDescent="0.25">
      <c r="A11" s="154"/>
      <c r="B11" s="61" t="s">
        <v>368</v>
      </c>
      <c r="C11" s="155">
        <v>12452249.98</v>
      </c>
      <c r="D11" s="63"/>
      <c r="E11" s="18" t="s">
        <v>66</v>
      </c>
      <c r="F11" s="29">
        <f>SUM(F12:F16)</f>
        <v>26244.228710000003</v>
      </c>
      <c r="G11" s="1" t="s">
        <v>187</v>
      </c>
      <c r="H11" s="1"/>
      <c r="I11" s="64" t="s">
        <v>627</v>
      </c>
      <c r="J11" s="60"/>
      <c r="K11" s="60"/>
      <c r="L11" s="59">
        <v>203617037.69999999</v>
      </c>
      <c r="M11" s="59">
        <v>97458407.700000003</v>
      </c>
      <c r="N11" s="59">
        <v>106158630</v>
      </c>
      <c r="O11" s="60"/>
    </row>
    <row r="12" spans="1:15" x14ac:dyDescent="0.25">
      <c r="A12" s="154"/>
      <c r="B12" s="61" t="s">
        <v>396</v>
      </c>
      <c r="C12" s="63"/>
      <c r="D12" s="62">
        <v>1571770</v>
      </c>
      <c r="E12" s="18"/>
      <c r="F12" s="29">
        <f>(J7-N7)/1000</f>
        <v>26224.950450000004</v>
      </c>
      <c r="G12" s="1" t="s">
        <v>285</v>
      </c>
      <c r="H12" s="1"/>
      <c r="I12" s="64" t="s">
        <v>267</v>
      </c>
      <c r="J12" s="59">
        <v>53813000</v>
      </c>
      <c r="K12" s="60"/>
      <c r="L12" s="59">
        <v>225365000</v>
      </c>
      <c r="M12" s="59">
        <v>279178000</v>
      </c>
      <c r="N12" s="60"/>
      <c r="O12" s="60"/>
    </row>
    <row r="13" spans="1:15" x14ac:dyDescent="0.25">
      <c r="A13" s="154"/>
      <c r="B13" s="61" t="s">
        <v>369</v>
      </c>
      <c r="C13" s="156">
        <v>1331590051.8</v>
      </c>
      <c r="D13" s="156">
        <v>1620664.24</v>
      </c>
      <c r="E13" s="18"/>
      <c r="F13" s="29"/>
      <c r="G13" s="1" t="s">
        <v>268</v>
      </c>
      <c r="H13" s="1"/>
      <c r="I13" s="64" t="s">
        <v>359</v>
      </c>
      <c r="J13" s="59">
        <v>85100000</v>
      </c>
      <c r="K13" s="60"/>
      <c r="L13" s="59">
        <v>1110162702</v>
      </c>
      <c r="M13" s="59">
        <v>1195262702</v>
      </c>
      <c r="N13" s="60"/>
      <c r="O13" s="60"/>
    </row>
    <row r="14" spans="1:15" x14ac:dyDescent="0.25">
      <c r="A14" s="154"/>
      <c r="B14" s="61" t="s">
        <v>370</v>
      </c>
      <c r="C14" s="156">
        <v>1526260.37</v>
      </c>
      <c r="D14" s="63"/>
      <c r="E14" s="18"/>
      <c r="F14" s="29"/>
      <c r="G14" s="1" t="s">
        <v>271</v>
      </c>
      <c r="H14" s="1"/>
      <c r="I14" s="65" t="s">
        <v>149</v>
      </c>
      <c r="J14" s="66">
        <v>138913000</v>
      </c>
      <c r="K14" s="67"/>
      <c r="L14" s="66">
        <v>4884483159.250001</v>
      </c>
      <c r="M14" s="66">
        <v>4910708109.6999998</v>
      </c>
      <c r="N14" s="66">
        <v>112688049.55</v>
      </c>
      <c r="O14" s="67"/>
    </row>
    <row r="15" spans="1:15" x14ac:dyDescent="0.25">
      <c r="A15" s="154"/>
      <c r="B15" s="61" t="s">
        <v>360</v>
      </c>
      <c r="C15" s="157">
        <v>49690145</v>
      </c>
      <c r="D15" s="157">
        <v>65075994</v>
      </c>
      <c r="E15" s="18"/>
      <c r="F15" s="29"/>
      <c r="G15" s="1" t="s">
        <v>628</v>
      </c>
      <c r="H15" s="1"/>
    </row>
    <row r="16" spans="1:15" x14ac:dyDescent="0.25">
      <c r="A16" s="154"/>
      <c r="B16" s="61" t="s">
        <v>371</v>
      </c>
      <c r="C16" s="63"/>
      <c r="D16" s="158">
        <v>2567000</v>
      </c>
      <c r="E16" s="18"/>
      <c r="F16" s="29">
        <f>C49/1000</f>
        <v>19.27826</v>
      </c>
      <c r="G16" s="1" t="s">
        <v>395</v>
      </c>
      <c r="H16" s="1"/>
      <c r="L16" s="28"/>
    </row>
    <row r="17" spans="1:8" x14ac:dyDescent="0.25">
      <c r="A17" s="154"/>
      <c r="B17" s="61" t="s">
        <v>372</v>
      </c>
      <c r="C17" s="63"/>
      <c r="D17" s="159">
        <v>17840</v>
      </c>
      <c r="E17" s="18" t="s">
        <v>169</v>
      </c>
      <c r="F17" s="32">
        <f>(D15-C15+D23-C23-C18+D39-C39+D44+D40-'1251'!F11)/1000-F23</f>
        <v>2294206.4883499998</v>
      </c>
      <c r="G17" s="1" t="s">
        <v>279</v>
      </c>
      <c r="H17" s="1"/>
    </row>
    <row r="18" spans="1:8" x14ac:dyDescent="0.25">
      <c r="A18" s="154"/>
      <c r="B18" s="61" t="s">
        <v>397</v>
      </c>
      <c r="C18" s="157">
        <v>70966.59</v>
      </c>
      <c r="D18" s="63"/>
      <c r="E18" s="18" t="s">
        <v>171</v>
      </c>
      <c r="F18" s="31">
        <f>(D16+D41-C41)/1000</f>
        <v>493407.61219999997</v>
      </c>
      <c r="G18" s="1" t="s">
        <v>190</v>
      </c>
      <c r="H18" s="1"/>
    </row>
    <row r="19" spans="1:8" x14ac:dyDescent="0.25">
      <c r="A19" s="154"/>
      <c r="B19" s="61" t="s">
        <v>373</v>
      </c>
      <c r="C19" s="156">
        <v>289955966.11000001</v>
      </c>
      <c r="D19" s="159">
        <v>75000</v>
      </c>
      <c r="E19" s="18" t="s">
        <v>172</v>
      </c>
      <c r="F19" s="30">
        <f>(D25-C25+D26)/1000-F28</f>
        <v>115753.75405000002</v>
      </c>
      <c r="G19" s="1" t="s">
        <v>191</v>
      </c>
      <c r="H19" s="1"/>
    </row>
    <row r="20" spans="1:8" x14ac:dyDescent="0.25">
      <c r="A20" s="168"/>
      <c r="B20" s="169" t="s">
        <v>619</v>
      </c>
      <c r="C20" s="170"/>
      <c r="D20" s="171">
        <v>1944782</v>
      </c>
      <c r="E20" s="18" t="s">
        <v>194</v>
      </c>
      <c r="F20" s="33">
        <f>(D21+D22-C22+D28+D29+D30+D31+D32+D33+D34+D35)/1000</f>
        <v>500021.74979999999</v>
      </c>
      <c r="G20" s="1" t="s">
        <v>280</v>
      </c>
      <c r="H20" s="1"/>
    </row>
    <row r="21" spans="1:8" x14ac:dyDescent="0.25">
      <c r="A21" s="154"/>
      <c r="B21" s="61" t="s">
        <v>374</v>
      </c>
      <c r="C21" s="63"/>
      <c r="D21" s="160">
        <v>89745498</v>
      </c>
      <c r="E21" s="18" t="s">
        <v>196</v>
      </c>
      <c r="F21" s="37">
        <f>(D19+D17+D36-C36+D37-C37+D38-C38+D43-C43+D52+'1251'!F11)/1000</f>
        <v>90735.538460000011</v>
      </c>
      <c r="G21" s="1" t="s">
        <v>284</v>
      </c>
      <c r="H21" s="1"/>
    </row>
    <row r="22" spans="1:8" x14ac:dyDescent="0.25">
      <c r="A22" s="154"/>
      <c r="B22" s="61" t="s">
        <v>375</v>
      </c>
      <c r="C22" s="160">
        <v>974623</v>
      </c>
      <c r="D22" s="160">
        <v>50511132.399999999</v>
      </c>
      <c r="E22" s="18"/>
      <c r="F22">
        <f>(D12+D24)/1000</f>
        <v>2571.77</v>
      </c>
      <c r="G22" s="1" t="s">
        <v>629</v>
      </c>
      <c r="H22" s="1"/>
    </row>
    <row r="23" spans="1:8" x14ac:dyDescent="0.25">
      <c r="A23" s="154"/>
      <c r="B23" s="61" t="s">
        <v>363</v>
      </c>
      <c r="C23" s="157">
        <v>19153661.879999999</v>
      </c>
      <c r="D23" s="157">
        <v>579134805.35000002</v>
      </c>
      <c r="E23" s="18"/>
      <c r="F23" s="32">
        <f>6827660/1000</f>
        <v>6827.66</v>
      </c>
      <c r="G23" s="1" t="s">
        <v>623</v>
      </c>
      <c r="H23" s="1"/>
    </row>
    <row r="24" spans="1:8" x14ac:dyDescent="0.25">
      <c r="A24" s="154"/>
      <c r="B24" s="61" t="s">
        <v>620</v>
      </c>
      <c r="C24" s="63"/>
      <c r="D24" s="62">
        <v>1000000</v>
      </c>
      <c r="E24" s="18"/>
      <c r="H24" s="1"/>
    </row>
    <row r="25" spans="1:8" x14ac:dyDescent="0.25">
      <c r="A25" s="154"/>
      <c r="B25" s="61" t="s">
        <v>376</v>
      </c>
      <c r="C25" s="161">
        <v>1966519.92</v>
      </c>
      <c r="D25" s="161">
        <v>19329893.969999999</v>
      </c>
      <c r="E25" s="18"/>
      <c r="H25" s="1"/>
    </row>
    <row r="26" spans="1:8" x14ac:dyDescent="0.25">
      <c r="A26" s="154"/>
      <c r="B26" s="61" t="s">
        <v>377</v>
      </c>
      <c r="C26" s="63"/>
      <c r="D26" s="161">
        <v>118748380</v>
      </c>
      <c r="E26" s="18" t="s">
        <v>281</v>
      </c>
      <c r="F26" s="35">
        <f>(D27+D46)/1000</f>
        <v>191907.60952999999</v>
      </c>
      <c r="G26" s="1" t="s">
        <v>251</v>
      </c>
      <c r="H26" s="1"/>
    </row>
    <row r="27" spans="1:8" x14ac:dyDescent="0.25">
      <c r="A27" s="154"/>
      <c r="B27" s="61" t="s">
        <v>621</v>
      </c>
      <c r="C27" s="63"/>
      <c r="D27" s="162">
        <v>109661491.52</v>
      </c>
      <c r="E27" s="18" t="s">
        <v>282</v>
      </c>
      <c r="F27" s="35"/>
      <c r="G27" s="1" t="s">
        <v>283</v>
      </c>
      <c r="H27" s="1"/>
    </row>
    <row r="28" spans="1:8" x14ac:dyDescent="0.25">
      <c r="A28" s="154"/>
      <c r="B28" s="61" t="s">
        <v>378</v>
      </c>
      <c r="C28" s="63"/>
      <c r="D28" s="160">
        <v>148129199.71000001</v>
      </c>
      <c r="E28" s="18" t="s">
        <v>639</v>
      </c>
      <c r="F28">
        <v>20358</v>
      </c>
      <c r="G28" s="1" t="s">
        <v>638</v>
      </c>
      <c r="H28" s="1"/>
    </row>
    <row r="29" spans="1:8" x14ac:dyDescent="0.25">
      <c r="A29" s="154"/>
      <c r="B29" s="61" t="s">
        <v>379</v>
      </c>
      <c r="C29" s="63"/>
      <c r="D29" s="160">
        <v>53307298.840000004</v>
      </c>
      <c r="E29" s="18"/>
      <c r="H29" s="1"/>
    </row>
    <row r="30" spans="1:8" x14ac:dyDescent="0.25">
      <c r="A30" s="154"/>
      <c r="B30" s="61" t="s">
        <v>399</v>
      </c>
      <c r="C30" s="63"/>
      <c r="D30" s="160">
        <v>114611539.40000001</v>
      </c>
      <c r="E30" s="18"/>
      <c r="F30" s="28"/>
      <c r="H30" s="1"/>
    </row>
    <row r="31" spans="1:8" x14ac:dyDescent="0.25">
      <c r="A31" s="154"/>
      <c r="B31" s="61" t="s">
        <v>380</v>
      </c>
      <c r="C31" s="63"/>
      <c r="D31" s="160">
        <v>36610248.450000003</v>
      </c>
      <c r="E31" s="18"/>
      <c r="H31" s="1"/>
    </row>
    <row r="32" spans="1:8" x14ac:dyDescent="0.25">
      <c r="A32" s="154"/>
      <c r="B32" s="61" t="s">
        <v>381</v>
      </c>
      <c r="C32" s="63"/>
      <c r="D32" s="160">
        <v>941011</v>
      </c>
      <c r="E32" s="18"/>
      <c r="H32" s="1"/>
    </row>
    <row r="33" spans="1:8" x14ac:dyDescent="0.25">
      <c r="A33" s="154"/>
      <c r="B33" s="61" t="s">
        <v>400</v>
      </c>
      <c r="C33" s="63"/>
      <c r="D33" s="160">
        <v>235140</v>
      </c>
      <c r="E33" s="18"/>
      <c r="H33" s="1"/>
    </row>
    <row r="34" spans="1:8" x14ac:dyDescent="0.25">
      <c r="A34" s="154"/>
      <c r="B34" s="61" t="s">
        <v>401</v>
      </c>
      <c r="C34" s="63"/>
      <c r="D34" s="160">
        <v>4395976</v>
      </c>
      <c r="E34" s="18" t="s">
        <v>269</v>
      </c>
      <c r="F34" s="34">
        <f>(C47-D50-15171.51)/1000</f>
        <v>745.28670999999974</v>
      </c>
      <c r="G34" s="1" t="s">
        <v>270</v>
      </c>
      <c r="H34" s="1"/>
    </row>
    <row r="35" spans="1:8" x14ac:dyDescent="0.25">
      <c r="A35" s="154"/>
      <c r="B35" s="61" t="s">
        <v>382</v>
      </c>
      <c r="C35" s="63"/>
      <c r="D35" s="160">
        <v>2509329</v>
      </c>
    </row>
    <row r="36" spans="1:8" x14ac:dyDescent="0.25">
      <c r="A36" s="154"/>
      <c r="B36" s="61" t="s">
        <v>383</v>
      </c>
      <c r="C36" s="159">
        <v>76655</v>
      </c>
      <c r="D36" s="159">
        <v>14339817</v>
      </c>
    </row>
    <row r="37" spans="1:8" x14ac:dyDescent="0.25">
      <c r="A37" s="154"/>
      <c r="B37" s="61" t="s">
        <v>384</v>
      </c>
      <c r="C37" s="159">
        <v>589673</v>
      </c>
      <c r="D37" s="159">
        <v>7632735</v>
      </c>
    </row>
    <row r="38" spans="1:8" x14ac:dyDescent="0.25">
      <c r="A38" s="154"/>
      <c r="B38" s="61" t="s">
        <v>385</v>
      </c>
      <c r="C38" s="159">
        <v>220663</v>
      </c>
      <c r="D38" s="159">
        <v>56234337</v>
      </c>
    </row>
    <row r="39" spans="1:8" x14ac:dyDescent="0.25">
      <c r="A39" s="154"/>
      <c r="B39" s="61" t="s">
        <v>341</v>
      </c>
      <c r="C39" s="157">
        <v>1596200</v>
      </c>
      <c r="D39" s="157">
        <v>1711184813.28</v>
      </c>
    </row>
    <row r="40" spans="1:8" x14ac:dyDescent="0.25">
      <c r="A40" s="154"/>
      <c r="B40" s="61" t="s">
        <v>403</v>
      </c>
      <c r="C40" s="63"/>
      <c r="D40" s="157">
        <v>4912801.41</v>
      </c>
      <c r="F40" s="28"/>
    </row>
    <row r="41" spans="1:8" x14ac:dyDescent="0.25">
      <c r="A41" s="154"/>
      <c r="B41" s="61" t="s">
        <v>386</v>
      </c>
      <c r="C41" s="158">
        <v>813314</v>
      </c>
      <c r="D41" s="158">
        <v>491653926.19999999</v>
      </c>
      <c r="F41" s="28"/>
    </row>
    <row r="42" spans="1:8" x14ac:dyDescent="0.25">
      <c r="A42" s="154"/>
      <c r="B42" s="61" t="s">
        <v>387</v>
      </c>
      <c r="C42" s="63"/>
      <c r="D42" s="156">
        <v>64413355.640000001</v>
      </c>
      <c r="F42" s="28"/>
      <c r="H42" s="4"/>
    </row>
    <row r="43" spans="1:8" x14ac:dyDescent="0.25">
      <c r="A43" s="154"/>
      <c r="B43" s="61" t="s">
        <v>388</v>
      </c>
      <c r="C43" s="159">
        <v>53494</v>
      </c>
      <c r="D43" s="159">
        <v>7148184.1200000001</v>
      </c>
    </row>
    <row r="44" spans="1:8" x14ac:dyDescent="0.25">
      <c r="A44" s="154"/>
      <c r="B44" s="61" t="s">
        <v>389</v>
      </c>
      <c r="C44" s="63"/>
      <c r="D44" s="157">
        <v>15235632.779999999</v>
      </c>
      <c r="F44" s="4"/>
    </row>
    <row r="45" spans="1:8" x14ac:dyDescent="0.25">
      <c r="A45" s="154"/>
      <c r="B45" s="61" t="s">
        <v>390</v>
      </c>
      <c r="C45" s="156">
        <v>2231400968.3000002</v>
      </c>
      <c r="D45" s="156">
        <v>153703487.69999999</v>
      </c>
      <c r="F45" s="4"/>
    </row>
    <row r="46" spans="1:8" x14ac:dyDescent="0.25">
      <c r="A46" s="154"/>
      <c r="B46" s="61" t="s">
        <v>622</v>
      </c>
      <c r="C46" s="63"/>
      <c r="D46" s="162">
        <v>82246118.010000005</v>
      </c>
      <c r="F46" s="4"/>
      <c r="H46" s="4"/>
    </row>
    <row r="47" spans="1:8" x14ac:dyDescent="0.25">
      <c r="A47" s="154"/>
      <c r="B47" s="61" t="s">
        <v>391</v>
      </c>
      <c r="C47" s="163">
        <v>7487700.8099999996</v>
      </c>
      <c r="D47" s="63"/>
      <c r="E47" s="172">
        <v>15171.51</v>
      </c>
      <c r="F47" s="28" t="s">
        <v>630</v>
      </c>
    </row>
    <row r="48" spans="1:8" x14ac:dyDescent="0.25">
      <c r="A48" s="154"/>
      <c r="B48" s="61" t="s">
        <v>407</v>
      </c>
      <c r="C48" s="148">
        <v>11642804.24</v>
      </c>
      <c r="D48" s="63"/>
      <c r="F48" s="38"/>
    </row>
    <row r="49" spans="1:15" x14ac:dyDescent="0.25">
      <c r="A49" s="154"/>
      <c r="B49" s="61" t="s">
        <v>392</v>
      </c>
      <c r="C49" s="164">
        <v>19278.259999999998</v>
      </c>
      <c r="D49" s="63"/>
      <c r="F49" s="38"/>
    </row>
    <row r="50" spans="1:15" x14ac:dyDescent="0.25">
      <c r="A50" s="154"/>
      <c r="B50" s="61" t="s">
        <v>393</v>
      </c>
      <c r="C50" s="63"/>
      <c r="D50" s="163">
        <v>6727242.5899999999</v>
      </c>
    </row>
    <row r="51" spans="1:15" x14ac:dyDescent="0.25">
      <c r="A51" s="154"/>
      <c r="B51" s="61" t="s">
        <v>409</v>
      </c>
      <c r="C51" s="63"/>
      <c r="D51" s="171">
        <v>9713193.75</v>
      </c>
    </row>
    <row r="52" spans="1:15" x14ac:dyDescent="0.25">
      <c r="A52" s="154"/>
      <c r="B52" s="61" t="s">
        <v>394</v>
      </c>
      <c r="C52" s="63"/>
      <c r="D52" s="159">
        <v>2229185.34</v>
      </c>
      <c r="F52" s="4"/>
    </row>
    <row r="53" spans="1:15" x14ac:dyDescent="0.25">
      <c r="A53" s="151"/>
      <c r="B53" s="150" t="s">
        <v>155</v>
      </c>
      <c r="C53" s="152">
        <v>16832107966.560001</v>
      </c>
      <c r="D53" s="152">
        <v>16899945595</v>
      </c>
    </row>
    <row r="54" spans="1:15" x14ac:dyDescent="0.25">
      <c r="A54" s="151"/>
      <c r="B54" s="150" t="s">
        <v>156</v>
      </c>
      <c r="C54" s="152">
        <v>113928912.93000001</v>
      </c>
      <c r="D54" s="153"/>
      <c r="F54" s="166"/>
      <c r="G54" s="48"/>
      <c r="H54" s="166"/>
    </row>
    <row r="55" spans="1:15" x14ac:dyDescent="0.25">
      <c r="A55" s="165"/>
      <c r="B55" s="165"/>
      <c r="C55" s="165"/>
      <c r="D55" s="165"/>
      <c r="H55" s="21"/>
    </row>
    <row r="57" spans="1:15" x14ac:dyDescent="0.25">
      <c r="A57" s="16" t="s">
        <v>150</v>
      </c>
      <c r="B57" s="17"/>
      <c r="C57" s="17"/>
      <c r="D57" s="17"/>
    </row>
    <row r="58" spans="1:15" x14ac:dyDescent="0.25">
      <c r="A58" s="16" t="s">
        <v>631</v>
      </c>
      <c r="B58" s="17"/>
      <c r="C58" s="17"/>
      <c r="D58" s="17"/>
    </row>
    <row r="59" spans="1:15" x14ac:dyDescent="0.25">
      <c r="A59" s="17"/>
      <c r="B59" s="17"/>
      <c r="C59" s="17"/>
      <c r="D59" s="17"/>
    </row>
    <row r="60" spans="1:15" x14ac:dyDescent="0.25">
      <c r="A60" s="116" t="s">
        <v>145</v>
      </c>
      <c r="B60" s="116" t="s">
        <v>153</v>
      </c>
      <c r="C60" s="116" t="s">
        <v>147</v>
      </c>
      <c r="D60" s="116" t="s">
        <v>148</v>
      </c>
    </row>
    <row r="61" spans="1:15" x14ac:dyDescent="0.25">
      <c r="A61" s="54" t="s">
        <v>365</v>
      </c>
      <c r="B61" s="55" t="s">
        <v>154</v>
      </c>
      <c r="C61" s="56">
        <v>32716699.699999999</v>
      </c>
      <c r="D61" s="57"/>
      <c r="F61">
        <v>4361</v>
      </c>
    </row>
    <row r="62" spans="1:15" x14ac:dyDescent="0.25">
      <c r="A62" s="68"/>
      <c r="B62" s="58" t="s">
        <v>361</v>
      </c>
      <c r="C62" s="59">
        <v>980732390</v>
      </c>
      <c r="D62" s="59">
        <v>37214263</v>
      </c>
      <c r="E62" s="18" t="s">
        <v>61</v>
      </c>
      <c r="F62" s="49">
        <f>(C69-D69+C70+C104-D104)/1000</f>
        <v>3513349.97101</v>
      </c>
      <c r="G62" s="1" t="s">
        <v>182</v>
      </c>
      <c r="I62" s="53" t="s">
        <v>150</v>
      </c>
      <c r="J62" s="17"/>
      <c r="K62" s="17"/>
      <c r="L62" s="17"/>
      <c r="M62" s="17"/>
      <c r="N62" s="17"/>
      <c r="O62" s="17"/>
    </row>
    <row r="63" spans="1:15" ht="31.5" x14ac:dyDescent="0.25">
      <c r="A63" s="68"/>
      <c r="B63" s="58" t="s">
        <v>366</v>
      </c>
      <c r="C63" s="59">
        <v>980732390</v>
      </c>
      <c r="D63" s="59">
        <v>980732390</v>
      </c>
      <c r="E63" s="18"/>
      <c r="F63" s="28"/>
      <c r="I63" s="147" t="s">
        <v>635</v>
      </c>
      <c r="J63" s="17"/>
      <c r="K63" s="17"/>
      <c r="L63" s="17"/>
      <c r="M63" s="17"/>
      <c r="N63" s="17"/>
      <c r="O63" s="17"/>
    </row>
    <row r="64" spans="1:15" x14ac:dyDescent="0.25">
      <c r="A64" s="68"/>
      <c r="B64" s="58" t="s">
        <v>367</v>
      </c>
      <c r="C64" s="59">
        <v>69499895.900000006</v>
      </c>
      <c r="D64" s="59">
        <v>70123979.739999995</v>
      </c>
      <c r="E64" s="18"/>
      <c r="F64" s="28"/>
      <c r="I64" s="17"/>
      <c r="J64" s="17"/>
      <c r="K64" s="17"/>
      <c r="L64" s="17"/>
      <c r="M64" s="17"/>
      <c r="N64" s="17"/>
      <c r="O64" s="17"/>
    </row>
    <row r="65" spans="1:15" x14ac:dyDescent="0.25">
      <c r="A65" s="68"/>
      <c r="B65" s="58" t="s">
        <v>362</v>
      </c>
      <c r="C65" s="59">
        <v>3752678133.7600002</v>
      </c>
      <c r="D65" s="59">
        <v>4585001265.9200001</v>
      </c>
      <c r="E65" s="18"/>
      <c r="F65" s="28"/>
      <c r="I65" s="116" t="s">
        <v>145</v>
      </c>
      <c r="J65" s="234" t="s">
        <v>158</v>
      </c>
      <c r="K65" s="234"/>
      <c r="L65" s="234" t="s">
        <v>159</v>
      </c>
      <c r="M65" s="234"/>
      <c r="N65" s="234" t="s">
        <v>160</v>
      </c>
      <c r="O65" s="234"/>
    </row>
    <row r="66" spans="1:15" x14ac:dyDescent="0.25">
      <c r="A66" s="68"/>
      <c r="B66" s="58" t="s">
        <v>357</v>
      </c>
      <c r="C66" s="59">
        <v>3296189783.8200002</v>
      </c>
      <c r="D66" s="59">
        <v>3406760694.8199997</v>
      </c>
      <c r="E66" s="18" t="s">
        <v>65</v>
      </c>
      <c r="F66" s="50">
        <f>(C67-D67)/1000</f>
        <v>8690.1835299999984</v>
      </c>
      <c r="G66" s="1" t="s">
        <v>272</v>
      </c>
      <c r="I66" s="235" t="s">
        <v>266</v>
      </c>
      <c r="J66" s="235" t="s">
        <v>147</v>
      </c>
      <c r="K66" s="235" t="s">
        <v>148</v>
      </c>
      <c r="L66" s="235" t="s">
        <v>147</v>
      </c>
      <c r="M66" s="235" t="s">
        <v>148</v>
      </c>
      <c r="N66" s="235" t="s">
        <v>147</v>
      </c>
      <c r="O66" s="235" t="s">
        <v>148</v>
      </c>
    </row>
    <row r="67" spans="1:15" x14ac:dyDescent="0.25">
      <c r="A67" s="68"/>
      <c r="B67" s="58" t="s">
        <v>368</v>
      </c>
      <c r="C67" s="50">
        <v>8690202.0399999991</v>
      </c>
      <c r="D67" s="50">
        <v>18.510000000000002</v>
      </c>
      <c r="E67" s="18" t="s">
        <v>66</v>
      </c>
      <c r="F67" s="29">
        <f>SUM(F68:F73)</f>
        <v>564149.48399999994</v>
      </c>
      <c r="G67" s="1" t="s">
        <v>187</v>
      </c>
      <c r="I67" s="236"/>
      <c r="J67" s="236"/>
      <c r="K67" s="236"/>
      <c r="L67" s="236"/>
      <c r="M67" s="236"/>
      <c r="N67" s="236"/>
      <c r="O67" s="236"/>
    </row>
    <row r="68" spans="1:15" x14ac:dyDescent="0.25">
      <c r="A68" s="68"/>
      <c r="B68" s="58" t="s">
        <v>396</v>
      </c>
      <c r="C68" s="29">
        <v>356043767</v>
      </c>
      <c r="D68" s="60"/>
      <c r="E68" s="18"/>
      <c r="F68" s="29"/>
      <c r="G68" s="1" t="s">
        <v>285</v>
      </c>
      <c r="I68" s="55" t="s">
        <v>357</v>
      </c>
      <c r="J68" s="29">
        <v>28355956.510000002</v>
      </c>
      <c r="K68" s="57"/>
      <c r="L68" s="56">
        <v>3406895958.5400004</v>
      </c>
      <c r="M68" s="56">
        <v>3296338915.0499997</v>
      </c>
      <c r="N68" s="29">
        <v>138913000</v>
      </c>
      <c r="O68" s="57"/>
    </row>
    <row r="69" spans="1:15" x14ac:dyDescent="0.25">
      <c r="A69" s="68"/>
      <c r="B69" s="58" t="s">
        <v>369</v>
      </c>
      <c r="C69" s="49">
        <v>1163766239.1199999</v>
      </c>
      <c r="D69" s="49">
        <v>1421297.83</v>
      </c>
      <c r="E69" s="18"/>
      <c r="F69" s="29">
        <f>C68/1000</f>
        <v>356043.76699999999</v>
      </c>
      <c r="G69" s="1" t="s">
        <v>268</v>
      </c>
      <c r="I69" s="64" t="s">
        <v>636</v>
      </c>
      <c r="J69" s="59">
        <v>220000</v>
      </c>
      <c r="K69" s="60"/>
      <c r="L69" s="60"/>
      <c r="M69" s="59">
        <v>220000</v>
      </c>
      <c r="N69" s="60"/>
      <c r="O69" s="60"/>
    </row>
    <row r="70" spans="1:15" x14ac:dyDescent="0.25">
      <c r="A70" s="68"/>
      <c r="B70" s="58" t="s">
        <v>370</v>
      </c>
      <c r="C70" s="49">
        <v>236489925.27000001</v>
      </c>
      <c r="D70" s="60"/>
      <c r="E70" s="18"/>
      <c r="F70" s="29"/>
      <c r="G70" s="1" t="s">
        <v>271</v>
      </c>
      <c r="I70" s="64" t="s">
        <v>637</v>
      </c>
      <c r="J70" s="59">
        <v>3447804.11</v>
      </c>
      <c r="K70" s="60"/>
      <c r="L70" s="59">
        <v>168578.94</v>
      </c>
      <c r="M70" s="59">
        <v>3616383.05</v>
      </c>
      <c r="N70" s="60"/>
      <c r="O70" s="60"/>
    </row>
    <row r="71" spans="1:15" x14ac:dyDescent="0.25">
      <c r="A71" s="68"/>
      <c r="B71" s="58" t="s">
        <v>360</v>
      </c>
      <c r="C71" s="32">
        <v>13495067</v>
      </c>
      <c r="D71" s="32">
        <v>25014354.370000001</v>
      </c>
      <c r="E71" s="18"/>
      <c r="F71" s="29">
        <f>C81/1000</f>
        <v>208000</v>
      </c>
      <c r="G71" s="1" t="s">
        <v>641</v>
      </c>
      <c r="I71" s="64" t="s">
        <v>267</v>
      </c>
      <c r="J71" s="60"/>
      <c r="K71" s="60"/>
      <c r="L71" s="59">
        <v>2566546000</v>
      </c>
      <c r="M71" s="59">
        <v>2512733000</v>
      </c>
      <c r="N71" s="59">
        <v>53813000</v>
      </c>
      <c r="O71" s="60"/>
    </row>
    <row r="72" spans="1:15" x14ac:dyDescent="0.25">
      <c r="A72" s="68"/>
      <c r="B72" s="58" t="s">
        <v>632</v>
      </c>
      <c r="C72" s="29">
        <v>17358</v>
      </c>
      <c r="D72" s="60"/>
      <c r="E72" s="18"/>
      <c r="F72" s="29">
        <f>(C72+C74+C75)/1000</f>
        <v>81.716999999999999</v>
      </c>
      <c r="G72" s="1" t="s">
        <v>642</v>
      </c>
      <c r="I72" s="64" t="s">
        <v>404</v>
      </c>
      <c r="J72" s="59">
        <v>24688152.399999999</v>
      </c>
      <c r="K72" s="60"/>
      <c r="L72" s="59">
        <v>202294751.72</v>
      </c>
      <c r="M72" s="59">
        <v>226982904.12</v>
      </c>
      <c r="N72" s="60"/>
      <c r="O72" s="60"/>
    </row>
    <row r="73" spans="1:15" x14ac:dyDescent="0.25">
      <c r="A73" s="68"/>
      <c r="B73" s="58" t="s">
        <v>371</v>
      </c>
      <c r="C73" s="60"/>
      <c r="D73" s="31">
        <v>360000</v>
      </c>
      <c r="E73" s="18"/>
      <c r="F73" s="29">
        <f>C106/1000</f>
        <v>24</v>
      </c>
      <c r="G73" s="1" t="s">
        <v>395</v>
      </c>
      <c r="I73" s="64" t="s">
        <v>359</v>
      </c>
      <c r="J73" s="60"/>
      <c r="K73" s="60"/>
      <c r="L73" s="59">
        <v>637886627.88</v>
      </c>
      <c r="M73" s="59">
        <v>552786627.88</v>
      </c>
      <c r="N73" s="59">
        <v>85100000</v>
      </c>
      <c r="O73" s="60"/>
    </row>
    <row r="74" spans="1:15" x14ac:dyDescent="0.25">
      <c r="A74" s="68"/>
      <c r="B74" s="58" t="s">
        <v>372</v>
      </c>
      <c r="C74" s="29">
        <v>9604</v>
      </c>
      <c r="D74" s="60"/>
      <c r="E74" s="18" t="s">
        <v>169</v>
      </c>
      <c r="F74" s="32">
        <f>(D71-C71+D80-C80+D98-C98+D99+D103-C103-'1251'!F33)/1000-F81</f>
        <v>2090268.5289899998</v>
      </c>
      <c r="G74" s="1" t="s">
        <v>279</v>
      </c>
      <c r="I74" s="65" t="s">
        <v>149</v>
      </c>
      <c r="J74" s="66">
        <v>28355956.510000002</v>
      </c>
      <c r="K74" s="67"/>
      <c r="L74" s="66">
        <v>3406895958.5400004</v>
      </c>
      <c r="M74" s="66">
        <v>3296338915.0499997</v>
      </c>
      <c r="N74" s="66">
        <v>138913000</v>
      </c>
      <c r="O74" s="67"/>
    </row>
    <row r="75" spans="1:15" x14ac:dyDescent="0.25">
      <c r="A75" s="68"/>
      <c r="B75" s="58" t="s">
        <v>397</v>
      </c>
      <c r="C75" s="29">
        <v>54755</v>
      </c>
      <c r="D75" s="60"/>
      <c r="E75" s="18" t="s">
        <v>171</v>
      </c>
      <c r="F75" s="31">
        <f>(D100-C100)/1000</f>
        <v>524980.55055000004</v>
      </c>
      <c r="G75" s="1" t="s">
        <v>190</v>
      </c>
    </row>
    <row r="76" spans="1:15" x14ac:dyDescent="0.25">
      <c r="A76" s="68"/>
      <c r="B76" s="58" t="s">
        <v>373</v>
      </c>
      <c r="C76" s="59">
        <v>899516.8</v>
      </c>
      <c r="D76" s="59">
        <v>33399107.98</v>
      </c>
      <c r="E76" s="18" t="s">
        <v>172</v>
      </c>
      <c r="F76" s="30">
        <f>(D82+D83-C83)/1000-F86</f>
        <v>129800.32493999999</v>
      </c>
      <c r="G76" s="1" t="s">
        <v>191</v>
      </c>
    </row>
    <row r="77" spans="1:15" x14ac:dyDescent="0.25">
      <c r="A77" s="68"/>
      <c r="B77" s="58" t="s">
        <v>374</v>
      </c>
      <c r="C77" s="60"/>
      <c r="D77" s="33">
        <v>16438825</v>
      </c>
      <c r="E77" s="18" t="s">
        <v>194</v>
      </c>
      <c r="F77" s="33">
        <f>(D77+D78+D79-C79+D86+D87+D88+D89+D90-C90+D91+D92+D93)/1000</f>
        <v>233932.89811000001</v>
      </c>
      <c r="G77" s="1" t="s">
        <v>280</v>
      </c>
    </row>
    <row r="78" spans="1:15" x14ac:dyDescent="0.25">
      <c r="A78" s="68"/>
      <c r="B78" s="58" t="s">
        <v>633</v>
      </c>
      <c r="C78" s="60"/>
      <c r="D78" s="33">
        <v>308364</v>
      </c>
      <c r="E78" s="18" t="s">
        <v>196</v>
      </c>
      <c r="F78" s="37">
        <f>(D73+D76-C76+D94-C94+D95+D96-C96+D97-C97+D102-C102+D108+D101+'1251'!F33)/1000</f>
        <v>130101.12771000002</v>
      </c>
      <c r="G78" s="1" t="s">
        <v>284</v>
      </c>
    </row>
    <row r="79" spans="1:15" x14ac:dyDescent="0.25">
      <c r="A79" s="68"/>
      <c r="B79" s="58" t="s">
        <v>375</v>
      </c>
      <c r="C79" s="33">
        <v>230809</v>
      </c>
      <c r="D79" s="33">
        <v>3532325.5</v>
      </c>
      <c r="E79" s="18"/>
      <c r="F79" s="37">
        <f>(N68-J68+13867.51)/1000</f>
        <v>110570.91099999999</v>
      </c>
      <c r="G79" s="1" t="s">
        <v>640</v>
      </c>
    </row>
    <row r="80" spans="1:15" x14ac:dyDescent="0.25">
      <c r="A80" s="68"/>
      <c r="B80" s="58" t="s">
        <v>363</v>
      </c>
      <c r="C80" s="32">
        <v>73996816.709999993</v>
      </c>
      <c r="D80" s="32">
        <v>471355491.18000001</v>
      </c>
      <c r="E80" s="18"/>
      <c r="G80" s="1" t="s">
        <v>629</v>
      </c>
    </row>
    <row r="81" spans="1:7" x14ac:dyDescent="0.25">
      <c r="A81" s="68"/>
      <c r="B81" s="58" t="s">
        <v>634</v>
      </c>
      <c r="C81" s="29">
        <v>208000000</v>
      </c>
      <c r="D81" s="60"/>
      <c r="E81" s="18"/>
      <c r="F81" s="32">
        <f>5155779.5/1000</f>
        <v>5155.7794999999996</v>
      </c>
      <c r="G81" s="1" t="s">
        <v>643</v>
      </c>
    </row>
    <row r="82" spans="1:7" x14ac:dyDescent="0.25">
      <c r="A82" s="68"/>
      <c r="B82" s="58" t="s">
        <v>376</v>
      </c>
      <c r="C82" s="60"/>
      <c r="D82" s="30">
        <v>31409944.940000001</v>
      </c>
      <c r="E82" s="18"/>
    </row>
    <row r="83" spans="1:7" x14ac:dyDescent="0.25">
      <c r="A83" s="68"/>
      <c r="B83" s="58" t="s">
        <v>377</v>
      </c>
      <c r="C83" s="30">
        <v>1852024</v>
      </c>
      <c r="D83" s="30">
        <v>120600404</v>
      </c>
      <c r="E83" s="18"/>
    </row>
    <row r="84" spans="1:7" x14ac:dyDescent="0.25">
      <c r="A84" s="68"/>
      <c r="B84" s="58" t="s">
        <v>621</v>
      </c>
      <c r="C84" s="60"/>
      <c r="D84" s="35">
        <v>109661491.52</v>
      </c>
      <c r="E84" s="18" t="s">
        <v>281</v>
      </c>
      <c r="F84" s="35">
        <f>D84/1000</f>
        <v>109661.49152</v>
      </c>
      <c r="G84" s="1" t="s">
        <v>251</v>
      </c>
    </row>
    <row r="85" spans="1:7" x14ac:dyDescent="0.25">
      <c r="A85" s="68"/>
      <c r="B85" s="58" t="s">
        <v>398</v>
      </c>
      <c r="C85" s="36">
        <v>125513803.41</v>
      </c>
      <c r="D85" s="36">
        <v>818413343.54999995</v>
      </c>
      <c r="E85" s="18" t="s">
        <v>282</v>
      </c>
      <c r="F85" s="36">
        <f>(D85-C85)/1000</f>
        <v>692899.54013999994</v>
      </c>
      <c r="G85" s="1" t="s">
        <v>283</v>
      </c>
    </row>
    <row r="86" spans="1:7" x14ac:dyDescent="0.25">
      <c r="A86" s="68"/>
      <c r="B86" s="58" t="s">
        <v>378</v>
      </c>
      <c r="C86" s="60"/>
      <c r="D86" s="33">
        <v>7268126.1500000004</v>
      </c>
      <c r="E86" s="18" t="s">
        <v>639</v>
      </c>
      <c r="F86">
        <v>20358</v>
      </c>
      <c r="G86" s="1" t="s">
        <v>638</v>
      </c>
    </row>
    <row r="87" spans="1:7" x14ac:dyDescent="0.25">
      <c r="A87" s="68"/>
      <c r="B87" s="58" t="s">
        <v>379</v>
      </c>
      <c r="C87" s="60"/>
      <c r="D87" s="33">
        <v>51718941</v>
      </c>
      <c r="E87" s="18"/>
    </row>
    <row r="88" spans="1:7" x14ac:dyDescent="0.25">
      <c r="A88" s="68"/>
      <c r="B88" s="58" t="s">
        <v>399</v>
      </c>
      <c r="C88" s="60"/>
      <c r="D88" s="33">
        <v>105504914</v>
      </c>
      <c r="E88" s="18"/>
      <c r="F88" s="28"/>
    </row>
    <row r="89" spans="1:7" x14ac:dyDescent="0.25">
      <c r="A89" s="68"/>
      <c r="B89" s="58" t="s">
        <v>380</v>
      </c>
      <c r="C89" s="60"/>
      <c r="D89" s="33">
        <v>42978096</v>
      </c>
      <c r="E89" s="18"/>
    </row>
    <row r="90" spans="1:7" x14ac:dyDescent="0.25">
      <c r="A90" s="68"/>
      <c r="B90" s="58" t="s">
        <v>381</v>
      </c>
      <c r="C90" s="33">
        <v>9060.48</v>
      </c>
      <c r="D90" s="33">
        <v>1385436.35</v>
      </c>
      <c r="E90" s="18"/>
    </row>
    <row r="91" spans="1:7" x14ac:dyDescent="0.25">
      <c r="A91" s="68"/>
      <c r="B91" s="58" t="s">
        <v>400</v>
      </c>
      <c r="C91" s="60"/>
      <c r="D91" s="33">
        <v>427490</v>
      </c>
      <c r="E91" s="18"/>
    </row>
    <row r="92" spans="1:7" x14ac:dyDescent="0.25">
      <c r="A92" s="68"/>
      <c r="B92" s="58" t="s">
        <v>401</v>
      </c>
      <c r="C92" s="60"/>
      <c r="D92" s="33">
        <v>3356215</v>
      </c>
      <c r="E92" s="18" t="s">
        <v>269</v>
      </c>
      <c r="F92" s="34">
        <f>(C105-D107+13867.51)/1000</f>
        <v>32.312100000000001</v>
      </c>
      <c r="G92" s="1" t="s">
        <v>270</v>
      </c>
    </row>
    <row r="93" spans="1:7" x14ac:dyDescent="0.25">
      <c r="A93" s="68"/>
      <c r="B93" s="58" t="s">
        <v>382</v>
      </c>
      <c r="C93" s="60"/>
      <c r="D93" s="33">
        <v>1254034.5900000001</v>
      </c>
    </row>
    <row r="94" spans="1:7" x14ac:dyDescent="0.25">
      <c r="A94" s="68"/>
      <c r="B94" s="58" t="s">
        <v>383</v>
      </c>
      <c r="C94" s="59">
        <v>33109</v>
      </c>
      <c r="D94" s="59">
        <v>17028350</v>
      </c>
    </row>
    <row r="95" spans="1:7" x14ac:dyDescent="0.25">
      <c r="A95" s="68"/>
      <c r="B95" s="58" t="s">
        <v>402</v>
      </c>
      <c r="C95" s="60"/>
      <c r="D95" s="59">
        <v>87607</v>
      </c>
    </row>
    <row r="96" spans="1:7" x14ac:dyDescent="0.25">
      <c r="A96" s="68"/>
      <c r="B96" s="58" t="s">
        <v>384</v>
      </c>
      <c r="C96" s="59">
        <v>15767</v>
      </c>
      <c r="D96" s="59">
        <v>7982976</v>
      </c>
    </row>
    <row r="97" spans="1:6" x14ac:dyDescent="0.25">
      <c r="A97" s="68"/>
      <c r="B97" s="58" t="s">
        <v>385</v>
      </c>
      <c r="C97" s="59">
        <v>99494</v>
      </c>
      <c r="D97" s="59">
        <v>58701914</v>
      </c>
    </row>
    <row r="98" spans="1:6" x14ac:dyDescent="0.25">
      <c r="A98" s="68"/>
      <c r="B98" s="58" t="s">
        <v>341</v>
      </c>
      <c r="C98" s="32">
        <v>834148.04</v>
      </c>
      <c r="D98" s="32">
        <v>1668843277.6899998</v>
      </c>
    </row>
    <row r="99" spans="1:6" x14ac:dyDescent="0.25">
      <c r="A99" s="68"/>
      <c r="B99" s="58" t="s">
        <v>403</v>
      </c>
      <c r="C99" s="60"/>
      <c r="D99" s="32">
        <v>1972724</v>
      </c>
    </row>
    <row r="100" spans="1:6" x14ac:dyDescent="0.25">
      <c r="A100" s="68"/>
      <c r="B100" s="58" t="s">
        <v>386</v>
      </c>
      <c r="C100" s="31">
        <v>3478265</v>
      </c>
      <c r="D100" s="31">
        <v>528458815.55000001</v>
      </c>
    </row>
    <row r="101" spans="1:6" x14ac:dyDescent="0.25">
      <c r="A101" s="68"/>
      <c r="B101" s="58" t="s">
        <v>387</v>
      </c>
      <c r="C101" s="60"/>
      <c r="D101" s="49">
        <v>2510990</v>
      </c>
    </row>
    <row r="102" spans="1:6" x14ac:dyDescent="0.25">
      <c r="A102" s="68"/>
      <c r="B102" s="58" t="s">
        <v>388</v>
      </c>
      <c r="C102" s="59">
        <v>5672</v>
      </c>
      <c r="D102" s="59">
        <v>8895657.6899999995</v>
      </c>
    </row>
    <row r="103" spans="1:6" x14ac:dyDescent="0.25">
      <c r="A103" s="68"/>
      <c r="B103" s="58" t="s">
        <v>389</v>
      </c>
      <c r="C103" s="173">
        <v>460</v>
      </c>
      <c r="D103" s="59">
        <v>18128953</v>
      </c>
      <c r="F103" s="4"/>
    </row>
    <row r="104" spans="1:6" x14ac:dyDescent="0.25">
      <c r="A104" s="68"/>
      <c r="B104" s="58" t="s">
        <v>390</v>
      </c>
      <c r="C104" s="49">
        <v>2316390219.1399999</v>
      </c>
      <c r="D104" s="49">
        <v>201875114.69</v>
      </c>
    </row>
    <row r="105" spans="1:6" x14ac:dyDescent="0.25">
      <c r="A105" s="68"/>
      <c r="B105" s="58" t="s">
        <v>391</v>
      </c>
      <c r="C105" s="34">
        <v>177897.27</v>
      </c>
      <c r="D105" s="60"/>
    </row>
    <row r="106" spans="1:6" x14ac:dyDescent="0.25">
      <c r="A106" s="68"/>
      <c r="B106" s="58" t="s">
        <v>392</v>
      </c>
      <c r="C106" s="29">
        <v>24000</v>
      </c>
      <c r="D106" s="60"/>
    </row>
    <row r="107" spans="1:6" x14ac:dyDescent="0.25">
      <c r="A107" s="68"/>
      <c r="B107" s="58" t="s">
        <v>393</v>
      </c>
      <c r="C107" s="60"/>
      <c r="D107" s="34">
        <v>159452.68</v>
      </c>
    </row>
    <row r="108" spans="1:6" x14ac:dyDescent="0.25">
      <c r="A108" s="68"/>
      <c r="B108" s="58" t="s">
        <v>394</v>
      </c>
      <c r="C108" s="60"/>
      <c r="D108" s="59">
        <v>624083.84</v>
      </c>
    </row>
    <row r="109" spans="1:6" x14ac:dyDescent="0.25">
      <c r="A109" s="54"/>
      <c r="B109" s="55" t="s">
        <v>155</v>
      </c>
      <c r="C109" s="56">
        <v>13589960572.76</v>
      </c>
      <c r="D109" s="56">
        <v>13440910731.09</v>
      </c>
    </row>
    <row r="110" spans="1:6" x14ac:dyDescent="0.25">
      <c r="A110" s="54"/>
      <c r="B110" s="55" t="s">
        <v>156</v>
      </c>
      <c r="C110" s="56">
        <v>181766541.37</v>
      </c>
      <c r="D110" s="57"/>
    </row>
  </sheetData>
  <mergeCells count="20">
    <mergeCell ref="J4:K4"/>
    <mergeCell ref="L4:M4"/>
    <mergeCell ref="N4:O4"/>
    <mergeCell ref="I5:I6"/>
    <mergeCell ref="J5:J6"/>
    <mergeCell ref="K5:K6"/>
    <mergeCell ref="L5:L6"/>
    <mergeCell ref="M5:M6"/>
    <mergeCell ref="N5:N6"/>
    <mergeCell ref="O5:O6"/>
    <mergeCell ref="J65:K65"/>
    <mergeCell ref="L65:M65"/>
    <mergeCell ref="N65:O65"/>
    <mergeCell ref="I66:I67"/>
    <mergeCell ref="J66:J67"/>
    <mergeCell ref="K66:K67"/>
    <mergeCell ref="L66:L67"/>
    <mergeCell ref="M66:M67"/>
    <mergeCell ref="N66:N67"/>
    <mergeCell ref="O66:O6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3" workbookViewId="0">
      <selection activeCell="F33" sqref="F33"/>
    </sheetView>
  </sheetViews>
  <sheetFormatPr defaultRowHeight="15" x14ac:dyDescent="0.25"/>
  <cols>
    <col min="2" max="2" width="27" bestFit="1" customWidth="1"/>
    <col min="3" max="4" width="12.28515625" bestFit="1" customWidth="1"/>
    <col min="6" max="6" width="11.42578125" bestFit="1" customWidth="1"/>
  </cols>
  <sheetData>
    <row r="1" spans="1:7" x14ac:dyDescent="0.25">
      <c r="A1" s="19" t="s">
        <v>150</v>
      </c>
      <c r="B1" s="20"/>
      <c r="C1" s="20"/>
      <c r="D1" s="20"/>
    </row>
    <row r="2" spans="1:7" x14ac:dyDescent="0.25">
      <c r="A2" s="19" t="s">
        <v>615</v>
      </c>
      <c r="B2" s="20"/>
      <c r="C2" s="20"/>
      <c r="D2" s="20"/>
    </row>
    <row r="3" spans="1:7" x14ac:dyDescent="0.25">
      <c r="A3" s="20"/>
      <c r="B3" s="20"/>
      <c r="C3" s="20"/>
      <c r="D3" s="20"/>
    </row>
    <row r="4" spans="1:7" x14ac:dyDescent="0.25">
      <c r="A4" s="138" t="s">
        <v>145</v>
      </c>
      <c r="B4" s="138" t="s">
        <v>153</v>
      </c>
      <c r="C4" s="138" t="s">
        <v>147</v>
      </c>
      <c r="D4" s="138" t="s">
        <v>148</v>
      </c>
    </row>
    <row r="5" spans="1:7" x14ac:dyDescent="0.25">
      <c r="A5" s="139" t="s">
        <v>360</v>
      </c>
      <c r="B5" s="140" t="s">
        <v>154</v>
      </c>
      <c r="C5" s="141"/>
      <c r="D5" s="141"/>
    </row>
    <row r="6" spans="1:7" x14ac:dyDescent="0.25">
      <c r="A6" s="142"/>
      <c r="B6" s="143" t="s">
        <v>361</v>
      </c>
      <c r="C6" s="144">
        <v>61320982</v>
      </c>
      <c r="D6" s="144">
        <v>49690145</v>
      </c>
    </row>
    <row r="7" spans="1:7" x14ac:dyDescent="0.25">
      <c r="A7" s="142"/>
      <c r="B7" s="143" t="s">
        <v>362</v>
      </c>
      <c r="C7" s="144">
        <v>3755012</v>
      </c>
      <c r="D7" s="145"/>
    </row>
    <row r="8" spans="1:7" x14ac:dyDescent="0.25">
      <c r="A8" s="142"/>
      <c r="B8" s="143" t="s">
        <v>363</v>
      </c>
      <c r="C8" s="145"/>
      <c r="D8" s="144">
        <v>1297536.5</v>
      </c>
    </row>
    <row r="9" spans="1:7" x14ac:dyDescent="0.25">
      <c r="A9" s="142"/>
      <c r="B9" s="143" t="s">
        <v>569</v>
      </c>
      <c r="C9" s="145"/>
      <c r="D9" s="144">
        <v>623150</v>
      </c>
    </row>
    <row r="10" spans="1:7" x14ac:dyDescent="0.25">
      <c r="A10" s="142"/>
      <c r="B10" s="143" t="s">
        <v>382</v>
      </c>
      <c r="C10" s="145"/>
      <c r="D10" s="144">
        <v>33077.5</v>
      </c>
    </row>
    <row r="11" spans="1:7" x14ac:dyDescent="0.25">
      <c r="A11" s="142"/>
      <c r="B11" s="143" t="s">
        <v>341</v>
      </c>
      <c r="C11" s="145"/>
      <c r="D11" s="144">
        <v>9780326</v>
      </c>
      <c r="F11" s="6">
        <f>D9+D14+D15+D16</f>
        <v>3998925</v>
      </c>
      <c r="G11" s="5" t="s">
        <v>617</v>
      </c>
    </row>
    <row r="12" spans="1:7" x14ac:dyDescent="0.25">
      <c r="A12" s="142"/>
      <c r="B12" s="143" t="s">
        <v>386</v>
      </c>
      <c r="C12" s="145"/>
      <c r="D12" s="144">
        <v>275984</v>
      </c>
    </row>
    <row r="13" spans="1:7" x14ac:dyDescent="0.25">
      <c r="A13" s="142"/>
      <c r="B13" s="143" t="s">
        <v>364</v>
      </c>
      <c r="C13" s="144">
        <v>42223</v>
      </c>
      <c r="D13" s="144">
        <v>42223</v>
      </c>
    </row>
    <row r="14" spans="1:7" x14ac:dyDescent="0.25">
      <c r="A14" s="142"/>
      <c r="B14" s="143" t="s">
        <v>342</v>
      </c>
      <c r="C14" s="145"/>
      <c r="D14" s="144">
        <v>1672150</v>
      </c>
    </row>
    <row r="15" spans="1:7" x14ac:dyDescent="0.25">
      <c r="A15" s="142"/>
      <c r="B15" s="143" t="s">
        <v>343</v>
      </c>
      <c r="C15" s="145"/>
      <c r="D15" s="144">
        <v>1019625</v>
      </c>
    </row>
    <row r="16" spans="1:7" x14ac:dyDescent="0.25">
      <c r="A16" s="142"/>
      <c r="B16" s="143" t="s">
        <v>346</v>
      </c>
      <c r="C16" s="145"/>
      <c r="D16" s="144">
        <v>684000</v>
      </c>
    </row>
    <row r="17" spans="1:4" x14ac:dyDescent="0.25">
      <c r="A17" s="139"/>
      <c r="B17" s="140" t="s">
        <v>155</v>
      </c>
      <c r="C17" s="146">
        <v>65118217</v>
      </c>
      <c r="D17" s="146">
        <v>65118217</v>
      </c>
    </row>
    <row r="18" spans="1:4" x14ac:dyDescent="0.25">
      <c r="A18" s="139"/>
      <c r="B18" s="140" t="s">
        <v>156</v>
      </c>
      <c r="C18" s="141"/>
      <c r="D18" s="141"/>
    </row>
    <row r="20" spans="1:4" x14ac:dyDescent="0.25">
      <c r="A20" s="19" t="s">
        <v>150</v>
      </c>
      <c r="B20" s="20"/>
      <c r="C20" s="20"/>
      <c r="D20" s="20"/>
    </row>
    <row r="21" spans="1:4" x14ac:dyDescent="0.25">
      <c r="A21" s="19" t="s">
        <v>616</v>
      </c>
      <c r="B21" s="20"/>
      <c r="C21" s="20"/>
      <c r="D21" s="20"/>
    </row>
    <row r="22" spans="1:4" x14ac:dyDescent="0.25">
      <c r="A22" s="20"/>
      <c r="B22" s="20"/>
      <c r="C22" s="20"/>
      <c r="D22" s="20"/>
    </row>
    <row r="23" spans="1:4" x14ac:dyDescent="0.25">
      <c r="A23" s="138" t="s">
        <v>145</v>
      </c>
      <c r="B23" s="138" t="s">
        <v>153</v>
      </c>
      <c r="C23" s="138" t="s">
        <v>147</v>
      </c>
      <c r="D23" s="138" t="s">
        <v>148</v>
      </c>
    </row>
    <row r="24" spans="1:4" x14ac:dyDescent="0.25">
      <c r="A24" s="139" t="s">
        <v>360</v>
      </c>
      <c r="B24" s="140" t="s">
        <v>154</v>
      </c>
      <c r="C24" s="146">
        <v>402339.21</v>
      </c>
      <c r="D24" s="141"/>
    </row>
    <row r="25" spans="1:4" x14ac:dyDescent="0.25">
      <c r="A25" s="142"/>
      <c r="B25" s="143" t="s">
        <v>361</v>
      </c>
      <c r="C25" s="144">
        <v>21913706</v>
      </c>
      <c r="D25" s="144">
        <v>13475067</v>
      </c>
    </row>
    <row r="26" spans="1:4" x14ac:dyDescent="0.25">
      <c r="A26" s="142"/>
      <c r="B26" s="143" t="s">
        <v>362</v>
      </c>
      <c r="C26" s="144">
        <v>3100648.37</v>
      </c>
      <c r="D26" s="144">
        <v>20000</v>
      </c>
    </row>
    <row r="27" spans="1:4" x14ac:dyDescent="0.25">
      <c r="A27" s="142"/>
      <c r="B27" s="143" t="s">
        <v>360</v>
      </c>
      <c r="C27" s="144">
        <v>392791.52</v>
      </c>
      <c r="D27" s="144">
        <v>392791.52</v>
      </c>
    </row>
    <row r="28" spans="1:4" x14ac:dyDescent="0.25">
      <c r="A28" s="142"/>
      <c r="B28" s="143" t="s">
        <v>372</v>
      </c>
      <c r="C28" s="144">
        <v>18155.34</v>
      </c>
      <c r="D28" s="145"/>
    </row>
    <row r="29" spans="1:4" x14ac:dyDescent="0.25">
      <c r="A29" s="142"/>
      <c r="B29" s="143" t="s">
        <v>363</v>
      </c>
      <c r="C29" s="145"/>
      <c r="D29" s="144">
        <v>1896161.51</v>
      </c>
    </row>
    <row r="30" spans="1:4" x14ac:dyDescent="0.25">
      <c r="A30" s="142"/>
      <c r="B30" s="143" t="s">
        <v>341</v>
      </c>
      <c r="C30" s="145"/>
      <c r="D30" s="144">
        <v>6993622</v>
      </c>
    </row>
    <row r="31" spans="1:4" x14ac:dyDescent="0.25">
      <c r="A31" s="142"/>
      <c r="B31" s="143" t="s">
        <v>386</v>
      </c>
      <c r="C31" s="145"/>
      <c r="D31" s="144">
        <v>1485998.41</v>
      </c>
    </row>
    <row r="32" spans="1:4" x14ac:dyDescent="0.25">
      <c r="A32" s="142"/>
      <c r="B32" s="143" t="s">
        <v>364</v>
      </c>
      <c r="C32" s="144">
        <v>84041</v>
      </c>
      <c r="D32" s="144">
        <v>84041</v>
      </c>
    </row>
    <row r="33" spans="1:7" x14ac:dyDescent="0.25">
      <c r="A33" s="142"/>
      <c r="B33" s="143" t="s">
        <v>342</v>
      </c>
      <c r="C33" s="145"/>
      <c r="D33" s="144">
        <v>398300</v>
      </c>
      <c r="F33" s="6">
        <f>D33+D34+D35+D36+D37</f>
        <v>1564000</v>
      </c>
      <c r="G33" s="5" t="s">
        <v>617</v>
      </c>
    </row>
    <row r="34" spans="1:7" x14ac:dyDescent="0.25">
      <c r="A34" s="142"/>
      <c r="B34" s="143" t="s">
        <v>343</v>
      </c>
      <c r="C34" s="145"/>
      <c r="D34" s="144">
        <v>896150</v>
      </c>
    </row>
    <row r="35" spans="1:7" x14ac:dyDescent="0.25">
      <c r="A35" s="142"/>
      <c r="B35" s="143" t="s">
        <v>394</v>
      </c>
      <c r="C35" s="145"/>
      <c r="D35" s="144">
        <v>87000</v>
      </c>
    </row>
    <row r="36" spans="1:7" x14ac:dyDescent="0.25">
      <c r="A36" s="142"/>
      <c r="B36" s="143" t="s">
        <v>345</v>
      </c>
      <c r="C36" s="145"/>
      <c r="D36" s="144">
        <v>54000</v>
      </c>
    </row>
    <row r="37" spans="1:7" x14ac:dyDescent="0.25">
      <c r="A37" s="142"/>
      <c r="B37" s="143" t="s">
        <v>346</v>
      </c>
      <c r="C37" s="145"/>
      <c r="D37" s="144">
        <v>128550</v>
      </c>
    </row>
    <row r="38" spans="1:7" x14ac:dyDescent="0.25">
      <c r="A38" s="139"/>
      <c r="B38" s="140" t="s">
        <v>155</v>
      </c>
      <c r="C38" s="146">
        <v>25509342.23</v>
      </c>
      <c r="D38" s="146">
        <v>25911681.440000001</v>
      </c>
    </row>
    <row r="39" spans="1:7" x14ac:dyDescent="0.25">
      <c r="A39" s="139"/>
      <c r="B39" s="140" t="s">
        <v>156</v>
      </c>
      <c r="C39" s="141"/>
      <c r="D39" s="141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opLeftCell="A94" workbookViewId="0">
      <selection activeCell="F116" sqref="F116"/>
    </sheetView>
  </sheetViews>
  <sheetFormatPr defaultRowHeight="15" x14ac:dyDescent="0.25"/>
  <cols>
    <col min="2" max="2" width="27" bestFit="1" customWidth="1"/>
    <col min="3" max="3" width="15.42578125" bestFit="1" customWidth="1"/>
    <col min="4" max="4" width="14.85546875" bestFit="1" customWidth="1"/>
    <col min="6" max="6" width="11.42578125" bestFit="1" customWidth="1"/>
    <col min="11" max="12" width="15.42578125" bestFit="1" customWidth="1"/>
    <col min="13" max="13" width="14" bestFit="1" customWidth="1"/>
  </cols>
  <sheetData>
    <row r="1" spans="1:8" x14ac:dyDescent="0.25">
      <c r="A1" s="251" t="s">
        <v>150</v>
      </c>
      <c r="B1" s="251"/>
      <c r="C1" s="251"/>
      <c r="D1" s="251"/>
    </row>
    <row r="2" spans="1:8" x14ac:dyDescent="0.25">
      <c r="A2" s="251" t="s">
        <v>463</v>
      </c>
      <c r="B2" s="251"/>
      <c r="C2" s="251"/>
      <c r="D2" s="251"/>
    </row>
    <row r="3" spans="1:8" x14ac:dyDescent="0.25">
      <c r="A3" s="3"/>
      <c r="B3" s="3"/>
      <c r="C3" s="3"/>
      <c r="D3" s="3"/>
    </row>
    <row r="4" spans="1:8" x14ac:dyDescent="0.25">
      <c r="A4" s="91" t="s">
        <v>145</v>
      </c>
      <c r="B4" s="91" t="s">
        <v>153</v>
      </c>
      <c r="C4" s="91" t="s">
        <v>147</v>
      </c>
      <c r="D4" s="91" t="s">
        <v>148</v>
      </c>
    </row>
    <row r="5" spans="1:8" x14ac:dyDescent="0.25">
      <c r="A5" s="118" t="s">
        <v>338</v>
      </c>
      <c r="B5" s="93" t="s">
        <v>154</v>
      </c>
      <c r="C5" s="119">
        <v>2068454092.9100001</v>
      </c>
      <c r="D5" s="95"/>
    </row>
    <row r="6" spans="1:8" x14ac:dyDescent="0.25">
      <c r="A6" s="96"/>
      <c r="B6" s="97" t="s">
        <v>415</v>
      </c>
      <c r="C6" s="117">
        <v>27684874.149999999</v>
      </c>
      <c r="D6" s="99"/>
    </row>
    <row r="7" spans="1:8" x14ac:dyDescent="0.25">
      <c r="A7" s="96"/>
      <c r="B7" s="97" t="s">
        <v>464</v>
      </c>
      <c r="C7" s="99"/>
      <c r="D7" s="117">
        <v>17017003.149999999</v>
      </c>
    </row>
    <row r="8" spans="1:8" x14ac:dyDescent="0.25">
      <c r="A8" s="96"/>
      <c r="B8" s="97" t="s">
        <v>339</v>
      </c>
      <c r="C8" s="117">
        <v>5851980168.0199995</v>
      </c>
      <c r="D8" s="117">
        <v>5816228794.0199995</v>
      </c>
    </row>
    <row r="9" spans="1:8" x14ac:dyDescent="0.25">
      <c r="A9" s="96"/>
      <c r="B9" s="97" t="s">
        <v>340</v>
      </c>
      <c r="C9" s="117">
        <v>928360533.89999998</v>
      </c>
      <c r="D9" s="117">
        <v>964111907.89999998</v>
      </c>
    </row>
    <row r="10" spans="1:8" x14ac:dyDescent="0.25">
      <c r="A10" s="96"/>
      <c r="B10" s="97" t="s">
        <v>341</v>
      </c>
      <c r="C10" s="117">
        <v>17300563.370000001</v>
      </c>
      <c r="D10" s="99"/>
      <c r="F10" s="90">
        <f>(C10+C11)/1000</f>
        <v>17340.980330000002</v>
      </c>
      <c r="G10" s="5" t="s">
        <v>157</v>
      </c>
      <c r="H10" s="5"/>
    </row>
    <row r="11" spans="1:8" x14ac:dyDescent="0.25">
      <c r="A11" s="96"/>
      <c r="B11" s="97" t="s">
        <v>403</v>
      </c>
      <c r="C11" s="117">
        <v>40416.959999999999</v>
      </c>
      <c r="D11" s="99"/>
    </row>
    <row r="12" spans="1:8" x14ac:dyDescent="0.25">
      <c r="A12" s="96"/>
      <c r="B12" s="97" t="s">
        <v>342</v>
      </c>
      <c r="C12" s="99"/>
      <c r="D12" s="117">
        <v>2013088.23</v>
      </c>
    </row>
    <row r="13" spans="1:8" x14ac:dyDescent="0.25">
      <c r="A13" s="96"/>
      <c r="B13" s="97" t="s">
        <v>343</v>
      </c>
      <c r="C13" s="99"/>
      <c r="D13" s="117">
        <v>11706706.720000001</v>
      </c>
    </row>
    <row r="14" spans="1:8" x14ac:dyDescent="0.25">
      <c r="A14" s="96"/>
      <c r="B14" s="97" t="s">
        <v>344</v>
      </c>
      <c r="C14" s="99"/>
      <c r="D14" s="117">
        <v>12651664.720000001</v>
      </c>
    </row>
    <row r="15" spans="1:8" x14ac:dyDescent="0.25">
      <c r="A15" s="96"/>
      <c r="B15" s="97" t="s">
        <v>408</v>
      </c>
      <c r="C15" s="99"/>
      <c r="D15" s="117">
        <v>1318582.79</v>
      </c>
    </row>
    <row r="16" spans="1:8" x14ac:dyDescent="0.25">
      <c r="A16" s="96"/>
      <c r="B16" s="97" t="s">
        <v>394</v>
      </c>
      <c r="C16" s="99"/>
      <c r="D16" s="117">
        <v>224129.44</v>
      </c>
    </row>
    <row r="17" spans="1:11" x14ac:dyDescent="0.25">
      <c r="A17" s="96"/>
      <c r="B17" s="97" t="s">
        <v>346</v>
      </c>
      <c r="C17" s="99"/>
      <c r="D17" s="117">
        <v>139796674.41999999</v>
      </c>
    </row>
    <row r="18" spans="1:11" x14ac:dyDescent="0.25">
      <c r="A18" s="118"/>
      <c r="B18" s="93" t="s">
        <v>155</v>
      </c>
      <c r="C18" s="119">
        <v>6825366556.3999996</v>
      </c>
      <c r="D18" s="119">
        <v>6965068551.3900003</v>
      </c>
    </row>
    <row r="19" spans="1:11" x14ac:dyDescent="0.25">
      <c r="A19" s="118"/>
      <c r="B19" s="93" t="s">
        <v>156</v>
      </c>
      <c r="C19" s="119">
        <v>1928752097.9200001</v>
      </c>
      <c r="D19" s="95"/>
    </row>
    <row r="21" spans="1:11" x14ac:dyDescent="0.25">
      <c r="A21" s="251" t="s">
        <v>150</v>
      </c>
      <c r="B21" s="251"/>
      <c r="C21" s="3"/>
      <c r="D21" s="3"/>
      <c r="E21" s="3"/>
      <c r="F21" s="3"/>
      <c r="G21" s="3"/>
      <c r="H21" s="3"/>
      <c r="I21" s="3"/>
      <c r="J21" s="3"/>
    </row>
    <row r="22" spans="1:11" x14ac:dyDescent="0.25">
      <c r="A22" s="251" t="s">
        <v>347</v>
      </c>
      <c r="B22" s="251"/>
      <c r="C22" s="3"/>
      <c r="D22" s="3"/>
      <c r="E22" s="3"/>
      <c r="F22" s="3"/>
      <c r="G22" s="3"/>
      <c r="H22" s="3"/>
      <c r="I22" s="3"/>
      <c r="J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ht="22.5" x14ac:dyDescent="0.25">
      <c r="A24" s="111" t="s">
        <v>348</v>
      </c>
      <c r="B24" s="111" t="s">
        <v>465</v>
      </c>
      <c r="C24" s="3"/>
      <c r="D24" s="3"/>
      <c r="E24" s="3"/>
      <c r="F24" s="3"/>
      <c r="G24" s="3"/>
      <c r="H24" s="3"/>
      <c r="I24" s="3"/>
      <c r="J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1" x14ac:dyDescent="0.25">
      <c r="A26" s="244" t="s">
        <v>337</v>
      </c>
      <c r="B26" s="246" t="s">
        <v>350</v>
      </c>
      <c r="C26" s="246" t="s">
        <v>351</v>
      </c>
      <c r="D26" s="248" t="s">
        <v>352</v>
      </c>
      <c r="E26" s="250" t="s">
        <v>147</v>
      </c>
      <c r="F26" s="250"/>
      <c r="G26" s="250"/>
      <c r="H26" s="242" t="s">
        <v>148</v>
      </c>
      <c r="I26" s="242"/>
      <c r="J26" s="242"/>
    </row>
    <row r="27" spans="1:11" x14ac:dyDescent="0.25">
      <c r="A27" s="245"/>
      <c r="B27" s="247"/>
      <c r="C27" s="247"/>
      <c r="D27" s="249"/>
      <c r="E27" s="112" t="s">
        <v>145</v>
      </c>
      <c r="F27" s="243"/>
      <c r="G27" s="243"/>
      <c r="H27" s="120" t="s">
        <v>145</v>
      </c>
      <c r="I27" s="243"/>
      <c r="J27" s="243"/>
    </row>
    <row r="28" spans="1:11" ht="84" x14ac:dyDescent="0.25">
      <c r="A28" s="97" t="s">
        <v>466</v>
      </c>
      <c r="B28" s="114" t="s">
        <v>467</v>
      </c>
      <c r="C28" s="114" t="s">
        <v>468</v>
      </c>
      <c r="D28" s="114" t="s">
        <v>469</v>
      </c>
      <c r="E28" s="115" t="s">
        <v>339</v>
      </c>
      <c r="F28" s="237">
        <v>40416.959999999999</v>
      </c>
      <c r="G28" s="237"/>
      <c r="H28" s="115" t="s">
        <v>403</v>
      </c>
      <c r="I28" s="238"/>
      <c r="J28" s="238"/>
      <c r="K28" s="21"/>
    </row>
    <row r="29" spans="1:11" x14ac:dyDescent="0.25">
      <c r="A29" s="239"/>
      <c r="B29" s="239"/>
      <c r="C29" s="239"/>
      <c r="D29" s="239"/>
      <c r="E29" s="240">
        <v>40416.959999999999</v>
      </c>
      <c r="F29" s="240"/>
      <c r="G29" s="240"/>
      <c r="H29" s="241"/>
      <c r="I29" s="241"/>
      <c r="J29" s="241"/>
      <c r="K29" s="21"/>
    </row>
    <row r="30" spans="1:11" x14ac:dyDescent="0.25">
      <c r="K30" s="21"/>
    </row>
    <row r="31" spans="1:11" x14ac:dyDescent="0.25">
      <c r="A31" s="251" t="s">
        <v>150</v>
      </c>
      <c r="B31" s="251"/>
      <c r="C31" s="3"/>
      <c r="D31" s="3"/>
      <c r="E31" s="3"/>
      <c r="F31" s="3"/>
      <c r="G31" s="3"/>
      <c r="H31" s="3"/>
      <c r="I31" s="3"/>
      <c r="J31" s="3"/>
      <c r="K31" s="21"/>
    </row>
    <row r="32" spans="1:11" x14ac:dyDescent="0.25">
      <c r="A32" s="251" t="s">
        <v>347</v>
      </c>
      <c r="B32" s="251"/>
      <c r="C32" s="3"/>
      <c r="D32" s="3"/>
      <c r="E32" s="3"/>
      <c r="F32" s="3"/>
      <c r="G32" s="3"/>
      <c r="H32" s="3"/>
      <c r="I32" s="3"/>
      <c r="J32" s="3"/>
      <c r="K32" s="21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21"/>
    </row>
    <row r="34" spans="1:11" ht="22.5" x14ac:dyDescent="0.25">
      <c r="A34" s="111" t="s">
        <v>348</v>
      </c>
      <c r="B34" s="111" t="s">
        <v>349</v>
      </c>
      <c r="C34" s="3"/>
      <c r="D34" s="3"/>
      <c r="E34" s="3"/>
      <c r="F34" s="3"/>
      <c r="G34" s="3"/>
      <c r="H34" s="3"/>
      <c r="I34" s="3"/>
      <c r="J34" s="3"/>
      <c r="K34" s="21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21"/>
    </row>
    <row r="36" spans="1:11" x14ac:dyDescent="0.25">
      <c r="A36" s="244" t="s">
        <v>337</v>
      </c>
      <c r="B36" s="246" t="s">
        <v>350</v>
      </c>
      <c r="C36" s="246" t="s">
        <v>351</v>
      </c>
      <c r="D36" s="248" t="s">
        <v>352</v>
      </c>
      <c r="E36" s="250" t="s">
        <v>147</v>
      </c>
      <c r="F36" s="250"/>
      <c r="G36" s="250"/>
      <c r="H36" s="242" t="s">
        <v>148</v>
      </c>
      <c r="I36" s="242"/>
      <c r="J36" s="242"/>
      <c r="K36" s="21"/>
    </row>
    <row r="37" spans="1:11" x14ac:dyDescent="0.25">
      <c r="A37" s="245"/>
      <c r="B37" s="247"/>
      <c r="C37" s="247"/>
      <c r="D37" s="249"/>
      <c r="E37" s="112" t="s">
        <v>145</v>
      </c>
      <c r="F37" s="243"/>
      <c r="G37" s="243"/>
      <c r="H37" s="120" t="s">
        <v>145</v>
      </c>
      <c r="I37" s="243"/>
      <c r="J37" s="243"/>
      <c r="K37" s="21"/>
    </row>
    <row r="38" spans="1:11" ht="72" x14ac:dyDescent="0.25">
      <c r="A38" s="97" t="s">
        <v>353</v>
      </c>
      <c r="B38" s="114" t="s">
        <v>354</v>
      </c>
      <c r="C38" s="114" t="s">
        <v>355</v>
      </c>
      <c r="D38" s="114" t="s">
        <v>356</v>
      </c>
      <c r="E38" s="115" t="s">
        <v>339</v>
      </c>
      <c r="F38" s="237">
        <v>66875</v>
      </c>
      <c r="G38" s="237"/>
      <c r="H38" s="115" t="s">
        <v>341</v>
      </c>
      <c r="I38" s="238"/>
      <c r="J38" s="238"/>
      <c r="K38" s="21"/>
    </row>
    <row r="39" spans="1:11" ht="84" x14ac:dyDescent="0.25">
      <c r="A39" s="97" t="s">
        <v>470</v>
      </c>
      <c r="B39" s="114" t="s">
        <v>471</v>
      </c>
      <c r="C39" s="114" t="s">
        <v>472</v>
      </c>
      <c r="D39" s="114" t="s">
        <v>473</v>
      </c>
      <c r="E39" s="115" t="s">
        <v>339</v>
      </c>
      <c r="F39" s="237">
        <v>473214.29</v>
      </c>
      <c r="G39" s="237"/>
      <c r="H39" s="115" t="s">
        <v>341</v>
      </c>
      <c r="I39" s="238"/>
      <c r="J39" s="238"/>
      <c r="K39" s="21"/>
    </row>
    <row r="40" spans="1:11" ht="84" x14ac:dyDescent="0.25">
      <c r="A40" s="97" t="s">
        <v>470</v>
      </c>
      <c r="B40" s="114" t="s">
        <v>471</v>
      </c>
      <c r="C40" s="114" t="s">
        <v>472</v>
      </c>
      <c r="D40" s="114" t="s">
        <v>473</v>
      </c>
      <c r="E40" s="115" t="s">
        <v>339</v>
      </c>
      <c r="F40" s="237">
        <v>473214.29</v>
      </c>
      <c r="G40" s="237"/>
      <c r="H40" s="115" t="s">
        <v>341</v>
      </c>
      <c r="I40" s="238"/>
      <c r="J40" s="238"/>
      <c r="K40" s="21"/>
    </row>
    <row r="41" spans="1:11" ht="84" x14ac:dyDescent="0.25">
      <c r="A41" s="97" t="s">
        <v>470</v>
      </c>
      <c r="B41" s="114" t="s">
        <v>471</v>
      </c>
      <c r="C41" s="114" t="s">
        <v>472</v>
      </c>
      <c r="D41" s="114" t="s">
        <v>473</v>
      </c>
      <c r="E41" s="115" t="s">
        <v>339</v>
      </c>
      <c r="F41" s="237">
        <v>473214.29</v>
      </c>
      <c r="G41" s="237"/>
      <c r="H41" s="115" t="s">
        <v>341</v>
      </c>
      <c r="I41" s="238"/>
      <c r="J41" s="238"/>
      <c r="K41" s="21"/>
    </row>
    <row r="42" spans="1:11" ht="84" x14ac:dyDescent="0.25">
      <c r="A42" s="97" t="s">
        <v>470</v>
      </c>
      <c r="B42" s="114" t="s">
        <v>471</v>
      </c>
      <c r="C42" s="114" t="s">
        <v>472</v>
      </c>
      <c r="D42" s="114" t="s">
        <v>473</v>
      </c>
      <c r="E42" s="115" t="s">
        <v>339</v>
      </c>
      <c r="F42" s="237">
        <v>473214.27</v>
      </c>
      <c r="G42" s="237"/>
      <c r="H42" s="115" t="s">
        <v>341</v>
      </c>
      <c r="I42" s="238"/>
      <c r="J42" s="238"/>
      <c r="K42" s="21"/>
    </row>
    <row r="43" spans="1:11" ht="72" x14ac:dyDescent="0.25">
      <c r="A43" s="97" t="s">
        <v>474</v>
      </c>
      <c r="B43" s="114" t="s">
        <v>475</v>
      </c>
      <c r="C43" s="114" t="s">
        <v>476</v>
      </c>
      <c r="D43" s="114" t="s">
        <v>477</v>
      </c>
      <c r="E43" s="115" t="s">
        <v>339</v>
      </c>
      <c r="F43" s="237">
        <v>22678.57</v>
      </c>
      <c r="G43" s="237"/>
      <c r="H43" s="115" t="s">
        <v>341</v>
      </c>
      <c r="I43" s="238"/>
      <c r="J43" s="238"/>
      <c r="K43" s="21"/>
    </row>
    <row r="44" spans="1:11" ht="72" x14ac:dyDescent="0.25">
      <c r="A44" s="97" t="s">
        <v>474</v>
      </c>
      <c r="B44" s="114" t="s">
        <v>475</v>
      </c>
      <c r="C44" s="114" t="s">
        <v>476</v>
      </c>
      <c r="D44" s="114" t="s">
        <v>477</v>
      </c>
      <c r="E44" s="115" t="s">
        <v>339</v>
      </c>
      <c r="F44" s="237">
        <v>22678.57</v>
      </c>
      <c r="G44" s="237"/>
      <c r="H44" s="115" t="s">
        <v>341</v>
      </c>
      <c r="I44" s="238"/>
      <c r="J44" s="238"/>
      <c r="K44" s="21"/>
    </row>
    <row r="45" spans="1:11" ht="72" x14ac:dyDescent="0.25">
      <c r="A45" s="97" t="s">
        <v>474</v>
      </c>
      <c r="B45" s="114" t="s">
        <v>475</v>
      </c>
      <c r="C45" s="114" t="s">
        <v>476</v>
      </c>
      <c r="D45" s="114" t="s">
        <v>477</v>
      </c>
      <c r="E45" s="115" t="s">
        <v>339</v>
      </c>
      <c r="F45" s="237">
        <v>22678.57</v>
      </c>
      <c r="G45" s="237"/>
      <c r="H45" s="115" t="s">
        <v>341</v>
      </c>
      <c r="I45" s="238"/>
      <c r="J45" s="238"/>
      <c r="K45" s="21"/>
    </row>
    <row r="46" spans="1:11" ht="72" x14ac:dyDescent="0.25">
      <c r="A46" s="97" t="s">
        <v>474</v>
      </c>
      <c r="B46" s="114" t="s">
        <v>475</v>
      </c>
      <c r="C46" s="114" t="s">
        <v>476</v>
      </c>
      <c r="D46" s="114" t="s">
        <v>477</v>
      </c>
      <c r="E46" s="115" t="s">
        <v>339</v>
      </c>
      <c r="F46" s="237">
        <v>22678.57</v>
      </c>
      <c r="G46" s="237"/>
      <c r="H46" s="115" t="s">
        <v>341</v>
      </c>
      <c r="I46" s="238"/>
      <c r="J46" s="238"/>
      <c r="K46" s="21"/>
    </row>
    <row r="47" spans="1:11" ht="72" x14ac:dyDescent="0.25">
      <c r="A47" s="97" t="s">
        <v>474</v>
      </c>
      <c r="B47" s="114" t="s">
        <v>475</v>
      </c>
      <c r="C47" s="114" t="s">
        <v>476</v>
      </c>
      <c r="D47" s="114" t="s">
        <v>477</v>
      </c>
      <c r="E47" s="115" t="s">
        <v>339</v>
      </c>
      <c r="F47" s="237">
        <v>22678.57</v>
      </c>
      <c r="G47" s="237"/>
      <c r="H47" s="115" t="s">
        <v>341</v>
      </c>
      <c r="I47" s="238"/>
      <c r="J47" s="238"/>
      <c r="K47" s="21"/>
    </row>
    <row r="48" spans="1:11" ht="72" x14ac:dyDescent="0.25">
      <c r="A48" s="97" t="s">
        <v>474</v>
      </c>
      <c r="B48" s="114" t="s">
        <v>475</v>
      </c>
      <c r="C48" s="114" t="s">
        <v>476</v>
      </c>
      <c r="D48" s="114" t="s">
        <v>477</v>
      </c>
      <c r="E48" s="115" t="s">
        <v>339</v>
      </c>
      <c r="F48" s="237">
        <v>22678.57</v>
      </c>
      <c r="G48" s="237"/>
      <c r="H48" s="115" t="s">
        <v>341</v>
      </c>
      <c r="I48" s="238"/>
      <c r="J48" s="238"/>
      <c r="K48" s="21"/>
    </row>
    <row r="49" spans="1:11" ht="72" x14ac:dyDescent="0.25">
      <c r="A49" s="97" t="s">
        <v>474</v>
      </c>
      <c r="B49" s="114" t="s">
        <v>475</v>
      </c>
      <c r="C49" s="114" t="s">
        <v>476</v>
      </c>
      <c r="D49" s="114" t="s">
        <v>477</v>
      </c>
      <c r="E49" s="115" t="s">
        <v>339</v>
      </c>
      <c r="F49" s="237">
        <v>22678.58</v>
      </c>
      <c r="G49" s="237"/>
      <c r="H49" s="115" t="s">
        <v>341</v>
      </c>
      <c r="I49" s="238"/>
      <c r="J49" s="238"/>
      <c r="K49" s="21"/>
    </row>
    <row r="50" spans="1:11" ht="72" x14ac:dyDescent="0.25">
      <c r="A50" s="97" t="s">
        <v>478</v>
      </c>
      <c r="B50" s="114" t="s">
        <v>479</v>
      </c>
      <c r="C50" s="114" t="s">
        <v>480</v>
      </c>
      <c r="D50" s="114" t="s">
        <v>356</v>
      </c>
      <c r="E50" s="115" t="s">
        <v>339</v>
      </c>
      <c r="F50" s="237">
        <v>66698.210000000006</v>
      </c>
      <c r="G50" s="237"/>
      <c r="H50" s="115" t="s">
        <v>341</v>
      </c>
      <c r="I50" s="238"/>
      <c r="J50" s="238"/>
      <c r="K50" s="21"/>
    </row>
    <row r="51" spans="1:11" ht="72" x14ac:dyDescent="0.25">
      <c r="A51" s="97" t="s">
        <v>481</v>
      </c>
      <c r="B51" s="114" t="s">
        <v>482</v>
      </c>
      <c r="C51" s="114" t="s">
        <v>480</v>
      </c>
      <c r="D51" s="114" t="s">
        <v>356</v>
      </c>
      <c r="E51" s="115" t="s">
        <v>339</v>
      </c>
      <c r="F51" s="237">
        <v>51438.39</v>
      </c>
      <c r="G51" s="237"/>
      <c r="H51" s="115" t="s">
        <v>341</v>
      </c>
      <c r="I51" s="238"/>
      <c r="J51" s="238"/>
      <c r="K51" s="21"/>
    </row>
    <row r="52" spans="1:11" ht="48" x14ac:dyDescent="0.25">
      <c r="A52" s="97" t="s">
        <v>483</v>
      </c>
      <c r="B52" s="114" t="s">
        <v>484</v>
      </c>
      <c r="C52" s="114" t="s">
        <v>485</v>
      </c>
      <c r="D52" s="114" t="s">
        <v>486</v>
      </c>
      <c r="E52" s="115" t="s">
        <v>339</v>
      </c>
      <c r="F52" s="237">
        <v>81517.86</v>
      </c>
      <c r="G52" s="237"/>
      <c r="H52" s="115" t="s">
        <v>341</v>
      </c>
      <c r="I52" s="238"/>
      <c r="J52" s="238"/>
      <c r="K52" s="21"/>
    </row>
    <row r="53" spans="1:11" ht="48" x14ac:dyDescent="0.25">
      <c r="A53" s="97" t="s">
        <v>483</v>
      </c>
      <c r="B53" s="114" t="s">
        <v>484</v>
      </c>
      <c r="C53" s="114" t="s">
        <v>487</v>
      </c>
      <c r="D53" s="114" t="s">
        <v>486</v>
      </c>
      <c r="E53" s="115" t="s">
        <v>339</v>
      </c>
      <c r="F53" s="237">
        <v>24196.43</v>
      </c>
      <c r="G53" s="237"/>
      <c r="H53" s="115" t="s">
        <v>341</v>
      </c>
      <c r="I53" s="238"/>
      <c r="J53" s="238"/>
      <c r="K53" s="21"/>
    </row>
    <row r="54" spans="1:11" ht="48" x14ac:dyDescent="0.25">
      <c r="A54" s="97" t="s">
        <v>483</v>
      </c>
      <c r="B54" s="114" t="s">
        <v>484</v>
      </c>
      <c r="C54" s="114" t="s">
        <v>487</v>
      </c>
      <c r="D54" s="114" t="s">
        <v>486</v>
      </c>
      <c r="E54" s="115" t="s">
        <v>339</v>
      </c>
      <c r="F54" s="237">
        <v>24196.43</v>
      </c>
      <c r="G54" s="237"/>
      <c r="H54" s="115" t="s">
        <v>341</v>
      </c>
      <c r="I54" s="238"/>
      <c r="J54" s="238"/>
      <c r="K54" s="21"/>
    </row>
    <row r="55" spans="1:11" ht="48" x14ac:dyDescent="0.25">
      <c r="A55" s="97" t="s">
        <v>483</v>
      </c>
      <c r="B55" s="114" t="s">
        <v>484</v>
      </c>
      <c r="C55" s="114" t="s">
        <v>487</v>
      </c>
      <c r="D55" s="114" t="s">
        <v>486</v>
      </c>
      <c r="E55" s="115" t="s">
        <v>339</v>
      </c>
      <c r="F55" s="237">
        <v>24196.43</v>
      </c>
      <c r="G55" s="237"/>
      <c r="H55" s="115" t="s">
        <v>341</v>
      </c>
      <c r="I55" s="238"/>
      <c r="J55" s="238"/>
      <c r="K55" s="21"/>
    </row>
    <row r="56" spans="1:11" ht="48" x14ac:dyDescent="0.25">
      <c r="A56" s="97" t="s">
        <v>483</v>
      </c>
      <c r="B56" s="114" t="s">
        <v>484</v>
      </c>
      <c r="C56" s="114" t="s">
        <v>487</v>
      </c>
      <c r="D56" s="114" t="s">
        <v>486</v>
      </c>
      <c r="E56" s="115" t="s">
        <v>339</v>
      </c>
      <c r="F56" s="237">
        <v>24196.43</v>
      </c>
      <c r="G56" s="237"/>
      <c r="H56" s="115" t="s">
        <v>341</v>
      </c>
      <c r="I56" s="238"/>
      <c r="J56" s="238"/>
      <c r="K56" s="21"/>
    </row>
    <row r="57" spans="1:11" ht="84" x14ac:dyDescent="0.25">
      <c r="A57" s="97" t="s">
        <v>483</v>
      </c>
      <c r="B57" s="114" t="s">
        <v>484</v>
      </c>
      <c r="C57" s="114" t="s">
        <v>488</v>
      </c>
      <c r="D57" s="114" t="s">
        <v>486</v>
      </c>
      <c r="E57" s="115" t="s">
        <v>339</v>
      </c>
      <c r="F57" s="237">
        <v>78482.14</v>
      </c>
      <c r="G57" s="237"/>
      <c r="H57" s="115" t="s">
        <v>341</v>
      </c>
      <c r="I57" s="238"/>
      <c r="J57" s="238"/>
      <c r="K57" s="21"/>
    </row>
    <row r="58" spans="1:11" ht="84" x14ac:dyDescent="0.25">
      <c r="A58" s="97" t="s">
        <v>483</v>
      </c>
      <c r="B58" s="114" t="s">
        <v>484</v>
      </c>
      <c r="C58" s="114" t="s">
        <v>489</v>
      </c>
      <c r="D58" s="114" t="s">
        <v>486</v>
      </c>
      <c r="E58" s="115" t="s">
        <v>339</v>
      </c>
      <c r="F58" s="237">
        <v>36339.29</v>
      </c>
      <c r="G58" s="237"/>
      <c r="H58" s="115" t="s">
        <v>341</v>
      </c>
      <c r="I58" s="238"/>
      <c r="J58" s="238"/>
      <c r="K58" s="21"/>
    </row>
    <row r="59" spans="1:11" ht="84" x14ac:dyDescent="0.25">
      <c r="A59" s="97" t="s">
        <v>483</v>
      </c>
      <c r="B59" s="114" t="s">
        <v>484</v>
      </c>
      <c r="C59" s="114" t="s">
        <v>490</v>
      </c>
      <c r="D59" s="114" t="s">
        <v>486</v>
      </c>
      <c r="E59" s="115" t="s">
        <v>339</v>
      </c>
      <c r="F59" s="237">
        <v>38303.57</v>
      </c>
      <c r="G59" s="237"/>
      <c r="H59" s="115" t="s">
        <v>341</v>
      </c>
      <c r="I59" s="238"/>
      <c r="J59" s="238"/>
      <c r="K59" s="21"/>
    </row>
    <row r="60" spans="1:11" ht="84" x14ac:dyDescent="0.25">
      <c r="A60" s="97" t="s">
        <v>483</v>
      </c>
      <c r="B60" s="114" t="s">
        <v>484</v>
      </c>
      <c r="C60" s="114" t="s">
        <v>491</v>
      </c>
      <c r="D60" s="114" t="s">
        <v>486</v>
      </c>
      <c r="E60" s="115" t="s">
        <v>339</v>
      </c>
      <c r="F60" s="237">
        <v>65535.7</v>
      </c>
      <c r="G60" s="237"/>
      <c r="H60" s="115" t="s">
        <v>341</v>
      </c>
      <c r="I60" s="238"/>
      <c r="J60" s="238"/>
      <c r="K60" s="21"/>
    </row>
    <row r="61" spans="1:11" ht="84" x14ac:dyDescent="0.25">
      <c r="A61" s="97" t="s">
        <v>483</v>
      </c>
      <c r="B61" s="114" t="s">
        <v>484</v>
      </c>
      <c r="C61" s="114" t="s">
        <v>492</v>
      </c>
      <c r="D61" s="114" t="s">
        <v>486</v>
      </c>
      <c r="E61" s="115" t="s">
        <v>339</v>
      </c>
      <c r="F61" s="237">
        <v>105000</v>
      </c>
      <c r="G61" s="237"/>
      <c r="H61" s="115" t="s">
        <v>341</v>
      </c>
      <c r="I61" s="238"/>
      <c r="J61" s="238"/>
      <c r="K61" s="21"/>
    </row>
    <row r="62" spans="1:11" ht="72" x14ac:dyDescent="0.25">
      <c r="A62" s="97" t="s">
        <v>493</v>
      </c>
      <c r="B62" s="114" t="s">
        <v>494</v>
      </c>
      <c r="C62" s="114" t="s">
        <v>495</v>
      </c>
      <c r="D62" s="114" t="s">
        <v>496</v>
      </c>
      <c r="E62" s="115" t="s">
        <v>339</v>
      </c>
      <c r="F62" s="237">
        <v>118991.07</v>
      </c>
      <c r="G62" s="237"/>
      <c r="H62" s="115" t="s">
        <v>341</v>
      </c>
      <c r="I62" s="238"/>
      <c r="J62" s="238"/>
      <c r="K62" s="21"/>
    </row>
    <row r="63" spans="1:11" ht="72" x14ac:dyDescent="0.25">
      <c r="A63" s="97" t="s">
        <v>493</v>
      </c>
      <c r="B63" s="114" t="s">
        <v>497</v>
      </c>
      <c r="C63" s="114" t="s">
        <v>498</v>
      </c>
      <c r="D63" s="114" t="s">
        <v>499</v>
      </c>
      <c r="E63" s="115" t="s">
        <v>339</v>
      </c>
      <c r="F63" s="237">
        <v>241071.43</v>
      </c>
      <c r="G63" s="237"/>
      <c r="H63" s="115" t="s">
        <v>341</v>
      </c>
      <c r="I63" s="238"/>
      <c r="J63" s="238"/>
      <c r="K63" s="21"/>
    </row>
    <row r="64" spans="1:11" ht="108" x14ac:dyDescent="0.25">
      <c r="A64" s="97" t="s">
        <v>493</v>
      </c>
      <c r="B64" s="114" t="s">
        <v>500</v>
      </c>
      <c r="C64" s="114" t="s">
        <v>501</v>
      </c>
      <c r="D64" s="114" t="s">
        <v>502</v>
      </c>
      <c r="E64" s="115" t="s">
        <v>339</v>
      </c>
      <c r="F64" s="237">
        <v>11236584.82</v>
      </c>
      <c r="G64" s="237"/>
      <c r="H64" s="115" t="s">
        <v>341</v>
      </c>
      <c r="I64" s="238"/>
      <c r="J64" s="238"/>
      <c r="K64" s="21"/>
    </row>
    <row r="65" spans="1:11" ht="72" x14ac:dyDescent="0.25">
      <c r="A65" s="97" t="s">
        <v>493</v>
      </c>
      <c r="B65" s="114" t="s">
        <v>503</v>
      </c>
      <c r="C65" s="114" t="s">
        <v>495</v>
      </c>
      <c r="D65" s="114" t="s">
        <v>504</v>
      </c>
      <c r="E65" s="115" t="s">
        <v>339</v>
      </c>
      <c r="F65" s="237">
        <v>28600</v>
      </c>
      <c r="G65" s="237"/>
      <c r="H65" s="115" t="s">
        <v>341</v>
      </c>
      <c r="I65" s="238"/>
      <c r="J65" s="238"/>
      <c r="K65" s="21"/>
    </row>
    <row r="66" spans="1:11" ht="72" x14ac:dyDescent="0.25">
      <c r="A66" s="97" t="s">
        <v>493</v>
      </c>
      <c r="B66" s="114" t="s">
        <v>505</v>
      </c>
      <c r="C66" s="114" t="s">
        <v>495</v>
      </c>
      <c r="D66" s="114" t="s">
        <v>504</v>
      </c>
      <c r="E66" s="115" t="s">
        <v>339</v>
      </c>
      <c r="F66" s="237">
        <v>1500</v>
      </c>
      <c r="G66" s="237"/>
      <c r="H66" s="115" t="s">
        <v>341</v>
      </c>
      <c r="I66" s="238"/>
      <c r="J66" s="238"/>
      <c r="K66" s="21"/>
    </row>
    <row r="67" spans="1:11" ht="72" x14ac:dyDescent="0.25">
      <c r="A67" s="97" t="s">
        <v>506</v>
      </c>
      <c r="B67" s="114" t="s">
        <v>507</v>
      </c>
      <c r="C67" s="114" t="s">
        <v>498</v>
      </c>
      <c r="D67" s="114" t="s">
        <v>499</v>
      </c>
      <c r="E67" s="115" t="s">
        <v>339</v>
      </c>
      <c r="F67" s="237">
        <v>241071.43</v>
      </c>
      <c r="G67" s="237"/>
      <c r="H67" s="115" t="s">
        <v>341</v>
      </c>
      <c r="I67" s="238"/>
      <c r="J67" s="238"/>
      <c r="K67" s="21"/>
    </row>
    <row r="68" spans="1:11" ht="120" x14ac:dyDescent="0.25">
      <c r="A68" s="97" t="s">
        <v>508</v>
      </c>
      <c r="B68" s="114" t="s">
        <v>509</v>
      </c>
      <c r="C68" s="114" t="s">
        <v>510</v>
      </c>
      <c r="D68" s="114" t="s">
        <v>356</v>
      </c>
      <c r="E68" s="115" t="s">
        <v>339</v>
      </c>
      <c r="F68" s="237">
        <v>23733.93</v>
      </c>
      <c r="G68" s="237"/>
      <c r="H68" s="115" t="s">
        <v>341</v>
      </c>
      <c r="I68" s="238"/>
      <c r="J68" s="238"/>
      <c r="K68" s="21"/>
    </row>
    <row r="69" spans="1:11" ht="96" x14ac:dyDescent="0.25">
      <c r="A69" s="97" t="s">
        <v>511</v>
      </c>
      <c r="B69" s="114" t="s">
        <v>512</v>
      </c>
      <c r="C69" s="114" t="s">
        <v>513</v>
      </c>
      <c r="D69" s="114" t="s">
        <v>514</v>
      </c>
      <c r="E69" s="115" t="s">
        <v>339</v>
      </c>
      <c r="F69" s="237">
        <v>33035.72</v>
      </c>
      <c r="G69" s="237"/>
      <c r="H69" s="115" t="s">
        <v>341</v>
      </c>
      <c r="I69" s="238"/>
      <c r="J69" s="238"/>
      <c r="K69" s="21"/>
    </row>
    <row r="70" spans="1:11" ht="96" x14ac:dyDescent="0.25">
      <c r="A70" s="97" t="s">
        <v>511</v>
      </c>
      <c r="B70" s="114" t="s">
        <v>512</v>
      </c>
      <c r="C70" s="114" t="s">
        <v>515</v>
      </c>
      <c r="D70" s="114" t="s">
        <v>514</v>
      </c>
      <c r="E70" s="115" t="s">
        <v>339</v>
      </c>
      <c r="F70" s="237">
        <v>33035.71</v>
      </c>
      <c r="G70" s="237"/>
      <c r="H70" s="115" t="s">
        <v>341</v>
      </c>
      <c r="I70" s="238"/>
      <c r="J70" s="238"/>
      <c r="K70" s="21"/>
    </row>
    <row r="71" spans="1:11" ht="132" x14ac:dyDescent="0.25">
      <c r="A71" s="97" t="s">
        <v>516</v>
      </c>
      <c r="B71" s="114" t="s">
        <v>517</v>
      </c>
      <c r="C71" s="114" t="s">
        <v>518</v>
      </c>
      <c r="D71" s="114" t="s">
        <v>356</v>
      </c>
      <c r="E71" s="115" t="s">
        <v>339</v>
      </c>
      <c r="F71" s="237">
        <v>64108.04</v>
      </c>
      <c r="G71" s="237"/>
      <c r="H71" s="115" t="s">
        <v>341</v>
      </c>
      <c r="I71" s="238"/>
      <c r="J71" s="238"/>
      <c r="K71" s="21"/>
    </row>
    <row r="72" spans="1:11" ht="120" x14ac:dyDescent="0.25">
      <c r="A72" s="97" t="s">
        <v>516</v>
      </c>
      <c r="B72" s="114" t="s">
        <v>519</v>
      </c>
      <c r="C72" s="114" t="s">
        <v>520</v>
      </c>
      <c r="D72" s="114" t="s">
        <v>356</v>
      </c>
      <c r="E72" s="115" t="s">
        <v>339</v>
      </c>
      <c r="F72" s="237">
        <v>23125</v>
      </c>
      <c r="G72" s="237"/>
      <c r="H72" s="115" t="s">
        <v>341</v>
      </c>
      <c r="I72" s="238"/>
      <c r="J72" s="238"/>
      <c r="K72" s="21"/>
    </row>
    <row r="73" spans="1:11" ht="60" x14ac:dyDescent="0.25">
      <c r="A73" s="97" t="s">
        <v>521</v>
      </c>
      <c r="B73" s="114" t="s">
        <v>522</v>
      </c>
      <c r="C73" s="114" t="s">
        <v>523</v>
      </c>
      <c r="D73" s="114" t="s">
        <v>524</v>
      </c>
      <c r="E73" s="115" t="s">
        <v>339</v>
      </c>
      <c r="F73" s="237">
        <v>256440.18</v>
      </c>
      <c r="G73" s="237"/>
      <c r="H73" s="115" t="s">
        <v>341</v>
      </c>
      <c r="I73" s="238"/>
      <c r="J73" s="238"/>
      <c r="K73" s="21"/>
    </row>
    <row r="74" spans="1:11" ht="60" x14ac:dyDescent="0.25">
      <c r="A74" s="97" t="s">
        <v>521</v>
      </c>
      <c r="B74" s="114" t="s">
        <v>525</v>
      </c>
      <c r="C74" s="114" t="s">
        <v>523</v>
      </c>
      <c r="D74" s="114" t="s">
        <v>524</v>
      </c>
      <c r="E74" s="115" t="s">
        <v>339</v>
      </c>
      <c r="F74" s="237">
        <v>34732.14</v>
      </c>
      <c r="G74" s="237"/>
      <c r="H74" s="115" t="s">
        <v>341</v>
      </c>
      <c r="I74" s="238"/>
      <c r="J74" s="238"/>
      <c r="K74" s="21"/>
    </row>
    <row r="75" spans="1:11" ht="48" x14ac:dyDescent="0.25">
      <c r="A75" s="97" t="s">
        <v>526</v>
      </c>
      <c r="B75" s="114" t="s">
        <v>527</v>
      </c>
      <c r="C75" s="114" t="s">
        <v>528</v>
      </c>
      <c r="D75" s="114" t="s">
        <v>458</v>
      </c>
      <c r="E75" s="115" t="s">
        <v>339</v>
      </c>
      <c r="F75" s="237">
        <v>220000</v>
      </c>
      <c r="G75" s="237"/>
      <c r="H75" s="115" t="s">
        <v>341</v>
      </c>
      <c r="I75" s="238"/>
      <c r="J75" s="238"/>
      <c r="K75" s="21"/>
    </row>
    <row r="76" spans="1:11" ht="60" x14ac:dyDescent="0.25">
      <c r="A76" s="97" t="s">
        <v>529</v>
      </c>
      <c r="B76" s="114" t="s">
        <v>530</v>
      </c>
      <c r="C76" s="114" t="s">
        <v>531</v>
      </c>
      <c r="D76" s="114" t="s">
        <v>356</v>
      </c>
      <c r="E76" s="115" t="s">
        <v>339</v>
      </c>
      <c r="F76" s="237">
        <v>31034.82</v>
      </c>
      <c r="G76" s="237"/>
      <c r="H76" s="115" t="s">
        <v>341</v>
      </c>
      <c r="I76" s="238"/>
      <c r="J76" s="238"/>
      <c r="K76" s="21"/>
    </row>
    <row r="77" spans="1:11" ht="60" x14ac:dyDescent="0.25">
      <c r="A77" s="97" t="s">
        <v>529</v>
      </c>
      <c r="B77" s="114" t="s">
        <v>530</v>
      </c>
      <c r="C77" s="114" t="s">
        <v>531</v>
      </c>
      <c r="D77" s="114" t="s">
        <v>356</v>
      </c>
      <c r="E77" s="115" t="s">
        <v>339</v>
      </c>
      <c r="F77" s="237">
        <v>31034.82</v>
      </c>
      <c r="G77" s="237"/>
      <c r="H77" s="115" t="s">
        <v>341</v>
      </c>
      <c r="I77" s="238"/>
      <c r="J77" s="238"/>
      <c r="K77" s="21"/>
    </row>
    <row r="78" spans="1:11" ht="60" x14ac:dyDescent="0.25">
      <c r="A78" s="97" t="s">
        <v>529</v>
      </c>
      <c r="B78" s="114" t="s">
        <v>530</v>
      </c>
      <c r="C78" s="114" t="s">
        <v>531</v>
      </c>
      <c r="D78" s="114" t="s">
        <v>356</v>
      </c>
      <c r="E78" s="115" t="s">
        <v>339</v>
      </c>
      <c r="F78" s="237">
        <v>31034.82</v>
      </c>
      <c r="G78" s="237"/>
      <c r="H78" s="115" t="s">
        <v>341</v>
      </c>
      <c r="I78" s="238"/>
      <c r="J78" s="238"/>
      <c r="K78" s="21"/>
    </row>
    <row r="79" spans="1:11" ht="60" x14ac:dyDescent="0.25">
      <c r="A79" s="97" t="s">
        <v>529</v>
      </c>
      <c r="B79" s="114" t="s">
        <v>530</v>
      </c>
      <c r="C79" s="114" t="s">
        <v>531</v>
      </c>
      <c r="D79" s="114" t="s">
        <v>356</v>
      </c>
      <c r="E79" s="115" t="s">
        <v>339</v>
      </c>
      <c r="F79" s="237">
        <v>31034.82</v>
      </c>
      <c r="G79" s="237"/>
      <c r="H79" s="115" t="s">
        <v>341</v>
      </c>
      <c r="I79" s="238"/>
      <c r="J79" s="238"/>
      <c r="K79" s="21"/>
    </row>
    <row r="80" spans="1:11" ht="48" x14ac:dyDescent="0.25">
      <c r="A80" s="97" t="s">
        <v>532</v>
      </c>
      <c r="B80" s="114" t="s">
        <v>533</v>
      </c>
      <c r="C80" s="114" t="s">
        <v>534</v>
      </c>
      <c r="D80" s="114" t="s">
        <v>535</v>
      </c>
      <c r="E80" s="115" t="s">
        <v>339</v>
      </c>
      <c r="F80" s="237">
        <v>36250</v>
      </c>
      <c r="G80" s="237"/>
      <c r="H80" s="115" t="s">
        <v>341</v>
      </c>
      <c r="I80" s="238"/>
      <c r="J80" s="238"/>
      <c r="K80" s="21"/>
    </row>
    <row r="81" spans="1:11" ht="72" x14ac:dyDescent="0.25">
      <c r="A81" s="97" t="s">
        <v>536</v>
      </c>
      <c r="B81" s="114" t="s">
        <v>537</v>
      </c>
      <c r="C81" s="114" t="s">
        <v>538</v>
      </c>
      <c r="D81" s="114" t="s">
        <v>524</v>
      </c>
      <c r="E81" s="115" t="s">
        <v>339</v>
      </c>
      <c r="F81" s="237">
        <v>108147.32</v>
      </c>
      <c r="G81" s="237"/>
      <c r="H81" s="115" t="s">
        <v>341</v>
      </c>
      <c r="I81" s="238"/>
      <c r="J81" s="238"/>
      <c r="K81" s="21"/>
    </row>
    <row r="82" spans="1:11" ht="72" x14ac:dyDescent="0.25">
      <c r="A82" s="97" t="s">
        <v>536</v>
      </c>
      <c r="B82" s="114" t="s">
        <v>539</v>
      </c>
      <c r="C82" s="114" t="s">
        <v>538</v>
      </c>
      <c r="D82" s="114" t="s">
        <v>524</v>
      </c>
      <c r="E82" s="115" t="s">
        <v>339</v>
      </c>
      <c r="F82" s="237">
        <v>20535.71</v>
      </c>
      <c r="G82" s="237"/>
      <c r="H82" s="115" t="s">
        <v>341</v>
      </c>
      <c r="I82" s="238"/>
      <c r="J82" s="238"/>
      <c r="K82" s="21"/>
    </row>
    <row r="83" spans="1:11" ht="84" x14ac:dyDescent="0.25">
      <c r="A83" s="97" t="s">
        <v>540</v>
      </c>
      <c r="B83" s="114" t="s">
        <v>541</v>
      </c>
      <c r="C83" s="114" t="s">
        <v>542</v>
      </c>
      <c r="D83" s="114" t="s">
        <v>356</v>
      </c>
      <c r="E83" s="115" t="s">
        <v>339</v>
      </c>
      <c r="F83" s="237">
        <v>363391.07</v>
      </c>
      <c r="G83" s="237"/>
      <c r="H83" s="115" t="s">
        <v>341</v>
      </c>
      <c r="I83" s="238"/>
      <c r="J83" s="238"/>
      <c r="K83" s="21"/>
    </row>
    <row r="84" spans="1:11" ht="48" x14ac:dyDescent="0.25">
      <c r="A84" s="97" t="s">
        <v>543</v>
      </c>
      <c r="B84" s="114" t="s">
        <v>544</v>
      </c>
      <c r="C84" s="114" t="s">
        <v>528</v>
      </c>
      <c r="D84" s="114" t="s">
        <v>458</v>
      </c>
      <c r="E84" s="115" t="s">
        <v>339</v>
      </c>
      <c r="F84" s="237">
        <v>220000</v>
      </c>
      <c r="G84" s="237"/>
      <c r="H84" s="115" t="s">
        <v>341</v>
      </c>
      <c r="I84" s="238"/>
      <c r="J84" s="238"/>
      <c r="K84" s="21"/>
    </row>
    <row r="85" spans="1:11" ht="84" x14ac:dyDescent="0.25">
      <c r="A85" s="97" t="s">
        <v>545</v>
      </c>
      <c r="B85" s="114" t="s">
        <v>546</v>
      </c>
      <c r="C85" s="114" t="s">
        <v>547</v>
      </c>
      <c r="D85" s="114" t="s">
        <v>356</v>
      </c>
      <c r="E85" s="115" t="s">
        <v>339</v>
      </c>
      <c r="F85" s="237">
        <v>322501.78999999998</v>
      </c>
      <c r="G85" s="237"/>
      <c r="H85" s="115" t="s">
        <v>341</v>
      </c>
      <c r="I85" s="238"/>
      <c r="J85" s="238"/>
      <c r="K85" s="21"/>
    </row>
    <row r="86" spans="1:11" ht="84" x14ac:dyDescent="0.25">
      <c r="A86" s="97" t="s">
        <v>548</v>
      </c>
      <c r="B86" s="114" t="s">
        <v>549</v>
      </c>
      <c r="C86" s="114" t="s">
        <v>550</v>
      </c>
      <c r="D86" s="114" t="s">
        <v>356</v>
      </c>
      <c r="E86" s="115" t="s">
        <v>339</v>
      </c>
      <c r="F86" s="237">
        <v>541960.71</v>
      </c>
      <c r="G86" s="237"/>
      <c r="H86" s="115" t="s">
        <v>341</v>
      </c>
      <c r="I86" s="238"/>
      <c r="J86" s="238"/>
      <c r="K86" s="21"/>
    </row>
    <row r="87" spans="1:11" ht="72" x14ac:dyDescent="0.25">
      <c r="A87" s="97" t="s">
        <v>551</v>
      </c>
      <c r="B87" s="114" t="s">
        <v>552</v>
      </c>
      <c r="C87" s="114" t="s">
        <v>553</v>
      </c>
      <c r="D87" s="114" t="s">
        <v>356</v>
      </c>
      <c r="E87" s="115" t="s">
        <v>339</v>
      </c>
      <c r="F87" s="237">
        <v>117751.79</v>
      </c>
      <c r="G87" s="237"/>
      <c r="H87" s="115" t="s">
        <v>341</v>
      </c>
      <c r="I87" s="238"/>
      <c r="J87" s="238"/>
      <c r="K87" s="21"/>
    </row>
    <row r="88" spans="1:11" ht="72" x14ac:dyDescent="0.25">
      <c r="A88" s="97" t="s">
        <v>551</v>
      </c>
      <c r="B88" s="114" t="s">
        <v>552</v>
      </c>
      <c r="C88" s="114" t="s">
        <v>554</v>
      </c>
      <c r="D88" s="114" t="s">
        <v>356</v>
      </c>
      <c r="E88" s="115" t="s">
        <v>339</v>
      </c>
      <c r="F88" s="237">
        <v>24553.57</v>
      </c>
      <c r="G88" s="237"/>
      <c r="H88" s="115" t="s">
        <v>341</v>
      </c>
      <c r="I88" s="238"/>
      <c r="J88" s="238"/>
      <c r="K88" s="21"/>
    </row>
    <row r="89" spans="1:11" ht="84" x14ac:dyDescent="0.25">
      <c r="A89" s="97" t="s">
        <v>551</v>
      </c>
      <c r="B89" s="114" t="s">
        <v>552</v>
      </c>
      <c r="C89" s="114" t="s">
        <v>555</v>
      </c>
      <c r="D89" s="114" t="s">
        <v>356</v>
      </c>
      <c r="E89" s="115" t="s">
        <v>339</v>
      </c>
      <c r="F89" s="237">
        <v>37523.21</v>
      </c>
      <c r="G89" s="237"/>
      <c r="H89" s="115" t="s">
        <v>341</v>
      </c>
      <c r="I89" s="238"/>
      <c r="J89" s="238"/>
      <c r="K89" s="21"/>
    </row>
    <row r="90" spans="1:11" ht="60" x14ac:dyDescent="0.25">
      <c r="A90" s="97" t="s">
        <v>556</v>
      </c>
      <c r="B90" s="114" t="s">
        <v>557</v>
      </c>
      <c r="C90" s="114" t="s">
        <v>558</v>
      </c>
      <c r="D90" s="114" t="s">
        <v>524</v>
      </c>
      <c r="E90" s="115" t="s">
        <v>339</v>
      </c>
      <c r="F90" s="237">
        <v>19196.43</v>
      </c>
      <c r="G90" s="237"/>
      <c r="H90" s="115" t="s">
        <v>341</v>
      </c>
      <c r="I90" s="238"/>
      <c r="J90" s="238"/>
      <c r="K90" s="21"/>
    </row>
    <row r="91" spans="1:11" ht="48" x14ac:dyDescent="0.25">
      <c r="A91" s="97" t="s">
        <v>559</v>
      </c>
      <c r="B91" s="114" t="s">
        <v>560</v>
      </c>
      <c r="C91" s="114" t="s">
        <v>561</v>
      </c>
      <c r="D91" s="114" t="s">
        <v>562</v>
      </c>
      <c r="E91" s="115" t="s">
        <v>339</v>
      </c>
      <c r="F91" s="237">
        <v>70000</v>
      </c>
      <c r="G91" s="237"/>
      <c r="H91" s="115" t="s">
        <v>341</v>
      </c>
      <c r="I91" s="238"/>
      <c r="J91" s="238"/>
      <c r="K91" s="21"/>
    </row>
    <row r="92" spans="1:11" x14ac:dyDescent="0.25">
      <c r="A92" s="239"/>
      <c r="B92" s="239"/>
      <c r="C92" s="239"/>
      <c r="D92" s="239"/>
      <c r="E92" s="240">
        <v>17300563.370000001</v>
      </c>
      <c r="F92" s="240"/>
      <c r="G92" s="240"/>
      <c r="H92" s="241"/>
      <c r="I92" s="241"/>
      <c r="J92" s="241"/>
      <c r="K92" s="21"/>
    </row>
    <row r="93" spans="1:1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1" s="51" customFormat="1" x14ac:dyDescent="0.25">
      <c r="A94" s="251" t="s">
        <v>150</v>
      </c>
      <c r="B94" s="251"/>
      <c r="C94" s="251"/>
      <c r="D94" s="251"/>
    </row>
    <row r="95" spans="1:11" s="51" customFormat="1" x14ac:dyDescent="0.25">
      <c r="A95" s="251" t="s">
        <v>414</v>
      </c>
      <c r="B95" s="251"/>
      <c r="C95" s="251"/>
      <c r="D95" s="251"/>
    </row>
    <row r="96" spans="1:11" x14ac:dyDescent="0.25">
      <c r="A96" s="3"/>
      <c r="B96" s="3"/>
      <c r="C96" s="3"/>
      <c r="D96" s="3"/>
    </row>
    <row r="97" spans="1:6" x14ac:dyDescent="0.25">
      <c r="A97" s="91" t="s">
        <v>145</v>
      </c>
      <c r="B97" s="91" t="s">
        <v>153</v>
      </c>
      <c r="C97" s="91" t="s">
        <v>147</v>
      </c>
      <c r="D97" s="91" t="s">
        <v>148</v>
      </c>
    </row>
    <row r="98" spans="1:6" x14ac:dyDescent="0.25">
      <c r="A98" s="92" t="s">
        <v>338</v>
      </c>
      <c r="B98" s="93" t="s">
        <v>154</v>
      </c>
      <c r="C98" s="94">
        <v>2177179501.4499998</v>
      </c>
      <c r="D98" s="95"/>
    </row>
    <row r="99" spans="1:6" x14ac:dyDescent="0.25">
      <c r="A99" s="96"/>
      <c r="B99" s="97" t="s">
        <v>415</v>
      </c>
      <c r="C99" s="98">
        <v>31461656.41</v>
      </c>
      <c r="D99" s="99"/>
    </row>
    <row r="100" spans="1:6" x14ac:dyDescent="0.25">
      <c r="A100" s="96"/>
      <c r="B100" s="97" t="s">
        <v>339</v>
      </c>
      <c r="C100" s="98">
        <v>2109580092.8399999</v>
      </c>
      <c r="D100" s="98">
        <v>2105050370.3399999</v>
      </c>
    </row>
    <row r="101" spans="1:6" x14ac:dyDescent="0.25">
      <c r="A101" s="96"/>
      <c r="B101" s="97" t="s">
        <v>340</v>
      </c>
      <c r="C101" s="98">
        <v>308352098.94999999</v>
      </c>
      <c r="D101" s="98">
        <v>312881821.44999999</v>
      </c>
    </row>
    <row r="102" spans="1:6" x14ac:dyDescent="0.25">
      <c r="A102" s="96"/>
      <c r="B102" s="97" t="s">
        <v>416</v>
      </c>
      <c r="C102" s="98">
        <v>12320182.189999999</v>
      </c>
      <c r="D102" s="99"/>
    </row>
    <row r="103" spans="1:6" x14ac:dyDescent="0.25">
      <c r="A103" s="96"/>
      <c r="B103" s="97" t="s">
        <v>417</v>
      </c>
      <c r="C103" s="98">
        <v>206481.28</v>
      </c>
      <c r="D103" s="99"/>
    </row>
    <row r="104" spans="1:6" x14ac:dyDescent="0.25">
      <c r="A104" s="96"/>
      <c r="B104" s="109" t="s">
        <v>341</v>
      </c>
      <c r="C104" s="110">
        <v>1390533.92</v>
      </c>
      <c r="D104" s="99"/>
      <c r="F104" s="121">
        <f>C104/1000</f>
        <v>1390.5339199999999</v>
      </c>
    </row>
    <row r="105" spans="1:6" x14ac:dyDescent="0.25">
      <c r="A105" s="96"/>
      <c r="B105" s="97" t="s">
        <v>392</v>
      </c>
      <c r="C105" s="98">
        <v>5349829</v>
      </c>
      <c r="D105" s="99"/>
    </row>
    <row r="106" spans="1:6" x14ac:dyDescent="0.25">
      <c r="A106" s="96"/>
      <c r="B106" s="97" t="s">
        <v>342</v>
      </c>
      <c r="C106" s="99"/>
      <c r="D106" s="98">
        <v>1065541.1599999999</v>
      </c>
    </row>
    <row r="107" spans="1:6" x14ac:dyDescent="0.25">
      <c r="A107" s="96"/>
      <c r="B107" s="97" t="s">
        <v>343</v>
      </c>
      <c r="C107" s="99"/>
      <c r="D107" s="98">
        <v>11750974</v>
      </c>
    </row>
    <row r="108" spans="1:6" x14ac:dyDescent="0.25">
      <c r="A108" s="96"/>
      <c r="B108" s="97" t="s">
        <v>344</v>
      </c>
      <c r="C108" s="99"/>
      <c r="D108" s="98">
        <v>2041167.12</v>
      </c>
    </row>
    <row r="109" spans="1:6" x14ac:dyDescent="0.25">
      <c r="A109" s="96"/>
      <c r="B109" s="97" t="s">
        <v>345</v>
      </c>
      <c r="C109" s="99"/>
      <c r="D109" s="98">
        <v>94377572.120000005</v>
      </c>
    </row>
    <row r="110" spans="1:6" x14ac:dyDescent="0.25">
      <c r="A110" s="96"/>
      <c r="B110" s="97" t="s">
        <v>346</v>
      </c>
      <c r="C110" s="99"/>
      <c r="D110" s="98">
        <v>50218836.939999998</v>
      </c>
    </row>
    <row r="111" spans="1:6" x14ac:dyDescent="0.25">
      <c r="A111" s="92"/>
      <c r="B111" s="93" t="s">
        <v>155</v>
      </c>
      <c r="C111" s="94">
        <v>2468660874.5900002</v>
      </c>
      <c r="D111" s="94">
        <v>2577386283.1299996</v>
      </c>
    </row>
    <row r="112" spans="1:6" x14ac:dyDescent="0.25">
      <c r="A112" s="92"/>
      <c r="B112" s="93" t="s">
        <v>156</v>
      </c>
      <c r="C112" s="94">
        <v>2068454092.9100001</v>
      </c>
      <c r="D112" s="95"/>
    </row>
    <row r="114" spans="1:11" x14ac:dyDescent="0.25">
      <c r="A114" s="251" t="s">
        <v>150</v>
      </c>
      <c r="B114" s="251"/>
      <c r="C114" s="251"/>
      <c r="D114" s="251"/>
      <c r="E114" s="3"/>
      <c r="F114" s="3"/>
      <c r="G114" s="3"/>
      <c r="H114" s="3"/>
      <c r="I114" s="3"/>
      <c r="J114" s="3"/>
    </row>
    <row r="115" spans="1:11" x14ac:dyDescent="0.25">
      <c r="A115" s="251" t="s">
        <v>421</v>
      </c>
      <c r="B115" s="251"/>
      <c r="C115" s="251"/>
      <c r="D115" s="251"/>
      <c r="E115" s="3"/>
      <c r="F115" s="3"/>
      <c r="G115" s="3"/>
      <c r="H115" s="3"/>
      <c r="I115" s="3"/>
      <c r="J115" s="3"/>
    </row>
    <row r="116" spans="1:1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1" ht="22.5" x14ac:dyDescent="0.25">
      <c r="A117" s="111" t="s">
        <v>348</v>
      </c>
      <c r="B117" s="111" t="s">
        <v>349</v>
      </c>
      <c r="C117" s="3"/>
      <c r="D117" s="3"/>
      <c r="E117" s="3"/>
      <c r="F117" s="3"/>
      <c r="G117" s="3"/>
      <c r="H117" s="3"/>
      <c r="I117" s="3"/>
      <c r="J117" s="3"/>
    </row>
    <row r="118" spans="1:1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1" x14ac:dyDescent="0.25">
      <c r="A119" s="244" t="s">
        <v>337</v>
      </c>
      <c r="B119" s="246" t="s">
        <v>350</v>
      </c>
      <c r="C119" s="246" t="s">
        <v>351</v>
      </c>
      <c r="D119" s="248" t="s">
        <v>352</v>
      </c>
      <c r="E119" s="250" t="s">
        <v>147</v>
      </c>
      <c r="F119" s="250"/>
      <c r="G119" s="250"/>
      <c r="H119" s="242" t="s">
        <v>148</v>
      </c>
      <c r="I119" s="242"/>
      <c r="J119" s="242"/>
    </row>
    <row r="120" spans="1:11" x14ac:dyDescent="0.25">
      <c r="A120" s="245"/>
      <c r="B120" s="247"/>
      <c r="C120" s="247"/>
      <c r="D120" s="249"/>
      <c r="E120" s="112" t="s">
        <v>145</v>
      </c>
      <c r="F120" s="243"/>
      <c r="G120" s="243"/>
      <c r="H120" s="113" t="s">
        <v>145</v>
      </c>
      <c r="I120" s="243"/>
      <c r="J120" s="243"/>
    </row>
    <row r="121" spans="1:11" ht="60" x14ac:dyDescent="0.25">
      <c r="A121" s="97" t="s">
        <v>422</v>
      </c>
      <c r="B121" s="114" t="s">
        <v>423</v>
      </c>
      <c r="C121" s="114" t="s">
        <v>424</v>
      </c>
      <c r="D121" s="114" t="s">
        <v>425</v>
      </c>
      <c r="E121" s="115" t="s">
        <v>339</v>
      </c>
      <c r="F121" s="237">
        <v>60000</v>
      </c>
      <c r="G121" s="237"/>
      <c r="H121" s="115" t="s">
        <v>341</v>
      </c>
      <c r="I121" s="238"/>
      <c r="J121" s="238"/>
      <c r="K121" s="4"/>
    </row>
    <row r="122" spans="1:11" ht="72" x14ac:dyDescent="0.25">
      <c r="A122" s="97" t="s">
        <v>426</v>
      </c>
      <c r="B122" s="114" t="s">
        <v>427</v>
      </c>
      <c r="C122" s="114" t="s">
        <v>428</v>
      </c>
      <c r="D122" s="114" t="s">
        <v>429</v>
      </c>
      <c r="E122" s="115" t="s">
        <v>339</v>
      </c>
      <c r="F122" s="237">
        <v>22321.43</v>
      </c>
      <c r="G122" s="237"/>
      <c r="H122" s="115" t="s">
        <v>341</v>
      </c>
      <c r="I122" s="238"/>
      <c r="J122" s="238"/>
      <c r="K122" s="21"/>
    </row>
    <row r="123" spans="1:11" ht="60" x14ac:dyDescent="0.25">
      <c r="A123" s="97" t="s">
        <v>430</v>
      </c>
      <c r="B123" s="114" t="s">
        <v>431</v>
      </c>
      <c r="C123" s="114" t="s">
        <v>432</v>
      </c>
      <c r="D123" s="114" t="s">
        <v>356</v>
      </c>
      <c r="E123" s="115" t="s">
        <v>339</v>
      </c>
      <c r="F123" s="237">
        <v>245915.18</v>
      </c>
      <c r="G123" s="237"/>
      <c r="H123" s="115" t="s">
        <v>341</v>
      </c>
      <c r="I123" s="238"/>
      <c r="J123" s="238"/>
      <c r="K123" s="21"/>
    </row>
    <row r="124" spans="1:11" ht="84" x14ac:dyDescent="0.25">
      <c r="A124" s="97" t="s">
        <v>433</v>
      </c>
      <c r="B124" s="114" t="s">
        <v>434</v>
      </c>
      <c r="C124" s="114" t="s">
        <v>435</v>
      </c>
      <c r="D124" s="114" t="s">
        <v>356</v>
      </c>
      <c r="E124" s="115" t="s">
        <v>339</v>
      </c>
      <c r="F124" s="237">
        <v>77589.289999999994</v>
      </c>
      <c r="G124" s="237"/>
      <c r="H124" s="115" t="s">
        <v>341</v>
      </c>
      <c r="I124" s="238"/>
      <c r="J124" s="238"/>
      <c r="K124" s="21"/>
    </row>
    <row r="125" spans="1:11" ht="84" x14ac:dyDescent="0.25">
      <c r="A125" s="97" t="s">
        <v>433</v>
      </c>
      <c r="B125" s="114" t="s">
        <v>434</v>
      </c>
      <c r="C125" s="114" t="s">
        <v>435</v>
      </c>
      <c r="D125" s="114" t="s">
        <v>356</v>
      </c>
      <c r="E125" s="115" t="s">
        <v>339</v>
      </c>
      <c r="F125" s="237">
        <v>77589.289999999994</v>
      </c>
      <c r="G125" s="237"/>
      <c r="H125" s="115" t="s">
        <v>341</v>
      </c>
      <c r="I125" s="238"/>
      <c r="J125" s="238"/>
      <c r="K125" s="21"/>
    </row>
    <row r="126" spans="1:11" ht="84" x14ac:dyDescent="0.25">
      <c r="A126" s="97" t="s">
        <v>433</v>
      </c>
      <c r="B126" s="114" t="s">
        <v>434</v>
      </c>
      <c r="C126" s="114" t="s">
        <v>435</v>
      </c>
      <c r="D126" s="114" t="s">
        <v>356</v>
      </c>
      <c r="E126" s="115" t="s">
        <v>339</v>
      </c>
      <c r="F126" s="237">
        <v>77589.279999999999</v>
      </c>
      <c r="G126" s="237"/>
      <c r="H126" s="115" t="s">
        <v>341</v>
      </c>
      <c r="I126" s="238"/>
      <c r="J126" s="238"/>
      <c r="K126" s="21"/>
    </row>
    <row r="127" spans="1:11" ht="84" x14ac:dyDescent="0.25">
      <c r="A127" s="97" t="s">
        <v>433</v>
      </c>
      <c r="B127" s="114" t="s">
        <v>434</v>
      </c>
      <c r="C127" s="114" t="s">
        <v>435</v>
      </c>
      <c r="D127" s="114" t="s">
        <v>356</v>
      </c>
      <c r="E127" s="115" t="s">
        <v>339</v>
      </c>
      <c r="F127" s="237">
        <v>77589.279999999999</v>
      </c>
      <c r="G127" s="237"/>
      <c r="H127" s="115" t="s">
        <v>341</v>
      </c>
      <c r="I127" s="238"/>
      <c r="J127" s="238"/>
      <c r="K127" s="21"/>
    </row>
    <row r="128" spans="1:11" ht="84" x14ac:dyDescent="0.25">
      <c r="A128" s="97" t="s">
        <v>273</v>
      </c>
      <c r="B128" s="114" t="s">
        <v>436</v>
      </c>
      <c r="C128" s="114" t="s">
        <v>437</v>
      </c>
      <c r="D128" s="114" t="s">
        <v>356</v>
      </c>
      <c r="E128" s="115" t="s">
        <v>339</v>
      </c>
      <c r="F128" s="237">
        <v>115982.14</v>
      </c>
      <c r="G128" s="237"/>
      <c r="H128" s="115" t="s">
        <v>341</v>
      </c>
      <c r="I128" s="238"/>
      <c r="J128" s="238"/>
      <c r="K128" s="21"/>
    </row>
    <row r="129" spans="1:11" ht="60" x14ac:dyDescent="0.25">
      <c r="A129" s="97" t="s">
        <v>438</v>
      </c>
      <c r="B129" s="114" t="s">
        <v>439</v>
      </c>
      <c r="C129" s="114" t="s">
        <v>440</v>
      </c>
      <c r="D129" s="114" t="s">
        <v>441</v>
      </c>
      <c r="E129" s="115" t="s">
        <v>339</v>
      </c>
      <c r="F129" s="237">
        <v>71428.570000000007</v>
      </c>
      <c r="G129" s="237"/>
      <c r="H129" s="115" t="s">
        <v>341</v>
      </c>
      <c r="I129" s="238"/>
      <c r="J129" s="238"/>
      <c r="K129" s="21"/>
    </row>
    <row r="130" spans="1:11" ht="72" x14ac:dyDescent="0.25">
      <c r="A130" s="97" t="s">
        <v>274</v>
      </c>
      <c r="B130" s="114" t="s">
        <v>442</v>
      </c>
      <c r="C130" s="114" t="s">
        <v>443</v>
      </c>
      <c r="D130" s="114" t="s">
        <v>444</v>
      </c>
      <c r="E130" s="115" t="s">
        <v>339</v>
      </c>
      <c r="F130" s="237">
        <v>62500</v>
      </c>
      <c r="G130" s="237"/>
      <c r="H130" s="115" t="s">
        <v>341</v>
      </c>
      <c r="I130" s="238"/>
      <c r="J130" s="238"/>
      <c r="K130" s="21"/>
    </row>
    <row r="131" spans="1:11" ht="72" x14ac:dyDescent="0.25">
      <c r="A131" s="97" t="s">
        <v>274</v>
      </c>
      <c r="B131" s="114" t="s">
        <v>445</v>
      </c>
      <c r="C131" s="114" t="s">
        <v>443</v>
      </c>
      <c r="D131" s="114" t="s">
        <v>444</v>
      </c>
      <c r="E131" s="115" t="s">
        <v>339</v>
      </c>
      <c r="F131" s="237">
        <v>17857.14</v>
      </c>
      <c r="G131" s="237"/>
      <c r="H131" s="115" t="s">
        <v>341</v>
      </c>
      <c r="I131" s="238"/>
      <c r="J131" s="238"/>
      <c r="K131" s="21"/>
    </row>
    <row r="132" spans="1:11" ht="72" x14ac:dyDescent="0.25">
      <c r="A132" s="97" t="s">
        <v>446</v>
      </c>
      <c r="B132" s="114" t="s">
        <v>447</v>
      </c>
      <c r="C132" s="114" t="s">
        <v>448</v>
      </c>
      <c r="D132" s="114" t="s">
        <v>444</v>
      </c>
      <c r="E132" s="115" t="s">
        <v>339</v>
      </c>
      <c r="F132" s="237">
        <v>65178.57</v>
      </c>
      <c r="G132" s="237"/>
      <c r="H132" s="115" t="s">
        <v>341</v>
      </c>
      <c r="I132" s="238"/>
      <c r="J132" s="238"/>
      <c r="K132" s="21"/>
    </row>
    <row r="133" spans="1:11" ht="72" x14ac:dyDescent="0.25">
      <c r="A133" s="97" t="s">
        <v>446</v>
      </c>
      <c r="B133" s="114" t="s">
        <v>449</v>
      </c>
      <c r="C133" s="114" t="s">
        <v>448</v>
      </c>
      <c r="D133" s="114" t="s">
        <v>444</v>
      </c>
      <c r="E133" s="115" t="s">
        <v>339</v>
      </c>
      <c r="F133" s="237">
        <v>16964.29</v>
      </c>
      <c r="G133" s="237"/>
      <c r="H133" s="115" t="s">
        <v>341</v>
      </c>
      <c r="I133" s="238"/>
      <c r="J133" s="238"/>
      <c r="K133" s="21"/>
    </row>
    <row r="134" spans="1:11" ht="60" x14ac:dyDescent="0.25">
      <c r="A134" s="97" t="s">
        <v>450</v>
      </c>
      <c r="B134" s="114" t="s">
        <v>451</v>
      </c>
      <c r="C134" s="114" t="s">
        <v>440</v>
      </c>
      <c r="D134" s="114" t="s">
        <v>452</v>
      </c>
      <c r="E134" s="115" t="s">
        <v>339</v>
      </c>
      <c r="F134" s="237">
        <v>51200</v>
      </c>
      <c r="G134" s="237"/>
      <c r="H134" s="115" t="s">
        <v>341</v>
      </c>
      <c r="I134" s="238"/>
      <c r="J134" s="238"/>
      <c r="K134" s="21"/>
    </row>
    <row r="135" spans="1:11" ht="72" x14ac:dyDescent="0.25">
      <c r="A135" s="97" t="s">
        <v>287</v>
      </c>
      <c r="B135" s="114" t="s">
        <v>453</v>
      </c>
      <c r="C135" s="114" t="s">
        <v>454</v>
      </c>
      <c r="D135" s="114" t="s">
        <v>455</v>
      </c>
      <c r="E135" s="115" t="s">
        <v>339</v>
      </c>
      <c r="F135" s="237">
        <v>119800</v>
      </c>
      <c r="G135" s="237"/>
      <c r="H135" s="115" t="s">
        <v>341</v>
      </c>
      <c r="I135" s="238"/>
      <c r="J135" s="238"/>
      <c r="K135" s="21"/>
    </row>
    <row r="136" spans="1:11" ht="48" x14ac:dyDescent="0.25">
      <c r="A136" s="97" t="s">
        <v>289</v>
      </c>
      <c r="B136" s="114" t="s">
        <v>456</v>
      </c>
      <c r="C136" s="114" t="s">
        <v>457</v>
      </c>
      <c r="D136" s="114" t="s">
        <v>458</v>
      </c>
      <c r="E136" s="115" t="s">
        <v>339</v>
      </c>
      <c r="F136" s="237">
        <v>200000</v>
      </c>
      <c r="G136" s="237"/>
      <c r="H136" s="115" t="s">
        <v>341</v>
      </c>
      <c r="I136" s="238"/>
      <c r="J136" s="238"/>
      <c r="K136" s="21"/>
    </row>
    <row r="137" spans="1:11" ht="48" x14ac:dyDescent="0.25">
      <c r="A137" s="97" t="s">
        <v>290</v>
      </c>
      <c r="B137" s="114" t="s">
        <v>459</v>
      </c>
      <c r="C137" s="114" t="s">
        <v>460</v>
      </c>
      <c r="D137" s="114" t="s">
        <v>356</v>
      </c>
      <c r="E137" s="115" t="s">
        <v>339</v>
      </c>
      <c r="F137" s="237">
        <v>21922.32</v>
      </c>
      <c r="G137" s="237"/>
      <c r="H137" s="115" t="s">
        <v>341</v>
      </c>
      <c r="I137" s="238"/>
      <c r="J137" s="238"/>
      <c r="K137" s="21"/>
    </row>
    <row r="138" spans="1:11" ht="60" x14ac:dyDescent="0.25">
      <c r="A138" s="97" t="s">
        <v>291</v>
      </c>
      <c r="B138" s="114" t="s">
        <v>461</v>
      </c>
      <c r="C138" s="114" t="s">
        <v>462</v>
      </c>
      <c r="D138" s="114" t="s">
        <v>429</v>
      </c>
      <c r="E138" s="115" t="s">
        <v>339</v>
      </c>
      <c r="F138" s="237">
        <v>9107.14</v>
      </c>
      <c r="G138" s="237"/>
      <c r="H138" s="115" t="s">
        <v>341</v>
      </c>
      <c r="I138" s="238"/>
      <c r="J138" s="238"/>
      <c r="K138" s="21"/>
    </row>
    <row r="139" spans="1:11" x14ac:dyDescent="0.25">
      <c r="A139" s="239"/>
      <c r="B139" s="239"/>
      <c r="C139" s="239"/>
      <c r="D139" s="239"/>
      <c r="E139" s="240">
        <v>1390533.92</v>
      </c>
      <c r="F139" s="240"/>
      <c r="G139" s="240"/>
      <c r="H139" s="241"/>
      <c r="I139" s="241"/>
      <c r="J139" s="241"/>
    </row>
    <row r="141" spans="1:1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</sheetData>
  <mergeCells count="189">
    <mergeCell ref="I122:J122"/>
    <mergeCell ref="F123:G123"/>
    <mergeCell ref="I123:J123"/>
    <mergeCell ref="F124:G124"/>
    <mergeCell ref="I124:J124"/>
    <mergeCell ref="E119:G119"/>
    <mergeCell ref="H119:J119"/>
    <mergeCell ref="F120:G120"/>
    <mergeCell ref="I120:J120"/>
    <mergeCell ref="F121:G121"/>
    <mergeCell ref="I121:J121"/>
    <mergeCell ref="I128:J128"/>
    <mergeCell ref="F129:G129"/>
    <mergeCell ref="I129:J129"/>
    <mergeCell ref="F130:G130"/>
    <mergeCell ref="I130:J130"/>
    <mergeCell ref="F125:G125"/>
    <mergeCell ref="I125:J125"/>
    <mergeCell ref="A139:D139"/>
    <mergeCell ref="E139:G139"/>
    <mergeCell ref="H139:J139"/>
    <mergeCell ref="F134:G134"/>
    <mergeCell ref="I134:J134"/>
    <mergeCell ref="F135:G135"/>
    <mergeCell ref="I135:J135"/>
    <mergeCell ref="F136:G136"/>
    <mergeCell ref="I136:J136"/>
    <mergeCell ref="F126:G126"/>
    <mergeCell ref="I126:J126"/>
    <mergeCell ref="F127:G127"/>
    <mergeCell ref="I127:J127"/>
    <mergeCell ref="I137:J137"/>
    <mergeCell ref="F138:G138"/>
    <mergeCell ref="I138:J138"/>
    <mergeCell ref="F131:G131"/>
    <mergeCell ref="I131:J131"/>
    <mergeCell ref="F132:G132"/>
    <mergeCell ref="I132:J132"/>
    <mergeCell ref="F133:G133"/>
    <mergeCell ref="I133:J133"/>
    <mergeCell ref="A31:B31"/>
    <mergeCell ref="A32:B32"/>
    <mergeCell ref="A1:D1"/>
    <mergeCell ref="A2:D2"/>
    <mergeCell ref="A26:A27"/>
    <mergeCell ref="B26:B27"/>
    <mergeCell ref="C26:C27"/>
    <mergeCell ref="D26:D27"/>
    <mergeCell ref="A29:D29"/>
    <mergeCell ref="E29:G29"/>
    <mergeCell ref="H29:J29"/>
    <mergeCell ref="A21:B21"/>
    <mergeCell ref="A22:B22"/>
    <mergeCell ref="E26:G26"/>
    <mergeCell ref="H26:J26"/>
    <mergeCell ref="F27:G27"/>
    <mergeCell ref="I27:J27"/>
    <mergeCell ref="F28:G28"/>
    <mergeCell ref="I28:J28"/>
    <mergeCell ref="F137:G137"/>
    <mergeCell ref="F128:G128"/>
    <mergeCell ref="F122:G122"/>
    <mergeCell ref="A94:D94"/>
    <mergeCell ref="A95:D95"/>
    <mergeCell ref="A119:A120"/>
    <mergeCell ref="B119:B120"/>
    <mergeCell ref="C119:C120"/>
    <mergeCell ref="D119:D120"/>
    <mergeCell ref="A114:D114"/>
    <mergeCell ref="A115:D115"/>
    <mergeCell ref="H36:J36"/>
    <mergeCell ref="F37:G37"/>
    <mergeCell ref="I37:J37"/>
    <mergeCell ref="F38:G38"/>
    <mergeCell ref="I38:J38"/>
    <mergeCell ref="A36:A37"/>
    <mergeCell ref="B36:B37"/>
    <mergeCell ref="C36:C37"/>
    <mergeCell ref="D36:D37"/>
    <mergeCell ref="E36:G36"/>
    <mergeCell ref="F42:G42"/>
    <mergeCell ref="I42:J42"/>
    <mergeCell ref="F43:G43"/>
    <mergeCell ref="I43:J43"/>
    <mergeCell ref="F44:G44"/>
    <mergeCell ref="I44:J44"/>
    <mergeCell ref="F39:G39"/>
    <mergeCell ref="I39:J39"/>
    <mergeCell ref="F40:G40"/>
    <mergeCell ref="I40:J40"/>
    <mergeCell ref="F41:G41"/>
    <mergeCell ref="I41:J41"/>
    <mergeCell ref="F48:G48"/>
    <mergeCell ref="I48:J48"/>
    <mergeCell ref="F49:G49"/>
    <mergeCell ref="I49:J49"/>
    <mergeCell ref="F50:G50"/>
    <mergeCell ref="I50:J50"/>
    <mergeCell ref="F45:G45"/>
    <mergeCell ref="I45:J45"/>
    <mergeCell ref="F46:G46"/>
    <mergeCell ref="I46:J46"/>
    <mergeCell ref="F47:G47"/>
    <mergeCell ref="I47:J47"/>
    <mergeCell ref="F54:G54"/>
    <mergeCell ref="I54:J54"/>
    <mergeCell ref="F55:G55"/>
    <mergeCell ref="I55:J55"/>
    <mergeCell ref="F56:G56"/>
    <mergeCell ref="I56:J56"/>
    <mergeCell ref="F51:G51"/>
    <mergeCell ref="I51:J51"/>
    <mergeCell ref="F52:G52"/>
    <mergeCell ref="I52:J52"/>
    <mergeCell ref="F53:G53"/>
    <mergeCell ref="I53:J53"/>
    <mergeCell ref="F60:G60"/>
    <mergeCell ref="I60:J60"/>
    <mergeCell ref="F61:G61"/>
    <mergeCell ref="I61:J61"/>
    <mergeCell ref="F62:G62"/>
    <mergeCell ref="I62:J62"/>
    <mergeCell ref="F57:G57"/>
    <mergeCell ref="I57:J57"/>
    <mergeCell ref="F58:G58"/>
    <mergeCell ref="I58:J58"/>
    <mergeCell ref="F59:G59"/>
    <mergeCell ref="I59:J59"/>
    <mergeCell ref="F66:G66"/>
    <mergeCell ref="I66:J66"/>
    <mergeCell ref="F67:G67"/>
    <mergeCell ref="I67:J67"/>
    <mergeCell ref="F68:G68"/>
    <mergeCell ref="I68:J68"/>
    <mergeCell ref="F63:G63"/>
    <mergeCell ref="I63:J63"/>
    <mergeCell ref="F64:G64"/>
    <mergeCell ref="I64:J64"/>
    <mergeCell ref="F65:G65"/>
    <mergeCell ref="I65:J65"/>
    <mergeCell ref="F72:G72"/>
    <mergeCell ref="I72:J72"/>
    <mergeCell ref="F73:G73"/>
    <mergeCell ref="I73:J73"/>
    <mergeCell ref="F74:G74"/>
    <mergeCell ref="I74:J74"/>
    <mergeCell ref="F69:G69"/>
    <mergeCell ref="I69:J69"/>
    <mergeCell ref="F70:G70"/>
    <mergeCell ref="I70:J70"/>
    <mergeCell ref="F71:G71"/>
    <mergeCell ref="I71:J71"/>
    <mergeCell ref="F78:G78"/>
    <mergeCell ref="I78:J78"/>
    <mergeCell ref="F79:G79"/>
    <mergeCell ref="I79:J79"/>
    <mergeCell ref="F80:G80"/>
    <mergeCell ref="I80:J80"/>
    <mergeCell ref="F75:G75"/>
    <mergeCell ref="I75:J75"/>
    <mergeCell ref="F76:G76"/>
    <mergeCell ref="I76:J76"/>
    <mergeCell ref="F77:G77"/>
    <mergeCell ref="I77:J77"/>
    <mergeCell ref="F90:G90"/>
    <mergeCell ref="I90:J90"/>
    <mergeCell ref="F91:G91"/>
    <mergeCell ref="I91:J91"/>
    <mergeCell ref="A92:D92"/>
    <mergeCell ref="E92:G92"/>
    <mergeCell ref="H92:J92"/>
    <mergeCell ref="F87:G87"/>
    <mergeCell ref="I87:J87"/>
    <mergeCell ref="F88:G88"/>
    <mergeCell ref="I88:J88"/>
    <mergeCell ref="F89:G89"/>
    <mergeCell ref="I89:J89"/>
    <mergeCell ref="F84:G84"/>
    <mergeCell ref="I84:J84"/>
    <mergeCell ref="F85:G85"/>
    <mergeCell ref="I85:J85"/>
    <mergeCell ref="F86:G86"/>
    <mergeCell ref="I86:J86"/>
    <mergeCell ref="F81:G81"/>
    <mergeCell ref="I81:J81"/>
    <mergeCell ref="F82:G82"/>
    <mergeCell ref="I82:J82"/>
    <mergeCell ref="F83:G83"/>
    <mergeCell ref="I83:J8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17" sqref="A17:F17"/>
    </sheetView>
  </sheetViews>
  <sheetFormatPr defaultRowHeight="15" x14ac:dyDescent="0.25"/>
  <cols>
    <col min="2" max="2" width="27" bestFit="1" customWidth="1"/>
    <col min="3" max="3" width="11.85546875" bestFit="1" customWidth="1"/>
    <col min="4" max="4" width="10.42578125" bestFit="1" customWidth="1"/>
  </cols>
  <sheetData>
    <row r="1" spans="1:4" x14ac:dyDescent="0.25">
      <c r="A1" s="45" t="s">
        <v>150</v>
      </c>
      <c r="B1" s="46"/>
      <c r="C1" s="46"/>
      <c r="D1" s="46"/>
    </row>
    <row r="2" spans="1:4" x14ac:dyDescent="0.25">
      <c r="A2" s="45" t="s">
        <v>614</v>
      </c>
      <c r="B2" s="46"/>
      <c r="C2" s="46"/>
      <c r="D2" s="46"/>
    </row>
    <row r="3" spans="1:4" x14ac:dyDescent="0.25">
      <c r="A3" s="46"/>
      <c r="B3" s="46"/>
      <c r="C3" s="46"/>
      <c r="D3" s="46"/>
    </row>
    <row r="4" spans="1:4" x14ac:dyDescent="0.25">
      <c r="A4" s="129" t="s">
        <v>145</v>
      </c>
      <c r="B4" s="129" t="s">
        <v>153</v>
      </c>
      <c r="C4" s="129" t="s">
        <v>147</v>
      </c>
      <c r="D4" s="129" t="s">
        <v>148</v>
      </c>
    </row>
    <row r="5" spans="1:4" x14ac:dyDescent="0.25">
      <c r="A5" s="130" t="s">
        <v>613</v>
      </c>
      <c r="B5" s="131" t="s">
        <v>154</v>
      </c>
      <c r="C5" s="132">
        <v>2324701.0099999998</v>
      </c>
      <c r="D5" s="133"/>
    </row>
    <row r="6" spans="1:4" x14ac:dyDescent="0.25">
      <c r="A6" s="134"/>
      <c r="B6" s="135" t="s">
        <v>343</v>
      </c>
      <c r="C6" s="137"/>
      <c r="D6" s="136">
        <v>886764.84</v>
      </c>
    </row>
    <row r="7" spans="1:4" x14ac:dyDescent="0.25">
      <c r="A7" s="130"/>
      <c r="B7" s="131" t="s">
        <v>155</v>
      </c>
      <c r="C7" s="133"/>
      <c r="D7" s="132">
        <v>886764.84</v>
      </c>
    </row>
    <row r="8" spans="1:4" x14ac:dyDescent="0.25">
      <c r="A8" s="130"/>
      <c r="B8" s="131" t="s">
        <v>156</v>
      </c>
      <c r="C8" s="132">
        <v>1437936.17</v>
      </c>
      <c r="D8" s="133"/>
    </row>
    <row r="10" spans="1:4" x14ac:dyDescent="0.25">
      <c r="A10" t="s">
        <v>286</v>
      </c>
    </row>
    <row r="12" spans="1:4" x14ac:dyDescent="0.25">
      <c r="A12" s="45" t="s">
        <v>150</v>
      </c>
      <c r="B12" s="46"/>
      <c r="C12" s="46"/>
      <c r="D12" s="46"/>
    </row>
    <row r="13" spans="1:4" x14ac:dyDescent="0.25">
      <c r="A13" s="45" t="s">
        <v>612</v>
      </c>
      <c r="B13" s="46"/>
      <c r="C13" s="46"/>
      <c r="D13" s="46"/>
    </row>
    <row r="14" spans="1:4" ht="15.75" x14ac:dyDescent="0.25">
      <c r="A14" s="47"/>
      <c r="B14" s="46"/>
      <c r="C14" s="46"/>
      <c r="D14" s="46"/>
    </row>
    <row r="15" spans="1:4" x14ac:dyDescent="0.25">
      <c r="A15" s="129" t="s">
        <v>145</v>
      </c>
      <c r="B15" s="129" t="s">
        <v>153</v>
      </c>
      <c r="C15" s="129" t="s">
        <v>147</v>
      </c>
      <c r="D15" s="129" t="s">
        <v>148</v>
      </c>
    </row>
    <row r="16" spans="1:4" x14ac:dyDescent="0.25">
      <c r="A16" s="130" t="s">
        <v>613</v>
      </c>
      <c r="B16" s="131" t="s">
        <v>154</v>
      </c>
      <c r="C16" s="132">
        <v>2924945.83</v>
      </c>
      <c r="D16" s="133"/>
    </row>
    <row r="17" spans="1:6" x14ac:dyDescent="0.25">
      <c r="A17" s="134"/>
      <c r="B17" s="135" t="s">
        <v>415</v>
      </c>
      <c r="C17" s="136">
        <v>251578.57</v>
      </c>
      <c r="D17" s="137"/>
      <c r="F17" s="90">
        <f>C17/1000</f>
        <v>251.57857000000001</v>
      </c>
    </row>
    <row r="18" spans="1:6" x14ac:dyDescent="0.25">
      <c r="A18" s="134"/>
      <c r="B18" s="135" t="s">
        <v>343</v>
      </c>
      <c r="C18" s="137"/>
      <c r="D18" s="136">
        <v>851823.39</v>
      </c>
    </row>
    <row r="19" spans="1:6" x14ac:dyDescent="0.25">
      <c r="A19" s="130"/>
      <c r="B19" s="131" t="s">
        <v>155</v>
      </c>
      <c r="C19" s="132">
        <v>251578.57</v>
      </c>
      <c r="D19" s="132">
        <v>851823.39</v>
      </c>
    </row>
    <row r="20" spans="1:6" x14ac:dyDescent="0.25">
      <c r="A20" s="130"/>
      <c r="B20" s="131" t="s">
        <v>156</v>
      </c>
      <c r="C20" s="132">
        <v>2324701.0099999998</v>
      </c>
      <c r="D20" s="133"/>
    </row>
    <row r="21" spans="1:6" x14ac:dyDescent="0.25">
      <c r="A21" s="46"/>
      <c r="B21" s="46"/>
      <c r="C21" s="46"/>
      <c r="D21" s="4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G16" sqref="G16"/>
    </sheetView>
  </sheetViews>
  <sheetFormatPr defaultRowHeight="15" x14ac:dyDescent="0.25"/>
  <cols>
    <col min="2" max="2" width="27" bestFit="1" customWidth="1"/>
    <col min="3" max="4" width="12.85546875" bestFit="1" customWidth="1"/>
    <col min="11" max="11" width="13.7109375" customWidth="1"/>
  </cols>
  <sheetData>
    <row r="1" spans="1:10" x14ac:dyDescent="0.25">
      <c r="A1" s="39" t="s">
        <v>150</v>
      </c>
      <c r="B1" s="40"/>
      <c r="C1" s="40"/>
      <c r="D1" s="40"/>
    </row>
    <row r="2" spans="1:10" ht="15.75" x14ac:dyDescent="0.25">
      <c r="A2" s="41" t="s">
        <v>418</v>
      </c>
      <c r="B2" s="40"/>
      <c r="C2" s="40"/>
      <c r="D2" s="40"/>
    </row>
    <row r="3" spans="1:10" x14ac:dyDescent="0.25">
      <c r="A3" s="40"/>
      <c r="B3" s="40"/>
      <c r="C3" s="40"/>
      <c r="D3" s="40"/>
    </row>
    <row r="4" spans="1:10" x14ac:dyDescent="0.25">
      <c r="A4" s="100" t="s">
        <v>145</v>
      </c>
      <c r="B4" s="100" t="s">
        <v>153</v>
      </c>
      <c r="C4" s="100" t="s">
        <v>147</v>
      </c>
      <c r="D4" s="100" t="s">
        <v>148</v>
      </c>
    </row>
    <row r="5" spans="1:10" x14ac:dyDescent="0.25">
      <c r="A5" s="101" t="s">
        <v>419</v>
      </c>
      <c r="B5" s="102" t="s">
        <v>154</v>
      </c>
      <c r="C5" s="103"/>
      <c r="D5" s="103"/>
    </row>
    <row r="6" spans="1:10" x14ac:dyDescent="0.25">
      <c r="A6" s="104"/>
      <c r="B6" s="105" t="s">
        <v>360</v>
      </c>
      <c r="C6" s="106">
        <v>623150</v>
      </c>
      <c r="D6" s="107"/>
    </row>
    <row r="7" spans="1:10" x14ac:dyDescent="0.25">
      <c r="A7" s="104"/>
      <c r="B7" s="105" t="s">
        <v>380</v>
      </c>
      <c r="C7" s="106">
        <v>261980.1</v>
      </c>
      <c r="D7" s="107"/>
    </row>
    <row r="8" spans="1:10" x14ac:dyDescent="0.25">
      <c r="A8" s="104"/>
      <c r="B8" s="105" t="s">
        <v>383</v>
      </c>
      <c r="C8" s="106">
        <v>36100.68</v>
      </c>
      <c r="D8" s="107"/>
    </row>
    <row r="9" spans="1:10" x14ac:dyDescent="0.25">
      <c r="A9" s="104"/>
      <c r="B9" s="105" t="s">
        <v>384</v>
      </c>
      <c r="C9" s="106">
        <v>22101.4</v>
      </c>
      <c r="D9" s="107"/>
    </row>
    <row r="10" spans="1:10" x14ac:dyDescent="0.25">
      <c r="A10" s="104"/>
      <c r="B10" s="127" t="s">
        <v>341</v>
      </c>
      <c r="C10" s="128">
        <v>995254.47</v>
      </c>
      <c r="D10" s="107"/>
      <c r="F10" s="121">
        <f>(C6+C7+C8+C9+C10+C11)/1000</f>
        <v>5425.0696500000004</v>
      </c>
      <c r="G10" s="5" t="s">
        <v>611</v>
      </c>
      <c r="H10" s="5"/>
    </row>
    <row r="11" spans="1:10" x14ac:dyDescent="0.25">
      <c r="A11" s="104"/>
      <c r="B11" s="105" t="s">
        <v>386</v>
      </c>
      <c r="C11" s="106">
        <v>3486483</v>
      </c>
      <c r="D11" s="107"/>
    </row>
    <row r="12" spans="1:10" x14ac:dyDescent="0.25">
      <c r="A12" s="104"/>
      <c r="B12" s="105" t="s">
        <v>420</v>
      </c>
      <c r="C12" s="106">
        <v>208452.7</v>
      </c>
      <c r="D12" s="107"/>
    </row>
    <row r="13" spans="1:10" x14ac:dyDescent="0.25">
      <c r="A13" s="101"/>
      <c r="B13" s="102" t="s">
        <v>155</v>
      </c>
      <c r="C13" s="108">
        <v>5633522.3499999996</v>
      </c>
      <c r="D13" s="103"/>
    </row>
    <row r="14" spans="1:10" x14ac:dyDescent="0.25">
      <c r="A14" s="101"/>
      <c r="B14" s="102" t="s">
        <v>156</v>
      </c>
      <c r="C14" s="108">
        <v>5633522.3499999996</v>
      </c>
      <c r="D14" s="103"/>
    </row>
    <row r="16" spans="1:10" x14ac:dyDescent="0.25">
      <c r="A16" s="39" t="s">
        <v>150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1" ht="15.75" x14ac:dyDescent="0.25">
      <c r="A17" s="41" t="s">
        <v>347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1" ht="22.5" x14ac:dyDescent="0.25">
      <c r="A19" s="122" t="s">
        <v>348</v>
      </c>
      <c r="B19" s="122" t="s">
        <v>564</v>
      </c>
      <c r="C19" s="40"/>
      <c r="D19" s="40"/>
      <c r="E19" s="40"/>
      <c r="F19" s="40"/>
      <c r="G19" s="40"/>
      <c r="H19" s="40"/>
      <c r="I19" s="40"/>
      <c r="J19" s="40"/>
    </row>
    <row r="20" spans="1:1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1" x14ac:dyDescent="0.25">
      <c r="A21" s="259" t="s">
        <v>337</v>
      </c>
      <c r="B21" s="261" t="s">
        <v>350</v>
      </c>
      <c r="C21" s="261" t="s">
        <v>351</v>
      </c>
      <c r="D21" s="263" t="s">
        <v>352</v>
      </c>
      <c r="E21" s="265" t="s">
        <v>147</v>
      </c>
      <c r="F21" s="265"/>
      <c r="G21" s="265"/>
      <c r="H21" s="257" t="s">
        <v>148</v>
      </c>
      <c r="I21" s="257"/>
      <c r="J21" s="257"/>
    </row>
    <row r="22" spans="1:11" x14ac:dyDescent="0.25">
      <c r="A22" s="260"/>
      <c r="B22" s="262"/>
      <c r="C22" s="262"/>
      <c r="D22" s="264"/>
      <c r="E22" s="123" t="s">
        <v>145</v>
      </c>
      <c r="F22" s="258"/>
      <c r="G22" s="258"/>
      <c r="H22" s="124" t="s">
        <v>145</v>
      </c>
      <c r="I22" s="258"/>
      <c r="J22" s="258"/>
    </row>
    <row r="23" spans="1:11" ht="84" x14ac:dyDescent="0.25">
      <c r="A23" s="105" t="s">
        <v>565</v>
      </c>
      <c r="B23" s="125" t="s">
        <v>566</v>
      </c>
      <c r="C23" s="125" t="s">
        <v>567</v>
      </c>
      <c r="D23" s="125" t="s">
        <v>568</v>
      </c>
      <c r="E23" s="126" t="s">
        <v>569</v>
      </c>
      <c r="F23" s="255">
        <v>45645</v>
      </c>
      <c r="G23" s="255"/>
      <c r="H23" s="126" t="s">
        <v>341</v>
      </c>
      <c r="I23" s="256"/>
      <c r="J23" s="256"/>
      <c r="K23" s="28"/>
    </row>
    <row r="24" spans="1:11" ht="84" x14ac:dyDescent="0.25">
      <c r="A24" s="105" t="s">
        <v>565</v>
      </c>
      <c r="B24" s="125" t="s">
        <v>570</v>
      </c>
      <c r="C24" s="125" t="s">
        <v>567</v>
      </c>
      <c r="D24" s="125" t="s">
        <v>568</v>
      </c>
      <c r="E24" s="126" t="s">
        <v>569</v>
      </c>
      <c r="F24" s="255">
        <v>5000</v>
      </c>
      <c r="G24" s="255"/>
      <c r="H24" s="126" t="s">
        <v>341</v>
      </c>
      <c r="I24" s="256"/>
      <c r="J24" s="256"/>
      <c r="K24" s="28"/>
    </row>
    <row r="25" spans="1:11" ht="84" x14ac:dyDescent="0.25">
      <c r="A25" s="105" t="s">
        <v>571</v>
      </c>
      <c r="B25" s="125" t="s">
        <v>572</v>
      </c>
      <c r="C25" s="125" t="s">
        <v>567</v>
      </c>
      <c r="D25" s="125" t="s">
        <v>568</v>
      </c>
      <c r="E25" s="126" t="s">
        <v>569</v>
      </c>
      <c r="F25" s="255">
        <v>5000</v>
      </c>
      <c r="G25" s="255"/>
      <c r="H25" s="126" t="s">
        <v>341</v>
      </c>
      <c r="I25" s="256"/>
      <c r="J25" s="256"/>
      <c r="K25" s="28"/>
    </row>
    <row r="26" spans="1:11" ht="84" x14ac:dyDescent="0.25">
      <c r="A26" s="105" t="s">
        <v>571</v>
      </c>
      <c r="B26" s="125" t="s">
        <v>573</v>
      </c>
      <c r="C26" s="125" t="s">
        <v>567</v>
      </c>
      <c r="D26" s="125" t="s">
        <v>574</v>
      </c>
      <c r="E26" s="126" t="s">
        <v>569</v>
      </c>
      <c r="F26" s="255">
        <v>47346.43</v>
      </c>
      <c r="G26" s="255"/>
      <c r="H26" s="126" t="s">
        <v>341</v>
      </c>
      <c r="I26" s="256"/>
      <c r="J26" s="256"/>
      <c r="K26" s="28"/>
    </row>
    <row r="27" spans="1:11" ht="96" x14ac:dyDescent="0.25">
      <c r="A27" s="105" t="s">
        <v>575</v>
      </c>
      <c r="B27" s="125" t="s">
        <v>576</v>
      </c>
      <c r="C27" s="125" t="s">
        <v>577</v>
      </c>
      <c r="D27" s="125" t="s">
        <v>578</v>
      </c>
      <c r="E27" s="126" t="s">
        <v>569</v>
      </c>
      <c r="F27" s="255">
        <v>14510</v>
      </c>
      <c r="G27" s="255"/>
      <c r="H27" s="126" t="s">
        <v>341</v>
      </c>
      <c r="I27" s="256"/>
      <c r="J27" s="256"/>
      <c r="K27" s="28"/>
    </row>
    <row r="28" spans="1:11" ht="96" x14ac:dyDescent="0.25">
      <c r="A28" s="105" t="s">
        <v>579</v>
      </c>
      <c r="B28" s="125" t="s">
        <v>580</v>
      </c>
      <c r="C28" s="125" t="s">
        <v>577</v>
      </c>
      <c r="D28" s="125" t="s">
        <v>581</v>
      </c>
      <c r="E28" s="126" t="s">
        <v>569</v>
      </c>
      <c r="F28" s="255">
        <v>38420</v>
      </c>
      <c r="G28" s="255"/>
      <c r="H28" s="126" t="s">
        <v>341</v>
      </c>
      <c r="I28" s="256"/>
      <c r="J28" s="256"/>
      <c r="K28" s="28"/>
    </row>
    <row r="29" spans="1:11" ht="84" x14ac:dyDescent="0.25">
      <c r="A29" s="105" t="s">
        <v>582</v>
      </c>
      <c r="B29" s="125" t="s">
        <v>583</v>
      </c>
      <c r="C29" s="125" t="s">
        <v>567</v>
      </c>
      <c r="D29" s="125" t="s">
        <v>568</v>
      </c>
      <c r="E29" s="126" t="s">
        <v>569</v>
      </c>
      <c r="F29" s="255">
        <v>5000</v>
      </c>
      <c r="G29" s="255"/>
      <c r="H29" s="126" t="s">
        <v>341</v>
      </c>
      <c r="I29" s="256"/>
      <c r="J29" s="256"/>
      <c r="K29" s="28"/>
    </row>
    <row r="30" spans="1:11" ht="84" x14ac:dyDescent="0.25">
      <c r="A30" s="105" t="s">
        <v>582</v>
      </c>
      <c r="B30" s="125" t="s">
        <v>584</v>
      </c>
      <c r="C30" s="125" t="s">
        <v>567</v>
      </c>
      <c r="D30" s="125" t="s">
        <v>574</v>
      </c>
      <c r="E30" s="126" t="s">
        <v>569</v>
      </c>
      <c r="F30" s="255">
        <v>69283.039999999994</v>
      </c>
      <c r="G30" s="255"/>
      <c r="H30" s="126" t="s">
        <v>341</v>
      </c>
      <c r="I30" s="256"/>
      <c r="J30" s="256"/>
      <c r="K30" s="28"/>
    </row>
    <row r="31" spans="1:11" ht="84" x14ac:dyDescent="0.25">
      <c r="A31" s="105" t="s">
        <v>585</v>
      </c>
      <c r="B31" s="125" t="s">
        <v>586</v>
      </c>
      <c r="C31" s="125" t="s">
        <v>567</v>
      </c>
      <c r="D31" s="125" t="s">
        <v>587</v>
      </c>
      <c r="E31" s="126" t="s">
        <v>569</v>
      </c>
      <c r="F31" s="255">
        <v>10810</v>
      </c>
      <c r="G31" s="255"/>
      <c r="H31" s="126" t="s">
        <v>341</v>
      </c>
      <c r="I31" s="256"/>
      <c r="J31" s="256"/>
      <c r="K31" s="28"/>
    </row>
    <row r="32" spans="1:11" ht="84" x14ac:dyDescent="0.25">
      <c r="A32" s="105" t="s">
        <v>526</v>
      </c>
      <c r="B32" s="125" t="s">
        <v>588</v>
      </c>
      <c r="C32" s="125" t="s">
        <v>567</v>
      </c>
      <c r="D32" s="125" t="s">
        <v>568</v>
      </c>
      <c r="E32" s="126" t="s">
        <v>569</v>
      </c>
      <c r="F32" s="255">
        <v>117891</v>
      </c>
      <c r="G32" s="255"/>
      <c r="H32" s="126" t="s">
        <v>341</v>
      </c>
      <c r="I32" s="256"/>
      <c r="J32" s="256"/>
      <c r="K32" s="28"/>
    </row>
    <row r="33" spans="1:11" ht="84" x14ac:dyDescent="0.25">
      <c r="A33" s="105" t="s">
        <v>526</v>
      </c>
      <c r="B33" s="125" t="s">
        <v>589</v>
      </c>
      <c r="C33" s="125" t="s">
        <v>567</v>
      </c>
      <c r="D33" s="125" t="s">
        <v>568</v>
      </c>
      <c r="E33" s="126" t="s">
        <v>569</v>
      </c>
      <c r="F33" s="255">
        <v>6000</v>
      </c>
      <c r="G33" s="255"/>
      <c r="H33" s="126" t="s">
        <v>341</v>
      </c>
      <c r="I33" s="256"/>
      <c r="J33" s="256"/>
      <c r="K33" s="28"/>
    </row>
    <row r="34" spans="1:11" ht="84" x14ac:dyDescent="0.25">
      <c r="A34" s="105" t="s">
        <v>590</v>
      </c>
      <c r="B34" s="125" t="s">
        <v>591</v>
      </c>
      <c r="C34" s="125" t="s">
        <v>567</v>
      </c>
      <c r="D34" s="125" t="s">
        <v>568</v>
      </c>
      <c r="E34" s="126" t="s">
        <v>569</v>
      </c>
      <c r="F34" s="255">
        <v>61253</v>
      </c>
      <c r="G34" s="255"/>
      <c r="H34" s="126" t="s">
        <v>341</v>
      </c>
      <c r="I34" s="256"/>
      <c r="J34" s="256"/>
      <c r="K34" s="28"/>
    </row>
    <row r="35" spans="1:11" ht="84" x14ac:dyDescent="0.25">
      <c r="A35" s="105" t="s">
        <v>592</v>
      </c>
      <c r="B35" s="125" t="s">
        <v>593</v>
      </c>
      <c r="C35" s="125" t="s">
        <v>567</v>
      </c>
      <c r="D35" s="125" t="s">
        <v>568</v>
      </c>
      <c r="E35" s="126" t="s">
        <v>569</v>
      </c>
      <c r="F35" s="255">
        <v>66345</v>
      </c>
      <c r="G35" s="255"/>
      <c r="H35" s="126" t="s">
        <v>341</v>
      </c>
      <c r="I35" s="256"/>
      <c r="J35" s="256"/>
      <c r="K35" s="28"/>
    </row>
    <row r="36" spans="1:11" ht="84" x14ac:dyDescent="0.25">
      <c r="A36" s="105" t="s">
        <v>532</v>
      </c>
      <c r="B36" s="125" t="s">
        <v>594</v>
      </c>
      <c r="C36" s="125" t="s">
        <v>567</v>
      </c>
      <c r="D36" s="125" t="s">
        <v>568</v>
      </c>
      <c r="E36" s="126" t="s">
        <v>569</v>
      </c>
      <c r="F36" s="255">
        <v>68569</v>
      </c>
      <c r="G36" s="255"/>
      <c r="H36" s="126" t="s">
        <v>341</v>
      </c>
      <c r="I36" s="256"/>
      <c r="J36" s="256"/>
      <c r="K36" s="28"/>
    </row>
    <row r="37" spans="1:11" ht="84" x14ac:dyDescent="0.25">
      <c r="A37" s="105" t="s">
        <v>595</v>
      </c>
      <c r="B37" s="125" t="s">
        <v>596</v>
      </c>
      <c r="C37" s="125" t="s">
        <v>567</v>
      </c>
      <c r="D37" s="125" t="s">
        <v>568</v>
      </c>
      <c r="E37" s="126" t="s">
        <v>569</v>
      </c>
      <c r="F37" s="255">
        <v>102848</v>
      </c>
      <c r="G37" s="255"/>
      <c r="H37" s="126" t="s">
        <v>341</v>
      </c>
      <c r="I37" s="256"/>
      <c r="J37" s="256"/>
      <c r="K37" s="28"/>
    </row>
    <row r="38" spans="1:11" ht="84" x14ac:dyDescent="0.25">
      <c r="A38" s="105" t="s">
        <v>597</v>
      </c>
      <c r="B38" s="125" t="s">
        <v>598</v>
      </c>
      <c r="C38" s="125" t="s">
        <v>567</v>
      </c>
      <c r="D38" s="125" t="s">
        <v>568</v>
      </c>
      <c r="E38" s="126" t="s">
        <v>569</v>
      </c>
      <c r="F38" s="255">
        <v>90003</v>
      </c>
      <c r="G38" s="255"/>
      <c r="H38" s="126" t="s">
        <v>341</v>
      </c>
      <c r="I38" s="256"/>
      <c r="J38" s="256"/>
      <c r="K38" s="28"/>
    </row>
    <row r="39" spans="1:11" ht="84" x14ac:dyDescent="0.25">
      <c r="A39" s="105" t="s">
        <v>597</v>
      </c>
      <c r="B39" s="125" t="s">
        <v>599</v>
      </c>
      <c r="C39" s="125" t="s">
        <v>567</v>
      </c>
      <c r="D39" s="125" t="s">
        <v>568</v>
      </c>
      <c r="E39" s="126" t="s">
        <v>569</v>
      </c>
      <c r="F39" s="255">
        <v>5000</v>
      </c>
      <c r="G39" s="255"/>
      <c r="H39" s="126" t="s">
        <v>341</v>
      </c>
      <c r="I39" s="256"/>
      <c r="J39" s="256"/>
      <c r="K39" s="28"/>
    </row>
    <row r="40" spans="1:11" ht="84" x14ac:dyDescent="0.25">
      <c r="A40" s="105" t="s">
        <v>600</v>
      </c>
      <c r="B40" s="125" t="s">
        <v>601</v>
      </c>
      <c r="C40" s="125" t="s">
        <v>567</v>
      </c>
      <c r="D40" s="125" t="s">
        <v>568</v>
      </c>
      <c r="E40" s="126" t="s">
        <v>569</v>
      </c>
      <c r="F40" s="255">
        <v>58466</v>
      </c>
      <c r="G40" s="255"/>
      <c r="H40" s="126" t="s">
        <v>341</v>
      </c>
      <c r="I40" s="256"/>
      <c r="J40" s="256"/>
      <c r="K40" s="28"/>
    </row>
    <row r="41" spans="1:11" ht="84" x14ac:dyDescent="0.25">
      <c r="A41" s="105" t="s">
        <v>600</v>
      </c>
      <c r="B41" s="125" t="s">
        <v>602</v>
      </c>
      <c r="C41" s="125" t="s">
        <v>567</v>
      </c>
      <c r="D41" s="125" t="s">
        <v>568</v>
      </c>
      <c r="E41" s="126" t="s">
        <v>569</v>
      </c>
      <c r="F41" s="255">
        <v>4000</v>
      </c>
      <c r="G41" s="255"/>
      <c r="H41" s="126" t="s">
        <v>341</v>
      </c>
      <c r="I41" s="256"/>
      <c r="J41" s="256"/>
      <c r="K41" s="28"/>
    </row>
    <row r="42" spans="1:11" ht="84" x14ac:dyDescent="0.25">
      <c r="A42" s="105" t="s">
        <v>603</v>
      </c>
      <c r="B42" s="125" t="s">
        <v>604</v>
      </c>
      <c r="C42" s="125" t="s">
        <v>567</v>
      </c>
      <c r="D42" s="125" t="s">
        <v>568</v>
      </c>
      <c r="E42" s="126" t="s">
        <v>569</v>
      </c>
      <c r="F42" s="255">
        <v>58342</v>
      </c>
      <c r="G42" s="255"/>
      <c r="H42" s="126" t="s">
        <v>341</v>
      </c>
      <c r="I42" s="256"/>
      <c r="J42" s="256"/>
      <c r="K42" s="28"/>
    </row>
    <row r="43" spans="1:11" ht="84" x14ac:dyDescent="0.25">
      <c r="A43" s="105" t="s">
        <v>603</v>
      </c>
      <c r="B43" s="125" t="s">
        <v>605</v>
      </c>
      <c r="C43" s="125" t="s">
        <v>567</v>
      </c>
      <c r="D43" s="125" t="s">
        <v>568</v>
      </c>
      <c r="E43" s="126" t="s">
        <v>569</v>
      </c>
      <c r="F43" s="255">
        <v>5000</v>
      </c>
      <c r="G43" s="255"/>
      <c r="H43" s="126" t="s">
        <v>341</v>
      </c>
      <c r="I43" s="256"/>
      <c r="J43" s="256"/>
      <c r="K43" s="28"/>
    </row>
    <row r="44" spans="1:11" ht="84" x14ac:dyDescent="0.25">
      <c r="A44" s="105" t="s">
        <v>606</v>
      </c>
      <c r="B44" s="125" t="s">
        <v>607</v>
      </c>
      <c r="C44" s="125" t="s">
        <v>567</v>
      </c>
      <c r="D44" s="125" t="s">
        <v>568</v>
      </c>
      <c r="E44" s="126" t="s">
        <v>569</v>
      </c>
      <c r="F44" s="255">
        <v>5460</v>
      </c>
      <c r="G44" s="255"/>
      <c r="H44" s="126" t="s">
        <v>341</v>
      </c>
      <c r="I44" s="256"/>
      <c r="J44" s="256"/>
      <c r="K44" s="28"/>
    </row>
    <row r="45" spans="1:11" ht="84" x14ac:dyDescent="0.25">
      <c r="A45" s="105" t="s">
        <v>606</v>
      </c>
      <c r="B45" s="125" t="s">
        <v>608</v>
      </c>
      <c r="C45" s="125" t="s">
        <v>567</v>
      </c>
      <c r="D45" s="125" t="s">
        <v>568</v>
      </c>
      <c r="E45" s="126" t="s">
        <v>569</v>
      </c>
      <c r="F45" s="255">
        <v>49217</v>
      </c>
      <c r="G45" s="255"/>
      <c r="H45" s="126" t="s">
        <v>341</v>
      </c>
      <c r="I45" s="256"/>
      <c r="J45" s="256"/>
      <c r="K45" s="28"/>
    </row>
    <row r="46" spans="1:11" ht="84" x14ac:dyDescent="0.25">
      <c r="A46" s="105" t="s">
        <v>609</v>
      </c>
      <c r="B46" s="125" t="s">
        <v>610</v>
      </c>
      <c r="C46" s="125" t="s">
        <v>567</v>
      </c>
      <c r="D46" s="125" t="s">
        <v>568</v>
      </c>
      <c r="E46" s="126" t="s">
        <v>569</v>
      </c>
      <c r="F46" s="255">
        <v>55846</v>
      </c>
      <c r="G46" s="255"/>
      <c r="H46" s="126" t="s">
        <v>341</v>
      </c>
      <c r="I46" s="256"/>
      <c r="J46" s="256"/>
      <c r="K46" s="28"/>
    </row>
    <row r="47" spans="1:11" x14ac:dyDescent="0.25">
      <c r="A47" s="252"/>
      <c r="B47" s="252"/>
      <c r="C47" s="252"/>
      <c r="D47" s="252"/>
      <c r="E47" s="253">
        <v>995254.47</v>
      </c>
      <c r="F47" s="253"/>
      <c r="G47" s="253"/>
      <c r="H47" s="254"/>
      <c r="I47" s="254"/>
      <c r="J47" s="254"/>
    </row>
    <row r="49" spans="1:6" x14ac:dyDescent="0.25">
      <c r="A49" s="39" t="s">
        <v>150</v>
      </c>
      <c r="B49" s="40"/>
      <c r="C49" s="40"/>
      <c r="D49" s="40"/>
    </row>
    <row r="50" spans="1:6" ht="15.75" x14ac:dyDescent="0.25">
      <c r="A50" s="41" t="s">
        <v>563</v>
      </c>
      <c r="B50" s="40"/>
      <c r="C50" s="40"/>
      <c r="D50" s="40"/>
    </row>
    <row r="51" spans="1:6" x14ac:dyDescent="0.25">
      <c r="A51" s="40"/>
      <c r="B51" s="40"/>
      <c r="C51" s="40"/>
      <c r="D51" s="40"/>
    </row>
    <row r="52" spans="1:6" x14ac:dyDescent="0.25">
      <c r="A52" s="100" t="s">
        <v>145</v>
      </c>
      <c r="B52" s="100" t="s">
        <v>153</v>
      </c>
      <c r="C52" s="100" t="s">
        <v>147</v>
      </c>
      <c r="D52" s="100" t="s">
        <v>148</v>
      </c>
    </row>
    <row r="53" spans="1:6" x14ac:dyDescent="0.25">
      <c r="A53" s="101" t="s">
        <v>419</v>
      </c>
      <c r="B53" s="102" t="s">
        <v>154</v>
      </c>
      <c r="C53" s="108">
        <v>23869756.510000002</v>
      </c>
      <c r="D53" s="103"/>
    </row>
    <row r="54" spans="1:6" x14ac:dyDescent="0.25">
      <c r="A54" s="104"/>
      <c r="B54" s="105" t="s">
        <v>415</v>
      </c>
      <c r="C54" s="106">
        <v>9968244.7899999991</v>
      </c>
      <c r="D54" s="106">
        <v>21635984.829999998</v>
      </c>
    </row>
    <row r="55" spans="1:6" x14ac:dyDescent="0.25">
      <c r="A55" s="104"/>
      <c r="B55" s="105" t="s">
        <v>339</v>
      </c>
      <c r="C55" s="107"/>
      <c r="D55" s="106">
        <v>12526663.470000001</v>
      </c>
    </row>
    <row r="56" spans="1:6" x14ac:dyDescent="0.25">
      <c r="A56" s="104"/>
      <c r="B56" s="105" t="s">
        <v>416</v>
      </c>
      <c r="C56" s="106">
        <v>7663950.2599999998</v>
      </c>
      <c r="D56" s="106">
        <v>7663950.2599999998</v>
      </c>
      <c r="F56" s="90">
        <f>(C54+C57+C58+C59+C60)/1000</f>
        <v>10292.89179</v>
      </c>
    </row>
    <row r="57" spans="1:6" x14ac:dyDescent="0.25">
      <c r="A57" s="104"/>
      <c r="B57" s="105" t="s">
        <v>380</v>
      </c>
      <c r="C57" s="106">
        <v>15930</v>
      </c>
      <c r="D57" s="107"/>
    </row>
    <row r="58" spans="1:6" x14ac:dyDescent="0.25">
      <c r="A58" s="104"/>
      <c r="B58" s="105" t="s">
        <v>383</v>
      </c>
      <c r="C58" s="106">
        <v>9292</v>
      </c>
      <c r="D58" s="107"/>
    </row>
    <row r="59" spans="1:6" x14ac:dyDescent="0.25">
      <c r="A59" s="104"/>
      <c r="B59" s="105" t="s">
        <v>384</v>
      </c>
      <c r="C59" s="106">
        <v>4425</v>
      </c>
      <c r="D59" s="107"/>
    </row>
    <row r="60" spans="1:6" x14ac:dyDescent="0.25">
      <c r="A60" s="104"/>
      <c r="B60" s="105" t="s">
        <v>386</v>
      </c>
      <c r="C60" s="106">
        <v>295000</v>
      </c>
      <c r="D60" s="107"/>
    </row>
    <row r="61" spans="1:6" x14ac:dyDescent="0.25">
      <c r="A61" s="101"/>
      <c r="B61" s="102" t="s">
        <v>155</v>
      </c>
      <c r="C61" s="108">
        <v>17956842.050000001</v>
      </c>
      <c r="D61" s="108">
        <v>41826598.560000002</v>
      </c>
    </row>
    <row r="62" spans="1:6" x14ac:dyDescent="0.25">
      <c r="A62" s="101"/>
      <c r="B62" s="102" t="s">
        <v>156</v>
      </c>
      <c r="C62" s="103"/>
      <c r="D62" s="103"/>
    </row>
  </sheetData>
  <mergeCells count="59">
    <mergeCell ref="H21:J21"/>
    <mergeCell ref="F22:G22"/>
    <mergeCell ref="I22:J22"/>
    <mergeCell ref="A21:A22"/>
    <mergeCell ref="B21:B22"/>
    <mergeCell ref="C21:C22"/>
    <mergeCell ref="D21:D22"/>
    <mergeCell ref="E21:G21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A47:D47"/>
    <mergeCell ref="E47:G47"/>
    <mergeCell ref="H47:J47"/>
    <mergeCell ref="F44:G44"/>
    <mergeCell ref="I44:J44"/>
    <mergeCell ref="F45:G45"/>
    <mergeCell ref="I45:J45"/>
    <mergeCell ref="F46:G46"/>
    <mergeCell ref="I46:J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ББ</vt:lpstr>
      <vt:lpstr>ОПиУ</vt:lpstr>
      <vt:lpstr>ОДДС</vt:lpstr>
      <vt:lpstr>ОИК</vt:lpstr>
      <vt:lpstr>1000</vt:lpstr>
      <vt:lpstr>1251</vt:lpstr>
      <vt:lpstr>2400</vt:lpstr>
      <vt:lpstr>2700</vt:lpstr>
      <vt:lpstr>2930</vt:lpstr>
      <vt:lpstr>Продажа ОС</vt:lpstr>
      <vt:lpstr>ББ!Область_печати</vt:lpstr>
      <vt:lpstr>ОДДС!Область_печати</vt:lpstr>
      <vt:lpstr>ОИК!Область_печати</vt:lpstr>
      <vt:lpstr>ОПиУ!Область_печати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2020-08-20T06:45:33Z</dcterms:modified>
</cp:coreProperties>
</file>