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сленко\Desktop\Отчеты 2018\КФО 2018\КФО 2-18\"/>
    </mc:Choice>
  </mc:AlternateContent>
  <bookViews>
    <workbookView xWindow="0" yWindow="0" windowWidth="28800" windowHeight="12345" tabRatio="963"/>
  </bookViews>
  <sheets>
    <sheet name="КОФД 18" sheetId="44" r:id="rId1"/>
    <sheet name="КОПиУ 18" sheetId="45" r:id="rId2"/>
    <sheet name="КОДДС 18" sheetId="47" r:id="rId3"/>
    <sheet name="КОИК 18" sheetId="46" r:id="rId4"/>
  </sheets>
  <externalReferences>
    <externalReference r:id="rId5"/>
  </externalReferences>
  <definedNames>
    <definedName name="_xlnm.Print_Area" localSheetId="2">'КОДДС 18'!$A$1:$Q$93</definedName>
    <definedName name="_xlnm.Print_Area" localSheetId="0">'КОФД 18'!$A$1:$D$90</definedName>
  </definedNames>
  <calcPr calcId="162913"/>
</workbook>
</file>

<file path=xl/calcChain.xml><?xml version="1.0" encoding="utf-8"?>
<calcChain xmlns="http://schemas.openxmlformats.org/spreadsheetml/2006/main">
  <c r="K26" i="45" l="1"/>
  <c r="A20" i="47" l="1"/>
  <c r="A21" i="46"/>
  <c r="A19" i="45"/>
  <c r="K33" i="47"/>
  <c r="N27" i="47"/>
  <c r="AG78" i="44"/>
  <c r="AG77" i="44"/>
  <c r="O25" i="47"/>
  <c r="K30" i="47"/>
  <c r="J86" i="47" l="1"/>
  <c r="Q86" i="47" s="1"/>
  <c r="Q54" i="47" l="1"/>
  <c r="J84" i="47"/>
  <c r="Q84" i="47" s="1"/>
  <c r="J82" i="47"/>
  <c r="Q82" i="47" s="1"/>
  <c r="J81" i="47"/>
  <c r="Q81" i="47" s="1"/>
  <c r="J80" i="47"/>
  <c r="Q80" i="47" s="1"/>
  <c r="J79" i="47"/>
  <c r="Q79" i="47" s="1"/>
  <c r="J78" i="47"/>
  <c r="Q78" i="47" s="1"/>
  <c r="J75" i="47"/>
  <c r="J74" i="47"/>
  <c r="Q74" i="47" s="1"/>
  <c r="J73" i="47"/>
  <c r="Q73" i="47" s="1"/>
  <c r="J72" i="47"/>
  <c r="Q72" i="47" s="1"/>
  <c r="J71" i="47"/>
  <c r="Q71" i="47" s="1"/>
  <c r="J67" i="47"/>
  <c r="Q67" i="47" s="1"/>
  <c r="J66" i="47"/>
  <c r="Q66" i="47" s="1"/>
  <c r="J65" i="47"/>
  <c r="Q65" i="47" s="1"/>
  <c r="J64" i="47"/>
  <c r="Q64" i="47" s="1"/>
  <c r="J63" i="47"/>
  <c r="Q63" i="47" s="1"/>
  <c r="J62" i="47"/>
  <c r="Q62" i="47" s="1"/>
  <c r="J61" i="47"/>
  <c r="Q61" i="47" s="1"/>
  <c r="J60" i="47"/>
  <c r="Q60" i="47" s="1"/>
  <c r="J59" i="47"/>
  <c r="Q59" i="47" s="1"/>
  <c r="J58" i="47"/>
  <c r="Q58" i="47" s="1"/>
  <c r="J57" i="47"/>
  <c r="Q57" i="47" s="1"/>
  <c r="J56" i="47"/>
  <c r="Q56" i="47" s="1"/>
  <c r="J54" i="47"/>
  <c r="J53" i="47"/>
  <c r="Q53" i="47" s="1"/>
  <c r="J52" i="47"/>
  <c r="Q52" i="47" s="1"/>
  <c r="J51" i="47"/>
  <c r="Q51" i="47" s="1"/>
  <c r="J50" i="47"/>
  <c r="Q50" i="47" s="1"/>
  <c r="J49" i="47"/>
  <c r="Q49" i="47" s="1"/>
  <c r="J48" i="47"/>
  <c r="Q48" i="47" s="1"/>
  <c r="J47" i="47"/>
  <c r="Q47" i="47" s="1"/>
  <c r="J46" i="47"/>
  <c r="Q46" i="47" s="1"/>
  <c r="J45" i="47"/>
  <c r="Q45" i="47" s="1"/>
  <c r="J44" i="47"/>
  <c r="Q44" i="47" s="1"/>
  <c r="J43" i="47"/>
  <c r="Q43" i="47" s="1"/>
  <c r="J39" i="47"/>
  <c r="Q39" i="47" s="1"/>
  <c r="J38" i="47"/>
  <c r="Q38" i="47" s="1"/>
  <c r="J37" i="47"/>
  <c r="Q37" i="47" s="1"/>
  <c r="J36" i="47"/>
  <c r="Q36" i="47" s="1"/>
  <c r="J35" i="47"/>
  <c r="Q35" i="47" s="1"/>
  <c r="J34" i="47"/>
  <c r="Q34" i="47" s="1"/>
  <c r="J33" i="47"/>
  <c r="Q33" i="47" s="1"/>
  <c r="J32" i="47"/>
  <c r="Q32" i="47" s="1"/>
  <c r="J24" i="47"/>
  <c r="Q24" i="47" s="1"/>
  <c r="J25" i="47"/>
  <c r="Q25" i="47" s="1"/>
  <c r="J26" i="47"/>
  <c r="Q26" i="47" s="1"/>
  <c r="J27" i="47"/>
  <c r="Q27" i="47" s="1"/>
  <c r="J28" i="47"/>
  <c r="Q28" i="47" s="1"/>
  <c r="J29" i="47"/>
  <c r="Q29" i="47" s="1"/>
  <c r="J30" i="47"/>
  <c r="Q30" i="47" s="1"/>
  <c r="E42" i="47"/>
  <c r="F42" i="47"/>
  <c r="G42" i="47"/>
  <c r="H42" i="47"/>
  <c r="I42" i="47"/>
  <c r="K42" i="47"/>
  <c r="L42" i="47"/>
  <c r="M42" i="47"/>
  <c r="N42" i="47"/>
  <c r="O42" i="47"/>
  <c r="P42" i="47"/>
  <c r="E55" i="47"/>
  <c r="F55" i="47"/>
  <c r="G55" i="47"/>
  <c r="H55" i="47"/>
  <c r="H68" i="47" s="1"/>
  <c r="I55" i="47"/>
  <c r="K55" i="47"/>
  <c r="L55" i="47"/>
  <c r="L68" i="47" s="1"/>
  <c r="M55" i="47"/>
  <c r="N55" i="47"/>
  <c r="O55" i="47"/>
  <c r="P55" i="47"/>
  <c r="P68" i="47" s="1"/>
  <c r="E70" i="47"/>
  <c r="F70" i="47"/>
  <c r="G70" i="47"/>
  <c r="H70" i="47"/>
  <c r="H83" i="47" s="1"/>
  <c r="I70" i="47"/>
  <c r="K70" i="47"/>
  <c r="L70" i="47"/>
  <c r="L83" i="47" s="1"/>
  <c r="M70" i="47"/>
  <c r="M83" i="47" s="1"/>
  <c r="N70" i="47"/>
  <c r="O70" i="47"/>
  <c r="P70" i="47"/>
  <c r="P83" i="47" s="1"/>
  <c r="E76" i="47"/>
  <c r="F76" i="47"/>
  <c r="F83" i="47" s="1"/>
  <c r="G76" i="47"/>
  <c r="H76" i="47"/>
  <c r="I76" i="47"/>
  <c r="K76" i="47"/>
  <c r="K83" i="47" s="1"/>
  <c r="L76" i="47"/>
  <c r="M76" i="47"/>
  <c r="N76" i="47"/>
  <c r="O76" i="47"/>
  <c r="P76" i="47"/>
  <c r="O68" i="47"/>
  <c r="E31" i="47"/>
  <c r="F31" i="47"/>
  <c r="G31" i="47"/>
  <c r="H31" i="47"/>
  <c r="I31" i="47"/>
  <c r="K31" i="47"/>
  <c r="L31" i="47"/>
  <c r="M31" i="47"/>
  <c r="N31" i="47"/>
  <c r="O31" i="47"/>
  <c r="P31" i="47"/>
  <c r="E23" i="47"/>
  <c r="F23" i="47"/>
  <c r="G23" i="47"/>
  <c r="H23" i="47"/>
  <c r="I23" i="47"/>
  <c r="K23" i="47"/>
  <c r="L23" i="47"/>
  <c r="M23" i="47"/>
  <c r="N23" i="47"/>
  <c r="O23" i="47"/>
  <c r="O40" i="47" s="1"/>
  <c r="P23" i="47"/>
  <c r="P40" i="47" s="1"/>
  <c r="P85" i="47" s="1"/>
  <c r="P87" i="47" s="1"/>
  <c r="M23" i="45"/>
  <c r="O78" i="44"/>
  <c r="AA56" i="44"/>
  <c r="Y32" i="44"/>
  <c r="G68" i="47" l="1"/>
  <c r="N83" i="47"/>
  <c r="I83" i="47"/>
  <c r="N40" i="47"/>
  <c r="M40" i="47"/>
  <c r="M85" i="47" s="1"/>
  <c r="M87" i="47" s="1"/>
  <c r="K68" i="47"/>
  <c r="L40" i="47"/>
  <c r="L85" i="47" s="1"/>
  <c r="L87" i="47" s="1"/>
  <c r="O83" i="47"/>
  <c r="E83" i="47"/>
  <c r="J42" i="47"/>
  <c r="J70" i="47"/>
  <c r="J83" i="47" s="1"/>
  <c r="O85" i="47"/>
  <c r="O87" i="47" s="1"/>
  <c r="G83" i="47"/>
  <c r="Q75" i="47"/>
  <c r="K40" i="47"/>
  <c r="K85" i="47" s="1"/>
  <c r="K87" i="47" s="1"/>
  <c r="Q42" i="47"/>
  <c r="Q68" i="47" s="1"/>
  <c r="E40" i="47"/>
  <c r="Q76" i="47"/>
  <c r="Q55" i="47"/>
  <c r="J55" i="47"/>
  <c r="F40" i="47"/>
  <c r="J76" i="47"/>
  <c r="G40" i="47"/>
  <c r="Q23" i="47"/>
  <c r="H40" i="47"/>
  <c r="H85" i="47" s="1"/>
  <c r="H87" i="47" s="1"/>
  <c r="Q31" i="47"/>
  <c r="I40" i="47"/>
  <c r="J31" i="47"/>
  <c r="J23" i="47"/>
  <c r="N68" i="47"/>
  <c r="F68" i="47"/>
  <c r="M68" i="47"/>
  <c r="I68" i="47"/>
  <c r="E68" i="47"/>
  <c r="U61" i="44"/>
  <c r="U32" i="44"/>
  <c r="W33" i="44"/>
  <c r="AE77" i="44"/>
  <c r="AE76" i="44"/>
  <c r="AE73" i="44"/>
  <c r="AE71" i="44"/>
  <c r="AE68" i="44"/>
  <c r="AE67" i="44"/>
  <c r="AE66" i="44"/>
  <c r="AE64" i="44"/>
  <c r="AE63" i="44"/>
  <c r="AE55" i="44"/>
  <c r="AE53" i="44"/>
  <c r="AE52" i="44"/>
  <c r="AE46" i="44"/>
  <c r="AE45" i="44"/>
  <c r="AE42" i="44"/>
  <c r="AE39" i="44"/>
  <c r="AE38" i="44"/>
  <c r="AE37" i="44"/>
  <c r="AE36" i="44"/>
  <c r="AE35" i="44"/>
  <c r="AE34" i="44"/>
  <c r="AE24" i="44"/>
  <c r="AE25" i="44"/>
  <c r="AE26" i="44"/>
  <c r="AE27" i="44"/>
  <c r="AE28" i="44"/>
  <c r="X78" i="44"/>
  <c r="AE78" i="44" s="1"/>
  <c r="X77" i="44"/>
  <c r="X76" i="44"/>
  <c r="X75" i="44"/>
  <c r="AE75" i="44" s="1"/>
  <c r="X74" i="44"/>
  <c r="X73" i="44"/>
  <c r="X71" i="44"/>
  <c r="X70" i="44"/>
  <c r="AE70" i="44" s="1"/>
  <c r="X69" i="44"/>
  <c r="AE69" i="44" s="1"/>
  <c r="X68" i="44"/>
  <c r="X67" i="44"/>
  <c r="X66" i="44"/>
  <c r="X65" i="44"/>
  <c r="X64" i="44"/>
  <c r="X63" i="44"/>
  <c r="X60" i="44"/>
  <c r="AE60" i="44" s="1"/>
  <c r="X59" i="44"/>
  <c r="AE59" i="44" s="1"/>
  <c r="X58" i="44"/>
  <c r="AE58" i="44" s="1"/>
  <c r="X57" i="44"/>
  <c r="AE57" i="44" s="1"/>
  <c r="X56" i="44"/>
  <c r="AE56" i="44" s="1"/>
  <c r="X55" i="44"/>
  <c r="X54" i="44"/>
  <c r="AE54" i="44" s="1"/>
  <c r="X53" i="44"/>
  <c r="X52" i="44"/>
  <c r="X49" i="44"/>
  <c r="AE49" i="44" s="1"/>
  <c r="X48" i="44"/>
  <c r="AE48" i="44" s="1"/>
  <c r="X47" i="44"/>
  <c r="AE47" i="44" s="1"/>
  <c r="X46" i="44"/>
  <c r="X45" i="44"/>
  <c r="X44" i="44"/>
  <c r="AE44" i="44" s="1"/>
  <c r="X43" i="44"/>
  <c r="AE43" i="44" s="1"/>
  <c r="X42" i="44"/>
  <c r="X41" i="44"/>
  <c r="AE41" i="44" s="1"/>
  <c r="X40" i="44"/>
  <c r="AE40" i="44" s="1"/>
  <c r="X39" i="44"/>
  <c r="X38" i="44"/>
  <c r="X37" i="44"/>
  <c r="X36" i="44"/>
  <c r="X35" i="44"/>
  <c r="X34" i="44"/>
  <c r="X23" i="44"/>
  <c r="AE23" i="44" s="1"/>
  <c r="X24" i="44"/>
  <c r="X25" i="44"/>
  <c r="X26" i="44"/>
  <c r="X27" i="44"/>
  <c r="X28" i="44"/>
  <c r="X29" i="44"/>
  <c r="AE29" i="44" s="1"/>
  <c r="X30" i="44"/>
  <c r="AE30" i="44" s="1"/>
  <c r="X31" i="44"/>
  <c r="AE31" i="44" s="1"/>
  <c r="X32" i="44"/>
  <c r="AE32" i="44" s="1"/>
  <c r="AD81" i="44"/>
  <c r="AD82" i="44" s="1"/>
  <c r="AD79" i="44"/>
  <c r="AC79" i="44"/>
  <c r="AC81" i="44" s="1"/>
  <c r="AB79" i="44"/>
  <c r="AB81" i="44" s="1"/>
  <c r="AA79" i="44"/>
  <c r="AA81" i="44" s="1"/>
  <c r="AA82" i="44" s="1"/>
  <c r="Z79" i="44"/>
  <c r="Z81" i="44" s="1"/>
  <c r="Y79" i="44"/>
  <c r="Y81" i="44" s="1"/>
  <c r="W79" i="44"/>
  <c r="W81" i="44" s="1"/>
  <c r="V79" i="44"/>
  <c r="V81" i="44" s="1"/>
  <c r="U79" i="44"/>
  <c r="U81" i="44" s="1"/>
  <c r="T79" i="44"/>
  <c r="T81" i="44" s="1"/>
  <c r="S79" i="44"/>
  <c r="S81" i="44" s="1"/>
  <c r="AD72" i="44"/>
  <c r="AC72" i="44"/>
  <c r="AB72" i="44"/>
  <c r="AA72" i="44"/>
  <c r="Z72" i="44"/>
  <c r="Y72" i="44"/>
  <c r="W72" i="44"/>
  <c r="V72" i="44"/>
  <c r="U72" i="44"/>
  <c r="T72" i="44"/>
  <c r="S72" i="44"/>
  <c r="AD62" i="44"/>
  <c r="AC62" i="44"/>
  <c r="AB62" i="44"/>
  <c r="AA62" i="44"/>
  <c r="Z62" i="44"/>
  <c r="Y62" i="44"/>
  <c r="W62" i="44"/>
  <c r="U62" i="44"/>
  <c r="T62" i="44"/>
  <c r="S62" i="44"/>
  <c r="AD51" i="44"/>
  <c r="AB51" i="44"/>
  <c r="AD50" i="44"/>
  <c r="AC50" i="44"/>
  <c r="AC51" i="44" s="1"/>
  <c r="AB50" i="44"/>
  <c r="AA50" i="44"/>
  <c r="AA51" i="44" s="1"/>
  <c r="Z50" i="44"/>
  <c r="Y50" i="44"/>
  <c r="W50" i="44"/>
  <c r="V50" i="44"/>
  <c r="U50" i="44"/>
  <c r="T50" i="44"/>
  <c r="S50" i="44"/>
  <c r="AD33" i="44"/>
  <c r="AC33" i="44"/>
  <c r="AB33" i="44"/>
  <c r="AA33" i="44"/>
  <c r="Z33" i="44"/>
  <c r="Z51" i="44" s="1"/>
  <c r="Y33" i="44"/>
  <c r="V33" i="44"/>
  <c r="U33" i="44"/>
  <c r="T33" i="44"/>
  <c r="S33" i="44"/>
  <c r="N22" i="45"/>
  <c r="L21" i="45"/>
  <c r="N21" i="45"/>
  <c r="L22" i="45"/>
  <c r="N27" i="45"/>
  <c r="L27" i="45"/>
  <c r="O26" i="45"/>
  <c r="O21" i="45"/>
  <c r="O22" i="45"/>
  <c r="Q35" i="45"/>
  <c r="Q32" i="45"/>
  <c r="Q30" i="45"/>
  <c r="J35" i="45"/>
  <c r="J30" i="45"/>
  <c r="J31" i="45"/>
  <c r="Q31" i="45" s="1"/>
  <c r="J32" i="45"/>
  <c r="J33" i="45"/>
  <c r="Q33" i="45" s="1"/>
  <c r="J29" i="45"/>
  <c r="Q29" i="45" s="1"/>
  <c r="J25" i="45"/>
  <c r="J26" i="45"/>
  <c r="J27" i="45"/>
  <c r="J24" i="45"/>
  <c r="J22" i="45"/>
  <c r="J21" i="45"/>
  <c r="E41" i="45"/>
  <c r="F41" i="45"/>
  <c r="G41" i="45"/>
  <c r="H41" i="45"/>
  <c r="I41" i="45"/>
  <c r="J41" i="45"/>
  <c r="K41" i="45"/>
  <c r="L41" i="45"/>
  <c r="M41" i="45"/>
  <c r="N41" i="45"/>
  <c r="O41" i="45"/>
  <c r="P41" i="45"/>
  <c r="Q41" i="45"/>
  <c r="M28" i="45"/>
  <c r="M34" i="45" s="1"/>
  <c r="M36" i="45" s="1"/>
  <c r="M38" i="45" s="1"/>
  <c r="M54" i="45" s="1"/>
  <c r="E23" i="45"/>
  <c r="E28" i="45" s="1"/>
  <c r="E34" i="45" s="1"/>
  <c r="E36" i="45" s="1"/>
  <c r="E38" i="45" s="1"/>
  <c r="E54" i="45" s="1"/>
  <c r="F23" i="45"/>
  <c r="F28" i="45" s="1"/>
  <c r="F34" i="45" s="1"/>
  <c r="F36" i="45" s="1"/>
  <c r="F38" i="45" s="1"/>
  <c r="F54" i="45" s="1"/>
  <c r="G23" i="45"/>
  <c r="G28" i="45" s="1"/>
  <c r="G34" i="45" s="1"/>
  <c r="G36" i="45" s="1"/>
  <c r="G38" i="45" s="1"/>
  <c r="G54" i="45" s="1"/>
  <c r="H23" i="45"/>
  <c r="H28" i="45" s="1"/>
  <c r="H34" i="45" s="1"/>
  <c r="H36" i="45" s="1"/>
  <c r="H38" i="45" s="1"/>
  <c r="H54" i="45" s="1"/>
  <c r="I23" i="45"/>
  <c r="I28" i="45" s="1"/>
  <c r="I34" i="45" s="1"/>
  <c r="I36" i="45" s="1"/>
  <c r="I38" i="45" s="1"/>
  <c r="I54" i="45" s="1"/>
  <c r="J23" i="45"/>
  <c r="J28" i="45" s="1"/>
  <c r="J34" i="45" s="1"/>
  <c r="J36" i="45" s="1"/>
  <c r="J38" i="45" s="1"/>
  <c r="J54" i="45" s="1"/>
  <c r="P23" i="45"/>
  <c r="P28" i="45" s="1"/>
  <c r="P34" i="45" s="1"/>
  <c r="P36" i="45" s="1"/>
  <c r="P38" i="45" s="1"/>
  <c r="P54" i="45" s="1"/>
  <c r="K78" i="44"/>
  <c r="K32" i="44"/>
  <c r="O23" i="45" l="1"/>
  <c r="J68" i="47"/>
  <c r="N23" i="45"/>
  <c r="L23" i="45"/>
  <c r="L28" i="45" s="1"/>
  <c r="L34" i="45" s="1"/>
  <c r="L36" i="45" s="1"/>
  <c r="L38" i="45" s="1"/>
  <c r="L54" i="45" s="1"/>
  <c r="N85" i="47"/>
  <c r="N87" i="47" s="1"/>
  <c r="AG79" i="44"/>
  <c r="I85" i="47"/>
  <c r="I87" i="47" s="1"/>
  <c r="G85" i="47"/>
  <c r="G87" i="47" s="1"/>
  <c r="E85" i="47"/>
  <c r="E87" i="47" s="1"/>
  <c r="Q70" i="47"/>
  <c r="Q83" i="47" s="1"/>
  <c r="F85" i="47"/>
  <c r="F87" i="47" s="1"/>
  <c r="Q40" i="47"/>
  <c r="J40" i="47"/>
  <c r="J85" i="47" s="1"/>
  <c r="J87" i="47" s="1"/>
  <c r="AC82" i="44"/>
  <c r="Z82" i="44"/>
  <c r="Y82" i="44"/>
  <c r="Y51" i="44"/>
  <c r="AB82" i="44"/>
  <c r="S82" i="44"/>
  <c r="S51" i="44"/>
  <c r="X79" i="44"/>
  <c r="X81" i="44" s="1"/>
  <c r="X72" i="44"/>
  <c r="AE65" i="44"/>
  <c r="T82" i="44"/>
  <c r="T51" i="44"/>
  <c r="X61" i="44"/>
  <c r="AE61" i="44" s="1"/>
  <c r="U82" i="44"/>
  <c r="U51" i="44"/>
  <c r="V62" i="44"/>
  <c r="V82" i="44" s="1"/>
  <c r="V51" i="44"/>
  <c r="AE74" i="44"/>
  <c r="W82" i="44"/>
  <c r="AE50" i="44"/>
  <c r="AE33" i="44"/>
  <c r="W51" i="44"/>
  <c r="X33" i="44"/>
  <c r="X50" i="44"/>
  <c r="O24" i="45"/>
  <c r="Q24" i="45" s="1"/>
  <c r="K21" i="45"/>
  <c r="O25" i="45"/>
  <c r="Q25" i="45" s="1"/>
  <c r="Q26" i="45"/>
  <c r="Q27" i="45"/>
  <c r="N28" i="45"/>
  <c r="N34" i="45" s="1"/>
  <c r="N36" i="45" s="1"/>
  <c r="N38" i="45" s="1"/>
  <c r="N54" i="45" s="1"/>
  <c r="Q22" i="45"/>
  <c r="K57" i="44"/>
  <c r="K29" i="44"/>
  <c r="L28" i="44"/>
  <c r="L29" i="44"/>
  <c r="M56" i="44"/>
  <c r="M57" i="44"/>
  <c r="O61" i="44"/>
  <c r="O57" i="44"/>
  <c r="O29" i="44"/>
  <c r="N57" i="44"/>
  <c r="N61" i="44"/>
  <c r="L61" i="44"/>
  <c r="L57" i="44"/>
  <c r="L44" i="44"/>
  <c r="L78" i="44" s="1"/>
  <c r="K40" i="44"/>
  <c r="K23" i="45" l="1"/>
  <c r="K28" i="45" s="1"/>
  <c r="K34" i="45" s="1"/>
  <c r="K36" i="45" s="1"/>
  <c r="K38" i="45" s="1"/>
  <c r="K54" i="45" s="1"/>
  <c r="Q85" i="47"/>
  <c r="Q87" i="47" s="1"/>
  <c r="X62" i="44"/>
  <c r="X82" i="44" s="1"/>
  <c r="AE72" i="44"/>
  <c r="AE51" i="44"/>
  <c r="AE62" i="44"/>
  <c r="X51" i="44"/>
  <c r="AE79" i="44"/>
  <c r="AE81" i="44" s="1"/>
  <c r="O28" i="45"/>
  <c r="O34" i="45" s="1"/>
  <c r="O36" i="45" s="1"/>
  <c r="O38" i="45" s="1"/>
  <c r="O54" i="45" s="1"/>
  <c r="Q21" i="45"/>
  <c r="Q37" i="44"/>
  <c r="Q38" i="44"/>
  <c r="Q39" i="44"/>
  <c r="Q36" i="44"/>
  <c r="O74" i="44"/>
  <c r="N74" i="44"/>
  <c r="M74" i="44"/>
  <c r="L74" i="44"/>
  <c r="Q23" i="45" l="1"/>
  <c r="Q28" i="45" s="1"/>
  <c r="Q34" i="45" s="1"/>
  <c r="Q36" i="45" s="1"/>
  <c r="Q38" i="45" s="1"/>
  <c r="AE82" i="44"/>
  <c r="AE83" i="44" s="1"/>
  <c r="Q54" i="45" l="1"/>
  <c r="S38" i="45"/>
  <c r="J75" i="44"/>
  <c r="Q75" i="44" s="1"/>
  <c r="J76" i="44"/>
  <c r="Q76" i="44" s="1"/>
  <c r="J77" i="44"/>
  <c r="Q77" i="44" s="1"/>
  <c r="J78" i="44"/>
  <c r="Q78" i="44" s="1"/>
  <c r="J74" i="44"/>
  <c r="Q74" i="44" s="1"/>
  <c r="J66" i="44"/>
  <c r="Q66" i="44" s="1"/>
  <c r="J67" i="44"/>
  <c r="Q67" i="44" s="1"/>
  <c r="J68" i="44"/>
  <c r="Q68" i="44" s="1"/>
  <c r="J69" i="44"/>
  <c r="Q69" i="44" s="1"/>
  <c r="J70" i="44"/>
  <c r="Q70" i="44" s="1"/>
  <c r="J71" i="44"/>
  <c r="Q71" i="44" s="1"/>
  <c r="J65" i="44"/>
  <c r="Q65" i="44" s="1"/>
  <c r="J55" i="44"/>
  <c r="Q55" i="44" s="1"/>
  <c r="J56" i="44"/>
  <c r="Q56" i="44" s="1"/>
  <c r="J57" i="44"/>
  <c r="Q57" i="44" s="1"/>
  <c r="J58" i="44"/>
  <c r="Q58" i="44" s="1"/>
  <c r="J59" i="44"/>
  <c r="Q59" i="44" s="1"/>
  <c r="J60" i="44"/>
  <c r="Q60" i="44" s="1"/>
  <c r="J54" i="44"/>
  <c r="Q54" i="44" s="1"/>
  <c r="J41" i="44"/>
  <c r="Q41" i="44" s="1"/>
  <c r="J42" i="44"/>
  <c r="Q42" i="44" s="1"/>
  <c r="J43" i="44"/>
  <c r="Q43" i="44" s="1"/>
  <c r="J44" i="44"/>
  <c r="Q44" i="44" s="1"/>
  <c r="J45" i="44"/>
  <c r="Q45" i="44" s="1"/>
  <c r="J46" i="44"/>
  <c r="Q46" i="44" s="1"/>
  <c r="J47" i="44"/>
  <c r="Q47" i="44" s="1"/>
  <c r="J48" i="44"/>
  <c r="Q48" i="44" s="1"/>
  <c r="J49" i="44"/>
  <c r="Q49" i="44" s="1"/>
  <c r="J40" i="44"/>
  <c r="Q40" i="44" s="1"/>
  <c r="J24" i="44"/>
  <c r="Q24" i="44" s="1"/>
  <c r="J25" i="44"/>
  <c r="Q25" i="44" s="1"/>
  <c r="J26" i="44"/>
  <c r="Q26" i="44" s="1"/>
  <c r="J27" i="44"/>
  <c r="Q27" i="44" s="1"/>
  <c r="J28" i="44"/>
  <c r="Q28" i="44" s="1"/>
  <c r="J29" i="44"/>
  <c r="Q29" i="44" s="1"/>
  <c r="J30" i="44"/>
  <c r="Q30" i="44" s="1"/>
  <c r="J31" i="44"/>
  <c r="Q31" i="44" s="1"/>
  <c r="J23" i="44"/>
  <c r="Q23" i="44" s="1"/>
  <c r="I61" i="44"/>
  <c r="I32" i="44"/>
  <c r="H61" i="44"/>
  <c r="H32" i="44"/>
  <c r="G61" i="44"/>
  <c r="J61" i="44" s="1"/>
  <c r="Q61" i="44" s="1"/>
  <c r="G32" i="44"/>
  <c r="J32" i="44" l="1"/>
  <c r="Q32" i="44" s="1"/>
  <c r="E62" i="44"/>
  <c r="F62" i="44"/>
  <c r="G62" i="44"/>
  <c r="H62" i="44"/>
  <c r="I62" i="44"/>
  <c r="J62" i="44"/>
  <c r="K62" i="44"/>
  <c r="L62" i="44"/>
  <c r="M62" i="44"/>
  <c r="N62" i="44"/>
  <c r="N82" i="44" s="1"/>
  <c r="O62" i="44"/>
  <c r="P62" i="44"/>
  <c r="Q62" i="44"/>
  <c r="E72" i="44"/>
  <c r="F72" i="44"/>
  <c r="G72" i="44"/>
  <c r="H72" i="44"/>
  <c r="I72" i="44"/>
  <c r="J72" i="44"/>
  <c r="K72" i="44"/>
  <c r="L72" i="44"/>
  <c r="M72" i="44"/>
  <c r="N72" i="44"/>
  <c r="O72" i="44"/>
  <c r="P72" i="44"/>
  <c r="Q72" i="44"/>
  <c r="E79" i="44"/>
  <c r="E81" i="44" s="1"/>
  <c r="F79" i="44"/>
  <c r="G79" i="44"/>
  <c r="H79" i="44"/>
  <c r="H81" i="44" s="1"/>
  <c r="I79" i="44"/>
  <c r="I81" i="44" s="1"/>
  <c r="J79" i="44"/>
  <c r="K79" i="44"/>
  <c r="K81" i="44" s="1"/>
  <c r="L79" i="44"/>
  <c r="L81" i="44" s="1"/>
  <c r="M79" i="44"/>
  <c r="M81" i="44" s="1"/>
  <c r="N79" i="44"/>
  <c r="O79" i="44"/>
  <c r="O81" i="44" s="1"/>
  <c r="P79" i="44"/>
  <c r="P81" i="44" s="1"/>
  <c r="Q79" i="44"/>
  <c r="Q81" i="44" s="1"/>
  <c r="F81" i="44"/>
  <c r="G81" i="44"/>
  <c r="J81" i="44"/>
  <c r="N81" i="44"/>
  <c r="E50" i="44"/>
  <c r="F50" i="44"/>
  <c r="G50" i="44"/>
  <c r="H50" i="44"/>
  <c r="I50" i="44"/>
  <c r="J50" i="44"/>
  <c r="K50" i="44"/>
  <c r="L50" i="44"/>
  <c r="M50" i="44"/>
  <c r="N50" i="44"/>
  <c r="O50" i="44"/>
  <c r="P50" i="44"/>
  <c r="Q50" i="44"/>
  <c r="E33" i="44"/>
  <c r="F33" i="44"/>
  <c r="G33" i="44"/>
  <c r="H33" i="44"/>
  <c r="I33" i="44"/>
  <c r="J33" i="44"/>
  <c r="K33" i="44"/>
  <c r="L33" i="44"/>
  <c r="M33" i="44"/>
  <c r="M51" i="44" s="1"/>
  <c r="N33" i="44"/>
  <c r="N51" i="44" s="1"/>
  <c r="O33" i="44"/>
  <c r="P33" i="44"/>
  <c r="J51" i="44" l="1"/>
  <c r="Q33" i="44"/>
  <c r="O51" i="44"/>
  <c r="K51" i="44"/>
  <c r="G51" i="44"/>
  <c r="N84" i="44"/>
  <c r="P51" i="44"/>
  <c r="K82" i="44"/>
  <c r="K84" i="44" s="1"/>
  <c r="L51" i="44"/>
  <c r="Q51" i="44"/>
  <c r="Q82" i="44"/>
  <c r="O82" i="44"/>
  <c r="M82" i="44"/>
  <c r="M84" i="44" s="1"/>
  <c r="J82" i="44"/>
  <c r="I82" i="44"/>
  <c r="I51" i="44"/>
  <c r="H51" i="44"/>
  <c r="G82" i="44"/>
  <c r="F82" i="44"/>
  <c r="F51" i="44"/>
  <c r="E82" i="44"/>
  <c r="E51" i="44"/>
  <c r="P82" i="44"/>
  <c r="P84" i="44" s="1"/>
  <c r="L82" i="44"/>
  <c r="H82" i="44"/>
  <c r="G84" i="44" l="1"/>
  <c r="J84" i="44"/>
  <c r="O84" i="44"/>
  <c r="E84" i="44"/>
  <c r="L84" i="44"/>
  <c r="Q84" i="44"/>
  <c r="I84" i="44"/>
  <c r="H84" i="44"/>
  <c r="F84" i="44"/>
  <c r="A19" i="46"/>
  <c r="A18" i="46"/>
  <c r="A9" i="46"/>
  <c r="A18" i="47"/>
  <c r="A17" i="47"/>
  <c r="A9" i="47"/>
  <c r="A17" i="45"/>
  <c r="A16" i="45"/>
  <c r="A8" i="45"/>
</calcChain>
</file>

<file path=xl/comments1.xml><?xml version="1.0" encoding="utf-8"?>
<comments xmlns="http://schemas.openxmlformats.org/spreadsheetml/2006/main">
  <authors>
    <author>Тесленко Ирина Борисовна</author>
  </authors>
  <commentLis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элим с 2015 года, нераспределенная прибыль Батыс в остатке товары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Покупка запасов у Батыса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Запасы, приобретенные у МК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Элим с 2015г. Доход от выбытия ОС между группой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Элим с 2015г. Доход от выбытия ОС между группой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Элим. С 2015г. Сумма НДС легк.транспорта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Аморт.Нприбыли 154-2015г, 757-2016,757-2017,378-1 полугодие 2018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269 - уменьшили запасы, нераспределенная прибыль Батыс в остатке товары
154+757+757-добавили к ОС консолидированным
7- нереализ. Убыток от продажи опилок в ЭК
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81- нереал.убыток от продажи запасов ЭСИ</t>
        </r>
      </text>
    </comment>
    <comment ref="O78" authorId="0" shapeId="0">
      <text>
        <r>
          <rPr>
            <b/>
            <sz val="9"/>
            <color indexed="81"/>
            <rFont val="Tahoma"/>
            <family val="2"/>
            <charset val="204"/>
          </rPr>
          <t>Тесленко Ирина Борисовна:</t>
        </r>
        <r>
          <rPr>
            <sz val="9"/>
            <color indexed="81"/>
            <rFont val="Tahoma"/>
            <family val="2"/>
            <charset val="204"/>
          </rPr>
          <t xml:space="preserve">
1 149 убрали с ОС в 2015 г, сумма НДС легк транспорта
10 546 убрали с запасов, доход от выбытия ОС с Экотона</t>
        </r>
      </text>
    </comment>
  </commentList>
</comments>
</file>

<file path=xl/sharedStrings.xml><?xml version="1.0" encoding="utf-8"?>
<sst xmlns="http://schemas.openxmlformats.org/spreadsheetml/2006/main" count="493" uniqueCount="297">
  <si>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</si>
  <si>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</si>
  <si>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</si>
  <si>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</si>
  <si>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Запасы</t>
  </si>
  <si>
    <t>Прочие краткосрочные активы</t>
  </si>
  <si>
    <t>Денежные средства и их эквиваленты</t>
  </si>
  <si>
    <t>Итого капитал</t>
  </si>
  <si>
    <t>Займы</t>
  </si>
  <si>
    <t>Прочие долгосрочные обязательства</t>
  </si>
  <si>
    <t>Отложенные налоговые обязательства</t>
  </si>
  <si>
    <t>Прочие краткосрочные обязательства</t>
  </si>
  <si>
    <t>Балансовая стоимость простой акции (тенге)</t>
  </si>
  <si>
    <t>Прочие доходы</t>
  </si>
  <si>
    <t>Административные расходы</t>
  </si>
  <si>
    <t>Прочие расходы</t>
  </si>
  <si>
    <t>Переоценка основных средств</t>
  </si>
  <si>
    <t>I. Движение денежных средств от операционной деятельности</t>
  </si>
  <si>
    <t>прочие поступления</t>
  </si>
  <si>
    <t>платежи поставщикам за товары и услуги</t>
  </si>
  <si>
    <t>прочие выплаты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</si>
  <si>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</si>
  <si>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</si>
  <si>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</si>
  <si>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</si>
  <si>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Итого</t>
  </si>
  <si>
    <t>Расходы по подоходному налогу</t>
  </si>
  <si>
    <t>Батыс</t>
  </si>
  <si>
    <t>Экотон+</t>
  </si>
  <si>
    <t>ЭТЛ</t>
  </si>
  <si>
    <t>Кор-ки</t>
  </si>
  <si>
    <t>Нереализованная прибыль от продажи ОС 2015 г</t>
  </si>
  <si>
    <t>ЭСИ</t>
  </si>
  <si>
    <t>Эмиссионный доход</t>
  </si>
  <si>
    <t>Нераспределенная прибыль</t>
  </si>
  <si>
    <t>в том числе:</t>
  </si>
  <si>
    <t>прочие выбытия</t>
  </si>
  <si>
    <t>Приложение 2</t>
  </si>
  <si>
    <t>к приказу Министра финансов</t>
  </si>
  <si>
    <t>Республики Казахстан</t>
  </si>
  <si>
    <t>от 28 июня 2017 года № 404</t>
  </si>
  <si>
    <t>Форма</t>
  </si>
  <si>
    <t>Бухгалтерский баланс</t>
  </si>
  <si>
    <t>отчетный период 1 полугодие 2018г.</t>
  </si>
  <si>
    <r>
      <t>Индекс:</t>
    </r>
    <r>
      <rPr>
        <sz val="12"/>
        <color rgb="FF000000"/>
        <rFont val="Times New Roman"/>
        <family val="1"/>
        <charset val="204"/>
      </rPr>
      <t> № 1 - Б (баланс)</t>
    </r>
  </si>
  <si>
    <r>
      <t>Периодичность:</t>
    </r>
    <r>
      <rPr>
        <sz val="12"/>
        <color rgb="FF000000"/>
        <rFont val="Times New Roman"/>
        <family val="1"/>
        <charset val="204"/>
      </rPr>
      <t> полугодовая</t>
    </r>
  </si>
  <si>
    <r>
      <t>Представляют</t>
    </r>
    <r>
      <rPr>
        <sz val="12"/>
        <color rgb="FF000000"/>
        <rFont val="Times New Roman"/>
        <family val="1"/>
        <charset val="204"/>
      </rPr>
      <t>: организации публичного интереса по результатам финансового года</t>
    </r>
  </si>
  <si>
    <r>
      <t>Куда представляется:</t>
    </r>
    <r>
      <rPr>
        <sz val="12"/>
        <color rgb="FF000000"/>
        <rFont val="Times New Roman"/>
        <family val="1"/>
        <charset val="204"/>
      </rPr>
      <t> в депозитарий финансовой отчетности в электронном формате посредством программного обеспечения</t>
    </r>
  </si>
  <si>
    <r>
      <t>Срок представления: </t>
    </r>
    <r>
      <rPr>
        <sz val="12"/>
        <color rgb="FF000000"/>
        <rFont val="Times New Roman"/>
        <family val="1"/>
        <charset val="204"/>
      </rPr>
      <t>ежегодно не позднее 31 августа года, следующего за отчетным</t>
    </r>
  </si>
  <si>
    <t>Примечание: пояснение по заполнению отчета приведено в приложении к форме, предназначенной для сбора административных данных «Бухгалтерский баланс».</t>
  </si>
  <si>
    <t>Наименование организации Акционерное общество "Экотон+"</t>
  </si>
  <si>
    <t>по состоянию на 30 июня 2018 года</t>
  </si>
  <si>
    <t>тысячах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</si>
  <si>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</si>
  <si>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</si>
  <si>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</si>
  <si>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</si>
  <si>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</si>
  <si>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</si>
  <si>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</si>
  <si>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</si>
  <si>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</si>
  <si>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</si>
  <si>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</si>
  <si>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</si>
  <si>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</si>
  <si>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</si>
  <si>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</si>
  <si>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</si>
  <si>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</si>
  <si>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</si>
  <si>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</si>
  <si>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</si>
  <si>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</si>
  <si>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</si>
  <si>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</si>
  <si>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</si>
  <si>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</si>
  <si>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</si>
  <si>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</si>
  <si>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</si>
  <si>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</si>
  <si>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Биологические активы</t>
  </si>
  <si>
    <t>Разведочные и оценочные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</si>
  <si>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</si>
  <si>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</si>
  <si>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</si>
  <si>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</si>
  <si>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</si>
  <si>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</si>
  <si>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</si>
  <si>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</si>
  <si>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</si>
  <si>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</si>
  <si>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</si>
  <si>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</si>
  <si>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</si>
  <si>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</si>
  <si>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</si>
  <si>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</si>
  <si>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</si>
  <si>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</si>
  <si>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</si>
  <si>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</si>
  <si>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</si>
  <si>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</si>
  <si>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</si>
  <si>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</si>
  <si>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301+ строка 400 + строка 500)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</si>
  <si>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Куаншалиев Бауыржан Сейтжанович</t>
    </r>
  </si>
  <si>
    <t>________________</t>
  </si>
  <si>
    <t xml:space="preserve">                                     (фамилия, имя, отчество (при его наличии)</t>
  </si>
  <si>
    <t>(подпись)</t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</si>
  <si>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Тесленко Ирина Борисовна</t>
    </r>
  </si>
  <si>
    <t xml:space="preserve">                                    (фамилия, имя, отчество (при его наличии)</t>
  </si>
  <si>
    <t>М.П.</t>
  </si>
  <si>
    <t>Приложение 3</t>
  </si>
  <si>
    <t xml:space="preserve">Отчет о прибылях и убытках </t>
  </si>
  <si>
    <r>
      <t>Индекс: </t>
    </r>
    <r>
      <rPr>
        <sz val="12"/>
        <color rgb="FF000000"/>
        <rFont val="Times New Roman"/>
        <family val="1"/>
        <charset val="204"/>
      </rPr>
      <t>№ 2 - ОПУ</t>
    </r>
  </si>
  <si>
    <r>
      <t>Периодичность:</t>
    </r>
    <r>
      <rPr>
        <sz val="12"/>
        <color rgb="FF000000"/>
        <rFont val="Times New Roman"/>
        <family val="1"/>
        <charset val="204"/>
      </rPr>
      <t> годовая</t>
    </r>
  </si>
  <si>
    <r>
      <t>Представляют:</t>
    </r>
    <r>
      <rPr>
        <sz val="12"/>
        <color rgb="FF000000"/>
        <rFont val="Times New Roman"/>
        <family val="1"/>
        <charset val="204"/>
      </rPr>
      <t> организации публичного интереса по результатам финансового года</t>
    </r>
  </si>
  <si>
    <t>Примечание: пояснение по заполнению отчета приведено в приложении к форме, предназначенной для сбора административных данных «Отчет о прибылях и убытках»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</si>
  <si>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</si>
  <si>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</si>
  <si>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</si>
  <si>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</si>
  <si>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</si>
  <si>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</si>
  <si>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</si>
  <si>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Итого операционная прибыль (убыток) (+/- строк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</si>
  <si>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</si>
  <si>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</si>
  <si>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</si>
  <si>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</si>
  <si>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</si>
  <si>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</si>
  <si>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</si>
  <si>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</si>
  <si>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</si>
  <si>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</si>
  <si>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</si>
  <si>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 с 020 по 025)</t>
  </si>
  <si>
    <t>Прибыль (убыток) после налогообложения от продолжающейся деятельности (строка 100 -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</si>
  <si>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</si>
  <si>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</si>
  <si>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</si>
  <si>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</si>
  <si>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</si>
  <si>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</si>
  <si>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</si>
  <si>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</si>
  <si>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</si>
  <si>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</si>
  <si>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</si>
  <si>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</si>
  <si>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</si>
  <si>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</si>
  <si>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</si>
  <si>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</si>
  <si>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</si>
  <si>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</si>
  <si>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</si>
  <si>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</si>
  <si>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</si>
  <si>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</si>
  <si>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</si>
  <si>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4</t>
  </si>
  <si>
    <t>Отчет о движении денежных средств (прямой метод)</t>
  </si>
  <si>
    <r>
      <t>Индекс:</t>
    </r>
    <r>
      <rPr>
        <sz val="12"/>
        <color rgb="FF000000"/>
        <rFont val="Times New Roman"/>
        <family val="1"/>
        <charset val="204"/>
      </rPr>
      <t> № 3 - ДДС-П</t>
    </r>
  </si>
  <si>
    <r>
      <t>Срок представления:</t>
    </r>
    <r>
      <rPr>
        <sz val="12"/>
        <color rgb="FF000000"/>
        <rFont val="Times New Roman"/>
        <family val="1"/>
        <charset val="204"/>
      </rPr>
      <t> ежегодно не позднее 31 августа года, следующего за отчетным</t>
    </r>
  </si>
  <si>
    <t>Примечание: пояснение по заполнению отчета приведено в приложении к форме, предназначенной для сбора административных данных «Отчет о движении денежных средств (прямой метод)»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</si>
  <si>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</si>
  <si>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</si>
  <si>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</si>
  <si>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</si>
  <si>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</si>
  <si>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</si>
  <si>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2. Выбытие денежных средств, всего (сумма строк с 021 по 027)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</si>
  <si>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</si>
  <si>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</si>
  <si>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</si>
  <si>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</si>
  <si>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</si>
  <si>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</si>
  <si>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027</t>
  </si>
  <si>
    <t>3. Чистая сумма денежных средств от операционной деятельности (строка 010 - строка 020)</t>
  </si>
  <si>
    <t>030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</si>
  <si>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</si>
  <si>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</si>
  <si>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</si>
  <si>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</si>
  <si>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</si>
  <si>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</si>
  <si>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</si>
  <si>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</si>
  <si>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</si>
  <si>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</si>
  <si>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</si>
  <si>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</si>
  <si>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</si>
  <si>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</si>
  <si>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</si>
  <si>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</si>
  <si>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</si>
  <si>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</si>
  <si>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</si>
  <si>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</si>
  <si>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</si>
  <si>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</si>
  <si>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</si>
  <si>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</si>
  <si>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</si>
  <si>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</si>
  <si>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</si>
  <si>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</si>
  <si>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</si>
  <si>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</si>
  <si>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</si>
  <si>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</si>
  <si>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</si>
  <si>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</si>
  <si>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</si>
  <si>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</si>
  <si>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</si>
  <si>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</si>
  <si>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</si>
  <si>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</si>
  <si>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</si>
  <si>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</si>
  <si>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</si>
  <si>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</si>
  <si>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</si>
  <si>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</si>
  <si>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</si>
  <si>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</si>
  <si>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</si>
  <si>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</si>
  <si>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092</t>
  </si>
  <si>
    <t>093</t>
  </si>
  <si>
    <t>094</t>
  </si>
  <si>
    <t>2. Выбытие денежных средств, всего (сумма строк с 101 по 105)</t>
  </si>
  <si>
    <t>100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</si>
  <si>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</si>
  <si>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</si>
  <si>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</si>
  <si>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</si>
  <si>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</si>
  <si>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</si>
  <si>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</si>
  <si>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Приложение 6</t>
  </si>
  <si>
    <t>Отчет об изменениях в капитале</t>
  </si>
  <si>
    <r>
      <t>Куда представляется</t>
    </r>
    <r>
      <rPr>
        <sz val="12"/>
        <color rgb="FF000000"/>
        <rFont val="Times New Roman"/>
        <family val="1"/>
        <charset val="204"/>
      </rPr>
      <t>: в депозитарий финансовой отчетности в электронном формате посредством программного обеспечения</t>
    </r>
  </si>
  <si>
    <t>Примечание: пояснение по заполнению отчета приведено в приложении к форме, предназначенной для сбора административных данных «Отчет об изменениях в капитале»</t>
  </si>
  <si>
    <t>Наименование компонентов</t>
  </si>
  <si>
    <t>Капитал материнской организации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</si>
  <si>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</si>
  <si>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</si>
  <si>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</si>
  <si>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Общая совокупная прибыль, всего 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</si>
  <si>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</si>
  <si>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</si>
  <si>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</si>
  <si>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</si>
  <si>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</si>
  <si>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</si>
  <si>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</si>
  <si>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</si>
  <si>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</si>
  <si>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</si>
  <si>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</si>
  <si>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</si>
  <si>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</si>
  <si>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</si>
  <si>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</si>
  <si>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</si>
  <si>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</si>
  <si>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</si>
  <si>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</si>
  <si>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</si>
  <si>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</si>
  <si>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</si>
  <si>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Общая совокупная прибыль, всего (строка 610 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</si>
  <si>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</si>
  <si>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</si>
  <si>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</si>
  <si>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</si>
  <si>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Сальдо на 31 декабря отчетного года (строка 500 + строка 600 + строка 700+строка 719)</t>
  </si>
  <si>
    <t xml:space="preserve">                                                      (фамилия, имя, отчество (при его наличии)</t>
  </si>
  <si>
    <t>ЭК</t>
  </si>
  <si>
    <t>Элим. Э+</t>
  </si>
  <si>
    <t>Элим. Батыс</t>
  </si>
  <si>
    <t>Элим. ЭСИ</t>
  </si>
  <si>
    <t>Элим. ЭК</t>
  </si>
  <si>
    <t>Элим. ЭТЛ</t>
  </si>
  <si>
    <t>__________________</t>
  </si>
  <si>
    <t>Консолидированная отчетность</t>
  </si>
  <si>
    <r>
      <t>Индекс:</t>
    </r>
    <r>
      <rPr>
        <sz val="12"/>
        <color rgb="FF000000"/>
        <rFont val="Times New Roman"/>
        <family val="1"/>
        <charset val="204"/>
      </rPr>
      <t> №  5-ИК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</si>
</sst>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5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Arial"/>
      <family val="2"/>
      <charset val="204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0" fontId="0" fillId="4" borderId="0" xfId="0" applyFill="1"/>
    <xf numFmtId="0" fontId="0" fillId="0" borderId="0" xfId="0" applyFill="1"/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49" fontId="11" fillId="0" borderId="5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vertical="top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14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 vertical="top"/>
    </xf>
    <xf numFmtId="3" fontId="1" fillId="0" borderId="5" xfId="0" applyNumberFormat="1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12" fillId="0" borderId="3" xfId="0" applyFont="1" applyFill="1" applyBorder="1" applyAlignment="1">
      <alignment horizontal="center" vertical="center" wrapText="1"/>
    </xf>
    <xf numFmtId="1" fontId="11" fillId="0" borderId="4" xfId="0" applyNumberFormat="1" applyFont="1" applyBorder="1" applyAlignment="1">
      <alignment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vertical="top" wrapText="1"/>
    </xf>
    <xf numFmtId="1" fontId="1" fillId="0" borderId="5" xfId="0" applyNumberFormat="1" applyFont="1" applyBorder="1" applyAlignment="1">
      <alignment horizontal="center" vertical="top" wrapText="1"/>
    </xf>
    <xf numFmtId="1" fontId="0" fillId="0" borderId="0" xfId="0" applyNumberFormat="1" applyFill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top"/>
    </xf>
    <xf numFmtId="2" fontId="1" fillId="0" borderId="5" xfId="0" applyNumberFormat="1" applyFont="1" applyBorder="1" applyAlignment="1">
      <alignment vertical="top" wrapText="1"/>
    </xf>
    <xf numFmtId="0" fontId="0" fillId="2" borderId="0" xfId="0" applyFill="1"/>
    <xf numFmtId="0" fontId="0" fillId="0" borderId="1" xfId="0" applyBorder="1"/>
    <xf numFmtId="0" fontId="0" fillId="0" borderId="10" xfId="0" applyBorder="1"/>
    <xf numFmtId="0" fontId="12" fillId="0" borderId="1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12" fillId="5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0" fontId="12" fillId="4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1" fontId="1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vertical="top" wrapText="1"/>
    </xf>
    <xf numFmtId="1" fontId="0" fillId="4" borderId="0" xfId="0" applyNumberFormat="1" applyFill="1"/>
    <xf numFmtId="0" fontId="0" fillId="6" borderId="0" xfId="0" applyFill="1"/>
    <xf numFmtId="0" fontId="12" fillId="6" borderId="1" xfId="0" applyFont="1" applyFill="1" applyBorder="1" applyAlignment="1">
      <alignment horizontal="center" vertical="top" wrapText="1"/>
    </xf>
    <xf numFmtId="0" fontId="0" fillId="6" borderId="1" xfId="0" applyFill="1" applyBorder="1"/>
    <xf numFmtId="1" fontId="1" fillId="6" borderId="1" xfId="0" applyNumberFormat="1" applyFont="1" applyFill="1" applyBorder="1" applyAlignment="1">
      <alignment vertical="top" wrapText="1"/>
    </xf>
    <xf numFmtId="1" fontId="3" fillId="6" borderId="1" xfId="0" applyNumberFormat="1" applyFont="1" applyFill="1" applyBorder="1" applyAlignment="1">
      <alignment vertical="top" wrapText="1"/>
    </xf>
    <xf numFmtId="1" fontId="0" fillId="6" borderId="0" xfId="0" applyNumberFormat="1" applyFill="1"/>
    <xf numFmtId="0" fontId="0" fillId="7" borderId="0" xfId="0" applyFill="1"/>
    <xf numFmtId="0" fontId="12" fillId="7" borderId="1" xfId="0" applyFont="1" applyFill="1" applyBorder="1" applyAlignment="1">
      <alignment horizontal="center" vertical="top" wrapText="1"/>
    </xf>
    <xf numFmtId="0" fontId="0" fillId="7" borderId="1" xfId="0" applyFill="1" applyBorder="1"/>
    <xf numFmtId="1" fontId="1" fillId="7" borderId="1" xfId="0" applyNumberFormat="1" applyFont="1" applyFill="1" applyBorder="1" applyAlignment="1">
      <alignment vertical="top" wrapText="1"/>
    </xf>
    <xf numFmtId="1" fontId="3" fillId="7" borderId="1" xfId="0" applyNumberFormat="1" applyFont="1" applyFill="1" applyBorder="1" applyAlignment="1">
      <alignment vertical="top" wrapText="1"/>
    </xf>
    <xf numFmtId="1" fontId="0" fillId="7" borderId="0" xfId="0" applyNumberFormat="1" applyFill="1"/>
    <xf numFmtId="0" fontId="0" fillId="5" borderId="0" xfId="0" applyFill="1"/>
    <xf numFmtId="1" fontId="1" fillId="2" borderId="5" xfId="0" applyNumberFormat="1" applyFont="1" applyFill="1" applyBorder="1" applyAlignment="1">
      <alignment vertical="top" wrapText="1"/>
    </xf>
    <xf numFmtId="0" fontId="0" fillId="2" borderId="1" xfId="0" applyFill="1" applyBorder="1"/>
    <xf numFmtId="1" fontId="1" fillId="2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 wrapText="1"/>
    </xf>
    <xf numFmtId="0" fontId="0" fillId="8" borderId="1" xfId="0" applyFill="1" applyBorder="1"/>
    <xf numFmtId="0" fontId="0" fillId="9" borderId="1" xfId="0" applyFill="1" applyBorder="1"/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10" xfId="0" applyFill="1" applyBorder="1"/>
    <xf numFmtId="49" fontId="11" fillId="0" borderId="5" xfId="0" applyNumberFormat="1" applyFont="1" applyFill="1" applyBorder="1" applyAlignment="1">
      <alignment horizontal="center" vertical="top" wrapText="1"/>
    </xf>
    <xf numFmtId="1" fontId="0" fillId="0" borderId="10" xfId="0" applyNumberFormat="1" applyFill="1" applyBorder="1"/>
    <xf numFmtId="1" fontId="1" fillId="0" borderId="10" xfId="0" applyNumberFormat="1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1" fontId="3" fillId="0" borderId="1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1" fontId="0" fillId="0" borderId="2" xfId="0" applyNumberFormat="1" applyFill="1" applyBorder="1" applyAlignment="1">
      <alignment vertical="top"/>
    </xf>
    <xf numFmtId="1" fontId="0" fillId="0" borderId="0" xfId="0" applyNumberFormat="1" applyFill="1"/>
    <xf numFmtId="0" fontId="0" fillId="8" borderId="0" xfId="0" applyFill="1"/>
    <xf numFmtId="0" fontId="12" fillId="8" borderId="1" xfId="0" applyFont="1" applyFill="1" applyBorder="1" applyAlignment="1">
      <alignment horizontal="center" vertical="top" wrapText="1"/>
    </xf>
    <xf numFmtId="0" fontId="0" fillId="9" borderId="0" xfId="0" applyFill="1"/>
    <xf numFmtId="0" fontId="1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vertical="top" wrapText="1"/>
    </xf>
    <xf numFmtId="1" fontId="0" fillId="2" borderId="0" xfId="0" applyNumberFormat="1" applyFill="1"/>
    <xf numFmtId="1" fontId="1" fillId="9" borderId="1" xfId="0" applyNumberFormat="1" applyFont="1" applyFill="1" applyBorder="1" applyAlignment="1">
      <alignment vertical="top" wrapText="1"/>
    </xf>
    <xf numFmtId="1" fontId="3" fillId="9" borderId="1" xfId="0" applyNumberFormat="1" applyFont="1" applyFill="1" applyBorder="1" applyAlignment="1">
      <alignment vertical="top" wrapText="1"/>
    </xf>
    <xf numFmtId="1" fontId="0" fillId="9" borderId="0" xfId="0" applyNumberFormat="1" applyFill="1"/>
    <xf numFmtId="1" fontId="3" fillId="2" borderId="5" xfId="0" applyNumberFormat="1" applyFont="1" applyFill="1" applyBorder="1" applyAlignment="1">
      <alignment vertical="top" wrapText="1"/>
    </xf>
    <xf numFmtId="1" fontId="1" fillId="2" borderId="3" xfId="0" applyNumberFormat="1" applyFont="1" applyFill="1" applyBorder="1" applyAlignment="1">
      <alignment vertical="top" wrapText="1"/>
    </xf>
    <xf numFmtId="1" fontId="3" fillId="2" borderId="2" xfId="0" applyNumberFormat="1" applyFont="1" applyFill="1" applyBorder="1" applyAlignment="1">
      <alignment vertical="top" wrapText="1"/>
    </xf>
    <xf numFmtId="1" fontId="0" fillId="2" borderId="2" xfId="0" applyNumberFormat="1" applyFill="1" applyBorder="1" applyAlignment="1">
      <alignment vertical="top"/>
    </xf>
    <xf numFmtId="3" fontId="1" fillId="0" borderId="5" xfId="0" applyNumberFormat="1" applyFont="1" applyFill="1" applyBorder="1" applyAlignment="1">
      <alignment vertical="top" wrapText="1"/>
    </xf>
    <xf numFmtId="1" fontId="0" fillId="0" borderId="1" xfId="0" applyNumberFormat="1" applyFill="1" applyBorder="1"/>
    <xf numFmtId="0" fontId="12" fillId="0" borderId="3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top" wrapText="1"/>
    </xf>
    <xf numFmtId="1" fontId="11" fillId="0" borderId="6" xfId="0" applyNumberFormat="1" applyFont="1" applyBorder="1" applyAlignment="1">
      <alignment horizontal="center" vertical="top" wrapText="1"/>
    </xf>
    <xf numFmtId="1" fontId="11" fillId="0" borderId="7" xfId="0" applyNumberFormat="1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right" vertical="top"/>
    </xf>
    <xf numFmtId="0" fontId="9" fillId="0" borderId="0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14" fillId="0" borderId="0" xfId="0" applyNumberFormat="1" applyFont="1" applyFill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</cellXfs>
  <cellStyles count="11">
    <cellStyle name="Normal_KAP NAC_05_deferred taxes_template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Процентный 2" xfId="9"/>
    <cellStyle name="Финансовый 10" xfId="10"/>
    <cellStyle name="Финансовый 2" xfId="6"/>
    <cellStyle name="Финансовый 3" xfId="7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7;&#1089;&#1083;&#1077;&#1085;&#1082;&#1086;/Desktop/&#1054;&#1090;&#1095;&#1077;&#1090;&#1099;%202018/&#1054;&#1060;&#1054;%202018/&#1069;+%20&#1054;&#1060;&#1054;%202%20&#1082;&#1074;.%202018&#1075;.%20&#1085;&#1072;%2011.08.2018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ОСВ"/>
      <sheetName val="mapping"/>
      <sheetName val="5610"/>
      <sheetName val="1000"/>
      <sheetName val="1251"/>
      <sheetName val="1290"/>
      <sheetName val="2400"/>
      <sheetName val="2700"/>
      <sheetName val="2930"/>
      <sheetName val="Продажа ОС"/>
    </sheetNames>
    <sheetDataSet>
      <sheetData sheetId="0">
        <row r="9">
          <cell r="A9" t="str">
            <v>отчетный период 1 полугодие 2018г.</v>
          </cell>
        </row>
        <row r="17">
          <cell r="A17" t="str">
            <v>Наименование организации Акционерное общество "Экотон+"</v>
          </cell>
        </row>
        <row r="18">
          <cell r="A18" t="str">
            <v>по состоянию на 30 июня 2018 года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AG104"/>
  <sheetViews>
    <sheetView tabSelected="1" topLeftCell="A76" zoomScaleNormal="100" workbookViewId="0">
      <selection activeCell="C23" sqref="C23:D83"/>
    </sheetView>
  </sheetViews>
  <sheetFormatPr defaultRowHeight="15" x14ac:dyDescent="0.25"/>
  <cols>
    <col min="1" max="1" width="54.5703125" style="24" customWidth="1"/>
    <col min="2" max="2" width="9.140625" style="24"/>
    <col min="3" max="4" width="20.5703125" style="24" bestFit="1" customWidth="1"/>
    <col min="5" max="5" width="12" style="3" hidden="1" customWidth="1"/>
    <col min="6" max="10" width="9.140625" style="3" hidden="1" customWidth="1"/>
    <col min="11" max="11" width="9.140625" style="34" hidden="1" customWidth="1"/>
    <col min="12" max="12" width="9.140625" style="2" hidden="1" customWidth="1"/>
    <col min="13" max="13" width="9.140625" style="47" hidden="1" customWidth="1"/>
    <col min="14" max="14" width="9.140625" style="53" hidden="1" customWidth="1"/>
    <col min="15" max="15" width="9.140625" style="95" hidden="1" customWidth="1"/>
    <col min="16" max="19" width="9.140625" style="3" hidden="1" customWidth="1"/>
    <col min="20" max="20" width="9.140625" style="2" hidden="1" customWidth="1"/>
    <col min="21" max="21" width="9.140625" style="93" hidden="1" customWidth="1"/>
    <col min="22" max="22" width="9.140625" style="53" hidden="1" customWidth="1"/>
    <col min="23" max="23" width="9.140625" style="95" hidden="1" customWidth="1"/>
    <col min="24" max="24" width="9.140625" style="59" hidden="1" customWidth="1"/>
    <col min="25" max="25" width="9.140625" style="34" hidden="1" customWidth="1"/>
    <col min="26" max="26" width="9.140625" style="2" hidden="1" customWidth="1"/>
    <col min="27" max="27" width="9.140625" style="93" hidden="1" customWidth="1"/>
    <col min="28" max="28" width="9.140625" style="53" hidden="1" customWidth="1"/>
    <col min="29" max="29" width="9.140625" style="95" hidden="1" customWidth="1"/>
    <col min="30" max="30" width="9.140625" style="3" hidden="1" customWidth="1"/>
    <col min="31" max="31" width="9.140625" style="59" hidden="1" customWidth="1"/>
    <col min="32" max="33" width="9.140625" style="3" hidden="1" customWidth="1"/>
    <col min="34" max="34" width="9.140625" style="3" customWidth="1"/>
    <col min="35" max="16384" width="9.140625" style="3"/>
  </cols>
  <sheetData>
    <row r="1" spans="1:4" ht="15.75" x14ac:dyDescent="0.25">
      <c r="A1" s="117" t="s">
        <v>37</v>
      </c>
      <c r="B1" s="117"/>
      <c r="C1" s="117"/>
      <c r="D1" s="117"/>
    </row>
    <row r="2" spans="1:4" ht="15.75" x14ac:dyDescent="0.25">
      <c r="A2" s="117" t="s">
        <v>38</v>
      </c>
      <c r="B2" s="117"/>
      <c r="C2" s="117"/>
      <c r="D2" s="117"/>
    </row>
    <row r="3" spans="1:4" ht="15.75" x14ac:dyDescent="0.25">
      <c r="A3" s="117" t="s">
        <v>39</v>
      </c>
      <c r="B3" s="117"/>
      <c r="C3" s="117"/>
      <c r="D3" s="117"/>
    </row>
    <row r="4" spans="1:4" ht="15.75" x14ac:dyDescent="0.25">
      <c r="A4" s="117" t="s">
        <v>40</v>
      </c>
      <c r="B4" s="117"/>
      <c r="C4" s="117"/>
      <c r="D4" s="117"/>
    </row>
    <row r="5" spans="1:4" ht="6" customHeight="1" x14ac:dyDescent="0.25">
      <c r="A5" s="66"/>
    </row>
    <row r="6" spans="1:4" ht="15.75" x14ac:dyDescent="0.25">
      <c r="A6" s="117" t="s">
        <v>41</v>
      </c>
      <c r="B6" s="117"/>
      <c r="C6" s="117"/>
      <c r="D6" s="117"/>
    </row>
    <row r="7" spans="1:4" ht="6.75" customHeight="1" x14ac:dyDescent="0.25">
      <c r="A7" s="67"/>
    </row>
    <row r="8" spans="1:4" ht="15.75" x14ac:dyDescent="0.25">
      <c r="A8" s="114" t="s">
        <v>42</v>
      </c>
      <c r="B8" s="114"/>
      <c r="C8" s="114"/>
      <c r="D8" s="114"/>
    </row>
    <row r="9" spans="1:4" ht="15.75" x14ac:dyDescent="0.25">
      <c r="A9" s="114" t="s">
        <v>43</v>
      </c>
      <c r="B9" s="114"/>
      <c r="C9" s="114"/>
      <c r="D9" s="114"/>
    </row>
    <row r="10" spans="1:4" ht="7.5" customHeight="1" x14ac:dyDescent="0.25">
      <c r="A10" s="66"/>
      <c r="B10" s="66"/>
      <c r="C10" s="66"/>
      <c r="D10" s="66"/>
    </row>
    <row r="11" spans="1:4" ht="15.75" x14ac:dyDescent="0.25">
      <c r="A11" s="67" t="s">
        <v>44</v>
      </c>
    </row>
    <row r="12" spans="1:4" ht="15.75" x14ac:dyDescent="0.25">
      <c r="A12" s="67" t="s">
        <v>45</v>
      </c>
    </row>
    <row r="13" spans="1:4" ht="15.75" x14ac:dyDescent="0.25">
      <c r="A13" s="67" t="s">
        <v>46</v>
      </c>
    </row>
    <row r="14" spans="1:4" ht="15.75" x14ac:dyDescent="0.25">
      <c r="A14" s="115" t="s">
        <v>47</v>
      </c>
      <c r="B14" s="115"/>
      <c r="C14" s="115"/>
      <c r="D14" s="115"/>
    </row>
    <row r="15" spans="1:4" ht="15.75" x14ac:dyDescent="0.25">
      <c r="A15" s="67" t="s">
        <v>48</v>
      </c>
    </row>
    <row r="16" spans="1:4" ht="15.75" x14ac:dyDescent="0.25">
      <c r="A16" s="116" t="s">
        <v>49</v>
      </c>
      <c r="B16" s="116"/>
      <c r="C16" s="116"/>
      <c r="D16" s="116"/>
    </row>
    <row r="17" spans="1:31" ht="15.75" x14ac:dyDescent="0.25">
      <c r="A17" s="66" t="s">
        <v>50</v>
      </c>
    </row>
    <row r="18" spans="1:31" ht="15.75" x14ac:dyDescent="0.25">
      <c r="A18" s="66" t="s">
        <v>51</v>
      </c>
    </row>
    <row r="19" spans="1:31" ht="15.75" x14ac:dyDescent="0.25">
      <c r="A19" s="66" t="s">
        <v>52</v>
      </c>
    </row>
    <row r="20" spans="1:31" ht="16.5" thickBot="1" x14ac:dyDescent="0.3">
      <c r="A20" s="66" t="s">
        <v>295</v>
      </c>
      <c r="X20" s="59">
        <v>69848</v>
      </c>
    </row>
    <row r="21" spans="1:31" ht="39" customHeight="1" thickBot="1" x14ac:dyDescent="0.3">
      <c r="A21" s="68" t="s">
        <v>53</v>
      </c>
      <c r="B21" s="25" t="s">
        <v>54</v>
      </c>
      <c r="C21" s="25" t="s">
        <v>55</v>
      </c>
      <c r="D21" s="25" t="s">
        <v>56</v>
      </c>
      <c r="E21" s="37" t="s">
        <v>28</v>
      </c>
      <c r="F21" s="38" t="s">
        <v>27</v>
      </c>
      <c r="G21" s="38" t="s">
        <v>32</v>
      </c>
      <c r="H21" s="38" t="s">
        <v>288</v>
      </c>
      <c r="I21" s="38" t="s">
        <v>29</v>
      </c>
      <c r="J21" s="38" t="s">
        <v>25</v>
      </c>
      <c r="K21" s="97" t="s">
        <v>289</v>
      </c>
      <c r="L21" s="42" t="s">
        <v>290</v>
      </c>
      <c r="M21" s="48" t="s">
        <v>291</v>
      </c>
      <c r="N21" s="54" t="s">
        <v>292</v>
      </c>
      <c r="O21" s="96" t="s">
        <v>293</v>
      </c>
      <c r="P21" s="38" t="s">
        <v>30</v>
      </c>
      <c r="Q21" s="38" t="s">
        <v>25</v>
      </c>
      <c r="S21" s="38" t="s">
        <v>28</v>
      </c>
      <c r="T21" s="42" t="s">
        <v>27</v>
      </c>
      <c r="U21" s="94" t="s">
        <v>32</v>
      </c>
      <c r="V21" s="54" t="s">
        <v>288</v>
      </c>
      <c r="W21" s="96" t="s">
        <v>29</v>
      </c>
      <c r="X21" s="40" t="s">
        <v>25</v>
      </c>
      <c r="Y21" s="97" t="s">
        <v>289</v>
      </c>
      <c r="Z21" s="42" t="s">
        <v>290</v>
      </c>
      <c r="AA21" s="94" t="s">
        <v>291</v>
      </c>
      <c r="AB21" s="54" t="s">
        <v>292</v>
      </c>
      <c r="AC21" s="96" t="s">
        <v>293</v>
      </c>
      <c r="AD21" s="38" t="s">
        <v>30</v>
      </c>
      <c r="AE21" s="40" t="s">
        <v>25</v>
      </c>
    </row>
    <row r="22" spans="1:31" ht="16.5" thickBot="1" x14ac:dyDescent="0.3">
      <c r="A22" s="69" t="s">
        <v>57</v>
      </c>
      <c r="B22" s="70"/>
      <c r="C22" s="71"/>
      <c r="D22" s="71"/>
      <c r="E22" s="72"/>
      <c r="F22" s="39"/>
      <c r="G22" s="39"/>
      <c r="H22" s="39"/>
      <c r="I22" s="39"/>
      <c r="J22" s="39"/>
      <c r="K22" s="61"/>
      <c r="L22" s="43"/>
      <c r="M22" s="49"/>
      <c r="N22" s="55"/>
      <c r="O22" s="65"/>
      <c r="P22" s="39"/>
      <c r="Q22" s="39"/>
      <c r="S22" s="39"/>
      <c r="T22" s="43"/>
      <c r="U22" s="64"/>
      <c r="V22" s="55"/>
      <c r="W22" s="65"/>
      <c r="X22" s="41"/>
      <c r="Y22" s="61"/>
      <c r="Z22" s="43"/>
      <c r="AA22" s="64"/>
      <c r="AB22" s="55"/>
      <c r="AC22" s="65"/>
      <c r="AD22" s="39"/>
      <c r="AE22" s="41"/>
    </row>
    <row r="23" spans="1:31" ht="16.5" thickBot="1" x14ac:dyDescent="0.3">
      <c r="A23" s="69" t="s">
        <v>6</v>
      </c>
      <c r="B23" s="73" t="s">
        <v>58</v>
      </c>
      <c r="C23" s="28">
        <v>414708</v>
      </c>
      <c r="D23" s="28">
        <v>69848</v>
      </c>
      <c r="E23" s="72">
        <v>123574</v>
      </c>
      <c r="F23" s="39">
        <v>288283</v>
      </c>
      <c r="G23" s="39">
        <v>604</v>
      </c>
      <c r="H23" s="39">
        <v>25</v>
      </c>
      <c r="I23" s="39">
        <v>2222</v>
      </c>
      <c r="J23" s="39">
        <f>E23+F23+G23+H23+I23</f>
        <v>414708</v>
      </c>
      <c r="K23" s="61"/>
      <c r="L23" s="43"/>
      <c r="M23" s="49"/>
      <c r="N23" s="55"/>
      <c r="O23" s="65"/>
      <c r="P23" s="39"/>
      <c r="Q23" s="63">
        <f>SUM(J23:P23)</f>
        <v>414708</v>
      </c>
      <c r="S23" s="39">
        <v>4361</v>
      </c>
      <c r="T23" s="43">
        <v>33687</v>
      </c>
      <c r="U23" s="64">
        <v>31038</v>
      </c>
      <c r="V23" s="55">
        <v>29</v>
      </c>
      <c r="W23" s="65">
        <v>733</v>
      </c>
      <c r="X23" s="41">
        <f t="shared" ref="X23:X48" si="0">SUM(S23:W23)</f>
        <v>69848</v>
      </c>
      <c r="Y23" s="61"/>
      <c r="Z23" s="43"/>
      <c r="AA23" s="64"/>
      <c r="AB23" s="55"/>
      <c r="AC23" s="65"/>
      <c r="AD23" s="39"/>
      <c r="AE23" s="41">
        <f t="shared" ref="AE23:AE49" si="1">SUM(X23:AD23)</f>
        <v>69848</v>
      </c>
    </row>
    <row r="24" spans="1:31" ht="32.25" thickBot="1" x14ac:dyDescent="0.3">
      <c r="A24" s="69" t="s">
        <v>59</v>
      </c>
      <c r="B24" s="73" t="s">
        <v>60</v>
      </c>
      <c r="C24" s="28">
        <v>0</v>
      </c>
      <c r="D24" s="28">
        <v>0</v>
      </c>
      <c r="E24" s="72"/>
      <c r="F24" s="39"/>
      <c r="G24" s="39"/>
      <c r="H24" s="39"/>
      <c r="I24" s="39"/>
      <c r="J24" s="39">
        <f t="shared" ref="J24:J32" si="2">E24+F24+G24+H24+I24</f>
        <v>0</v>
      </c>
      <c r="K24" s="61"/>
      <c r="L24" s="43"/>
      <c r="M24" s="49"/>
      <c r="N24" s="55"/>
      <c r="O24" s="65"/>
      <c r="P24" s="39"/>
      <c r="Q24" s="63">
        <f t="shared" ref="Q24:Q32" si="3">SUM(J24:P24)</f>
        <v>0</v>
      </c>
      <c r="S24" s="39"/>
      <c r="T24" s="43"/>
      <c r="U24" s="64"/>
      <c r="V24" s="55"/>
      <c r="W24" s="65"/>
      <c r="X24" s="41">
        <f t="shared" si="0"/>
        <v>0</v>
      </c>
      <c r="Y24" s="61"/>
      <c r="Z24" s="43"/>
      <c r="AA24" s="64"/>
      <c r="AB24" s="55"/>
      <c r="AC24" s="65"/>
      <c r="AD24" s="39"/>
      <c r="AE24" s="41">
        <f t="shared" si="1"/>
        <v>0</v>
      </c>
    </row>
    <row r="25" spans="1:31" ht="16.5" thickBot="1" x14ac:dyDescent="0.3">
      <c r="A25" s="69" t="s">
        <v>61</v>
      </c>
      <c r="B25" s="73" t="s">
        <v>62</v>
      </c>
      <c r="C25" s="28">
        <v>0</v>
      </c>
      <c r="D25" s="28">
        <v>0</v>
      </c>
      <c r="E25" s="72"/>
      <c r="F25" s="39"/>
      <c r="G25" s="39"/>
      <c r="H25" s="39"/>
      <c r="I25" s="39"/>
      <c r="J25" s="39">
        <f t="shared" si="2"/>
        <v>0</v>
      </c>
      <c r="K25" s="61"/>
      <c r="L25" s="43"/>
      <c r="M25" s="49"/>
      <c r="N25" s="55"/>
      <c r="O25" s="65"/>
      <c r="P25" s="39"/>
      <c r="Q25" s="63">
        <f t="shared" si="3"/>
        <v>0</v>
      </c>
      <c r="S25" s="39"/>
      <c r="T25" s="43"/>
      <c r="U25" s="64"/>
      <c r="V25" s="55"/>
      <c r="W25" s="65"/>
      <c r="X25" s="41">
        <f t="shared" si="0"/>
        <v>0</v>
      </c>
      <c r="Y25" s="61"/>
      <c r="Z25" s="43"/>
      <c r="AA25" s="64"/>
      <c r="AB25" s="55"/>
      <c r="AC25" s="65"/>
      <c r="AD25" s="39"/>
      <c r="AE25" s="41">
        <f t="shared" si="1"/>
        <v>0</v>
      </c>
    </row>
    <row r="26" spans="1:31" ht="32.25" thickBot="1" x14ac:dyDescent="0.3">
      <c r="A26" s="69" t="s">
        <v>63</v>
      </c>
      <c r="B26" s="73" t="s">
        <v>64</v>
      </c>
      <c r="C26" s="28">
        <v>0</v>
      </c>
      <c r="D26" s="28">
        <v>0</v>
      </c>
      <c r="E26" s="72"/>
      <c r="F26" s="39"/>
      <c r="G26" s="39"/>
      <c r="H26" s="39"/>
      <c r="I26" s="39"/>
      <c r="J26" s="39">
        <f t="shared" si="2"/>
        <v>0</v>
      </c>
      <c r="K26" s="61"/>
      <c r="L26" s="43"/>
      <c r="M26" s="49"/>
      <c r="N26" s="55"/>
      <c r="O26" s="65"/>
      <c r="P26" s="39"/>
      <c r="Q26" s="63">
        <f t="shared" si="3"/>
        <v>0</v>
      </c>
      <c r="S26" s="39"/>
      <c r="T26" s="43"/>
      <c r="U26" s="64"/>
      <c r="V26" s="55"/>
      <c r="W26" s="65"/>
      <c r="X26" s="41">
        <f t="shared" si="0"/>
        <v>0</v>
      </c>
      <c r="Y26" s="61"/>
      <c r="Z26" s="43"/>
      <c r="AA26" s="64"/>
      <c r="AB26" s="55"/>
      <c r="AC26" s="65"/>
      <c r="AD26" s="39"/>
      <c r="AE26" s="41">
        <f t="shared" si="1"/>
        <v>0</v>
      </c>
    </row>
    <row r="27" spans="1:31" ht="16.5" thickBot="1" x14ac:dyDescent="0.3">
      <c r="A27" s="69" t="s">
        <v>65</v>
      </c>
      <c r="B27" s="73" t="s">
        <v>66</v>
      </c>
      <c r="C27" s="28">
        <v>0</v>
      </c>
      <c r="D27" s="28">
        <v>0</v>
      </c>
      <c r="E27" s="72"/>
      <c r="F27" s="39"/>
      <c r="G27" s="39"/>
      <c r="H27" s="39"/>
      <c r="I27" s="39"/>
      <c r="J27" s="39">
        <f t="shared" si="2"/>
        <v>0</v>
      </c>
      <c r="K27" s="61"/>
      <c r="L27" s="43"/>
      <c r="M27" s="49"/>
      <c r="N27" s="55"/>
      <c r="O27" s="65"/>
      <c r="P27" s="39"/>
      <c r="Q27" s="63">
        <f t="shared" si="3"/>
        <v>0</v>
      </c>
      <c r="S27" s="39"/>
      <c r="T27" s="43"/>
      <c r="U27" s="64"/>
      <c r="V27" s="55"/>
      <c r="W27" s="65"/>
      <c r="X27" s="41">
        <f t="shared" si="0"/>
        <v>0</v>
      </c>
      <c r="Y27" s="61"/>
      <c r="Z27" s="43"/>
      <c r="AA27" s="64"/>
      <c r="AB27" s="55"/>
      <c r="AC27" s="65"/>
      <c r="AD27" s="39"/>
      <c r="AE27" s="41">
        <f t="shared" si="1"/>
        <v>0</v>
      </c>
    </row>
    <row r="28" spans="1:31" ht="16.5" thickBot="1" x14ac:dyDescent="0.3">
      <c r="A28" s="69" t="s">
        <v>67</v>
      </c>
      <c r="B28" s="73" t="s">
        <v>68</v>
      </c>
      <c r="C28" s="28">
        <v>84517</v>
      </c>
      <c r="D28" s="28">
        <v>52528</v>
      </c>
      <c r="E28" s="72">
        <v>84517</v>
      </c>
      <c r="F28" s="39">
        <v>91731</v>
      </c>
      <c r="G28" s="39"/>
      <c r="H28" s="39"/>
      <c r="I28" s="39"/>
      <c r="J28" s="39">
        <f t="shared" si="2"/>
        <v>176248</v>
      </c>
      <c r="K28" s="61"/>
      <c r="L28" s="43" t="e">
        <f>#REF!</f>
        <v>#REF!</v>
      </c>
      <c r="M28" s="49"/>
      <c r="N28" s="55"/>
      <c r="O28" s="65"/>
      <c r="P28" s="39"/>
      <c r="Q28" s="63" t="e">
        <f>SUM(J28:P28)</f>
        <v>#REF!</v>
      </c>
      <c r="S28" s="39">
        <v>28356</v>
      </c>
      <c r="T28" s="43">
        <v>91731</v>
      </c>
      <c r="U28" s="64">
        <v>24172</v>
      </c>
      <c r="V28" s="55"/>
      <c r="W28" s="65"/>
      <c r="X28" s="41">
        <f t="shared" si="0"/>
        <v>144259</v>
      </c>
      <c r="Y28" s="61"/>
      <c r="Z28" s="43">
        <v>-91731</v>
      </c>
      <c r="AA28" s="64"/>
      <c r="AB28" s="55"/>
      <c r="AC28" s="65"/>
      <c r="AD28" s="39"/>
      <c r="AE28" s="41">
        <f t="shared" si="1"/>
        <v>52528</v>
      </c>
    </row>
    <row r="29" spans="1:31" ht="32.25" thickBot="1" x14ac:dyDescent="0.3">
      <c r="A29" s="69" t="s">
        <v>69</v>
      </c>
      <c r="B29" s="73" t="s">
        <v>70</v>
      </c>
      <c r="C29" s="28">
        <v>584193</v>
      </c>
      <c r="D29" s="28">
        <v>540716</v>
      </c>
      <c r="E29" s="72">
        <v>370683</v>
      </c>
      <c r="F29" s="39">
        <v>303769</v>
      </c>
      <c r="G29" s="39">
        <v>78847</v>
      </c>
      <c r="H29" s="39">
        <v>116</v>
      </c>
      <c r="I29" s="39">
        <v>8713</v>
      </c>
      <c r="J29" s="39">
        <f t="shared" si="2"/>
        <v>762128</v>
      </c>
      <c r="K29" s="61" t="e">
        <f>#REF!</f>
        <v>#REF!</v>
      </c>
      <c r="L29" s="43" t="e">
        <f>#REF!+#REF!</f>
        <v>#REF!</v>
      </c>
      <c r="M29" s="49"/>
      <c r="N29" s="55"/>
      <c r="O29" s="65" t="e">
        <f>#REF!</f>
        <v>#REF!</v>
      </c>
      <c r="P29" s="39"/>
      <c r="Q29" s="63" t="e">
        <f t="shared" si="3"/>
        <v>#REF!</v>
      </c>
      <c r="S29" s="39">
        <v>323565</v>
      </c>
      <c r="T29" s="43">
        <v>222576</v>
      </c>
      <c r="U29" s="64">
        <v>175169</v>
      </c>
      <c r="V29" s="55">
        <v>240</v>
      </c>
      <c r="W29" s="65">
        <v>9068</v>
      </c>
      <c r="X29" s="41">
        <f t="shared" si="0"/>
        <v>730618</v>
      </c>
      <c r="Y29" s="61">
        <v>-93268</v>
      </c>
      <c r="Z29" s="43">
        <v>-94244</v>
      </c>
      <c r="AA29" s="64"/>
      <c r="AB29" s="55">
        <v>-240</v>
      </c>
      <c r="AC29" s="65">
        <v>-2150</v>
      </c>
      <c r="AD29" s="39"/>
      <c r="AE29" s="41">
        <f t="shared" si="1"/>
        <v>540716</v>
      </c>
    </row>
    <row r="30" spans="1:31" ht="16.5" thickBot="1" x14ac:dyDescent="0.3">
      <c r="A30" s="69" t="s">
        <v>71</v>
      </c>
      <c r="B30" s="73" t="s">
        <v>72</v>
      </c>
      <c r="C30" s="28">
        <v>30841</v>
      </c>
      <c r="D30" s="28">
        <v>32619</v>
      </c>
      <c r="E30" s="72">
        <v>24236</v>
      </c>
      <c r="F30" s="39">
        <v>5339</v>
      </c>
      <c r="G30" s="39">
        <v>1266</v>
      </c>
      <c r="H30" s="39"/>
      <c r="I30" s="39"/>
      <c r="J30" s="39">
        <f t="shared" si="2"/>
        <v>30841</v>
      </c>
      <c r="K30" s="61"/>
      <c r="L30" s="43"/>
      <c r="M30" s="49"/>
      <c r="N30" s="55"/>
      <c r="O30" s="65"/>
      <c r="P30" s="39"/>
      <c r="Q30" s="63">
        <f t="shared" si="3"/>
        <v>30841</v>
      </c>
      <c r="S30" s="39">
        <v>19148</v>
      </c>
      <c r="T30" s="43">
        <v>12219</v>
      </c>
      <c r="U30" s="64">
        <v>1252</v>
      </c>
      <c r="V30" s="55"/>
      <c r="W30" s="65"/>
      <c r="X30" s="41">
        <f t="shared" si="0"/>
        <v>32619</v>
      </c>
      <c r="Y30" s="61"/>
      <c r="Z30" s="43"/>
      <c r="AA30" s="64"/>
      <c r="AB30" s="55"/>
      <c r="AC30" s="65"/>
      <c r="AD30" s="39"/>
      <c r="AE30" s="41">
        <f t="shared" si="1"/>
        <v>32619</v>
      </c>
    </row>
    <row r="31" spans="1:31" ht="16.5" thickBot="1" x14ac:dyDescent="0.3">
      <c r="A31" s="69" t="s">
        <v>4</v>
      </c>
      <c r="B31" s="73" t="s">
        <v>73</v>
      </c>
      <c r="C31" s="28">
        <v>2377231</v>
      </c>
      <c r="D31" s="28">
        <v>2657312</v>
      </c>
      <c r="E31" s="74">
        <v>676122</v>
      </c>
      <c r="F31" s="39">
        <v>460512</v>
      </c>
      <c r="G31" s="39">
        <v>1214720</v>
      </c>
      <c r="H31" s="39">
        <v>36780</v>
      </c>
      <c r="I31" s="39"/>
      <c r="J31" s="39">
        <f t="shared" si="2"/>
        <v>2388134</v>
      </c>
      <c r="K31" s="61">
        <v>-269</v>
      </c>
      <c r="L31" s="43"/>
      <c r="M31" s="49">
        <v>-81</v>
      </c>
      <c r="N31" s="55">
        <v>-7</v>
      </c>
      <c r="O31" s="65">
        <v>-10546</v>
      </c>
      <c r="P31" s="39"/>
      <c r="Q31" s="63">
        <f t="shared" si="3"/>
        <v>2377231</v>
      </c>
      <c r="S31" s="39">
        <v>547029</v>
      </c>
      <c r="T31" s="43">
        <v>434497</v>
      </c>
      <c r="U31" s="64">
        <v>1652997</v>
      </c>
      <c r="V31" s="55">
        <v>33604</v>
      </c>
      <c r="W31" s="65"/>
      <c r="X31" s="41">
        <f t="shared" si="0"/>
        <v>2668127</v>
      </c>
      <c r="Y31" s="61">
        <v>-269</v>
      </c>
      <c r="Z31" s="43"/>
      <c r="AA31" s="64"/>
      <c r="AB31" s="55"/>
      <c r="AC31" s="65">
        <v>-10546</v>
      </c>
      <c r="AD31" s="39"/>
      <c r="AE31" s="41">
        <f t="shared" si="1"/>
        <v>2657312</v>
      </c>
    </row>
    <row r="32" spans="1:31" ht="16.5" thickBot="1" x14ac:dyDescent="0.3">
      <c r="A32" s="69" t="s">
        <v>5</v>
      </c>
      <c r="B32" s="73" t="s">
        <v>74</v>
      </c>
      <c r="C32" s="28">
        <v>513722</v>
      </c>
      <c r="D32" s="28">
        <v>479270</v>
      </c>
      <c r="E32" s="74">
        <v>670710</v>
      </c>
      <c r="F32" s="39">
        <v>252011</v>
      </c>
      <c r="G32" s="39">
        <f>1319+130598</f>
        <v>131917</v>
      </c>
      <c r="H32" s="39">
        <f>306+77</f>
        <v>383</v>
      </c>
      <c r="I32" s="39">
        <f>2081+6690</f>
        <v>8771</v>
      </c>
      <c r="J32" s="39">
        <f t="shared" si="2"/>
        <v>1063792</v>
      </c>
      <c r="K32" s="61" t="e">
        <f>#REF!+#REF!+#REF!</f>
        <v>#REF!</v>
      </c>
      <c r="L32" s="43"/>
      <c r="M32" s="49"/>
      <c r="N32" s="55"/>
      <c r="O32" s="65"/>
      <c r="P32" s="39"/>
      <c r="Q32" s="63" t="e">
        <f t="shared" si="3"/>
        <v>#REF!</v>
      </c>
      <c r="S32" s="39">
        <v>887594</v>
      </c>
      <c r="T32" s="43">
        <v>215519</v>
      </c>
      <c r="U32" s="64">
        <f>6358+130176</f>
        <v>136534</v>
      </c>
      <c r="V32" s="55">
        <v>300</v>
      </c>
      <c r="W32" s="65">
        <v>8241</v>
      </c>
      <c r="X32" s="41">
        <f t="shared" si="0"/>
        <v>1248188</v>
      </c>
      <c r="Y32" s="61">
        <f>-238766+-77954+-452198</f>
        <v>-768918</v>
      </c>
      <c r="Z32" s="43"/>
      <c r="AA32" s="64"/>
      <c r="AB32" s="55"/>
      <c r="AC32" s="65"/>
      <c r="AD32" s="39"/>
      <c r="AE32" s="41">
        <f t="shared" si="1"/>
        <v>479270</v>
      </c>
    </row>
    <row r="33" spans="1:31" ht="32.25" thickBot="1" x14ac:dyDescent="0.3">
      <c r="A33" s="69" t="s">
        <v>75</v>
      </c>
      <c r="B33" s="73">
        <v>100</v>
      </c>
      <c r="C33" s="28">
        <v>4005212</v>
      </c>
      <c r="D33" s="28">
        <v>3832293</v>
      </c>
      <c r="E33" s="75">
        <f t="shared" ref="E33:Q33" si="4">SUM(E23:E32)</f>
        <v>1949842</v>
      </c>
      <c r="F33" s="63">
        <f t="shared" si="4"/>
        <v>1401645</v>
      </c>
      <c r="G33" s="63">
        <f t="shared" si="4"/>
        <v>1427354</v>
      </c>
      <c r="H33" s="63">
        <f t="shared" si="4"/>
        <v>37304</v>
      </c>
      <c r="I33" s="63">
        <f t="shared" si="4"/>
        <v>19706</v>
      </c>
      <c r="J33" s="63">
        <f t="shared" si="4"/>
        <v>4835851</v>
      </c>
      <c r="K33" s="62" t="e">
        <f t="shared" si="4"/>
        <v>#REF!</v>
      </c>
      <c r="L33" s="44" t="e">
        <f t="shared" si="4"/>
        <v>#REF!</v>
      </c>
      <c r="M33" s="50">
        <f t="shared" si="4"/>
        <v>-81</v>
      </c>
      <c r="N33" s="56">
        <f t="shared" si="4"/>
        <v>-7</v>
      </c>
      <c r="O33" s="100" t="e">
        <f t="shared" si="4"/>
        <v>#REF!</v>
      </c>
      <c r="P33" s="63">
        <f t="shared" si="4"/>
        <v>0</v>
      </c>
      <c r="Q33" s="63" t="e">
        <f t="shared" si="4"/>
        <v>#REF!</v>
      </c>
      <c r="S33" s="28">
        <f t="shared" ref="S33:AE33" si="5">SUM(S23:S32)</f>
        <v>1810053</v>
      </c>
      <c r="T33" s="28">
        <f t="shared" si="5"/>
        <v>1010229</v>
      </c>
      <c r="U33" s="28">
        <f t="shared" si="5"/>
        <v>2021162</v>
      </c>
      <c r="V33" s="28">
        <f t="shared" si="5"/>
        <v>34173</v>
      </c>
      <c r="W33" s="28">
        <f t="shared" si="5"/>
        <v>18042</v>
      </c>
      <c r="X33" s="28">
        <f t="shared" si="5"/>
        <v>4893659</v>
      </c>
      <c r="Y33" s="60">
        <f t="shared" si="5"/>
        <v>-862455</v>
      </c>
      <c r="Z33" s="28">
        <f t="shared" si="5"/>
        <v>-185975</v>
      </c>
      <c r="AA33" s="28">
        <f t="shared" si="5"/>
        <v>0</v>
      </c>
      <c r="AB33" s="28">
        <f t="shared" si="5"/>
        <v>-240</v>
      </c>
      <c r="AC33" s="28">
        <f t="shared" si="5"/>
        <v>-12696</v>
      </c>
      <c r="AD33" s="28">
        <f t="shared" si="5"/>
        <v>0</v>
      </c>
      <c r="AE33" s="28">
        <f t="shared" si="5"/>
        <v>3832293</v>
      </c>
    </row>
    <row r="34" spans="1:31" ht="32.25" thickBot="1" x14ac:dyDescent="0.3">
      <c r="A34" s="69" t="s">
        <v>76</v>
      </c>
      <c r="B34" s="73">
        <v>101</v>
      </c>
      <c r="C34" s="28"/>
      <c r="D34" s="28"/>
      <c r="E34" s="72"/>
      <c r="F34" s="39"/>
      <c r="G34" s="39"/>
      <c r="H34" s="39"/>
      <c r="I34" s="39"/>
      <c r="J34" s="39"/>
      <c r="K34" s="61"/>
      <c r="L34" s="43"/>
      <c r="M34" s="49"/>
      <c r="N34" s="55"/>
      <c r="O34" s="65"/>
      <c r="P34" s="39"/>
      <c r="Q34" s="39"/>
      <c r="S34" s="39"/>
      <c r="T34" s="43"/>
      <c r="U34" s="64"/>
      <c r="V34" s="55"/>
      <c r="W34" s="65"/>
      <c r="X34" s="41">
        <f t="shared" si="0"/>
        <v>0</v>
      </c>
      <c r="Y34" s="61"/>
      <c r="Z34" s="43"/>
      <c r="AA34" s="64"/>
      <c r="AB34" s="55"/>
      <c r="AC34" s="65"/>
      <c r="AD34" s="39"/>
      <c r="AE34" s="41">
        <f t="shared" si="1"/>
        <v>0</v>
      </c>
    </row>
    <row r="35" spans="1:31" ht="16.5" thickBot="1" x14ac:dyDescent="0.3">
      <c r="A35" s="69" t="s">
        <v>77</v>
      </c>
      <c r="B35" s="70"/>
      <c r="C35" s="28"/>
      <c r="D35" s="28"/>
      <c r="E35" s="72"/>
      <c r="F35" s="39"/>
      <c r="G35" s="39"/>
      <c r="H35" s="39"/>
      <c r="I35" s="39"/>
      <c r="J35" s="39"/>
      <c r="K35" s="61"/>
      <c r="L35" s="43"/>
      <c r="M35" s="49"/>
      <c r="N35" s="55"/>
      <c r="O35" s="65"/>
      <c r="P35" s="39"/>
      <c r="Q35" s="39"/>
      <c r="S35" s="39"/>
      <c r="T35" s="43"/>
      <c r="U35" s="64"/>
      <c r="V35" s="55"/>
      <c r="W35" s="65"/>
      <c r="X35" s="41">
        <f t="shared" si="0"/>
        <v>0</v>
      </c>
      <c r="Y35" s="61"/>
      <c r="Z35" s="43"/>
      <c r="AA35" s="64"/>
      <c r="AB35" s="55"/>
      <c r="AC35" s="65"/>
      <c r="AD35" s="39"/>
      <c r="AE35" s="41">
        <f t="shared" si="1"/>
        <v>0</v>
      </c>
    </row>
    <row r="36" spans="1:31" ht="32.25" thickBot="1" x14ac:dyDescent="0.3">
      <c r="A36" s="69" t="s">
        <v>59</v>
      </c>
      <c r="B36" s="73">
        <v>110</v>
      </c>
      <c r="C36" s="28">
        <v>0</v>
      </c>
      <c r="D36" s="28">
        <v>0</v>
      </c>
      <c r="E36" s="72"/>
      <c r="F36" s="39"/>
      <c r="G36" s="39"/>
      <c r="H36" s="39"/>
      <c r="I36" s="39"/>
      <c r="J36" s="39"/>
      <c r="K36" s="61"/>
      <c r="L36" s="43"/>
      <c r="M36" s="49"/>
      <c r="N36" s="55"/>
      <c r="O36" s="65"/>
      <c r="P36" s="39"/>
      <c r="Q36" s="63">
        <f t="shared" ref="Q36:Q49" si="6">SUM(J36:P36)</f>
        <v>0</v>
      </c>
      <c r="S36" s="39"/>
      <c r="T36" s="43"/>
      <c r="U36" s="64"/>
      <c r="V36" s="55"/>
      <c r="W36" s="65"/>
      <c r="X36" s="41">
        <f t="shared" si="0"/>
        <v>0</v>
      </c>
      <c r="Y36" s="61"/>
      <c r="Z36" s="43"/>
      <c r="AA36" s="64"/>
      <c r="AB36" s="55"/>
      <c r="AC36" s="65"/>
      <c r="AD36" s="39"/>
      <c r="AE36" s="41">
        <f t="shared" si="1"/>
        <v>0</v>
      </c>
    </row>
    <row r="37" spans="1:31" ht="16.5" thickBot="1" x14ac:dyDescent="0.3">
      <c r="A37" s="69" t="s">
        <v>61</v>
      </c>
      <c r="B37" s="73">
        <v>111</v>
      </c>
      <c r="C37" s="28">
        <v>0</v>
      </c>
      <c r="D37" s="28">
        <v>0</v>
      </c>
      <c r="E37" s="72"/>
      <c r="F37" s="39"/>
      <c r="G37" s="39"/>
      <c r="H37" s="39"/>
      <c r="I37" s="39"/>
      <c r="J37" s="39"/>
      <c r="K37" s="61"/>
      <c r="L37" s="43"/>
      <c r="M37" s="49"/>
      <c r="N37" s="55"/>
      <c r="O37" s="65"/>
      <c r="P37" s="39"/>
      <c r="Q37" s="63">
        <f t="shared" si="6"/>
        <v>0</v>
      </c>
      <c r="S37" s="39"/>
      <c r="T37" s="43"/>
      <c r="U37" s="64"/>
      <c r="V37" s="55"/>
      <c r="W37" s="65"/>
      <c r="X37" s="41">
        <f t="shared" si="0"/>
        <v>0</v>
      </c>
      <c r="Y37" s="61"/>
      <c r="Z37" s="43"/>
      <c r="AA37" s="64"/>
      <c r="AB37" s="55"/>
      <c r="AC37" s="65"/>
      <c r="AD37" s="39"/>
      <c r="AE37" s="41">
        <f t="shared" si="1"/>
        <v>0</v>
      </c>
    </row>
    <row r="38" spans="1:31" ht="32.25" thickBot="1" x14ac:dyDescent="0.3">
      <c r="A38" s="69" t="s">
        <v>63</v>
      </c>
      <c r="B38" s="73">
        <v>112</v>
      </c>
      <c r="C38" s="28">
        <v>0</v>
      </c>
      <c r="D38" s="28">
        <v>0</v>
      </c>
      <c r="E38" s="72"/>
      <c r="F38" s="39"/>
      <c r="G38" s="39"/>
      <c r="H38" s="39"/>
      <c r="I38" s="39"/>
      <c r="J38" s="39"/>
      <c r="K38" s="61"/>
      <c r="L38" s="43"/>
      <c r="M38" s="49"/>
      <c r="N38" s="55"/>
      <c r="O38" s="65"/>
      <c r="P38" s="39"/>
      <c r="Q38" s="63">
        <f t="shared" si="6"/>
        <v>0</v>
      </c>
      <c r="S38" s="39"/>
      <c r="T38" s="43"/>
      <c r="U38" s="64"/>
      <c r="V38" s="55"/>
      <c r="W38" s="65"/>
      <c r="X38" s="41">
        <f t="shared" si="0"/>
        <v>0</v>
      </c>
      <c r="Y38" s="61"/>
      <c r="Z38" s="43"/>
      <c r="AA38" s="64"/>
      <c r="AB38" s="55"/>
      <c r="AC38" s="65"/>
      <c r="AD38" s="39"/>
      <c r="AE38" s="41">
        <f t="shared" si="1"/>
        <v>0</v>
      </c>
    </row>
    <row r="39" spans="1:31" ht="16.5" thickBot="1" x14ac:dyDescent="0.3">
      <c r="A39" s="69" t="s">
        <v>65</v>
      </c>
      <c r="B39" s="73">
        <v>113</v>
      </c>
      <c r="C39" s="28">
        <v>0</v>
      </c>
      <c r="D39" s="28">
        <v>0</v>
      </c>
      <c r="E39" s="72"/>
      <c r="F39" s="39"/>
      <c r="G39" s="39"/>
      <c r="H39" s="39"/>
      <c r="I39" s="39"/>
      <c r="J39" s="39"/>
      <c r="K39" s="61"/>
      <c r="L39" s="43"/>
      <c r="M39" s="49"/>
      <c r="N39" s="55"/>
      <c r="O39" s="65"/>
      <c r="P39" s="39"/>
      <c r="Q39" s="63">
        <f t="shared" si="6"/>
        <v>0</v>
      </c>
      <c r="S39" s="39"/>
      <c r="T39" s="43"/>
      <c r="U39" s="64"/>
      <c r="V39" s="55"/>
      <c r="W39" s="65"/>
      <c r="X39" s="41">
        <f t="shared" si="0"/>
        <v>0</v>
      </c>
      <c r="Y39" s="61"/>
      <c r="Z39" s="43"/>
      <c r="AA39" s="64"/>
      <c r="AB39" s="55"/>
      <c r="AC39" s="65"/>
      <c r="AD39" s="39"/>
      <c r="AE39" s="41">
        <f t="shared" si="1"/>
        <v>0</v>
      </c>
    </row>
    <row r="40" spans="1:31" ht="16.5" thickBot="1" x14ac:dyDescent="0.3">
      <c r="A40" s="69" t="s">
        <v>78</v>
      </c>
      <c r="B40" s="73">
        <v>114</v>
      </c>
      <c r="C40" s="28">
        <v>166518</v>
      </c>
      <c r="D40" s="28">
        <v>166518</v>
      </c>
      <c r="E40" s="74">
        <v>1489359</v>
      </c>
      <c r="F40" s="39"/>
      <c r="G40" s="39"/>
      <c r="H40" s="39">
        <v>701</v>
      </c>
      <c r="I40" s="39"/>
      <c r="J40" s="39">
        <f t="shared" ref="J40:J49" si="7">E40+F40+G40+H40+I40</f>
        <v>1490060</v>
      </c>
      <c r="K40" s="61" t="e">
        <f>#REF!</f>
        <v>#REF!</v>
      </c>
      <c r="L40" s="43"/>
      <c r="M40" s="49"/>
      <c r="N40" s="55"/>
      <c r="O40" s="65"/>
      <c r="P40" s="39"/>
      <c r="Q40" s="63" t="e">
        <f t="shared" si="6"/>
        <v>#REF!</v>
      </c>
      <c r="S40" s="39">
        <v>1489359</v>
      </c>
      <c r="T40" s="43"/>
      <c r="U40" s="64"/>
      <c r="V40" s="55">
        <v>701</v>
      </c>
      <c r="W40" s="65"/>
      <c r="X40" s="41">
        <f t="shared" si="0"/>
        <v>1490060</v>
      </c>
      <c r="Y40" s="61">
        <v>-1323542</v>
      </c>
      <c r="Z40" s="43"/>
      <c r="AA40" s="64"/>
      <c r="AB40" s="55"/>
      <c r="AC40" s="65"/>
      <c r="AD40" s="39"/>
      <c r="AE40" s="41">
        <f t="shared" si="1"/>
        <v>166518</v>
      </c>
    </row>
    <row r="41" spans="1:31" ht="32.25" thickBot="1" x14ac:dyDescent="0.3">
      <c r="A41" s="69" t="s">
        <v>79</v>
      </c>
      <c r="B41" s="73">
        <v>115</v>
      </c>
      <c r="C41" s="28">
        <v>266463</v>
      </c>
      <c r="D41" s="28">
        <v>395880</v>
      </c>
      <c r="E41" s="72">
        <v>20210</v>
      </c>
      <c r="F41" s="39">
        <v>246253</v>
      </c>
      <c r="G41" s="39"/>
      <c r="H41" s="39"/>
      <c r="I41" s="39"/>
      <c r="J41" s="39">
        <f t="shared" si="7"/>
        <v>266463</v>
      </c>
      <c r="K41" s="61"/>
      <c r="L41" s="43"/>
      <c r="M41" s="49"/>
      <c r="N41" s="55"/>
      <c r="O41" s="65"/>
      <c r="P41" s="39"/>
      <c r="Q41" s="63">
        <f t="shared" si="6"/>
        <v>266463</v>
      </c>
      <c r="S41" s="39">
        <v>20210</v>
      </c>
      <c r="T41" s="43">
        <v>375670</v>
      </c>
      <c r="U41" s="64"/>
      <c r="V41" s="55"/>
      <c r="W41" s="65"/>
      <c r="X41" s="41">
        <f t="shared" si="0"/>
        <v>395880</v>
      </c>
      <c r="Y41" s="61"/>
      <c r="Z41" s="43"/>
      <c r="AA41" s="64"/>
      <c r="AB41" s="55"/>
      <c r="AC41" s="65"/>
      <c r="AD41" s="39"/>
      <c r="AE41" s="41">
        <f t="shared" si="1"/>
        <v>395880</v>
      </c>
    </row>
    <row r="42" spans="1:31" ht="32.25" thickBot="1" x14ac:dyDescent="0.3">
      <c r="A42" s="69" t="s">
        <v>80</v>
      </c>
      <c r="B42" s="73">
        <v>116</v>
      </c>
      <c r="C42" s="28">
        <v>0</v>
      </c>
      <c r="D42" s="28">
        <v>0</v>
      </c>
      <c r="E42" s="72"/>
      <c r="F42" s="39"/>
      <c r="G42" s="39"/>
      <c r="H42" s="39"/>
      <c r="I42" s="39"/>
      <c r="J42" s="39">
        <f t="shared" si="7"/>
        <v>0</v>
      </c>
      <c r="K42" s="61"/>
      <c r="L42" s="43"/>
      <c r="M42" s="49"/>
      <c r="N42" s="55"/>
      <c r="O42" s="65"/>
      <c r="P42" s="39"/>
      <c r="Q42" s="63">
        <f t="shared" si="6"/>
        <v>0</v>
      </c>
      <c r="S42" s="39"/>
      <c r="T42" s="43"/>
      <c r="U42" s="64"/>
      <c r="V42" s="55"/>
      <c r="W42" s="65"/>
      <c r="X42" s="41">
        <f t="shared" si="0"/>
        <v>0</v>
      </c>
      <c r="Y42" s="61"/>
      <c r="Z42" s="43"/>
      <c r="AA42" s="64"/>
      <c r="AB42" s="55"/>
      <c r="AC42" s="65"/>
      <c r="AD42" s="39"/>
      <c r="AE42" s="41">
        <f t="shared" si="1"/>
        <v>0</v>
      </c>
    </row>
    <row r="43" spans="1:31" ht="16.5" thickBot="1" x14ac:dyDescent="0.3">
      <c r="A43" s="69" t="s">
        <v>81</v>
      </c>
      <c r="B43" s="73">
        <v>117</v>
      </c>
      <c r="C43" s="28">
        <v>8213</v>
      </c>
      <c r="D43" s="28">
        <v>8213</v>
      </c>
      <c r="E43" s="72">
        <v>8213</v>
      </c>
      <c r="F43" s="39"/>
      <c r="G43" s="39"/>
      <c r="H43" s="39"/>
      <c r="I43" s="39"/>
      <c r="J43" s="39">
        <f t="shared" si="7"/>
        <v>8213</v>
      </c>
      <c r="K43" s="61"/>
      <c r="L43" s="43"/>
      <c r="M43" s="49"/>
      <c r="N43" s="55"/>
      <c r="O43" s="65"/>
      <c r="P43" s="39"/>
      <c r="Q43" s="63">
        <f t="shared" si="6"/>
        <v>8213</v>
      </c>
      <c r="S43" s="39">
        <v>8213</v>
      </c>
      <c r="T43" s="43"/>
      <c r="U43" s="64"/>
      <c r="V43" s="55"/>
      <c r="W43" s="65"/>
      <c r="X43" s="41">
        <f t="shared" si="0"/>
        <v>8213</v>
      </c>
      <c r="Y43" s="61"/>
      <c r="Z43" s="43"/>
      <c r="AA43" s="64"/>
      <c r="AB43" s="55"/>
      <c r="AC43" s="65"/>
      <c r="AD43" s="39"/>
      <c r="AE43" s="41">
        <f t="shared" si="1"/>
        <v>8213</v>
      </c>
    </row>
    <row r="44" spans="1:31" ht="16.5" thickBot="1" x14ac:dyDescent="0.3">
      <c r="A44" s="69" t="s">
        <v>0</v>
      </c>
      <c r="B44" s="73">
        <v>118</v>
      </c>
      <c r="C44" s="28">
        <v>4585962</v>
      </c>
      <c r="D44" s="28">
        <v>4745963</v>
      </c>
      <c r="E44" s="72">
        <v>2117602</v>
      </c>
      <c r="F44" s="39">
        <v>2397301</v>
      </c>
      <c r="G44" s="39">
        <v>17025</v>
      </c>
      <c r="H44" s="39">
        <v>5822</v>
      </c>
      <c r="I44" s="39">
        <v>58673</v>
      </c>
      <c r="J44" s="39">
        <f t="shared" si="7"/>
        <v>4596423</v>
      </c>
      <c r="K44" s="61"/>
      <c r="L44" s="43" t="e">
        <f>-#REF!</f>
        <v>#REF!</v>
      </c>
      <c r="M44" s="49"/>
      <c r="N44" s="55"/>
      <c r="O44" s="65">
        <v>-1149</v>
      </c>
      <c r="P44" s="39">
        <v>2046</v>
      </c>
      <c r="Q44" s="63" t="e">
        <f t="shared" si="6"/>
        <v>#REF!</v>
      </c>
      <c r="S44" s="39">
        <v>2177163</v>
      </c>
      <c r="T44" s="43">
        <v>2479001</v>
      </c>
      <c r="U44" s="64">
        <v>21073</v>
      </c>
      <c r="V44" s="55">
        <v>7294</v>
      </c>
      <c r="W44" s="65">
        <v>72271</v>
      </c>
      <c r="X44" s="41">
        <f t="shared" si="0"/>
        <v>4756802</v>
      </c>
      <c r="Y44" s="61"/>
      <c r="Z44" s="43">
        <v>-11358</v>
      </c>
      <c r="AA44" s="64"/>
      <c r="AB44" s="55"/>
      <c r="AC44" s="65">
        <v>-1149</v>
      </c>
      <c r="AD44" s="39">
        <v>1668</v>
      </c>
      <c r="AE44" s="41">
        <f t="shared" si="1"/>
        <v>4745963</v>
      </c>
    </row>
    <row r="45" spans="1:31" ht="16.5" thickBot="1" x14ac:dyDescent="0.3">
      <c r="A45" s="69" t="s">
        <v>82</v>
      </c>
      <c r="B45" s="73">
        <v>119</v>
      </c>
      <c r="C45" s="28">
        <v>0</v>
      </c>
      <c r="D45" s="28">
        <v>0</v>
      </c>
      <c r="E45" s="72"/>
      <c r="F45" s="39"/>
      <c r="G45" s="39"/>
      <c r="H45" s="39"/>
      <c r="I45" s="39"/>
      <c r="J45" s="39">
        <f t="shared" si="7"/>
        <v>0</v>
      </c>
      <c r="K45" s="61"/>
      <c r="L45" s="43"/>
      <c r="M45" s="49"/>
      <c r="N45" s="55"/>
      <c r="O45" s="65"/>
      <c r="P45" s="39"/>
      <c r="Q45" s="63">
        <f t="shared" si="6"/>
        <v>0</v>
      </c>
      <c r="S45" s="39"/>
      <c r="T45" s="43"/>
      <c r="U45" s="64"/>
      <c r="V45" s="55"/>
      <c r="W45" s="65"/>
      <c r="X45" s="41">
        <f t="shared" si="0"/>
        <v>0</v>
      </c>
      <c r="Y45" s="61"/>
      <c r="Z45" s="43"/>
      <c r="AA45" s="64"/>
      <c r="AB45" s="55"/>
      <c r="AC45" s="65"/>
      <c r="AD45" s="39"/>
      <c r="AE45" s="41">
        <f t="shared" si="1"/>
        <v>0</v>
      </c>
    </row>
    <row r="46" spans="1:31" ht="16.5" thickBot="1" x14ac:dyDescent="0.3">
      <c r="A46" s="69" t="s">
        <v>83</v>
      </c>
      <c r="B46" s="73">
        <v>120</v>
      </c>
      <c r="C46" s="28">
        <v>0</v>
      </c>
      <c r="D46" s="28">
        <v>0</v>
      </c>
      <c r="E46" s="72"/>
      <c r="F46" s="39"/>
      <c r="G46" s="39"/>
      <c r="H46" s="39"/>
      <c r="I46" s="39"/>
      <c r="J46" s="39">
        <f t="shared" si="7"/>
        <v>0</v>
      </c>
      <c r="K46" s="61"/>
      <c r="L46" s="43"/>
      <c r="M46" s="49"/>
      <c r="N46" s="55"/>
      <c r="O46" s="65"/>
      <c r="P46" s="39"/>
      <c r="Q46" s="63">
        <f t="shared" si="6"/>
        <v>0</v>
      </c>
      <c r="S46" s="39"/>
      <c r="T46" s="43"/>
      <c r="U46" s="64"/>
      <c r="V46" s="55"/>
      <c r="W46" s="65"/>
      <c r="X46" s="41">
        <f t="shared" si="0"/>
        <v>0</v>
      </c>
      <c r="Y46" s="61"/>
      <c r="Z46" s="43"/>
      <c r="AA46" s="64"/>
      <c r="AB46" s="55"/>
      <c r="AC46" s="65"/>
      <c r="AD46" s="39"/>
      <c r="AE46" s="41">
        <f t="shared" si="1"/>
        <v>0</v>
      </c>
    </row>
    <row r="47" spans="1:31" ht="16.5" thickBot="1" x14ac:dyDescent="0.3">
      <c r="A47" s="69" t="s">
        <v>1</v>
      </c>
      <c r="B47" s="73">
        <v>121</v>
      </c>
      <c r="C47" s="28">
        <v>3044</v>
      </c>
      <c r="D47" s="28">
        <v>3241</v>
      </c>
      <c r="E47" s="72">
        <v>2768</v>
      </c>
      <c r="F47" s="39">
        <v>108</v>
      </c>
      <c r="G47" s="39">
        <v>168</v>
      </c>
      <c r="H47" s="39"/>
      <c r="I47" s="39"/>
      <c r="J47" s="39">
        <f t="shared" si="7"/>
        <v>3044</v>
      </c>
      <c r="K47" s="61"/>
      <c r="L47" s="43"/>
      <c r="M47" s="49"/>
      <c r="N47" s="55"/>
      <c r="O47" s="65"/>
      <c r="P47" s="39"/>
      <c r="Q47" s="63">
        <f t="shared" si="6"/>
        <v>3044</v>
      </c>
      <c r="S47" s="39">
        <v>2925</v>
      </c>
      <c r="T47" s="43">
        <v>121</v>
      </c>
      <c r="U47" s="64">
        <v>195</v>
      </c>
      <c r="V47" s="55"/>
      <c r="W47" s="65"/>
      <c r="X47" s="41">
        <f t="shared" si="0"/>
        <v>3241</v>
      </c>
      <c r="Y47" s="61"/>
      <c r="Z47" s="43"/>
      <c r="AA47" s="64"/>
      <c r="AB47" s="55"/>
      <c r="AC47" s="65"/>
      <c r="AD47" s="39"/>
      <c r="AE47" s="41">
        <f t="shared" si="1"/>
        <v>3241</v>
      </c>
    </row>
    <row r="48" spans="1:31" ht="16.5" thickBot="1" x14ac:dyDescent="0.3">
      <c r="A48" s="69" t="s">
        <v>3</v>
      </c>
      <c r="B48" s="73">
        <v>122</v>
      </c>
      <c r="C48" s="28">
        <v>19000</v>
      </c>
      <c r="D48" s="28">
        <v>19000</v>
      </c>
      <c r="E48" s="72"/>
      <c r="F48" s="39"/>
      <c r="G48" s="39">
        <v>6588</v>
      </c>
      <c r="H48" s="39">
        <v>584</v>
      </c>
      <c r="I48" s="39">
        <v>11828</v>
      </c>
      <c r="J48" s="39">
        <f t="shared" si="7"/>
        <v>19000</v>
      </c>
      <c r="K48" s="61"/>
      <c r="L48" s="43"/>
      <c r="M48" s="49"/>
      <c r="N48" s="55"/>
      <c r="O48" s="65"/>
      <c r="P48" s="39"/>
      <c r="Q48" s="63">
        <f t="shared" si="6"/>
        <v>19000</v>
      </c>
      <c r="S48" s="39"/>
      <c r="T48" s="43"/>
      <c r="U48" s="64">
        <v>6588</v>
      </c>
      <c r="V48" s="55">
        <v>584</v>
      </c>
      <c r="W48" s="65">
        <v>11828</v>
      </c>
      <c r="X48" s="41">
        <f t="shared" si="0"/>
        <v>19000</v>
      </c>
      <c r="Y48" s="61"/>
      <c r="Z48" s="43"/>
      <c r="AA48" s="64"/>
      <c r="AB48" s="55"/>
      <c r="AC48" s="65"/>
      <c r="AD48" s="39"/>
      <c r="AE48" s="41">
        <f t="shared" si="1"/>
        <v>19000</v>
      </c>
    </row>
    <row r="49" spans="1:31" ht="16.5" thickBot="1" x14ac:dyDescent="0.3">
      <c r="A49" s="69" t="s">
        <v>2</v>
      </c>
      <c r="B49" s="73">
        <v>123</v>
      </c>
      <c r="C49" s="28">
        <v>112901</v>
      </c>
      <c r="D49" s="28">
        <v>111801</v>
      </c>
      <c r="E49" s="74">
        <v>22529</v>
      </c>
      <c r="F49" s="39">
        <v>89658</v>
      </c>
      <c r="G49" s="39">
        <v>714</v>
      </c>
      <c r="H49" s="39"/>
      <c r="I49" s="39"/>
      <c r="J49" s="39">
        <f t="shared" si="7"/>
        <v>112901</v>
      </c>
      <c r="K49" s="61"/>
      <c r="L49" s="43"/>
      <c r="M49" s="49"/>
      <c r="N49" s="55"/>
      <c r="O49" s="65"/>
      <c r="P49" s="39"/>
      <c r="Q49" s="63">
        <f t="shared" si="6"/>
        <v>112901</v>
      </c>
      <c r="S49" s="39">
        <v>24389</v>
      </c>
      <c r="T49" s="43">
        <v>86698</v>
      </c>
      <c r="U49" s="64">
        <v>714</v>
      </c>
      <c r="V49" s="55"/>
      <c r="W49" s="65"/>
      <c r="X49" s="41">
        <f>SUM(S49:W49)</f>
        <v>111801</v>
      </c>
      <c r="Y49" s="61"/>
      <c r="Z49" s="43"/>
      <c r="AA49" s="64"/>
      <c r="AB49" s="55"/>
      <c r="AC49" s="65"/>
      <c r="AD49" s="39"/>
      <c r="AE49" s="41">
        <f t="shared" si="1"/>
        <v>111801</v>
      </c>
    </row>
    <row r="50" spans="1:31" ht="32.25" thickBot="1" x14ac:dyDescent="0.3">
      <c r="A50" s="69" t="s">
        <v>84</v>
      </c>
      <c r="B50" s="73">
        <v>200</v>
      </c>
      <c r="C50" s="28">
        <v>5162101</v>
      </c>
      <c r="D50" s="28">
        <v>5450616</v>
      </c>
      <c r="E50" s="75">
        <f t="shared" ref="E50:Q50" si="8">SUM(E36:E49)</f>
        <v>3660681</v>
      </c>
      <c r="F50" s="63">
        <f t="shared" si="8"/>
        <v>2733320</v>
      </c>
      <c r="G50" s="63">
        <f t="shared" si="8"/>
        <v>24495</v>
      </c>
      <c r="H50" s="63">
        <f t="shared" si="8"/>
        <v>7107</v>
      </c>
      <c r="I50" s="63">
        <f t="shared" si="8"/>
        <v>70501</v>
      </c>
      <c r="J50" s="63">
        <f t="shared" si="8"/>
        <v>6496104</v>
      </c>
      <c r="K50" s="62" t="e">
        <f t="shared" si="8"/>
        <v>#REF!</v>
      </c>
      <c r="L50" s="44" t="e">
        <f t="shared" si="8"/>
        <v>#REF!</v>
      </c>
      <c r="M50" s="50">
        <f t="shared" si="8"/>
        <v>0</v>
      </c>
      <c r="N50" s="56">
        <f t="shared" si="8"/>
        <v>0</v>
      </c>
      <c r="O50" s="100">
        <f t="shared" si="8"/>
        <v>-1149</v>
      </c>
      <c r="P50" s="63">
        <f t="shared" si="8"/>
        <v>2046</v>
      </c>
      <c r="Q50" s="63" t="e">
        <f t="shared" si="8"/>
        <v>#REF!</v>
      </c>
      <c r="S50" s="28">
        <f t="shared" ref="S50:AE50" si="9">SUM(S36:S49)</f>
        <v>3722259</v>
      </c>
      <c r="T50" s="28">
        <f t="shared" si="9"/>
        <v>2941490</v>
      </c>
      <c r="U50" s="28">
        <f t="shared" si="9"/>
        <v>28570</v>
      </c>
      <c r="V50" s="28">
        <f t="shared" si="9"/>
        <v>8579</v>
      </c>
      <c r="W50" s="28">
        <f t="shared" si="9"/>
        <v>84099</v>
      </c>
      <c r="X50" s="28">
        <f t="shared" si="9"/>
        <v>6784997</v>
      </c>
      <c r="Y50" s="60">
        <f t="shared" si="9"/>
        <v>-1323542</v>
      </c>
      <c r="Z50" s="28">
        <f t="shared" si="9"/>
        <v>-11358</v>
      </c>
      <c r="AA50" s="28">
        <f t="shared" si="9"/>
        <v>0</v>
      </c>
      <c r="AB50" s="28">
        <f t="shared" si="9"/>
        <v>0</v>
      </c>
      <c r="AC50" s="28">
        <f t="shared" si="9"/>
        <v>-1149</v>
      </c>
      <c r="AD50" s="28">
        <f t="shared" si="9"/>
        <v>1668</v>
      </c>
      <c r="AE50" s="28">
        <f t="shared" si="9"/>
        <v>5450616</v>
      </c>
    </row>
    <row r="51" spans="1:31" ht="16.5" thickBot="1" x14ac:dyDescent="0.3">
      <c r="A51" s="69" t="s">
        <v>85</v>
      </c>
      <c r="B51" s="70"/>
      <c r="C51" s="76">
        <v>9167313</v>
      </c>
      <c r="D51" s="76">
        <v>9282909</v>
      </c>
      <c r="E51" s="77">
        <f t="shared" ref="E51:Q51" si="10">SUM(E33,E34,E50)</f>
        <v>5610523</v>
      </c>
      <c r="F51" s="78">
        <f t="shared" si="10"/>
        <v>4134965</v>
      </c>
      <c r="G51" s="78">
        <f t="shared" si="10"/>
        <v>1451849</v>
      </c>
      <c r="H51" s="78">
        <f t="shared" si="10"/>
        <v>44411</v>
      </c>
      <c r="I51" s="78">
        <f t="shared" si="10"/>
        <v>90207</v>
      </c>
      <c r="J51" s="78">
        <f t="shared" si="10"/>
        <v>11331955</v>
      </c>
      <c r="K51" s="98" t="e">
        <f t="shared" si="10"/>
        <v>#REF!</v>
      </c>
      <c r="L51" s="45" t="e">
        <f t="shared" si="10"/>
        <v>#REF!</v>
      </c>
      <c r="M51" s="51">
        <f t="shared" si="10"/>
        <v>-81</v>
      </c>
      <c r="N51" s="57">
        <f t="shared" si="10"/>
        <v>-7</v>
      </c>
      <c r="O51" s="101" t="e">
        <f t="shared" si="10"/>
        <v>#REF!</v>
      </c>
      <c r="P51" s="78">
        <f t="shared" si="10"/>
        <v>2046</v>
      </c>
      <c r="Q51" s="78" t="e">
        <f t="shared" si="10"/>
        <v>#REF!</v>
      </c>
      <c r="S51" s="76">
        <f t="shared" ref="S51:AE51" si="11">SUM(S33,S34,S50)</f>
        <v>5532312</v>
      </c>
      <c r="T51" s="76">
        <f t="shared" si="11"/>
        <v>3951719</v>
      </c>
      <c r="U51" s="76">
        <f t="shared" si="11"/>
        <v>2049732</v>
      </c>
      <c r="V51" s="76">
        <f t="shared" si="11"/>
        <v>42752</v>
      </c>
      <c r="W51" s="76">
        <f t="shared" si="11"/>
        <v>102141</v>
      </c>
      <c r="X51" s="76">
        <f t="shared" si="11"/>
        <v>11678656</v>
      </c>
      <c r="Y51" s="103">
        <f t="shared" si="11"/>
        <v>-2185997</v>
      </c>
      <c r="Z51" s="76">
        <f t="shared" si="11"/>
        <v>-197333</v>
      </c>
      <c r="AA51" s="76">
        <f t="shared" si="11"/>
        <v>0</v>
      </c>
      <c r="AB51" s="76">
        <f t="shared" si="11"/>
        <v>-240</v>
      </c>
      <c r="AC51" s="76">
        <f t="shared" si="11"/>
        <v>-13845</v>
      </c>
      <c r="AD51" s="76">
        <f t="shared" si="11"/>
        <v>1668</v>
      </c>
      <c r="AE51" s="76">
        <f t="shared" si="11"/>
        <v>9282909</v>
      </c>
    </row>
    <row r="52" spans="1:31" ht="32.25" thickBot="1" x14ac:dyDescent="0.3">
      <c r="A52" s="79" t="s">
        <v>86</v>
      </c>
      <c r="B52" s="80" t="s">
        <v>54</v>
      </c>
      <c r="C52" s="81" t="s">
        <v>55</v>
      </c>
      <c r="D52" s="81" t="s">
        <v>56</v>
      </c>
      <c r="E52" s="72"/>
      <c r="F52" s="39"/>
      <c r="G52" s="39"/>
      <c r="H52" s="39"/>
      <c r="I52" s="39"/>
      <c r="J52" s="39"/>
      <c r="K52" s="61"/>
      <c r="L52" s="43"/>
      <c r="M52" s="49"/>
      <c r="N52" s="55"/>
      <c r="O52" s="65"/>
      <c r="P52" s="39"/>
      <c r="Q52" s="39"/>
      <c r="S52" s="39"/>
      <c r="T52" s="43"/>
      <c r="U52" s="64"/>
      <c r="V52" s="55"/>
      <c r="W52" s="65"/>
      <c r="X52" s="41">
        <f t="shared" ref="X52:X78" si="12">SUM(S52:W52)</f>
        <v>0</v>
      </c>
      <c r="Y52" s="61"/>
      <c r="Z52" s="43"/>
      <c r="AA52" s="64"/>
      <c r="AB52" s="55"/>
      <c r="AC52" s="65"/>
      <c r="AD52" s="39"/>
      <c r="AE52" s="41">
        <f t="shared" ref="AE52:AE78" si="13">SUM(X52:AD52)</f>
        <v>0</v>
      </c>
    </row>
    <row r="53" spans="1:31" ht="16.5" thickBot="1" x14ac:dyDescent="0.3">
      <c r="A53" s="69" t="s">
        <v>87</v>
      </c>
      <c r="B53" s="70"/>
      <c r="C53" s="28"/>
      <c r="D53" s="28"/>
      <c r="E53" s="72"/>
      <c r="F53" s="39"/>
      <c r="G53" s="39"/>
      <c r="H53" s="39"/>
      <c r="I53" s="39"/>
      <c r="J53" s="39"/>
      <c r="K53" s="61"/>
      <c r="L53" s="43"/>
      <c r="M53" s="49"/>
      <c r="N53" s="55"/>
      <c r="O53" s="65"/>
      <c r="P53" s="39"/>
      <c r="Q53" s="39"/>
      <c r="S53" s="39"/>
      <c r="T53" s="43"/>
      <c r="U53" s="64"/>
      <c r="V53" s="55"/>
      <c r="W53" s="65"/>
      <c r="X53" s="41">
        <f t="shared" si="12"/>
        <v>0</v>
      </c>
      <c r="Y53" s="61"/>
      <c r="Z53" s="43"/>
      <c r="AA53" s="64"/>
      <c r="AB53" s="55"/>
      <c r="AC53" s="65"/>
      <c r="AD53" s="39"/>
      <c r="AE53" s="41">
        <f t="shared" si="13"/>
        <v>0</v>
      </c>
    </row>
    <row r="54" spans="1:31" ht="16.5" thickBot="1" x14ac:dyDescent="0.3">
      <c r="A54" s="69" t="s">
        <v>8</v>
      </c>
      <c r="B54" s="73">
        <v>210</v>
      </c>
      <c r="C54" s="28">
        <v>384934</v>
      </c>
      <c r="D54" s="28">
        <v>386508</v>
      </c>
      <c r="E54" s="72">
        <v>68538</v>
      </c>
      <c r="F54" s="39">
        <v>316396</v>
      </c>
      <c r="G54" s="39"/>
      <c r="H54" s="39"/>
      <c r="I54" s="39"/>
      <c r="J54" s="39">
        <f t="shared" ref="J54:J61" si="14">E54+F54+G54+H54+I54</f>
        <v>384934</v>
      </c>
      <c r="K54" s="61"/>
      <c r="L54" s="43"/>
      <c r="M54" s="49"/>
      <c r="N54" s="55"/>
      <c r="O54" s="65"/>
      <c r="P54" s="39"/>
      <c r="Q54" s="63">
        <f t="shared" ref="Q54:Q61" si="15">SUM(J54:P54)</f>
        <v>384934</v>
      </c>
      <c r="S54" s="39">
        <v>109661</v>
      </c>
      <c r="T54" s="43">
        <v>276847</v>
      </c>
      <c r="U54" s="64"/>
      <c r="V54" s="55"/>
      <c r="W54" s="65"/>
      <c r="X54" s="41">
        <f t="shared" si="12"/>
        <v>386508</v>
      </c>
      <c r="Y54" s="61"/>
      <c r="Z54" s="43"/>
      <c r="AA54" s="64"/>
      <c r="AB54" s="55"/>
      <c r="AC54" s="65"/>
      <c r="AD54" s="39"/>
      <c r="AE54" s="41">
        <f t="shared" si="13"/>
        <v>386508</v>
      </c>
    </row>
    <row r="55" spans="1:31" ht="16.5" thickBot="1" x14ac:dyDescent="0.3">
      <c r="A55" s="69" t="s">
        <v>61</v>
      </c>
      <c r="B55" s="73">
        <v>211</v>
      </c>
      <c r="C55" s="28">
        <v>0</v>
      </c>
      <c r="D55" s="28">
        <v>0</v>
      </c>
      <c r="E55" s="72"/>
      <c r="F55" s="39"/>
      <c r="G55" s="39"/>
      <c r="H55" s="39"/>
      <c r="I55" s="39"/>
      <c r="J55" s="39">
        <f t="shared" si="14"/>
        <v>0</v>
      </c>
      <c r="K55" s="61"/>
      <c r="L55" s="43"/>
      <c r="M55" s="49"/>
      <c r="N55" s="55"/>
      <c r="O55" s="65"/>
      <c r="P55" s="39"/>
      <c r="Q55" s="63">
        <f t="shared" si="15"/>
        <v>0</v>
      </c>
      <c r="S55" s="39"/>
      <c r="T55" s="43"/>
      <c r="U55" s="64"/>
      <c r="V55" s="55"/>
      <c r="W55" s="65"/>
      <c r="X55" s="41">
        <f t="shared" si="12"/>
        <v>0</v>
      </c>
      <c r="Y55" s="61"/>
      <c r="Z55" s="43"/>
      <c r="AA55" s="64"/>
      <c r="AB55" s="55"/>
      <c r="AC55" s="65"/>
      <c r="AD55" s="39"/>
      <c r="AE55" s="41">
        <f t="shared" si="13"/>
        <v>0</v>
      </c>
    </row>
    <row r="56" spans="1:31" ht="16.5" thickBot="1" x14ac:dyDescent="0.3">
      <c r="A56" s="69" t="s">
        <v>88</v>
      </c>
      <c r="B56" s="73">
        <v>212</v>
      </c>
      <c r="C56" s="28">
        <v>840690</v>
      </c>
      <c r="D56" s="28">
        <v>1278420</v>
      </c>
      <c r="E56" s="72">
        <v>836301</v>
      </c>
      <c r="F56" s="39"/>
      <c r="G56" s="39">
        <v>388816</v>
      </c>
      <c r="H56" s="39"/>
      <c r="I56" s="39"/>
      <c r="J56" s="39">
        <f t="shared" si="14"/>
        <v>1225117</v>
      </c>
      <c r="K56" s="61"/>
      <c r="L56" s="43"/>
      <c r="M56" s="49" t="e">
        <f>-#REF!</f>
        <v>#REF!</v>
      </c>
      <c r="N56" s="55"/>
      <c r="O56" s="65"/>
      <c r="P56" s="39"/>
      <c r="Q56" s="63" t="e">
        <f t="shared" si="15"/>
        <v>#REF!</v>
      </c>
      <c r="S56" s="39">
        <v>872176</v>
      </c>
      <c r="T56" s="43"/>
      <c r="U56" s="64">
        <v>589427</v>
      </c>
      <c r="V56" s="55"/>
      <c r="W56" s="65"/>
      <c r="X56" s="41">
        <f t="shared" si="12"/>
        <v>1461603</v>
      </c>
      <c r="Y56" s="61"/>
      <c r="Z56" s="43"/>
      <c r="AA56" s="64">
        <f>-91700+-91483</f>
        <v>-183183</v>
      </c>
      <c r="AB56" s="55"/>
      <c r="AC56" s="65"/>
      <c r="AD56" s="39"/>
      <c r="AE56" s="41">
        <f t="shared" si="13"/>
        <v>1278420</v>
      </c>
    </row>
    <row r="57" spans="1:31" ht="32.25" thickBot="1" x14ac:dyDescent="0.3">
      <c r="A57" s="69" t="s">
        <v>89</v>
      </c>
      <c r="B57" s="73">
        <v>213</v>
      </c>
      <c r="C57" s="28">
        <v>549784</v>
      </c>
      <c r="D57" s="28">
        <v>728130</v>
      </c>
      <c r="E57" s="72">
        <v>100882</v>
      </c>
      <c r="F57" s="39">
        <v>384634</v>
      </c>
      <c r="G57" s="39">
        <v>243679</v>
      </c>
      <c r="H57" s="39">
        <v>2616</v>
      </c>
      <c r="I57" s="39">
        <v>55213</v>
      </c>
      <c r="J57" s="39">
        <f t="shared" si="14"/>
        <v>787024</v>
      </c>
      <c r="K57" s="61" t="e">
        <f>-#REF!</f>
        <v>#REF!</v>
      </c>
      <c r="L57" s="43" t="e">
        <f>-#REF!</f>
        <v>#REF!</v>
      </c>
      <c r="M57" s="49" t="e">
        <f>-#REF!</f>
        <v>#REF!</v>
      </c>
      <c r="N57" s="55" t="e">
        <f>-#REF!</f>
        <v>#REF!</v>
      </c>
      <c r="O57" s="65" t="e">
        <f>-#REF!</f>
        <v>#REF!</v>
      </c>
      <c r="P57" s="39"/>
      <c r="Q57" s="63" t="e">
        <f t="shared" si="15"/>
        <v>#REF!</v>
      </c>
      <c r="S57" s="39">
        <v>135543</v>
      </c>
      <c r="T57" s="43">
        <v>679878</v>
      </c>
      <c r="U57" s="64">
        <v>442736</v>
      </c>
      <c r="V57" s="55">
        <v>2633</v>
      </c>
      <c r="W57" s="65">
        <v>55221</v>
      </c>
      <c r="X57" s="41">
        <f t="shared" si="12"/>
        <v>1316011</v>
      </c>
      <c r="Y57" s="61">
        <v>-240</v>
      </c>
      <c r="Z57" s="43">
        <v>-78473</v>
      </c>
      <c r="AA57" s="64">
        <v>-448427</v>
      </c>
      <c r="AB57" s="55">
        <v>-2150</v>
      </c>
      <c r="AC57" s="65">
        <v>-58591</v>
      </c>
      <c r="AD57" s="39"/>
      <c r="AE57" s="41">
        <f t="shared" si="13"/>
        <v>728130</v>
      </c>
    </row>
    <row r="58" spans="1:31" ht="16.5" thickBot="1" x14ac:dyDescent="0.3">
      <c r="A58" s="69" t="s">
        <v>90</v>
      </c>
      <c r="B58" s="73">
        <v>214</v>
      </c>
      <c r="C58" s="28">
        <v>85755</v>
      </c>
      <c r="D58" s="28">
        <v>74405</v>
      </c>
      <c r="E58" s="72">
        <v>57709</v>
      </c>
      <c r="F58" s="39">
        <v>16916</v>
      </c>
      <c r="G58" s="39">
        <v>10387</v>
      </c>
      <c r="H58" s="39">
        <v>611</v>
      </c>
      <c r="I58" s="39">
        <v>132</v>
      </c>
      <c r="J58" s="39">
        <f t="shared" si="14"/>
        <v>85755</v>
      </c>
      <c r="K58" s="61"/>
      <c r="L58" s="43"/>
      <c r="M58" s="49"/>
      <c r="N58" s="55"/>
      <c r="O58" s="65"/>
      <c r="P58" s="39"/>
      <c r="Q58" s="63">
        <f t="shared" si="15"/>
        <v>85755</v>
      </c>
      <c r="S58" s="39">
        <v>35163</v>
      </c>
      <c r="T58" s="43">
        <v>16053</v>
      </c>
      <c r="U58" s="64">
        <v>22650</v>
      </c>
      <c r="V58" s="55">
        <v>469</v>
      </c>
      <c r="W58" s="65">
        <v>70</v>
      </c>
      <c r="X58" s="41">
        <f t="shared" si="12"/>
        <v>74405</v>
      </c>
      <c r="Y58" s="61"/>
      <c r="Z58" s="43"/>
      <c r="AA58" s="64"/>
      <c r="AB58" s="55"/>
      <c r="AC58" s="65"/>
      <c r="AD58" s="39"/>
      <c r="AE58" s="41">
        <f t="shared" si="13"/>
        <v>74405</v>
      </c>
    </row>
    <row r="59" spans="1:31" ht="32.25" thickBot="1" x14ac:dyDescent="0.3">
      <c r="A59" s="69" t="s">
        <v>91</v>
      </c>
      <c r="B59" s="73">
        <v>215</v>
      </c>
      <c r="C59" s="28">
        <v>9</v>
      </c>
      <c r="D59" s="28">
        <v>543</v>
      </c>
      <c r="E59" s="72"/>
      <c r="F59" s="39">
        <v>9</v>
      </c>
      <c r="G59" s="39"/>
      <c r="H59" s="39"/>
      <c r="I59" s="39"/>
      <c r="J59" s="39">
        <f t="shared" si="14"/>
        <v>9</v>
      </c>
      <c r="K59" s="61"/>
      <c r="L59" s="43"/>
      <c r="M59" s="49"/>
      <c r="N59" s="55"/>
      <c r="O59" s="65"/>
      <c r="P59" s="39"/>
      <c r="Q59" s="63">
        <f t="shared" si="15"/>
        <v>9</v>
      </c>
      <c r="S59" s="39">
        <v>528</v>
      </c>
      <c r="T59" s="43">
        <v>15</v>
      </c>
      <c r="U59" s="64"/>
      <c r="V59" s="55"/>
      <c r="W59" s="65"/>
      <c r="X59" s="41">
        <f t="shared" si="12"/>
        <v>543</v>
      </c>
      <c r="Y59" s="61"/>
      <c r="Z59" s="43"/>
      <c r="AA59" s="64"/>
      <c r="AB59" s="55"/>
      <c r="AC59" s="65"/>
      <c r="AD59" s="39"/>
      <c r="AE59" s="41">
        <f t="shared" si="13"/>
        <v>543</v>
      </c>
    </row>
    <row r="60" spans="1:31" ht="16.5" thickBot="1" x14ac:dyDescent="0.3">
      <c r="A60" s="69" t="s">
        <v>92</v>
      </c>
      <c r="B60" s="73">
        <v>216</v>
      </c>
      <c r="C60" s="28">
        <v>61297</v>
      </c>
      <c r="D60" s="28">
        <v>66162</v>
      </c>
      <c r="E60" s="72">
        <v>37184</v>
      </c>
      <c r="F60" s="39">
        <v>14980</v>
      </c>
      <c r="G60" s="39">
        <v>7758</v>
      </c>
      <c r="H60" s="39">
        <v>1000</v>
      </c>
      <c r="I60" s="39">
        <v>375</v>
      </c>
      <c r="J60" s="39">
        <f t="shared" si="14"/>
        <v>61297</v>
      </c>
      <c r="K60" s="61"/>
      <c r="L60" s="43"/>
      <c r="M60" s="49"/>
      <c r="N60" s="55"/>
      <c r="O60" s="65"/>
      <c r="P60" s="39"/>
      <c r="Q60" s="63">
        <f t="shared" si="15"/>
        <v>61297</v>
      </c>
      <c r="S60" s="39">
        <v>36008</v>
      </c>
      <c r="T60" s="43">
        <v>18185</v>
      </c>
      <c r="U60" s="64">
        <v>11245</v>
      </c>
      <c r="V60" s="55">
        <v>462</v>
      </c>
      <c r="W60" s="65">
        <v>262</v>
      </c>
      <c r="X60" s="41">
        <f t="shared" si="12"/>
        <v>66162</v>
      </c>
      <c r="Y60" s="61"/>
      <c r="Z60" s="43"/>
      <c r="AA60" s="64"/>
      <c r="AB60" s="55"/>
      <c r="AC60" s="65"/>
      <c r="AD60" s="39"/>
      <c r="AE60" s="41">
        <f t="shared" si="13"/>
        <v>66162</v>
      </c>
    </row>
    <row r="61" spans="1:31" ht="16.5" thickBot="1" x14ac:dyDescent="0.3">
      <c r="A61" s="69" t="s">
        <v>11</v>
      </c>
      <c r="B61" s="73">
        <v>217</v>
      </c>
      <c r="C61" s="28">
        <v>432434</v>
      </c>
      <c r="D61" s="28">
        <v>93963</v>
      </c>
      <c r="E61" s="72">
        <v>343303</v>
      </c>
      <c r="F61" s="39">
        <v>121832</v>
      </c>
      <c r="G61" s="39">
        <f>1624+11033+5572</f>
        <v>18229</v>
      </c>
      <c r="H61" s="39">
        <f>62877+126+1</f>
        <v>63004</v>
      </c>
      <c r="I61" s="39">
        <f>84108+27</f>
        <v>84135</v>
      </c>
      <c r="J61" s="39">
        <f t="shared" si="14"/>
        <v>630503</v>
      </c>
      <c r="K61" s="61"/>
      <c r="L61" s="43" t="e">
        <f>-#REF!</f>
        <v>#REF!</v>
      </c>
      <c r="M61" s="49"/>
      <c r="N61" s="55" t="e">
        <f>-#REF!</f>
        <v>#REF!</v>
      </c>
      <c r="O61" s="65" t="e">
        <f>-#REF!</f>
        <v>#REF!</v>
      </c>
      <c r="P61" s="39"/>
      <c r="Q61" s="63" t="e">
        <f t="shared" si="15"/>
        <v>#REF!</v>
      </c>
      <c r="S61" s="39">
        <v>111888</v>
      </c>
      <c r="T61" s="43">
        <v>84184</v>
      </c>
      <c r="U61" s="64">
        <f>4661+6683+5686</f>
        <v>17030</v>
      </c>
      <c r="V61" s="55">
        <v>61219</v>
      </c>
      <c r="W61" s="65">
        <v>96121</v>
      </c>
      <c r="X61" s="41">
        <f t="shared" si="12"/>
        <v>370442</v>
      </c>
      <c r="Y61" s="61">
        <v>-2010</v>
      </c>
      <c r="Z61" s="43">
        <v>-121084</v>
      </c>
      <c r="AA61" s="64"/>
      <c r="AB61" s="55">
        <v>-60897</v>
      </c>
      <c r="AC61" s="65">
        <v>-92488</v>
      </c>
      <c r="AD61" s="39"/>
      <c r="AE61" s="41">
        <f t="shared" si="13"/>
        <v>93963</v>
      </c>
    </row>
    <row r="62" spans="1:31" ht="32.25" thickBot="1" x14ac:dyDescent="0.3">
      <c r="A62" s="69" t="s">
        <v>93</v>
      </c>
      <c r="B62" s="73">
        <v>300</v>
      </c>
      <c r="C62" s="28">
        <v>2354903</v>
      </c>
      <c r="D62" s="28">
        <v>2628131</v>
      </c>
      <c r="E62" s="75">
        <f t="shared" ref="E62:Q62" si="16">SUM(E54:E61)</f>
        <v>1443917</v>
      </c>
      <c r="F62" s="63">
        <f t="shared" si="16"/>
        <v>854767</v>
      </c>
      <c r="G62" s="63">
        <f t="shared" si="16"/>
        <v>668869</v>
      </c>
      <c r="H62" s="63">
        <f t="shared" si="16"/>
        <v>67231</v>
      </c>
      <c r="I62" s="63">
        <f t="shared" si="16"/>
        <v>139855</v>
      </c>
      <c r="J62" s="63">
        <f t="shared" si="16"/>
        <v>3174639</v>
      </c>
      <c r="K62" s="62" t="e">
        <f t="shared" si="16"/>
        <v>#REF!</v>
      </c>
      <c r="L62" s="44" t="e">
        <f t="shared" si="16"/>
        <v>#REF!</v>
      </c>
      <c r="M62" s="50" t="e">
        <f t="shared" si="16"/>
        <v>#REF!</v>
      </c>
      <c r="N62" s="56" t="e">
        <f t="shared" si="16"/>
        <v>#REF!</v>
      </c>
      <c r="O62" s="100" t="e">
        <f t="shared" si="16"/>
        <v>#REF!</v>
      </c>
      <c r="P62" s="63">
        <f t="shared" si="16"/>
        <v>0</v>
      </c>
      <c r="Q62" s="63" t="e">
        <f t="shared" si="16"/>
        <v>#REF!</v>
      </c>
      <c r="S62" s="28">
        <f t="shared" ref="S62:AE62" si="17">SUM(S54:S61)</f>
        <v>1300967</v>
      </c>
      <c r="T62" s="28">
        <f t="shared" si="17"/>
        <v>1075162</v>
      </c>
      <c r="U62" s="28">
        <f t="shared" si="17"/>
        <v>1083088</v>
      </c>
      <c r="V62" s="28">
        <f t="shared" si="17"/>
        <v>64783</v>
      </c>
      <c r="W62" s="28">
        <f t="shared" si="17"/>
        <v>151674</v>
      </c>
      <c r="X62" s="28">
        <f t="shared" si="17"/>
        <v>3675674</v>
      </c>
      <c r="Y62" s="60">
        <f t="shared" si="17"/>
        <v>-2250</v>
      </c>
      <c r="Z62" s="28">
        <f t="shared" si="17"/>
        <v>-199557</v>
      </c>
      <c r="AA62" s="28">
        <f t="shared" si="17"/>
        <v>-631610</v>
      </c>
      <c r="AB62" s="28">
        <f t="shared" si="17"/>
        <v>-63047</v>
      </c>
      <c r="AC62" s="28">
        <f t="shared" si="17"/>
        <v>-151079</v>
      </c>
      <c r="AD62" s="28">
        <f t="shared" si="17"/>
        <v>0</v>
      </c>
      <c r="AE62" s="28">
        <f t="shared" si="17"/>
        <v>2628131</v>
      </c>
    </row>
    <row r="63" spans="1:31" ht="32.25" thickBot="1" x14ac:dyDescent="0.3">
      <c r="A63" s="69" t="s">
        <v>94</v>
      </c>
      <c r="B63" s="73">
        <v>301</v>
      </c>
      <c r="C63" s="28"/>
      <c r="D63" s="28"/>
      <c r="E63" s="75"/>
      <c r="F63" s="63"/>
      <c r="G63" s="63"/>
      <c r="H63" s="63"/>
      <c r="I63" s="63"/>
      <c r="J63" s="63"/>
      <c r="K63" s="62"/>
      <c r="L63" s="44"/>
      <c r="M63" s="50"/>
      <c r="N63" s="56"/>
      <c r="O63" s="100"/>
      <c r="P63" s="63"/>
      <c r="Q63" s="63"/>
      <c r="S63" s="39"/>
      <c r="T63" s="43"/>
      <c r="U63" s="64"/>
      <c r="V63" s="55"/>
      <c r="W63" s="65"/>
      <c r="X63" s="41">
        <f t="shared" si="12"/>
        <v>0</v>
      </c>
      <c r="Y63" s="61"/>
      <c r="Z63" s="43"/>
      <c r="AA63" s="64"/>
      <c r="AB63" s="55"/>
      <c r="AC63" s="65"/>
      <c r="AD63" s="39"/>
      <c r="AE63" s="41">
        <f t="shared" si="13"/>
        <v>0</v>
      </c>
    </row>
    <row r="64" spans="1:31" ht="16.5" thickBot="1" x14ac:dyDescent="0.3">
      <c r="A64" s="69" t="s">
        <v>95</v>
      </c>
      <c r="B64" s="70"/>
      <c r="C64" s="28"/>
      <c r="D64" s="28"/>
      <c r="E64" s="75"/>
      <c r="F64" s="63"/>
      <c r="G64" s="63"/>
      <c r="H64" s="63"/>
      <c r="I64" s="63"/>
      <c r="J64" s="63"/>
      <c r="K64" s="62"/>
      <c r="L64" s="44"/>
      <c r="M64" s="50"/>
      <c r="N64" s="56"/>
      <c r="O64" s="100"/>
      <c r="P64" s="63"/>
      <c r="Q64" s="63"/>
      <c r="S64" s="39"/>
      <c r="T64" s="43"/>
      <c r="U64" s="64"/>
      <c r="V64" s="55"/>
      <c r="W64" s="65"/>
      <c r="X64" s="41">
        <f t="shared" si="12"/>
        <v>0</v>
      </c>
      <c r="Y64" s="61"/>
      <c r="Z64" s="43"/>
      <c r="AA64" s="64"/>
      <c r="AB64" s="55"/>
      <c r="AC64" s="65"/>
      <c r="AD64" s="39"/>
      <c r="AE64" s="41">
        <f t="shared" si="13"/>
        <v>0</v>
      </c>
    </row>
    <row r="65" spans="1:33" ht="16.5" thickBot="1" x14ac:dyDescent="0.3">
      <c r="A65" s="69" t="s">
        <v>8</v>
      </c>
      <c r="B65" s="73">
        <v>310</v>
      </c>
      <c r="C65" s="28">
        <v>1141097</v>
      </c>
      <c r="D65" s="28">
        <v>1259746</v>
      </c>
      <c r="E65" s="75">
        <v>191908</v>
      </c>
      <c r="F65" s="63">
        <v>949189</v>
      </c>
      <c r="G65" s="63"/>
      <c r="H65" s="63"/>
      <c r="I65" s="63"/>
      <c r="J65" s="39">
        <f t="shared" ref="J65:J71" si="18">E65+F65+G65+H65+I65</f>
        <v>1141097</v>
      </c>
      <c r="K65" s="62"/>
      <c r="L65" s="44"/>
      <c r="M65" s="50"/>
      <c r="N65" s="56"/>
      <c r="O65" s="100"/>
      <c r="P65" s="63"/>
      <c r="Q65" s="63">
        <f t="shared" ref="Q65:Q71" si="19">SUM(J65:P65)</f>
        <v>1141097</v>
      </c>
      <c r="S65" s="39">
        <v>191908</v>
      </c>
      <c r="T65" s="43">
        <v>1067838</v>
      </c>
      <c r="U65" s="64"/>
      <c r="V65" s="55"/>
      <c r="W65" s="65"/>
      <c r="X65" s="41">
        <f t="shared" si="12"/>
        <v>1259746</v>
      </c>
      <c r="Y65" s="61"/>
      <c r="Z65" s="43"/>
      <c r="AA65" s="64"/>
      <c r="AB65" s="55"/>
      <c r="AC65" s="65"/>
      <c r="AD65" s="39"/>
      <c r="AE65" s="41">
        <f t="shared" si="13"/>
        <v>1259746</v>
      </c>
    </row>
    <row r="66" spans="1:33" ht="16.5" thickBot="1" x14ac:dyDescent="0.3">
      <c r="A66" s="69" t="s">
        <v>61</v>
      </c>
      <c r="B66" s="73">
        <v>311</v>
      </c>
      <c r="C66" s="28">
        <v>37388</v>
      </c>
      <c r="D66" s="28">
        <v>35744</v>
      </c>
      <c r="E66" s="75">
        <v>37388</v>
      </c>
      <c r="F66" s="63"/>
      <c r="G66" s="63"/>
      <c r="H66" s="63"/>
      <c r="I66" s="63"/>
      <c r="J66" s="39">
        <f t="shared" si="18"/>
        <v>37388</v>
      </c>
      <c r="K66" s="62"/>
      <c r="L66" s="44"/>
      <c r="M66" s="50"/>
      <c r="N66" s="56"/>
      <c r="O66" s="100"/>
      <c r="P66" s="63"/>
      <c r="Q66" s="63">
        <f t="shared" si="19"/>
        <v>37388</v>
      </c>
      <c r="S66" s="39">
        <v>35744</v>
      </c>
      <c r="T66" s="43"/>
      <c r="U66" s="64"/>
      <c r="V66" s="55"/>
      <c r="W66" s="65"/>
      <c r="X66" s="41">
        <f t="shared" si="12"/>
        <v>35744</v>
      </c>
      <c r="Y66" s="61"/>
      <c r="Z66" s="43"/>
      <c r="AA66" s="64"/>
      <c r="AB66" s="55"/>
      <c r="AC66" s="65"/>
      <c r="AD66" s="39"/>
      <c r="AE66" s="41">
        <f t="shared" si="13"/>
        <v>35744</v>
      </c>
    </row>
    <row r="67" spans="1:33" ht="16.5" thickBot="1" x14ac:dyDescent="0.3">
      <c r="A67" s="69" t="s">
        <v>96</v>
      </c>
      <c r="B67" s="73">
        <v>312</v>
      </c>
      <c r="C67" s="28">
        <v>983900</v>
      </c>
      <c r="D67" s="28">
        <v>983900</v>
      </c>
      <c r="E67" s="75">
        <v>983900</v>
      </c>
      <c r="F67" s="63"/>
      <c r="G67" s="63"/>
      <c r="H67" s="63"/>
      <c r="I67" s="63"/>
      <c r="J67" s="39">
        <f t="shared" si="18"/>
        <v>983900</v>
      </c>
      <c r="K67" s="62"/>
      <c r="L67" s="44"/>
      <c r="M67" s="50"/>
      <c r="N67" s="56"/>
      <c r="O67" s="100"/>
      <c r="P67" s="63"/>
      <c r="Q67" s="63">
        <f t="shared" si="19"/>
        <v>983900</v>
      </c>
      <c r="S67" s="39">
        <v>983900</v>
      </c>
      <c r="T67" s="43"/>
      <c r="U67" s="64"/>
      <c r="V67" s="55"/>
      <c r="W67" s="65"/>
      <c r="X67" s="41">
        <f t="shared" si="12"/>
        <v>983900</v>
      </c>
      <c r="Y67" s="61"/>
      <c r="Z67" s="43"/>
      <c r="AA67" s="64"/>
      <c r="AB67" s="55"/>
      <c r="AC67" s="65"/>
      <c r="AD67" s="39"/>
      <c r="AE67" s="41">
        <f t="shared" si="13"/>
        <v>983900</v>
      </c>
    </row>
    <row r="68" spans="1:33" ht="32.25" thickBot="1" x14ac:dyDescent="0.3">
      <c r="A68" s="69" t="s">
        <v>97</v>
      </c>
      <c r="B68" s="73">
        <v>313</v>
      </c>
      <c r="C68" s="28">
        <v>0</v>
      </c>
      <c r="D68" s="28">
        <v>0</v>
      </c>
      <c r="E68" s="75"/>
      <c r="F68" s="63"/>
      <c r="G68" s="63"/>
      <c r="H68" s="63"/>
      <c r="I68" s="63"/>
      <c r="J68" s="39">
        <f t="shared" si="18"/>
        <v>0</v>
      </c>
      <c r="K68" s="62"/>
      <c r="L68" s="44"/>
      <c r="M68" s="50"/>
      <c r="N68" s="56"/>
      <c r="O68" s="100"/>
      <c r="P68" s="63"/>
      <c r="Q68" s="63">
        <f t="shared" si="19"/>
        <v>0</v>
      </c>
      <c r="S68" s="39"/>
      <c r="T68" s="43"/>
      <c r="U68" s="64"/>
      <c r="V68" s="55"/>
      <c r="W68" s="65"/>
      <c r="X68" s="41">
        <f t="shared" si="12"/>
        <v>0</v>
      </c>
      <c r="Y68" s="61"/>
      <c r="Z68" s="43"/>
      <c r="AA68" s="64"/>
      <c r="AB68" s="55"/>
      <c r="AC68" s="65"/>
      <c r="AD68" s="39"/>
      <c r="AE68" s="41">
        <f t="shared" si="13"/>
        <v>0</v>
      </c>
    </row>
    <row r="69" spans="1:33" ht="16.5" thickBot="1" x14ac:dyDescent="0.3">
      <c r="A69" s="69" t="s">
        <v>98</v>
      </c>
      <c r="B69" s="73">
        <v>314</v>
      </c>
      <c r="C69" s="28">
        <v>7275</v>
      </c>
      <c r="D69" s="28">
        <v>7275</v>
      </c>
      <c r="E69" s="75"/>
      <c r="F69" s="63">
        <v>1310</v>
      </c>
      <c r="G69" s="63"/>
      <c r="H69" s="63">
        <v>5965</v>
      </c>
      <c r="I69" s="63"/>
      <c r="J69" s="39">
        <f t="shared" si="18"/>
        <v>7275</v>
      </c>
      <c r="K69" s="62"/>
      <c r="L69" s="44"/>
      <c r="M69" s="50"/>
      <c r="N69" s="56"/>
      <c r="O69" s="100"/>
      <c r="P69" s="63"/>
      <c r="Q69" s="63">
        <f t="shared" si="19"/>
        <v>7275</v>
      </c>
      <c r="S69" s="39"/>
      <c r="T69" s="43">
        <v>1310</v>
      </c>
      <c r="U69" s="64"/>
      <c r="V69" s="55">
        <v>5965</v>
      </c>
      <c r="W69" s="65"/>
      <c r="X69" s="41">
        <f t="shared" si="12"/>
        <v>7275</v>
      </c>
      <c r="Y69" s="61"/>
      <c r="Z69" s="43"/>
      <c r="AA69" s="64"/>
      <c r="AB69" s="55"/>
      <c r="AC69" s="65"/>
      <c r="AD69" s="39"/>
      <c r="AE69" s="41">
        <f t="shared" si="13"/>
        <v>7275</v>
      </c>
    </row>
    <row r="70" spans="1:33" ht="16.5" thickBot="1" x14ac:dyDescent="0.3">
      <c r="A70" s="69" t="s">
        <v>10</v>
      </c>
      <c r="B70" s="73">
        <v>315</v>
      </c>
      <c r="C70" s="28">
        <v>529653</v>
      </c>
      <c r="D70" s="28">
        <v>529653</v>
      </c>
      <c r="E70" s="75">
        <v>353572</v>
      </c>
      <c r="F70" s="63">
        <v>176081</v>
      </c>
      <c r="G70" s="63"/>
      <c r="H70" s="63"/>
      <c r="I70" s="63"/>
      <c r="J70" s="39">
        <f t="shared" si="18"/>
        <v>529653</v>
      </c>
      <c r="K70" s="62"/>
      <c r="L70" s="44"/>
      <c r="M70" s="50"/>
      <c r="N70" s="56"/>
      <c r="O70" s="100"/>
      <c r="P70" s="63"/>
      <c r="Q70" s="63">
        <f t="shared" si="19"/>
        <v>529653</v>
      </c>
      <c r="S70" s="39">
        <v>353573</v>
      </c>
      <c r="T70" s="43">
        <v>176080</v>
      </c>
      <c r="U70" s="64"/>
      <c r="V70" s="55"/>
      <c r="W70" s="65"/>
      <c r="X70" s="41">
        <f t="shared" si="12"/>
        <v>529653</v>
      </c>
      <c r="Y70" s="61"/>
      <c r="Z70" s="43"/>
      <c r="AA70" s="64"/>
      <c r="AB70" s="55"/>
      <c r="AC70" s="65"/>
      <c r="AD70" s="39"/>
      <c r="AE70" s="41">
        <f t="shared" si="13"/>
        <v>529653</v>
      </c>
    </row>
    <row r="71" spans="1:33" ht="16.5" thickBot="1" x14ac:dyDescent="0.3">
      <c r="A71" s="69" t="s">
        <v>9</v>
      </c>
      <c r="B71" s="73">
        <v>316</v>
      </c>
      <c r="C71" s="28">
        <v>0</v>
      </c>
      <c r="D71" s="28">
        <v>0</v>
      </c>
      <c r="E71" s="75"/>
      <c r="F71" s="63"/>
      <c r="G71" s="63"/>
      <c r="H71" s="63"/>
      <c r="I71" s="63"/>
      <c r="J71" s="39">
        <f t="shared" si="18"/>
        <v>0</v>
      </c>
      <c r="K71" s="62"/>
      <c r="L71" s="44"/>
      <c r="M71" s="50"/>
      <c r="N71" s="56"/>
      <c r="O71" s="100"/>
      <c r="P71" s="63"/>
      <c r="Q71" s="63">
        <f t="shared" si="19"/>
        <v>0</v>
      </c>
      <c r="S71" s="39"/>
      <c r="T71" s="43"/>
      <c r="U71" s="64"/>
      <c r="V71" s="55"/>
      <c r="W71" s="65"/>
      <c r="X71" s="41">
        <f t="shared" si="12"/>
        <v>0</v>
      </c>
      <c r="Y71" s="61"/>
      <c r="Z71" s="43"/>
      <c r="AA71" s="64"/>
      <c r="AB71" s="55"/>
      <c r="AC71" s="65"/>
      <c r="AD71" s="39"/>
      <c r="AE71" s="41">
        <f t="shared" si="13"/>
        <v>0</v>
      </c>
    </row>
    <row r="72" spans="1:33" ht="32.25" thickBot="1" x14ac:dyDescent="0.3">
      <c r="A72" s="69" t="s">
        <v>99</v>
      </c>
      <c r="B72" s="73">
        <v>400</v>
      </c>
      <c r="C72" s="28">
        <v>2699313</v>
      </c>
      <c r="D72" s="28">
        <v>2816318</v>
      </c>
      <c r="E72" s="75">
        <f t="shared" ref="E72:Q72" si="20">SUM(E65:E71)</f>
        <v>1566768</v>
      </c>
      <c r="F72" s="63">
        <f t="shared" si="20"/>
        <v>1126580</v>
      </c>
      <c r="G72" s="63">
        <f t="shared" si="20"/>
        <v>0</v>
      </c>
      <c r="H72" s="63">
        <f t="shared" si="20"/>
        <v>5965</v>
      </c>
      <c r="I72" s="63">
        <f t="shared" si="20"/>
        <v>0</v>
      </c>
      <c r="J72" s="63">
        <f t="shared" si="20"/>
        <v>2699313</v>
      </c>
      <c r="K72" s="62">
        <f t="shared" si="20"/>
        <v>0</v>
      </c>
      <c r="L72" s="44">
        <f t="shared" si="20"/>
        <v>0</v>
      </c>
      <c r="M72" s="50">
        <f t="shared" si="20"/>
        <v>0</v>
      </c>
      <c r="N72" s="56">
        <f t="shared" si="20"/>
        <v>0</v>
      </c>
      <c r="O72" s="100">
        <f t="shared" si="20"/>
        <v>0</v>
      </c>
      <c r="P72" s="63">
        <f t="shared" si="20"/>
        <v>0</v>
      </c>
      <c r="Q72" s="63">
        <f t="shared" si="20"/>
        <v>2699313</v>
      </c>
      <c r="S72" s="28">
        <f t="shared" ref="S72:AE72" si="21">SUM(S65:S71)</f>
        <v>1565125</v>
      </c>
      <c r="T72" s="28">
        <f t="shared" si="21"/>
        <v>1245228</v>
      </c>
      <c r="U72" s="28">
        <f t="shared" si="21"/>
        <v>0</v>
      </c>
      <c r="V72" s="28">
        <f t="shared" si="21"/>
        <v>5965</v>
      </c>
      <c r="W72" s="28">
        <f t="shared" si="21"/>
        <v>0</v>
      </c>
      <c r="X72" s="28">
        <f t="shared" si="21"/>
        <v>2816318</v>
      </c>
      <c r="Y72" s="60">
        <f t="shared" si="21"/>
        <v>0</v>
      </c>
      <c r="Z72" s="28">
        <f t="shared" si="21"/>
        <v>0</v>
      </c>
      <c r="AA72" s="28">
        <f t="shared" si="21"/>
        <v>0</v>
      </c>
      <c r="AB72" s="28">
        <f t="shared" si="21"/>
        <v>0</v>
      </c>
      <c r="AC72" s="28">
        <f t="shared" si="21"/>
        <v>0</v>
      </c>
      <c r="AD72" s="28">
        <f t="shared" si="21"/>
        <v>0</v>
      </c>
      <c r="AE72" s="28">
        <f t="shared" si="21"/>
        <v>2816318</v>
      </c>
    </row>
    <row r="73" spans="1:33" ht="16.5" thickBot="1" x14ac:dyDescent="0.3">
      <c r="A73" s="69" t="s">
        <v>100</v>
      </c>
      <c r="B73" s="70"/>
      <c r="C73" s="28">
        <v>0</v>
      </c>
      <c r="D73" s="28">
        <v>0</v>
      </c>
      <c r="E73" s="75"/>
      <c r="F73" s="63"/>
      <c r="G73" s="63"/>
      <c r="H73" s="63"/>
      <c r="I73" s="63"/>
      <c r="J73" s="63"/>
      <c r="K73" s="62"/>
      <c r="L73" s="44"/>
      <c r="M73" s="50"/>
      <c r="N73" s="56"/>
      <c r="O73" s="100"/>
      <c r="P73" s="63"/>
      <c r="Q73" s="63"/>
      <c r="S73" s="39"/>
      <c r="T73" s="43"/>
      <c r="U73" s="64"/>
      <c r="V73" s="55"/>
      <c r="W73" s="65"/>
      <c r="X73" s="41">
        <f t="shared" si="12"/>
        <v>0</v>
      </c>
      <c r="Y73" s="61"/>
      <c r="Z73" s="43"/>
      <c r="AA73" s="64"/>
      <c r="AB73" s="55"/>
      <c r="AC73" s="65"/>
      <c r="AD73" s="39"/>
      <c r="AE73" s="41">
        <f t="shared" si="13"/>
        <v>0</v>
      </c>
    </row>
    <row r="74" spans="1:33" ht="16.5" thickBot="1" x14ac:dyDescent="0.3">
      <c r="A74" s="69" t="s">
        <v>101</v>
      </c>
      <c r="B74" s="73">
        <v>410</v>
      </c>
      <c r="C74" s="28">
        <v>949307</v>
      </c>
      <c r="D74" s="28">
        <v>949307</v>
      </c>
      <c r="E74" s="75">
        <v>949307</v>
      </c>
      <c r="F74" s="63">
        <v>400000</v>
      </c>
      <c r="G74" s="63">
        <v>900000</v>
      </c>
      <c r="H74" s="63">
        <v>8747</v>
      </c>
      <c r="I74" s="63">
        <v>14795</v>
      </c>
      <c r="J74" s="39">
        <f t="shared" ref="J74:J78" si="22">E74+F74+G74+H74+I74</f>
        <v>2272849</v>
      </c>
      <c r="K74" s="62"/>
      <c r="L74" s="44" t="e">
        <f>#REF!</f>
        <v>#REF!</v>
      </c>
      <c r="M74" s="50" t="e">
        <f>#REF!</f>
        <v>#REF!</v>
      </c>
      <c r="N74" s="56" t="e">
        <f>#REF!</f>
        <v>#REF!</v>
      </c>
      <c r="O74" s="100" t="e">
        <f>#REF!</f>
        <v>#REF!</v>
      </c>
      <c r="P74" s="63"/>
      <c r="Q74" s="63" t="e">
        <f>SUM(J74:P74)</f>
        <v>#REF!</v>
      </c>
      <c r="S74" s="39">
        <v>949307</v>
      </c>
      <c r="T74" s="43">
        <v>400000</v>
      </c>
      <c r="U74" s="64">
        <v>900000</v>
      </c>
      <c r="V74" s="55">
        <v>8747</v>
      </c>
      <c r="W74" s="65">
        <v>14795</v>
      </c>
      <c r="X74" s="41">
        <f t="shared" si="12"/>
        <v>2272849</v>
      </c>
      <c r="Y74" s="61"/>
      <c r="Z74" s="43">
        <v>-400000</v>
      </c>
      <c r="AA74" s="64">
        <v>-900000</v>
      </c>
      <c r="AB74" s="55">
        <v>-8747</v>
      </c>
      <c r="AC74" s="65">
        <v>-14795</v>
      </c>
      <c r="AD74" s="39"/>
      <c r="AE74" s="41">
        <f t="shared" si="13"/>
        <v>949307</v>
      </c>
    </row>
    <row r="75" spans="1:33" ht="16.5" thickBot="1" x14ac:dyDescent="0.3">
      <c r="A75" s="69" t="s">
        <v>33</v>
      </c>
      <c r="B75" s="73">
        <v>411</v>
      </c>
      <c r="C75" s="28">
        <v>-14363</v>
      </c>
      <c r="D75" s="28">
        <v>-14363</v>
      </c>
      <c r="E75" s="75">
        <v>-14363</v>
      </c>
      <c r="F75" s="63"/>
      <c r="G75" s="63"/>
      <c r="H75" s="63"/>
      <c r="I75" s="63"/>
      <c r="J75" s="39">
        <f t="shared" si="22"/>
        <v>-14363</v>
      </c>
      <c r="K75" s="62"/>
      <c r="L75" s="44"/>
      <c r="M75" s="50"/>
      <c r="N75" s="56"/>
      <c r="O75" s="100"/>
      <c r="P75" s="63"/>
      <c r="Q75" s="63">
        <f t="shared" ref="Q75:Q77" si="23">SUM(J75:P75)</f>
        <v>-14363</v>
      </c>
      <c r="S75" s="39">
        <v>-14363</v>
      </c>
      <c r="T75" s="43"/>
      <c r="U75" s="64"/>
      <c r="V75" s="55"/>
      <c r="W75" s="65"/>
      <c r="X75" s="41">
        <f t="shared" si="12"/>
        <v>-14363</v>
      </c>
      <c r="Y75" s="61"/>
      <c r="Z75" s="43"/>
      <c r="AA75" s="64"/>
      <c r="AB75" s="55"/>
      <c r="AC75" s="65"/>
      <c r="AD75" s="39"/>
      <c r="AE75" s="41">
        <f t="shared" si="13"/>
        <v>-14363</v>
      </c>
    </row>
    <row r="76" spans="1:33" ht="16.5" thickBot="1" x14ac:dyDescent="0.3">
      <c r="A76" s="69" t="s">
        <v>102</v>
      </c>
      <c r="B76" s="73">
        <v>412</v>
      </c>
      <c r="C76" s="28">
        <v>0</v>
      </c>
      <c r="D76" s="28">
        <v>0</v>
      </c>
      <c r="E76" s="75"/>
      <c r="F76" s="63"/>
      <c r="G76" s="63"/>
      <c r="H76" s="63"/>
      <c r="I76" s="63"/>
      <c r="J76" s="39">
        <f t="shared" si="22"/>
        <v>0</v>
      </c>
      <c r="K76" s="62"/>
      <c r="L76" s="44"/>
      <c r="M76" s="50"/>
      <c r="N76" s="56"/>
      <c r="O76" s="100"/>
      <c r="P76" s="63"/>
      <c r="Q76" s="63">
        <f t="shared" si="23"/>
        <v>0</v>
      </c>
      <c r="S76" s="39"/>
      <c r="T76" s="43"/>
      <c r="U76" s="64"/>
      <c r="V76" s="55"/>
      <c r="W76" s="65"/>
      <c r="X76" s="41">
        <f t="shared" si="12"/>
        <v>0</v>
      </c>
      <c r="Y76" s="61"/>
      <c r="Z76" s="43"/>
      <c r="AA76" s="64"/>
      <c r="AB76" s="55"/>
      <c r="AC76" s="65"/>
      <c r="AD76" s="39"/>
      <c r="AE76" s="41">
        <f t="shared" si="13"/>
        <v>0</v>
      </c>
    </row>
    <row r="77" spans="1:33" ht="16.5" thickBot="1" x14ac:dyDescent="0.3">
      <c r="A77" s="69" t="s">
        <v>103</v>
      </c>
      <c r="B77" s="73">
        <v>413</v>
      </c>
      <c r="C77" s="28">
        <v>1226121</v>
      </c>
      <c r="D77" s="28">
        <v>1256717</v>
      </c>
      <c r="E77" s="75">
        <v>844514</v>
      </c>
      <c r="F77" s="63">
        <v>381607</v>
      </c>
      <c r="G77" s="63"/>
      <c r="H77" s="63"/>
      <c r="I77" s="63"/>
      <c r="J77" s="39">
        <f t="shared" si="22"/>
        <v>1226121</v>
      </c>
      <c r="K77" s="62"/>
      <c r="L77" s="44"/>
      <c r="M77" s="50"/>
      <c r="N77" s="56"/>
      <c r="O77" s="100"/>
      <c r="P77" s="63"/>
      <c r="Q77" s="63">
        <f t="shared" si="23"/>
        <v>1226121</v>
      </c>
      <c r="S77" s="39">
        <v>864643</v>
      </c>
      <c r="T77" s="43">
        <v>392074</v>
      </c>
      <c r="U77" s="64"/>
      <c r="V77" s="55"/>
      <c r="W77" s="65"/>
      <c r="X77" s="41">
        <f t="shared" si="12"/>
        <v>1256717</v>
      </c>
      <c r="Y77" s="61"/>
      <c r="Z77" s="43"/>
      <c r="AA77" s="64"/>
      <c r="AB77" s="55"/>
      <c r="AC77" s="65"/>
      <c r="AD77" s="39"/>
      <c r="AE77" s="41">
        <f t="shared" si="13"/>
        <v>1256717</v>
      </c>
      <c r="AG77" s="92">
        <f>C77-D77</f>
        <v>-30596</v>
      </c>
    </row>
    <row r="78" spans="1:33" ht="16.5" thickBot="1" x14ac:dyDescent="0.3">
      <c r="A78" s="69" t="s">
        <v>104</v>
      </c>
      <c r="B78" s="73">
        <v>414</v>
      </c>
      <c r="C78" s="28">
        <v>1952032</v>
      </c>
      <c r="D78" s="28">
        <v>1646799</v>
      </c>
      <c r="E78" s="75">
        <v>820380</v>
      </c>
      <c r="F78" s="63">
        <v>1372011</v>
      </c>
      <c r="G78" s="63">
        <v>-117020</v>
      </c>
      <c r="H78" s="63">
        <v>-37532</v>
      </c>
      <c r="I78" s="63">
        <v>-64443</v>
      </c>
      <c r="J78" s="39">
        <f t="shared" si="22"/>
        <v>1973396</v>
      </c>
      <c r="K78" s="62">
        <f>1399-7</f>
        <v>1392</v>
      </c>
      <c r="L78" s="44" t="e">
        <f>L44-81</f>
        <v>#REF!</v>
      </c>
      <c r="M78" s="50"/>
      <c r="N78" s="56"/>
      <c r="O78" s="100">
        <f>O31+O44</f>
        <v>-11695</v>
      </c>
      <c r="P78" s="63">
        <v>378</v>
      </c>
      <c r="Q78" s="63" t="e">
        <f>SUM(J78:P78)</f>
        <v>#REF!</v>
      </c>
      <c r="S78" s="39">
        <v>866633</v>
      </c>
      <c r="T78" s="43">
        <v>839255</v>
      </c>
      <c r="U78" s="64">
        <v>66644</v>
      </c>
      <c r="V78" s="55">
        <v>-36743</v>
      </c>
      <c r="W78" s="65">
        <v>-64328</v>
      </c>
      <c r="X78" s="41">
        <f t="shared" si="12"/>
        <v>1671461</v>
      </c>
      <c r="Y78" s="61">
        <v>-2366</v>
      </c>
      <c r="Z78" s="43">
        <v>-11358</v>
      </c>
      <c r="AA78" s="64"/>
      <c r="AB78" s="55"/>
      <c r="AC78" s="65">
        <v>-11695</v>
      </c>
      <c r="AD78" s="39">
        <v>757</v>
      </c>
      <c r="AE78" s="41">
        <f t="shared" si="13"/>
        <v>1646799</v>
      </c>
      <c r="AG78" s="92">
        <f>C78-D78</f>
        <v>305233</v>
      </c>
    </row>
    <row r="79" spans="1:33" ht="32.25" thickBot="1" x14ac:dyDescent="0.3">
      <c r="A79" s="69" t="s">
        <v>105</v>
      </c>
      <c r="B79" s="73">
        <v>420</v>
      </c>
      <c r="C79" s="28">
        <v>4113097</v>
      </c>
      <c r="D79" s="28">
        <v>3838460</v>
      </c>
      <c r="E79" s="75">
        <f t="shared" ref="E79:Q79" si="24">SUM(E74:E78)</f>
        <v>2599838</v>
      </c>
      <c r="F79" s="63">
        <f t="shared" si="24"/>
        <v>2153618</v>
      </c>
      <c r="G79" s="63">
        <f t="shared" si="24"/>
        <v>782980</v>
      </c>
      <c r="H79" s="63">
        <f t="shared" si="24"/>
        <v>-28785</v>
      </c>
      <c r="I79" s="63">
        <f t="shared" si="24"/>
        <v>-49648</v>
      </c>
      <c r="J79" s="63">
        <f t="shared" si="24"/>
        <v>5458003</v>
      </c>
      <c r="K79" s="62">
        <f t="shared" si="24"/>
        <v>1392</v>
      </c>
      <c r="L79" s="44" t="e">
        <f t="shared" si="24"/>
        <v>#REF!</v>
      </c>
      <c r="M79" s="50" t="e">
        <f t="shared" si="24"/>
        <v>#REF!</v>
      </c>
      <c r="N79" s="56" t="e">
        <f t="shared" si="24"/>
        <v>#REF!</v>
      </c>
      <c r="O79" s="100" t="e">
        <f t="shared" si="24"/>
        <v>#REF!</v>
      </c>
      <c r="P79" s="63">
        <f t="shared" si="24"/>
        <v>378</v>
      </c>
      <c r="Q79" s="63" t="e">
        <f t="shared" si="24"/>
        <v>#REF!</v>
      </c>
      <c r="S79" s="28">
        <f t="shared" ref="S79:AE79" si="25">SUM(S74:S78)</f>
        <v>2666220</v>
      </c>
      <c r="T79" s="28">
        <f t="shared" si="25"/>
        <v>1631329</v>
      </c>
      <c r="U79" s="28">
        <f t="shared" si="25"/>
        <v>966644</v>
      </c>
      <c r="V79" s="28">
        <f t="shared" si="25"/>
        <v>-27996</v>
      </c>
      <c r="W79" s="28">
        <f t="shared" si="25"/>
        <v>-49533</v>
      </c>
      <c r="X79" s="28">
        <f t="shared" si="25"/>
        <v>5186664</v>
      </c>
      <c r="Y79" s="60">
        <f t="shared" si="25"/>
        <v>-2366</v>
      </c>
      <c r="Z79" s="28">
        <f t="shared" si="25"/>
        <v>-411358</v>
      </c>
      <c r="AA79" s="28">
        <f t="shared" si="25"/>
        <v>-900000</v>
      </c>
      <c r="AB79" s="28">
        <f t="shared" si="25"/>
        <v>-8747</v>
      </c>
      <c r="AC79" s="28">
        <f t="shared" si="25"/>
        <v>-26490</v>
      </c>
      <c r="AD79" s="28">
        <f t="shared" si="25"/>
        <v>757</v>
      </c>
      <c r="AE79" s="28">
        <f t="shared" si="25"/>
        <v>3838460</v>
      </c>
      <c r="AG79" s="92">
        <f>SUM(AG77:AG78)</f>
        <v>274637</v>
      </c>
    </row>
    <row r="80" spans="1:33" ht="16.5" thickBot="1" x14ac:dyDescent="0.3">
      <c r="A80" s="69" t="s">
        <v>106</v>
      </c>
      <c r="B80" s="73">
        <v>421</v>
      </c>
      <c r="C80" s="28"/>
      <c r="D80" s="28"/>
      <c r="E80" s="75"/>
      <c r="F80" s="63"/>
      <c r="G80" s="63"/>
      <c r="H80" s="63"/>
      <c r="I80" s="63"/>
      <c r="J80" s="63"/>
      <c r="K80" s="62"/>
      <c r="L80" s="44"/>
      <c r="M80" s="50"/>
      <c r="N80" s="56"/>
      <c r="O80" s="100"/>
      <c r="P80" s="63"/>
      <c r="Q80" s="63"/>
      <c r="S80" s="28"/>
      <c r="T80" s="28"/>
      <c r="U80" s="28"/>
      <c r="V80" s="28"/>
      <c r="W80" s="28"/>
      <c r="X80" s="28"/>
      <c r="Y80" s="60"/>
      <c r="Z80" s="28"/>
      <c r="AA80" s="28"/>
      <c r="AB80" s="28"/>
      <c r="AC80" s="28"/>
      <c r="AD80" s="28"/>
      <c r="AE80" s="28"/>
    </row>
    <row r="81" spans="1:31" ht="16.5" thickBot="1" x14ac:dyDescent="0.3">
      <c r="A81" s="82" t="s">
        <v>107</v>
      </c>
      <c r="B81" s="83">
        <v>500</v>
      </c>
      <c r="C81" s="84">
        <v>4113097</v>
      </c>
      <c r="D81" s="84">
        <v>3838460</v>
      </c>
      <c r="E81" s="75">
        <f t="shared" ref="E81:Q81" si="26">SUM(E79:E80)</f>
        <v>2599838</v>
      </c>
      <c r="F81" s="63">
        <f t="shared" si="26"/>
        <v>2153618</v>
      </c>
      <c r="G81" s="63">
        <f t="shared" si="26"/>
        <v>782980</v>
      </c>
      <c r="H81" s="63">
        <f t="shared" si="26"/>
        <v>-28785</v>
      </c>
      <c r="I81" s="63">
        <f t="shared" si="26"/>
        <v>-49648</v>
      </c>
      <c r="J81" s="63">
        <f t="shared" si="26"/>
        <v>5458003</v>
      </c>
      <c r="K81" s="62">
        <f t="shared" si="26"/>
        <v>1392</v>
      </c>
      <c r="L81" s="44" t="e">
        <f t="shared" si="26"/>
        <v>#REF!</v>
      </c>
      <c r="M81" s="50" t="e">
        <f t="shared" si="26"/>
        <v>#REF!</v>
      </c>
      <c r="N81" s="56" t="e">
        <f t="shared" si="26"/>
        <v>#REF!</v>
      </c>
      <c r="O81" s="100" t="e">
        <f t="shared" si="26"/>
        <v>#REF!</v>
      </c>
      <c r="P81" s="63">
        <f t="shared" si="26"/>
        <v>378</v>
      </c>
      <c r="Q81" s="63" t="e">
        <f t="shared" si="26"/>
        <v>#REF!</v>
      </c>
      <c r="S81" s="84">
        <f t="shared" ref="S81:AE81" si="27">SUM(S79:S80)</f>
        <v>2666220</v>
      </c>
      <c r="T81" s="84">
        <f t="shared" si="27"/>
        <v>1631329</v>
      </c>
      <c r="U81" s="84">
        <f t="shared" si="27"/>
        <v>966644</v>
      </c>
      <c r="V81" s="84">
        <f t="shared" si="27"/>
        <v>-27996</v>
      </c>
      <c r="W81" s="84">
        <f t="shared" si="27"/>
        <v>-49533</v>
      </c>
      <c r="X81" s="84">
        <f t="shared" si="27"/>
        <v>5186664</v>
      </c>
      <c r="Y81" s="104">
        <f t="shared" si="27"/>
        <v>-2366</v>
      </c>
      <c r="Z81" s="84">
        <f t="shared" si="27"/>
        <v>-411358</v>
      </c>
      <c r="AA81" s="84">
        <f t="shared" si="27"/>
        <v>-900000</v>
      </c>
      <c r="AB81" s="84">
        <f t="shared" si="27"/>
        <v>-8747</v>
      </c>
      <c r="AC81" s="84">
        <f t="shared" si="27"/>
        <v>-26490</v>
      </c>
      <c r="AD81" s="84">
        <f t="shared" si="27"/>
        <v>757</v>
      </c>
      <c r="AE81" s="84">
        <f t="shared" si="27"/>
        <v>3838460</v>
      </c>
    </row>
    <row r="82" spans="1:31" ht="32.25" thickBot="1" x14ac:dyDescent="0.3">
      <c r="A82" s="85" t="s">
        <v>108</v>
      </c>
      <c r="B82" s="86"/>
      <c r="C82" s="87">
        <v>9167313</v>
      </c>
      <c r="D82" s="88">
        <v>9282909</v>
      </c>
      <c r="E82" s="77">
        <f t="shared" ref="E82:Q82" si="28">SUM(E62,E63,E72,E81)</f>
        <v>5610523</v>
      </c>
      <c r="F82" s="78">
        <f t="shared" si="28"/>
        <v>4134965</v>
      </c>
      <c r="G82" s="78">
        <f t="shared" si="28"/>
        <v>1451849</v>
      </c>
      <c r="H82" s="78">
        <f t="shared" si="28"/>
        <v>44411</v>
      </c>
      <c r="I82" s="78">
        <f t="shared" si="28"/>
        <v>90207</v>
      </c>
      <c r="J82" s="78">
        <f t="shared" si="28"/>
        <v>11331955</v>
      </c>
      <c r="K82" s="98" t="e">
        <f t="shared" si="28"/>
        <v>#REF!</v>
      </c>
      <c r="L82" s="45" t="e">
        <f t="shared" si="28"/>
        <v>#REF!</v>
      </c>
      <c r="M82" s="51" t="e">
        <f t="shared" si="28"/>
        <v>#REF!</v>
      </c>
      <c r="N82" s="57" t="e">
        <f t="shared" si="28"/>
        <v>#REF!</v>
      </c>
      <c r="O82" s="101" t="e">
        <f t="shared" si="28"/>
        <v>#REF!</v>
      </c>
      <c r="P82" s="78">
        <f t="shared" si="28"/>
        <v>378</v>
      </c>
      <c r="Q82" s="78" t="e">
        <f t="shared" si="28"/>
        <v>#REF!</v>
      </c>
      <c r="S82" s="88">
        <f t="shared" ref="S82:AE82" si="29">SUM(S62,S63,S72,S81)</f>
        <v>5532312</v>
      </c>
      <c r="T82" s="88">
        <f t="shared" si="29"/>
        <v>3951719</v>
      </c>
      <c r="U82" s="88">
        <f t="shared" si="29"/>
        <v>2049732</v>
      </c>
      <c r="V82" s="88">
        <f t="shared" si="29"/>
        <v>42752</v>
      </c>
      <c r="W82" s="88">
        <f t="shared" si="29"/>
        <v>102141</v>
      </c>
      <c r="X82" s="88">
        <f t="shared" si="29"/>
        <v>11678656</v>
      </c>
      <c r="Y82" s="105">
        <f t="shared" si="29"/>
        <v>-4616</v>
      </c>
      <c r="Z82" s="88">
        <f t="shared" si="29"/>
        <v>-610915</v>
      </c>
      <c r="AA82" s="88">
        <f t="shared" si="29"/>
        <v>-1531610</v>
      </c>
      <c r="AB82" s="88">
        <f t="shared" si="29"/>
        <v>-71794</v>
      </c>
      <c r="AC82" s="88">
        <f t="shared" si="29"/>
        <v>-177569</v>
      </c>
      <c r="AD82" s="88">
        <f t="shared" si="29"/>
        <v>757</v>
      </c>
      <c r="AE82" s="88">
        <f t="shared" si="29"/>
        <v>9282909</v>
      </c>
    </row>
    <row r="83" spans="1:31" ht="16.5" thickBot="1" x14ac:dyDescent="0.3">
      <c r="A83" s="89" t="s">
        <v>12</v>
      </c>
      <c r="B83" s="90"/>
      <c r="C83" s="91">
        <v>36533.804444444439</v>
      </c>
      <c r="D83" s="91">
        <v>34090.835555555561</v>
      </c>
      <c r="E83" s="72"/>
      <c r="F83" s="39"/>
      <c r="G83" s="39"/>
      <c r="H83" s="39"/>
      <c r="I83" s="39"/>
      <c r="J83" s="39"/>
      <c r="K83" s="61"/>
      <c r="L83" s="43"/>
      <c r="M83" s="49"/>
      <c r="N83" s="55"/>
      <c r="O83" s="65"/>
      <c r="P83" s="39"/>
      <c r="Q83" s="39"/>
      <c r="S83" s="91"/>
      <c r="T83" s="91"/>
      <c r="U83" s="91"/>
      <c r="V83" s="91"/>
      <c r="W83" s="91"/>
      <c r="X83" s="91"/>
      <c r="Y83" s="106"/>
      <c r="Z83" s="91"/>
      <c r="AA83" s="91"/>
      <c r="AB83" s="91"/>
      <c r="AC83" s="91"/>
      <c r="AD83" s="91"/>
      <c r="AE83" s="91">
        <f>AE82-AE51</f>
        <v>0</v>
      </c>
    </row>
    <row r="84" spans="1:31" ht="15.75" x14ac:dyDescent="0.25">
      <c r="A84" s="66"/>
      <c r="C84" s="30"/>
      <c r="D84" s="30"/>
      <c r="E84" s="92">
        <f>E51-E82</f>
        <v>0</v>
      </c>
      <c r="F84" s="92">
        <f t="shared" ref="F84:P84" si="30">F51-F82</f>
        <v>0</v>
      </c>
      <c r="G84" s="92">
        <f t="shared" si="30"/>
        <v>0</v>
      </c>
      <c r="H84" s="92">
        <f t="shared" si="30"/>
        <v>0</v>
      </c>
      <c r="I84" s="92">
        <f t="shared" si="30"/>
        <v>0</v>
      </c>
      <c r="J84" s="92">
        <f t="shared" si="30"/>
        <v>0</v>
      </c>
      <c r="K84" s="99" t="e">
        <f t="shared" si="30"/>
        <v>#REF!</v>
      </c>
      <c r="L84" s="46" t="e">
        <f t="shared" si="30"/>
        <v>#REF!</v>
      </c>
      <c r="M84" s="52" t="e">
        <f t="shared" si="30"/>
        <v>#REF!</v>
      </c>
      <c r="N84" s="58" t="e">
        <f t="shared" si="30"/>
        <v>#REF!</v>
      </c>
      <c r="O84" s="102" t="e">
        <f t="shared" si="30"/>
        <v>#REF!</v>
      </c>
      <c r="P84" s="92">
        <f t="shared" si="30"/>
        <v>1668</v>
      </c>
      <c r="Q84" s="92" t="e">
        <f>Q51-Q82</f>
        <v>#REF!</v>
      </c>
    </row>
    <row r="85" spans="1:31" x14ac:dyDescent="0.25">
      <c r="A85" s="14" t="s">
        <v>109</v>
      </c>
      <c r="B85" s="15"/>
      <c r="C85" s="15" t="s">
        <v>110</v>
      </c>
      <c r="D85" s="15"/>
    </row>
    <row r="86" spans="1:31" x14ac:dyDescent="0.25">
      <c r="A86" s="32" t="s">
        <v>111</v>
      </c>
      <c r="B86" s="17"/>
      <c r="C86" s="32" t="s">
        <v>112</v>
      </c>
      <c r="D86" s="18"/>
    </row>
    <row r="87" spans="1:31" x14ac:dyDescent="0.25">
      <c r="A87" s="20" t="s">
        <v>113</v>
      </c>
      <c r="B87" s="15"/>
      <c r="C87" s="21" t="s">
        <v>110</v>
      </c>
      <c r="D87" s="15"/>
    </row>
    <row r="88" spans="1:31" x14ac:dyDescent="0.25">
      <c r="A88" s="32" t="s">
        <v>114</v>
      </c>
      <c r="B88" s="17"/>
      <c r="C88" s="22" t="s">
        <v>112</v>
      </c>
      <c r="D88" s="18"/>
    </row>
    <row r="89" spans="1:31" x14ac:dyDescent="0.25">
      <c r="A89" s="19"/>
      <c r="B89" s="19"/>
      <c r="C89" s="19"/>
      <c r="D89" s="19"/>
    </row>
    <row r="90" spans="1:31" x14ac:dyDescent="0.25">
      <c r="A90" s="19" t="s">
        <v>115</v>
      </c>
      <c r="B90" s="19"/>
      <c r="C90" s="19"/>
      <c r="D90" s="19"/>
    </row>
    <row r="91" spans="1:31" x14ac:dyDescent="0.25">
      <c r="A91" s="19"/>
      <c r="B91" s="19"/>
      <c r="C91" s="19"/>
      <c r="D91" s="19"/>
    </row>
    <row r="92" spans="1:31" x14ac:dyDescent="0.25">
      <c r="A92" s="19"/>
      <c r="B92" s="19"/>
      <c r="C92" s="19"/>
      <c r="D92" s="19"/>
    </row>
    <row r="93" spans="1:31" x14ac:dyDescent="0.25">
      <c r="A93" s="19"/>
      <c r="B93" s="19"/>
      <c r="C93" s="19"/>
      <c r="D93" s="19"/>
    </row>
    <row r="94" spans="1:31" x14ac:dyDescent="0.25">
      <c r="A94" s="19"/>
      <c r="B94" s="19"/>
      <c r="C94" s="19"/>
      <c r="D94" s="19"/>
    </row>
    <row r="95" spans="1:31" x14ac:dyDescent="0.25">
      <c r="A95" s="19"/>
      <c r="B95" s="19"/>
      <c r="C95" s="19"/>
      <c r="D95" s="19"/>
    </row>
    <row r="96" spans="1:31" x14ac:dyDescent="0.25">
      <c r="A96" s="19"/>
      <c r="B96" s="19"/>
      <c r="C96" s="19"/>
      <c r="D96" s="19"/>
    </row>
    <row r="97" spans="1:4" x14ac:dyDescent="0.25">
      <c r="A97" s="19"/>
      <c r="B97" s="19"/>
      <c r="C97" s="19"/>
      <c r="D97" s="19"/>
    </row>
    <row r="98" spans="1:4" x14ac:dyDescent="0.25">
      <c r="A98" s="19"/>
      <c r="B98" s="19"/>
      <c r="C98" s="19"/>
      <c r="D98" s="19"/>
    </row>
    <row r="99" spans="1:4" x14ac:dyDescent="0.25">
      <c r="A99" s="19"/>
      <c r="B99" s="19"/>
      <c r="C99" s="19"/>
      <c r="D99" s="19"/>
    </row>
    <row r="100" spans="1:4" x14ac:dyDescent="0.25">
      <c r="A100" s="19"/>
      <c r="B100" s="19"/>
      <c r="C100" s="19"/>
      <c r="D100" s="19"/>
    </row>
    <row r="101" spans="1:4" x14ac:dyDescent="0.25">
      <c r="A101" s="19"/>
      <c r="B101" s="19"/>
      <c r="C101" s="19"/>
      <c r="D101" s="19"/>
    </row>
    <row r="102" spans="1:4" x14ac:dyDescent="0.25">
      <c r="A102" s="19"/>
      <c r="B102" s="19"/>
      <c r="C102" s="19"/>
      <c r="D102" s="19"/>
    </row>
    <row r="103" spans="1:4" x14ac:dyDescent="0.25">
      <c r="A103" s="19"/>
      <c r="B103" s="19"/>
      <c r="C103" s="19"/>
      <c r="D103" s="19"/>
    </row>
    <row r="104" spans="1:4" x14ac:dyDescent="0.25">
      <c r="B104" s="19"/>
      <c r="C104" s="19"/>
      <c r="D104" s="19"/>
    </row>
  </sheetData>
  <mergeCells count="9">
    <mergeCell ref="A9:D9"/>
    <mergeCell ref="A14:D14"/>
    <mergeCell ref="A16:D16"/>
    <mergeCell ref="A1:D1"/>
    <mergeCell ref="A2:D2"/>
    <mergeCell ref="A3:D3"/>
    <mergeCell ref="A4:D4"/>
    <mergeCell ref="A6:D6"/>
    <mergeCell ref="A8:D8"/>
  </mergeCells>
  <pageMargins left="0.7" right="0.7" top="0.75" bottom="0.75" header="0.3" footer="0.3"/>
  <pageSetup paperSize="9" scale="83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74"/>
  <sheetViews>
    <sheetView topLeftCell="A51" zoomScaleNormal="100" workbookViewId="0">
      <selection activeCell="C65" sqref="C21:D65"/>
    </sheetView>
  </sheetViews>
  <sheetFormatPr defaultRowHeight="15" x14ac:dyDescent="0.25"/>
  <cols>
    <col min="1" max="1" width="59.140625" customWidth="1"/>
    <col min="2" max="2" width="7.85546875" customWidth="1"/>
    <col min="3" max="3" width="14.140625" customWidth="1"/>
    <col min="4" max="4" width="17" customWidth="1"/>
    <col min="5" max="15" width="9.140625" style="3" hidden="1" customWidth="1"/>
    <col min="16" max="16" width="21" style="3" hidden="1" customWidth="1"/>
    <col min="17" max="17" width="9.140625" style="3" hidden="1" customWidth="1"/>
    <col min="18" max="19" width="0" hidden="1" customWidth="1"/>
  </cols>
  <sheetData>
    <row r="1" spans="1:4" ht="15.75" x14ac:dyDescent="0.25">
      <c r="A1" s="122" t="s">
        <v>116</v>
      </c>
      <c r="B1" s="122"/>
      <c r="C1" s="122"/>
      <c r="D1" s="122"/>
    </row>
    <row r="2" spans="1:4" ht="15.75" x14ac:dyDescent="0.25">
      <c r="A2" s="122" t="s">
        <v>38</v>
      </c>
      <c r="B2" s="122"/>
      <c r="C2" s="122"/>
      <c r="D2" s="122"/>
    </row>
    <row r="3" spans="1:4" ht="15.75" x14ac:dyDescent="0.25">
      <c r="A3" s="122" t="s">
        <v>39</v>
      </c>
      <c r="B3" s="122"/>
      <c r="C3" s="122"/>
      <c r="D3" s="122"/>
    </row>
    <row r="4" spans="1:4" ht="15.75" x14ac:dyDescent="0.25">
      <c r="A4" s="122" t="s">
        <v>40</v>
      </c>
      <c r="B4" s="122"/>
      <c r="C4" s="122"/>
      <c r="D4" s="122"/>
    </row>
    <row r="5" spans="1:4" ht="15.75" x14ac:dyDescent="0.25">
      <c r="A5" s="4"/>
      <c r="B5" s="5"/>
      <c r="C5" s="5"/>
      <c r="D5" s="5"/>
    </row>
    <row r="6" spans="1:4" ht="15.75" x14ac:dyDescent="0.25">
      <c r="A6" s="122" t="s">
        <v>41</v>
      </c>
      <c r="B6" s="122"/>
      <c r="C6" s="122"/>
      <c r="D6" s="122"/>
    </row>
    <row r="7" spans="1:4" ht="15.75" x14ac:dyDescent="0.25">
      <c r="A7" s="119" t="s">
        <v>117</v>
      </c>
      <c r="B7" s="119"/>
      <c r="C7" s="119"/>
      <c r="D7" s="119"/>
    </row>
    <row r="8" spans="1:4" ht="15.75" x14ac:dyDescent="0.25">
      <c r="A8" s="119" t="str">
        <f>[1]ББ!A9</f>
        <v>отчетный период 1 полугодие 2018г.</v>
      </c>
      <c r="B8" s="119"/>
      <c r="C8" s="119"/>
      <c r="D8" s="119"/>
    </row>
    <row r="9" spans="1:4" ht="15.75" x14ac:dyDescent="0.25">
      <c r="A9" s="4"/>
      <c r="B9" s="5"/>
      <c r="C9" s="5"/>
      <c r="D9" s="5"/>
    </row>
    <row r="10" spans="1:4" ht="15.75" x14ac:dyDescent="0.25">
      <c r="A10" s="6" t="s">
        <v>118</v>
      </c>
      <c r="B10" s="5"/>
      <c r="C10" s="5"/>
      <c r="D10" s="5"/>
    </row>
    <row r="11" spans="1:4" ht="15.75" x14ac:dyDescent="0.25">
      <c r="A11" s="6" t="s">
        <v>119</v>
      </c>
      <c r="B11" s="5"/>
      <c r="C11" s="5"/>
      <c r="D11" s="5"/>
    </row>
    <row r="12" spans="1:4" ht="15.75" x14ac:dyDescent="0.25">
      <c r="A12" s="6" t="s">
        <v>120</v>
      </c>
      <c r="B12" s="5"/>
      <c r="C12" s="5"/>
      <c r="D12" s="5"/>
    </row>
    <row r="13" spans="1:4" ht="15.75" x14ac:dyDescent="0.25">
      <c r="A13" s="120" t="s">
        <v>47</v>
      </c>
      <c r="B13" s="120"/>
      <c r="C13" s="120"/>
      <c r="D13" s="120"/>
    </row>
    <row r="14" spans="1:4" ht="15.75" x14ac:dyDescent="0.25">
      <c r="A14" s="6" t="s">
        <v>48</v>
      </c>
      <c r="B14" s="5"/>
      <c r="C14" s="5"/>
      <c r="D14" s="5"/>
    </row>
    <row r="15" spans="1:4" ht="15.75" x14ac:dyDescent="0.25">
      <c r="A15" s="121" t="s">
        <v>121</v>
      </c>
      <c r="B15" s="121"/>
      <c r="C15" s="121"/>
      <c r="D15" s="121"/>
    </row>
    <row r="16" spans="1:4" ht="15.75" x14ac:dyDescent="0.25">
      <c r="A16" s="4" t="str">
        <f>[1]ББ!A17</f>
        <v>Наименование организации Акционерное общество "Экотон+"</v>
      </c>
      <c r="B16" s="5"/>
      <c r="C16" s="5"/>
      <c r="D16" s="5"/>
    </row>
    <row r="17" spans="1:18" ht="15.75" x14ac:dyDescent="0.25">
      <c r="A17" s="4" t="str">
        <f>[1]ББ!A18</f>
        <v>по состоянию на 30 июня 2018 года</v>
      </c>
      <c r="B17" s="5"/>
      <c r="C17" s="5"/>
      <c r="D17" s="5"/>
    </row>
    <row r="18" spans="1:18" ht="15.75" x14ac:dyDescent="0.25">
      <c r="A18" s="4" t="s">
        <v>52</v>
      </c>
      <c r="B18" s="5"/>
      <c r="C18" s="5"/>
      <c r="D18" s="5"/>
    </row>
    <row r="19" spans="1:18" ht="16.5" thickBot="1" x14ac:dyDescent="0.3">
      <c r="A19" s="4" t="str">
        <f>'КОФД 18'!A20</f>
        <v>Консолидированная отчетность</v>
      </c>
      <c r="B19" s="5"/>
      <c r="C19" s="5"/>
      <c r="D19" s="5"/>
    </row>
    <row r="20" spans="1:18" ht="48" thickBot="1" x14ac:dyDescent="0.3">
      <c r="A20" s="7" t="s">
        <v>122</v>
      </c>
      <c r="B20" s="109" t="s">
        <v>54</v>
      </c>
      <c r="C20" s="109" t="s">
        <v>123</v>
      </c>
      <c r="D20" s="109" t="s">
        <v>124</v>
      </c>
      <c r="E20" s="37" t="s">
        <v>28</v>
      </c>
      <c r="F20" s="38" t="s">
        <v>27</v>
      </c>
      <c r="G20" s="38" t="s">
        <v>32</v>
      </c>
      <c r="H20" s="38" t="s">
        <v>288</v>
      </c>
      <c r="I20" s="38" t="s">
        <v>29</v>
      </c>
      <c r="J20" s="38" t="s">
        <v>25</v>
      </c>
      <c r="K20" s="38" t="s">
        <v>289</v>
      </c>
      <c r="L20" s="38" t="s">
        <v>290</v>
      </c>
      <c r="M20" s="38" t="s">
        <v>291</v>
      </c>
      <c r="N20" s="38" t="s">
        <v>292</v>
      </c>
      <c r="O20" s="38" t="s">
        <v>293</v>
      </c>
      <c r="P20" s="38" t="s">
        <v>31</v>
      </c>
      <c r="Q20" s="38" t="s">
        <v>25</v>
      </c>
    </row>
    <row r="21" spans="1:18" ht="16.5" thickBot="1" x14ac:dyDescent="0.3">
      <c r="A21" s="8" t="s">
        <v>125</v>
      </c>
      <c r="B21" s="11" t="s">
        <v>58</v>
      </c>
      <c r="C21" s="23">
        <v>3773139</v>
      </c>
      <c r="D21" s="10">
        <v>3350701</v>
      </c>
      <c r="E21" s="72">
        <v>1264987</v>
      </c>
      <c r="F21" s="39">
        <v>1833010</v>
      </c>
      <c r="G21" s="39">
        <v>675461</v>
      </c>
      <c r="H21" s="39">
        <v>4700</v>
      </c>
      <c r="I21" s="39">
        <v>15801</v>
      </c>
      <c r="J21" s="39">
        <f>E21+F21+G21+H21+I21</f>
        <v>3793959</v>
      </c>
      <c r="K21" s="39" t="e">
        <f>-#REF!</f>
        <v>#REF!</v>
      </c>
      <c r="L21" s="39" t="e">
        <f>-#REF!</f>
        <v>#REF!</v>
      </c>
      <c r="M21" s="39"/>
      <c r="N21" s="39" t="e">
        <f>-#REF!</f>
        <v>#REF!</v>
      </c>
      <c r="O21" s="39" t="e">
        <f>-#REF!</f>
        <v>#REF!</v>
      </c>
      <c r="P21" s="39"/>
      <c r="Q21" s="39" t="e">
        <f>SUM(J21:P21)</f>
        <v>#REF!</v>
      </c>
    </row>
    <row r="22" spans="1:18" ht="16.5" thickBot="1" x14ac:dyDescent="0.3">
      <c r="A22" s="8" t="s">
        <v>126</v>
      </c>
      <c r="B22" s="11" t="s">
        <v>60</v>
      </c>
      <c r="C22" s="23">
        <v>2704769</v>
      </c>
      <c r="D22" s="10">
        <v>2358438</v>
      </c>
      <c r="E22" s="72">
        <v>1007227</v>
      </c>
      <c r="F22" s="39">
        <v>921861</v>
      </c>
      <c r="G22" s="39">
        <v>745916</v>
      </c>
      <c r="H22" s="39">
        <v>2964</v>
      </c>
      <c r="I22" s="39">
        <v>14179</v>
      </c>
      <c r="J22" s="39">
        <f>E22+F22+G22+H22+I22</f>
        <v>2692147</v>
      </c>
      <c r="K22" s="39"/>
      <c r="L22" s="39" t="e">
        <f>#REF!</f>
        <v>#REF!</v>
      </c>
      <c r="M22" s="39"/>
      <c r="N22" s="39">
        <f>2964+2171</f>
        <v>5135</v>
      </c>
      <c r="O22" s="39" t="e">
        <f>#REF!</f>
        <v>#REF!</v>
      </c>
      <c r="P22" s="39">
        <v>378</v>
      </c>
      <c r="Q22" s="39" t="e">
        <f>SUM(J22:P22)</f>
        <v>#REF!</v>
      </c>
    </row>
    <row r="23" spans="1:18" ht="16.5" thickBot="1" x14ac:dyDescent="0.3">
      <c r="A23" s="8" t="s">
        <v>127</v>
      </c>
      <c r="B23" s="11" t="s">
        <v>62</v>
      </c>
      <c r="C23" s="23">
        <v>1068370</v>
      </c>
      <c r="D23" s="10">
        <v>992263</v>
      </c>
      <c r="E23" s="71">
        <f t="shared" ref="E23:Q23" si="0">SUM(E21-E22)</f>
        <v>257760</v>
      </c>
      <c r="F23" s="71">
        <f t="shared" si="0"/>
        <v>911149</v>
      </c>
      <c r="G23" s="71">
        <f t="shared" si="0"/>
        <v>-70455</v>
      </c>
      <c r="H23" s="71">
        <f t="shared" si="0"/>
        <v>1736</v>
      </c>
      <c r="I23" s="71">
        <f t="shared" si="0"/>
        <v>1622</v>
      </c>
      <c r="J23" s="71">
        <f t="shared" si="0"/>
        <v>1101812</v>
      </c>
      <c r="K23" s="71" t="e">
        <f>SUM(K21-K22)</f>
        <v>#REF!</v>
      </c>
      <c r="L23" s="71" t="e">
        <f t="shared" si="0"/>
        <v>#REF!</v>
      </c>
      <c r="M23" s="71">
        <f t="shared" si="0"/>
        <v>0</v>
      </c>
      <c r="N23" s="71" t="e">
        <f t="shared" si="0"/>
        <v>#REF!</v>
      </c>
      <c r="O23" s="71" t="e">
        <f t="shared" si="0"/>
        <v>#REF!</v>
      </c>
      <c r="P23" s="71">
        <f t="shared" si="0"/>
        <v>-378</v>
      </c>
      <c r="Q23" s="71" t="e">
        <f t="shared" si="0"/>
        <v>#REF!</v>
      </c>
    </row>
    <row r="24" spans="1:18" ht="16.5" thickBot="1" x14ac:dyDescent="0.3">
      <c r="A24" s="8" t="s">
        <v>128</v>
      </c>
      <c r="B24" s="11" t="s">
        <v>64</v>
      </c>
      <c r="C24" s="23">
        <v>284777</v>
      </c>
      <c r="D24" s="10">
        <v>405337</v>
      </c>
      <c r="E24" s="72">
        <v>41242</v>
      </c>
      <c r="F24" s="39">
        <v>239345</v>
      </c>
      <c r="G24" s="39"/>
      <c r="H24" s="39"/>
      <c r="I24" s="39"/>
      <c r="J24" s="39">
        <f>E24+F24+G24+H24+I24</f>
        <v>280587</v>
      </c>
      <c r="K24" s="39"/>
      <c r="L24" s="39"/>
      <c r="M24" s="39"/>
      <c r="N24" s="39"/>
      <c r="O24" s="39" t="e">
        <f>#REF!</f>
        <v>#REF!</v>
      </c>
      <c r="P24" s="39"/>
      <c r="Q24" s="39" t="e">
        <f t="shared" ref="Q24:Q35" si="1">SUM(J24:P24)</f>
        <v>#REF!</v>
      </c>
    </row>
    <row r="25" spans="1:18" ht="16.5" thickBot="1" x14ac:dyDescent="0.3">
      <c r="A25" s="8" t="s">
        <v>14</v>
      </c>
      <c r="B25" s="11" t="s">
        <v>66</v>
      </c>
      <c r="C25" s="23">
        <v>369702</v>
      </c>
      <c r="D25" s="10">
        <v>326960</v>
      </c>
      <c r="E25" s="72">
        <v>178562</v>
      </c>
      <c r="F25" s="39">
        <v>65918</v>
      </c>
      <c r="G25" s="39">
        <v>117799</v>
      </c>
      <c r="H25" s="39">
        <v>4572</v>
      </c>
      <c r="I25" s="39">
        <v>2062</v>
      </c>
      <c r="J25" s="39">
        <f t="shared" ref="J25:J35" si="2">E25+F25+G25+H25+I25</f>
        <v>368913</v>
      </c>
      <c r="K25" s="39"/>
      <c r="L25" s="39"/>
      <c r="M25" s="39"/>
      <c r="N25" s="39"/>
      <c r="O25" s="39" t="e">
        <f>#REF!</f>
        <v>#REF!</v>
      </c>
      <c r="P25" s="39"/>
      <c r="Q25" s="39" t="e">
        <f t="shared" si="1"/>
        <v>#REF!</v>
      </c>
    </row>
    <row r="26" spans="1:18" ht="16.5" thickBot="1" x14ac:dyDescent="0.3">
      <c r="A26" s="8" t="s">
        <v>15</v>
      </c>
      <c r="B26" s="11" t="s">
        <v>68</v>
      </c>
      <c r="C26" s="23">
        <v>123153</v>
      </c>
      <c r="D26" s="10">
        <v>98532</v>
      </c>
      <c r="E26" s="72">
        <v>83799</v>
      </c>
      <c r="F26" s="39">
        <v>73282</v>
      </c>
      <c r="G26" s="39">
        <v>9875</v>
      </c>
      <c r="H26" s="39">
        <v>488</v>
      </c>
      <c r="I26" s="39"/>
      <c r="J26" s="39">
        <f t="shared" si="2"/>
        <v>167444</v>
      </c>
      <c r="K26" s="39" t="e">
        <f>#REF!+244-50705</f>
        <v>#REF!</v>
      </c>
      <c r="L26" s="39"/>
      <c r="M26" s="39"/>
      <c r="N26" s="39"/>
      <c r="O26" s="39" t="e">
        <f>#REF!</f>
        <v>#REF!</v>
      </c>
      <c r="P26" s="39"/>
      <c r="Q26" s="39" t="e">
        <f t="shared" si="1"/>
        <v>#REF!</v>
      </c>
    </row>
    <row r="27" spans="1:18" ht="16.5" thickBot="1" x14ac:dyDescent="0.3">
      <c r="A27" s="8" t="s">
        <v>13</v>
      </c>
      <c r="B27" s="11" t="s">
        <v>70</v>
      </c>
      <c r="C27" s="23">
        <v>126587</v>
      </c>
      <c r="D27" s="10">
        <v>132761</v>
      </c>
      <c r="E27" s="72">
        <v>44664</v>
      </c>
      <c r="F27" s="39">
        <v>68192</v>
      </c>
      <c r="G27" s="39">
        <v>13444</v>
      </c>
      <c r="H27" s="39">
        <v>2535</v>
      </c>
      <c r="I27" s="39">
        <v>325</v>
      </c>
      <c r="J27" s="39">
        <f t="shared" si="2"/>
        <v>129160</v>
      </c>
      <c r="K27" s="39"/>
      <c r="L27" s="39" t="e">
        <f>-#REF!</f>
        <v>#REF!</v>
      </c>
      <c r="M27" s="39"/>
      <c r="N27" s="39" t="e">
        <f>-#REF!</f>
        <v>#REF!</v>
      </c>
      <c r="O27" s="39"/>
      <c r="P27" s="39"/>
      <c r="Q27" s="39" t="e">
        <f t="shared" si="1"/>
        <v>#REF!</v>
      </c>
    </row>
    <row r="28" spans="1:18" ht="32.25" thickBot="1" x14ac:dyDescent="0.3">
      <c r="A28" s="8" t="s">
        <v>129</v>
      </c>
      <c r="B28" s="11" t="s">
        <v>130</v>
      </c>
      <c r="C28" s="23">
        <v>417325</v>
      </c>
      <c r="D28" s="23">
        <v>294195</v>
      </c>
      <c r="E28" s="107">
        <f t="shared" ref="E28:P28" si="3">E23-E24-E25-E26+E27</f>
        <v>-1179</v>
      </c>
      <c r="F28" s="107">
        <f t="shared" si="3"/>
        <v>600796</v>
      </c>
      <c r="G28" s="107">
        <f t="shared" si="3"/>
        <v>-184685</v>
      </c>
      <c r="H28" s="107">
        <f t="shared" si="3"/>
        <v>-789</v>
      </c>
      <c r="I28" s="107">
        <f t="shared" si="3"/>
        <v>-115</v>
      </c>
      <c r="J28" s="107">
        <f t="shared" si="3"/>
        <v>414028</v>
      </c>
      <c r="K28" s="107" t="e">
        <f t="shared" si="3"/>
        <v>#REF!</v>
      </c>
      <c r="L28" s="107" t="e">
        <f t="shared" si="3"/>
        <v>#REF!</v>
      </c>
      <c r="M28" s="107">
        <f t="shared" si="3"/>
        <v>0</v>
      </c>
      <c r="N28" s="107" t="e">
        <f t="shared" si="3"/>
        <v>#REF!</v>
      </c>
      <c r="O28" s="107" t="e">
        <f t="shared" si="3"/>
        <v>#REF!</v>
      </c>
      <c r="P28" s="107">
        <f t="shared" si="3"/>
        <v>-378</v>
      </c>
      <c r="Q28" s="107" t="e">
        <f>Q23-Q24-Q25-Q26+Q27</f>
        <v>#REF!</v>
      </c>
      <c r="R28" s="1"/>
    </row>
    <row r="29" spans="1:18" ht="16.5" thickBot="1" x14ac:dyDescent="0.3">
      <c r="A29" s="8" t="s">
        <v>131</v>
      </c>
      <c r="B29" s="11" t="s">
        <v>132</v>
      </c>
      <c r="C29" s="23">
        <v>13363</v>
      </c>
      <c r="D29" s="10">
        <v>27680</v>
      </c>
      <c r="E29" s="72">
        <v>8615</v>
      </c>
      <c r="F29" s="39">
        <v>3640</v>
      </c>
      <c r="G29" s="39">
        <v>1108</v>
      </c>
      <c r="H29" s="39"/>
      <c r="I29" s="39"/>
      <c r="J29" s="39">
        <f t="shared" si="2"/>
        <v>13363</v>
      </c>
      <c r="K29" s="39"/>
      <c r="L29" s="39"/>
      <c r="M29" s="39"/>
      <c r="N29" s="39"/>
      <c r="O29" s="39"/>
      <c r="P29" s="39"/>
      <c r="Q29" s="39">
        <f t="shared" si="1"/>
        <v>13363</v>
      </c>
    </row>
    <row r="30" spans="1:18" ht="16.5" thickBot="1" x14ac:dyDescent="0.3">
      <c r="A30" s="8" t="s">
        <v>133</v>
      </c>
      <c r="B30" s="11" t="s">
        <v>134</v>
      </c>
      <c r="C30" s="23">
        <v>135400</v>
      </c>
      <c r="D30" s="10">
        <v>182570</v>
      </c>
      <c r="E30" s="72">
        <v>73818</v>
      </c>
      <c r="F30" s="39">
        <v>61495</v>
      </c>
      <c r="G30" s="39">
        <v>87</v>
      </c>
      <c r="H30" s="39"/>
      <c r="I30" s="39"/>
      <c r="J30" s="39">
        <f t="shared" si="2"/>
        <v>135400</v>
      </c>
      <c r="K30" s="39"/>
      <c r="L30" s="39"/>
      <c r="M30" s="39"/>
      <c r="N30" s="39"/>
      <c r="O30" s="39"/>
      <c r="P30" s="39"/>
      <c r="Q30" s="39">
        <f t="shared" si="1"/>
        <v>135400</v>
      </c>
    </row>
    <row r="31" spans="1:18" ht="48" thickBot="1" x14ac:dyDescent="0.3">
      <c r="A31" s="8" t="s">
        <v>135</v>
      </c>
      <c r="B31" s="11" t="s">
        <v>136</v>
      </c>
      <c r="C31" s="23"/>
      <c r="D31" s="10"/>
      <c r="E31" s="72"/>
      <c r="F31" s="39"/>
      <c r="G31" s="39"/>
      <c r="H31" s="39"/>
      <c r="I31" s="39"/>
      <c r="J31" s="39">
        <f t="shared" si="2"/>
        <v>0</v>
      </c>
      <c r="K31" s="39"/>
      <c r="L31" s="39"/>
      <c r="M31" s="39"/>
      <c r="N31" s="39"/>
      <c r="O31" s="39"/>
      <c r="P31" s="39"/>
      <c r="Q31" s="39">
        <f t="shared" si="1"/>
        <v>0</v>
      </c>
    </row>
    <row r="32" spans="1:18" ht="16.5" thickBot="1" x14ac:dyDescent="0.3">
      <c r="A32" s="8" t="s">
        <v>137</v>
      </c>
      <c r="B32" s="11" t="s">
        <v>138</v>
      </c>
      <c r="C32" s="23"/>
      <c r="D32" s="10"/>
      <c r="E32" s="72"/>
      <c r="F32" s="39"/>
      <c r="G32" s="39"/>
      <c r="H32" s="39"/>
      <c r="I32" s="39"/>
      <c r="J32" s="39">
        <f t="shared" si="2"/>
        <v>0</v>
      </c>
      <c r="K32" s="39"/>
      <c r="L32" s="39"/>
      <c r="M32" s="39"/>
      <c r="N32" s="39"/>
      <c r="O32" s="39"/>
      <c r="P32" s="39"/>
      <c r="Q32" s="39">
        <f t="shared" si="1"/>
        <v>0</v>
      </c>
    </row>
    <row r="33" spans="1:19" ht="16.5" thickBot="1" x14ac:dyDescent="0.3">
      <c r="A33" s="8" t="s">
        <v>139</v>
      </c>
      <c r="B33" s="11" t="s">
        <v>140</v>
      </c>
      <c r="C33" s="23"/>
      <c r="D33" s="10"/>
      <c r="E33" s="72"/>
      <c r="F33" s="39"/>
      <c r="G33" s="39"/>
      <c r="H33" s="39"/>
      <c r="I33" s="39"/>
      <c r="J33" s="39">
        <f t="shared" si="2"/>
        <v>0</v>
      </c>
      <c r="K33" s="39"/>
      <c r="L33" s="39"/>
      <c r="M33" s="39"/>
      <c r="N33" s="39"/>
      <c r="O33" s="39"/>
      <c r="P33" s="39"/>
      <c r="Q33" s="39">
        <f t="shared" si="1"/>
        <v>0</v>
      </c>
    </row>
    <row r="34" spans="1:19" ht="32.25" thickBot="1" x14ac:dyDescent="0.3">
      <c r="A34" s="8" t="s">
        <v>141</v>
      </c>
      <c r="B34" s="11">
        <v>100</v>
      </c>
      <c r="C34" s="23">
        <v>295288</v>
      </c>
      <c r="D34" s="23">
        <v>139305</v>
      </c>
      <c r="E34" s="107">
        <f t="shared" ref="E34:P34" si="4">E28+E29-E30</f>
        <v>-66382</v>
      </c>
      <c r="F34" s="107">
        <f t="shared" si="4"/>
        <v>542941</v>
      </c>
      <c r="G34" s="107">
        <f t="shared" si="4"/>
        <v>-183664</v>
      </c>
      <c r="H34" s="107">
        <f t="shared" si="4"/>
        <v>-789</v>
      </c>
      <c r="I34" s="107">
        <f t="shared" si="4"/>
        <v>-115</v>
      </c>
      <c r="J34" s="107">
        <f t="shared" si="4"/>
        <v>291991</v>
      </c>
      <c r="K34" s="107" t="e">
        <f t="shared" si="4"/>
        <v>#REF!</v>
      </c>
      <c r="L34" s="107" t="e">
        <f t="shared" si="4"/>
        <v>#REF!</v>
      </c>
      <c r="M34" s="107">
        <f t="shared" si="4"/>
        <v>0</v>
      </c>
      <c r="N34" s="107" t="e">
        <f t="shared" si="4"/>
        <v>#REF!</v>
      </c>
      <c r="O34" s="107" t="e">
        <f t="shared" si="4"/>
        <v>#REF!</v>
      </c>
      <c r="P34" s="107">
        <f t="shared" si="4"/>
        <v>-378</v>
      </c>
      <c r="Q34" s="107" t="e">
        <f>Q28+Q29-Q30</f>
        <v>#REF!</v>
      </c>
      <c r="R34" s="1"/>
    </row>
    <row r="35" spans="1:19" ht="16.5" thickBot="1" x14ac:dyDescent="0.3">
      <c r="A35" s="8" t="s">
        <v>26</v>
      </c>
      <c r="B35" s="11">
        <v>101</v>
      </c>
      <c r="C35" s="23">
        <v>20651</v>
      </c>
      <c r="D35" s="10">
        <v>16552</v>
      </c>
      <c r="E35" s="71"/>
      <c r="F35" s="71">
        <v>20651</v>
      </c>
      <c r="G35" s="71"/>
      <c r="H35" s="71"/>
      <c r="I35" s="71"/>
      <c r="J35" s="39">
        <f t="shared" si="2"/>
        <v>20651</v>
      </c>
      <c r="K35" s="71"/>
      <c r="L35" s="71"/>
      <c r="M35" s="71"/>
      <c r="N35" s="71"/>
      <c r="O35" s="71"/>
      <c r="P35" s="71"/>
      <c r="Q35" s="39">
        <f t="shared" si="1"/>
        <v>20651</v>
      </c>
    </row>
    <row r="36" spans="1:19" ht="32.25" thickBot="1" x14ac:dyDescent="0.3">
      <c r="A36" s="8" t="s">
        <v>142</v>
      </c>
      <c r="B36" s="11">
        <v>200</v>
      </c>
      <c r="C36" s="23">
        <v>274637</v>
      </c>
      <c r="D36" s="23">
        <v>122753</v>
      </c>
      <c r="E36" s="107">
        <f t="shared" ref="E36:Q36" si="5">SUM(E34-E35)</f>
        <v>-66382</v>
      </c>
      <c r="F36" s="107">
        <f t="shared" si="5"/>
        <v>522290</v>
      </c>
      <c r="G36" s="107">
        <f t="shared" si="5"/>
        <v>-183664</v>
      </c>
      <c r="H36" s="107">
        <f t="shared" si="5"/>
        <v>-789</v>
      </c>
      <c r="I36" s="107">
        <f t="shared" si="5"/>
        <v>-115</v>
      </c>
      <c r="J36" s="107">
        <f t="shared" si="5"/>
        <v>271340</v>
      </c>
      <c r="K36" s="107" t="e">
        <f t="shared" si="5"/>
        <v>#REF!</v>
      </c>
      <c r="L36" s="107" t="e">
        <f t="shared" si="5"/>
        <v>#REF!</v>
      </c>
      <c r="M36" s="107">
        <f t="shared" si="5"/>
        <v>0</v>
      </c>
      <c r="N36" s="107" t="e">
        <f t="shared" si="5"/>
        <v>#REF!</v>
      </c>
      <c r="O36" s="107" t="e">
        <f t="shared" si="5"/>
        <v>#REF!</v>
      </c>
      <c r="P36" s="107">
        <f t="shared" si="5"/>
        <v>-378</v>
      </c>
      <c r="Q36" s="107" t="e">
        <f t="shared" si="5"/>
        <v>#REF!</v>
      </c>
    </row>
    <row r="37" spans="1:19" ht="32.25" thickBot="1" x14ac:dyDescent="0.3">
      <c r="A37" s="8" t="s">
        <v>143</v>
      </c>
      <c r="B37" s="11">
        <v>201</v>
      </c>
      <c r="C37" s="23"/>
      <c r="D37" s="10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19" ht="16.5" thickBot="1" x14ac:dyDescent="0.3">
      <c r="A38" s="8" t="s">
        <v>144</v>
      </c>
      <c r="B38" s="11">
        <v>300</v>
      </c>
      <c r="C38" s="23">
        <v>274637</v>
      </c>
      <c r="D38" s="23">
        <v>122753</v>
      </c>
      <c r="E38" s="107">
        <f t="shared" ref="E38:P38" si="6">SUM(E36:E37)</f>
        <v>-66382</v>
      </c>
      <c r="F38" s="107">
        <f t="shared" si="6"/>
        <v>522290</v>
      </c>
      <c r="G38" s="107">
        <f t="shared" si="6"/>
        <v>-183664</v>
      </c>
      <c r="H38" s="107">
        <f t="shared" si="6"/>
        <v>-789</v>
      </c>
      <c r="I38" s="107">
        <f t="shared" si="6"/>
        <v>-115</v>
      </c>
      <c r="J38" s="107">
        <f t="shared" si="6"/>
        <v>271340</v>
      </c>
      <c r="K38" s="107" t="e">
        <f t="shared" si="6"/>
        <v>#REF!</v>
      </c>
      <c r="L38" s="107" t="e">
        <f t="shared" si="6"/>
        <v>#REF!</v>
      </c>
      <c r="M38" s="107">
        <f t="shared" si="6"/>
        <v>0</v>
      </c>
      <c r="N38" s="107" t="e">
        <f t="shared" si="6"/>
        <v>#REF!</v>
      </c>
      <c r="O38" s="107" t="e">
        <f t="shared" si="6"/>
        <v>#REF!</v>
      </c>
      <c r="P38" s="107">
        <f t="shared" si="6"/>
        <v>-378</v>
      </c>
      <c r="Q38" s="107" t="e">
        <f>SUM(Q36:Q37)</f>
        <v>#REF!</v>
      </c>
      <c r="R38">
        <v>274637</v>
      </c>
      <c r="S38" s="1" t="e">
        <f>R38-Q38</f>
        <v>#REF!</v>
      </c>
    </row>
    <row r="39" spans="1:19" ht="16.5" thickBot="1" x14ac:dyDescent="0.3">
      <c r="A39" s="8" t="s">
        <v>145</v>
      </c>
      <c r="B39" s="9"/>
      <c r="C39" s="23"/>
      <c r="D39" s="1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1:19" ht="16.5" thickBot="1" x14ac:dyDescent="0.3">
      <c r="A40" s="8" t="s">
        <v>146</v>
      </c>
      <c r="B40" s="9"/>
      <c r="C40" s="23"/>
      <c r="D40" s="1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19" ht="32.25" thickBot="1" x14ac:dyDescent="0.3">
      <c r="A41" s="8" t="s">
        <v>147</v>
      </c>
      <c r="B41" s="11">
        <v>400</v>
      </c>
      <c r="C41" s="23">
        <v>0</v>
      </c>
      <c r="D41" s="10">
        <v>0</v>
      </c>
      <c r="E41" s="71">
        <f t="shared" ref="E41:Q41" si="7">SUM(E43:E53)</f>
        <v>0</v>
      </c>
      <c r="F41" s="71">
        <f t="shared" si="7"/>
        <v>0</v>
      </c>
      <c r="G41" s="71">
        <f t="shared" si="7"/>
        <v>0</v>
      </c>
      <c r="H41" s="71">
        <f t="shared" si="7"/>
        <v>0</v>
      </c>
      <c r="I41" s="71">
        <f t="shared" si="7"/>
        <v>0</v>
      </c>
      <c r="J41" s="71">
        <f t="shared" si="7"/>
        <v>0</v>
      </c>
      <c r="K41" s="71">
        <f t="shared" si="7"/>
        <v>0</v>
      </c>
      <c r="L41" s="71">
        <f t="shared" si="7"/>
        <v>0</v>
      </c>
      <c r="M41" s="71">
        <f t="shared" si="7"/>
        <v>0</v>
      </c>
      <c r="N41" s="71">
        <f t="shared" si="7"/>
        <v>0</v>
      </c>
      <c r="O41" s="71">
        <f t="shared" si="7"/>
        <v>0</v>
      </c>
      <c r="P41" s="71">
        <f t="shared" si="7"/>
        <v>0</v>
      </c>
      <c r="Q41" s="71">
        <f t="shared" si="7"/>
        <v>0</v>
      </c>
    </row>
    <row r="42" spans="1:19" ht="16.5" thickBot="1" x14ac:dyDescent="0.3">
      <c r="A42" s="8" t="s">
        <v>35</v>
      </c>
      <c r="B42" s="9"/>
      <c r="C42" s="23"/>
      <c r="D42" s="1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1:19" ht="16.5" thickBot="1" x14ac:dyDescent="0.3">
      <c r="A43" s="8" t="s">
        <v>16</v>
      </c>
      <c r="B43" s="11">
        <v>410</v>
      </c>
      <c r="C43" s="23"/>
      <c r="D43" s="1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1:19" ht="32.25" thickBot="1" x14ac:dyDescent="0.3">
      <c r="A44" s="8" t="s">
        <v>148</v>
      </c>
      <c r="B44" s="11">
        <v>411</v>
      </c>
      <c r="C44" s="23"/>
      <c r="D44" s="1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1:19" ht="48" thickBot="1" x14ac:dyDescent="0.3">
      <c r="A45" s="8" t="s">
        <v>149</v>
      </c>
      <c r="B45" s="11">
        <v>412</v>
      </c>
      <c r="C45" s="23"/>
      <c r="D45" s="1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9" ht="32.25" thickBot="1" x14ac:dyDescent="0.3">
      <c r="A46" s="8" t="s">
        <v>150</v>
      </c>
      <c r="B46" s="11">
        <v>413</v>
      </c>
      <c r="C46" s="23"/>
      <c r="D46" s="1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1:19" ht="32.25" thickBot="1" x14ac:dyDescent="0.3">
      <c r="A47" s="8" t="s">
        <v>151</v>
      </c>
      <c r="B47" s="11">
        <v>414</v>
      </c>
      <c r="C47" s="23"/>
      <c r="D47" s="1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1:19" ht="16.5" thickBot="1" x14ac:dyDescent="0.3">
      <c r="A48" s="8" t="s">
        <v>152</v>
      </c>
      <c r="B48" s="11">
        <v>415</v>
      </c>
      <c r="C48" s="23"/>
      <c r="D48" s="1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1:17" ht="32.25" thickBot="1" x14ac:dyDescent="0.3">
      <c r="A49" s="8" t="s">
        <v>153</v>
      </c>
      <c r="B49" s="11">
        <v>416</v>
      </c>
      <c r="C49" s="23"/>
      <c r="D49" s="1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1:17" ht="32.25" thickBot="1" x14ac:dyDescent="0.3">
      <c r="A50" s="8" t="s">
        <v>154</v>
      </c>
      <c r="B50" s="11">
        <v>417</v>
      </c>
      <c r="C50" s="23"/>
      <c r="D50" s="1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1:17" ht="16.5" thickBot="1" x14ac:dyDescent="0.3">
      <c r="A51" s="8" t="s">
        <v>155</v>
      </c>
      <c r="B51" s="11">
        <v>418</v>
      </c>
      <c r="C51" s="23"/>
      <c r="D51" s="1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1:17" ht="32.25" thickBot="1" x14ac:dyDescent="0.3">
      <c r="A52" s="8" t="s">
        <v>156</v>
      </c>
      <c r="B52" s="11">
        <v>419</v>
      </c>
      <c r="C52" s="23"/>
      <c r="D52" s="10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1:17" ht="32.25" thickBot="1" x14ac:dyDescent="0.3">
      <c r="A53" s="8" t="s">
        <v>157</v>
      </c>
      <c r="B53" s="11">
        <v>420</v>
      </c>
      <c r="C53" s="23"/>
      <c r="D53" s="1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ht="16.5" thickBot="1" x14ac:dyDescent="0.3">
      <c r="A54" s="8" t="s">
        <v>158</v>
      </c>
      <c r="B54" s="11">
        <v>500</v>
      </c>
      <c r="C54" s="23">
        <v>274637</v>
      </c>
      <c r="D54" s="10">
        <v>122753</v>
      </c>
      <c r="E54" s="71">
        <f t="shared" ref="E54:Q54" si="8">SUM(E38,E41)</f>
        <v>-66382</v>
      </c>
      <c r="F54" s="71">
        <f t="shared" si="8"/>
        <v>522290</v>
      </c>
      <c r="G54" s="71">
        <f t="shared" si="8"/>
        <v>-183664</v>
      </c>
      <c r="H54" s="71">
        <f t="shared" si="8"/>
        <v>-789</v>
      </c>
      <c r="I54" s="71">
        <f t="shared" si="8"/>
        <v>-115</v>
      </c>
      <c r="J54" s="71">
        <f t="shared" si="8"/>
        <v>271340</v>
      </c>
      <c r="K54" s="71" t="e">
        <f t="shared" si="8"/>
        <v>#REF!</v>
      </c>
      <c r="L54" s="71" t="e">
        <f t="shared" si="8"/>
        <v>#REF!</v>
      </c>
      <c r="M54" s="71">
        <f t="shared" si="8"/>
        <v>0</v>
      </c>
      <c r="N54" s="71" t="e">
        <f t="shared" si="8"/>
        <v>#REF!</v>
      </c>
      <c r="O54" s="71" t="e">
        <f t="shared" si="8"/>
        <v>#REF!</v>
      </c>
      <c r="P54" s="71">
        <f t="shared" si="8"/>
        <v>-378</v>
      </c>
      <c r="Q54" s="71" t="e">
        <f t="shared" si="8"/>
        <v>#REF!</v>
      </c>
    </row>
    <row r="55" spans="1:17" ht="16.5" thickBot="1" x14ac:dyDescent="0.3">
      <c r="A55" s="8" t="s">
        <v>159</v>
      </c>
      <c r="B55" s="9"/>
      <c r="C55" s="23"/>
      <c r="D55" s="10"/>
      <c r="E55" s="72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ht="16.5" thickBot="1" x14ac:dyDescent="0.3">
      <c r="A56" s="8" t="s">
        <v>145</v>
      </c>
      <c r="B56" s="9"/>
      <c r="C56" s="23"/>
      <c r="D56" s="10"/>
      <c r="E56" s="72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ht="16.5" thickBot="1" x14ac:dyDescent="0.3">
      <c r="A57" s="8" t="s">
        <v>160</v>
      </c>
      <c r="B57" s="9"/>
      <c r="C57" s="23"/>
      <c r="D57" s="10"/>
      <c r="E57" s="72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ht="16.5" thickBot="1" x14ac:dyDescent="0.3">
      <c r="A58" s="8" t="s">
        <v>161</v>
      </c>
      <c r="B58" s="11">
        <v>600</v>
      </c>
      <c r="C58" s="110"/>
      <c r="D58" s="33"/>
      <c r="E58" s="72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ht="16.5" thickBot="1" x14ac:dyDescent="0.3">
      <c r="A59" s="8" t="s">
        <v>35</v>
      </c>
      <c r="B59" s="9"/>
      <c r="C59" s="23"/>
      <c r="D59" s="10"/>
      <c r="E59" s="72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ht="16.5" thickBot="1" x14ac:dyDescent="0.3">
      <c r="A60" s="8" t="s">
        <v>162</v>
      </c>
      <c r="B60" s="9"/>
      <c r="C60" s="33">
        <v>2.4412177777777777</v>
      </c>
      <c r="D60" s="33">
        <v>1.0911377777777778</v>
      </c>
      <c r="E60" s="72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ht="16.5" thickBot="1" x14ac:dyDescent="0.3">
      <c r="A61" s="8" t="s">
        <v>163</v>
      </c>
      <c r="B61" s="9"/>
      <c r="C61" s="10"/>
      <c r="D61" s="10"/>
      <c r="E61" s="72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ht="16.5" thickBot="1" x14ac:dyDescent="0.3">
      <c r="A62" s="8" t="s">
        <v>164</v>
      </c>
      <c r="B62" s="9"/>
      <c r="C62" s="10"/>
      <c r="D62" s="10"/>
      <c r="E62" s="72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16.5" thickBot="1" x14ac:dyDescent="0.3">
      <c r="A63" s="8" t="s">
        <v>165</v>
      </c>
      <c r="B63" s="9"/>
      <c r="C63" s="10"/>
      <c r="D63" s="10"/>
      <c r="E63" s="72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16.5" thickBot="1" x14ac:dyDescent="0.3">
      <c r="A64" s="8" t="s">
        <v>163</v>
      </c>
      <c r="B64" s="9"/>
      <c r="C64" s="10"/>
      <c r="D64" s="10"/>
      <c r="E64" s="72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1:17" ht="16.5" thickBot="1" x14ac:dyDescent="0.3">
      <c r="A65" s="8" t="s">
        <v>164</v>
      </c>
      <c r="B65" s="9"/>
      <c r="C65" s="10"/>
      <c r="D65" s="10"/>
      <c r="E65" s="72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ht="15.75" x14ac:dyDescent="0.25">
      <c r="A66" s="4"/>
      <c r="B66" s="5"/>
      <c r="C66" s="5"/>
      <c r="D66" s="5"/>
    </row>
    <row r="67" spans="1:17" ht="24.75" customHeight="1" x14ac:dyDescent="0.25">
      <c r="A67" s="14" t="s">
        <v>109</v>
      </c>
      <c r="B67" s="15"/>
      <c r="C67" s="118" t="s">
        <v>294</v>
      </c>
      <c r="D67" s="118"/>
    </row>
    <row r="68" spans="1:17" x14ac:dyDescent="0.25">
      <c r="A68" s="16" t="s">
        <v>111</v>
      </c>
      <c r="B68" s="17"/>
      <c r="C68" s="16" t="s">
        <v>112</v>
      </c>
      <c r="D68" s="18"/>
    </row>
    <row r="69" spans="1:17" ht="24.75" customHeight="1" x14ac:dyDescent="0.25">
      <c r="A69" s="20" t="s">
        <v>113</v>
      </c>
      <c r="B69" s="15"/>
      <c r="C69" s="118" t="s">
        <v>110</v>
      </c>
      <c r="D69" s="118"/>
    </row>
    <row r="70" spans="1:17" x14ac:dyDescent="0.25">
      <c r="A70" s="16" t="s">
        <v>114</v>
      </c>
      <c r="B70" s="17"/>
      <c r="C70" s="22" t="s">
        <v>112</v>
      </c>
      <c r="D70" s="18"/>
    </row>
    <row r="71" spans="1:17" x14ac:dyDescent="0.25">
      <c r="A71" s="19"/>
      <c r="B71" s="19"/>
      <c r="C71" s="19"/>
      <c r="D71" s="19"/>
    </row>
    <row r="72" spans="1:17" x14ac:dyDescent="0.25">
      <c r="A72" s="19" t="s">
        <v>115</v>
      </c>
      <c r="B72" s="19"/>
      <c r="C72" s="19"/>
      <c r="D72" s="19"/>
    </row>
    <row r="73" spans="1:17" x14ac:dyDescent="0.25">
      <c r="A73" s="19"/>
      <c r="B73" s="19"/>
      <c r="C73" s="19"/>
      <c r="D73" s="19"/>
    </row>
    <row r="74" spans="1:17" x14ac:dyDescent="0.25">
      <c r="A74" s="19"/>
      <c r="B74" s="19"/>
      <c r="C74" s="19"/>
      <c r="D74" s="19"/>
    </row>
  </sheetData>
  <mergeCells count="11">
    <mergeCell ref="A7:D7"/>
    <mergeCell ref="A1:D1"/>
    <mergeCell ref="A2:D2"/>
    <mergeCell ref="A3:D3"/>
    <mergeCell ref="A4:D4"/>
    <mergeCell ref="A6:D6"/>
    <mergeCell ref="C67:D67"/>
    <mergeCell ref="C69:D69"/>
    <mergeCell ref="A8:D8"/>
    <mergeCell ref="A13:D13"/>
    <mergeCell ref="A15:D15"/>
  </mergeCells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Q95"/>
  <sheetViews>
    <sheetView topLeftCell="A73" zoomScaleNormal="100" workbookViewId="0">
      <selection activeCell="C98" sqref="C98"/>
    </sheetView>
  </sheetViews>
  <sheetFormatPr defaultRowHeight="15" x14ac:dyDescent="0.25"/>
  <cols>
    <col min="1" max="1" width="64.5703125" customWidth="1"/>
    <col min="2" max="2" width="9" customWidth="1"/>
    <col min="3" max="3" width="15.7109375" style="3" customWidth="1"/>
    <col min="4" max="4" width="17.5703125" customWidth="1"/>
    <col min="5" max="17" width="9.140625" style="3" hidden="1" customWidth="1"/>
  </cols>
  <sheetData>
    <row r="1" spans="1:4" ht="15.75" x14ac:dyDescent="0.25">
      <c r="A1" s="122" t="s">
        <v>166</v>
      </c>
      <c r="B1" s="122"/>
      <c r="C1" s="122"/>
      <c r="D1" s="122"/>
    </row>
    <row r="2" spans="1:4" ht="15.75" x14ac:dyDescent="0.25">
      <c r="A2" s="122" t="s">
        <v>38</v>
      </c>
      <c r="B2" s="122"/>
      <c r="C2" s="122"/>
      <c r="D2" s="122"/>
    </row>
    <row r="3" spans="1:4" ht="15.75" x14ac:dyDescent="0.25">
      <c r="A3" s="122" t="s">
        <v>39</v>
      </c>
      <c r="B3" s="122"/>
      <c r="C3" s="122"/>
      <c r="D3" s="122"/>
    </row>
    <row r="4" spans="1:4" ht="15.75" x14ac:dyDescent="0.25">
      <c r="A4" s="122" t="s">
        <v>40</v>
      </c>
      <c r="B4" s="122"/>
      <c r="C4" s="122"/>
      <c r="D4" s="122"/>
    </row>
    <row r="5" spans="1:4" ht="6" customHeight="1" x14ac:dyDescent="0.25">
      <c r="A5" s="4"/>
      <c r="B5" s="5"/>
      <c r="C5" s="24"/>
      <c r="D5" s="5"/>
    </row>
    <row r="6" spans="1:4" ht="15.75" x14ac:dyDescent="0.25">
      <c r="A6" s="122" t="s">
        <v>41</v>
      </c>
      <c r="B6" s="122"/>
      <c r="C6" s="122"/>
      <c r="D6" s="122"/>
    </row>
    <row r="7" spans="1:4" ht="6" customHeight="1" x14ac:dyDescent="0.25">
      <c r="A7" s="6"/>
      <c r="B7" s="5"/>
      <c r="C7" s="24"/>
      <c r="D7" s="5"/>
    </row>
    <row r="8" spans="1:4" ht="15.75" x14ac:dyDescent="0.25">
      <c r="A8" s="119" t="s">
        <v>167</v>
      </c>
      <c r="B8" s="119"/>
      <c r="C8" s="119"/>
      <c r="D8" s="119"/>
    </row>
    <row r="9" spans="1:4" ht="15.75" x14ac:dyDescent="0.25">
      <c r="A9" s="119" t="str">
        <f>[1]ББ!A9</f>
        <v>отчетный период 1 полугодие 2018г.</v>
      </c>
      <c r="B9" s="119"/>
      <c r="C9" s="119"/>
      <c r="D9" s="119"/>
    </row>
    <row r="10" spans="1:4" ht="7.5" customHeight="1" x14ac:dyDescent="0.25">
      <c r="A10" s="4"/>
      <c r="B10" s="5"/>
      <c r="C10" s="24"/>
      <c r="D10" s="5"/>
    </row>
    <row r="11" spans="1:4" ht="15.75" x14ac:dyDescent="0.25">
      <c r="A11" s="6" t="s">
        <v>168</v>
      </c>
      <c r="B11" s="5"/>
      <c r="C11" s="24"/>
      <c r="D11" s="5"/>
    </row>
    <row r="12" spans="1:4" ht="15.75" x14ac:dyDescent="0.25">
      <c r="A12" s="6" t="s">
        <v>119</v>
      </c>
      <c r="B12" s="5"/>
      <c r="C12" s="24"/>
      <c r="D12" s="5"/>
    </row>
    <row r="13" spans="1:4" ht="15.75" x14ac:dyDescent="0.25">
      <c r="A13" s="6" t="s">
        <v>120</v>
      </c>
      <c r="B13" s="5"/>
      <c r="C13" s="24"/>
      <c r="D13" s="5"/>
    </row>
    <row r="14" spans="1:4" ht="15.75" x14ac:dyDescent="0.25">
      <c r="A14" s="120" t="s">
        <v>47</v>
      </c>
      <c r="B14" s="120"/>
      <c r="C14" s="120"/>
      <c r="D14" s="120"/>
    </row>
    <row r="15" spans="1:4" ht="15.75" x14ac:dyDescent="0.25">
      <c r="A15" s="6" t="s">
        <v>169</v>
      </c>
      <c r="B15" s="5"/>
      <c r="C15" s="24"/>
      <c r="D15" s="5"/>
    </row>
    <row r="16" spans="1:4" ht="15.75" x14ac:dyDescent="0.25">
      <c r="A16" s="121" t="s">
        <v>170</v>
      </c>
      <c r="B16" s="121"/>
      <c r="C16" s="121"/>
      <c r="D16" s="121"/>
    </row>
    <row r="17" spans="1:17" ht="15.75" x14ac:dyDescent="0.25">
      <c r="A17" s="4" t="str">
        <f>[1]ББ!A17</f>
        <v>Наименование организации Акционерное общество "Экотон+"</v>
      </c>
      <c r="B17" s="5"/>
      <c r="C17" s="24"/>
      <c r="D17" s="5"/>
    </row>
    <row r="18" spans="1:17" ht="15.75" x14ac:dyDescent="0.25">
      <c r="A18" s="4" t="str">
        <f>[1]ББ!A18</f>
        <v>по состоянию на 30 июня 2018 года</v>
      </c>
      <c r="B18" s="5"/>
      <c r="C18" s="24"/>
      <c r="D18" s="5"/>
    </row>
    <row r="19" spans="1:17" ht="15.75" x14ac:dyDescent="0.25">
      <c r="A19" s="4" t="s">
        <v>52</v>
      </c>
      <c r="B19" s="5"/>
      <c r="C19" s="24"/>
      <c r="D19" s="5"/>
    </row>
    <row r="20" spans="1:17" ht="16.5" thickBot="1" x14ac:dyDescent="0.3">
      <c r="A20" s="4" t="str">
        <f>'КОФД 18'!A20</f>
        <v>Консолидированная отчетность</v>
      </c>
      <c r="B20" s="5"/>
      <c r="C20" s="24"/>
      <c r="D20" s="5"/>
    </row>
    <row r="21" spans="1:17" ht="30" customHeight="1" thickBot="1" x14ac:dyDescent="0.3">
      <c r="A21" s="7" t="s">
        <v>122</v>
      </c>
      <c r="B21" s="31" t="s">
        <v>54</v>
      </c>
      <c r="C21" s="25" t="s">
        <v>123</v>
      </c>
      <c r="D21" s="31" t="s">
        <v>124</v>
      </c>
      <c r="E21" s="37" t="s">
        <v>28</v>
      </c>
      <c r="F21" s="38" t="s">
        <v>27</v>
      </c>
      <c r="G21" s="38" t="s">
        <v>32</v>
      </c>
      <c r="H21" s="38" t="s">
        <v>288</v>
      </c>
      <c r="I21" s="38" t="s">
        <v>29</v>
      </c>
      <c r="J21" s="38" t="s">
        <v>25</v>
      </c>
      <c r="K21" s="38" t="s">
        <v>289</v>
      </c>
      <c r="L21" s="38" t="s">
        <v>290</v>
      </c>
      <c r="M21" s="38" t="s">
        <v>291</v>
      </c>
      <c r="N21" s="38" t="s">
        <v>292</v>
      </c>
      <c r="O21" s="38" t="s">
        <v>293</v>
      </c>
      <c r="P21" s="38" t="s">
        <v>30</v>
      </c>
      <c r="Q21" s="38" t="s">
        <v>25</v>
      </c>
    </row>
    <row r="22" spans="1:17" ht="16.5" thickBot="1" x14ac:dyDescent="0.3">
      <c r="A22" s="130" t="s">
        <v>17</v>
      </c>
      <c r="B22" s="131"/>
      <c r="C22" s="131"/>
      <c r="D22" s="132"/>
      <c r="E22" s="72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ht="30" customHeight="1" thickBot="1" x14ac:dyDescent="0.3">
      <c r="A23" s="26" t="s">
        <v>171</v>
      </c>
      <c r="B23" s="27" t="s">
        <v>58</v>
      </c>
      <c r="C23" s="28">
        <v>8969275</v>
      </c>
      <c r="D23" s="12">
        <v>3773640</v>
      </c>
      <c r="E23" s="28">
        <f t="shared" ref="E23:Q23" si="0">SUM(E25:E30)</f>
        <v>1749356</v>
      </c>
      <c r="F23" s="28">
        <f t="shared" si="0"/>
        <v>6782170</v>
      </c>
      <c r="G23" s="28">
        <f t="shared" si="0"/>
        <v>592186</v>
      </c>
      <c r="H23" s="28">
        <f t="shared" si="0"/>
        <v>9312</v>
      </c>
      <c r="I23" s="28">
        <f t="shared" si="0"/>
        <v>6407</v>
      </c>
      <c r="J23" s="28">
        <f>SUM(E23:I23)</f>
        <v>9139431</v>
      </c>
      <c r="K23" s="28">
        <f t="shared" si="0"/>
        <v>-155117</v>
      </c>
      <c r="L23" s="28">
        <f t="shared" si="0"/>
        <v>0</v>
      </c>
      <c r="M23" s="28">
        <f t="shared" si="0"/>
        <v>0</v>
      </c>
      <c r="N23" s="28">
        <f t="shared" si="0"/>
        <v>-9312</v>
      </c>
      <c r="O23" s="28">
        <f t="shared" si="0"/>
        <v>-5727</v>
      </c>
      <c r="P23" s="28">
        <f t="shared" si="0"/>
        <v>0</v>
      </c>
      <c r="Q23" s="28">
        <f t="shared" si="0"/>
        <v>8969275</v>
      </c>
    </row>
    <row r="24" spans="1:17" ht="16.5" thickBot="1" x14ac:dyDescent="0.3">
      <c r="A24" s="26" t="s">
        <v>35</v>
      </c>
      <c r="B24" s="29"/>
      <c r="C24" s="28"/>
      <c r="D24" s="12"/>
      <c r="E24" s="72"/>
      <c r="F24" s="39"/>
      <c r="G24" s="39"/>
      <c r="H24" s="39"/>
      <c r="I24" s="39"/>
      <c r="J24" s="28">
        <f t="shared" ref="J24:J39" si="1">SUM(E24:I24)</f>
        <v>0</v>
      </c>
      <c r="K24" s="39"/>
      <c r="L24" s="39"/>
      <c r="M24" s="39"/>
      <c r="N24" s="39"/>
      <c r="O24" s="39"/>
      <c r="P24" s="39"/>
      <c r="Q24" s="108">
        <f>SUM(J24:P24)</f>
        <v>0</v>
      </c>
    </row>
    <row r="25" spans="1:17" ht="16.5" thickBot="1" x14ac:dyDescent="0.3">
      <c r="A25" s="26" t="s">
        <v>172</v>
      </c>
      <c r="B25" s="27" t="s">
        <v>60</v>
      </c>
      <c r="C25" s="28">
        <v>1586380</v>
      </c>
      <c r="D25" s="12">
        <v>3152856</v>
      </c>
      <c r="E25" s="72">
        <v>1265822</v>
      </c>
      <c r="F25" s="39">
        <v>25105</v>
      </c>
      <c r="G25" s="39">
        <v>294773</v>
      </c>
      <c r="H25" s="39"/>
      <c r="I25" s="39">
        <v>6407</v>
      </c>
      <c r="J25" s="28">
        <f t="shared" si="1"/>
        <v>1592107</v>
      </c>
      <c r="K25" s="39"/>
      <c r="L25" s="39"/>
      <c r="M25" s="39"/>
      <c r="N25" s="39"/>
      <c r="O25" s="39">
        <f>-1848-3879</f>
        <v>-5727</v>
      </c>
      <c r="P25" s="39"/>
      <c r="Q25" s="108">
        <f t="shared" ref="Q25:Q39" si="2">SUM(J25:P25)</f>
        <v>1586380</v>
      </c>
    </row>
    <row r="26" spans="1:17" ht="16.5" thickBot="1" x14ac:dyDescent="0.3">
      <c r="A26" s="26" t="s">
        <v>173</v>
      </c>
      <c r="B26" s="27" t="s">
        <v>62</v>
      </c>
      <c r="C26" s="28">
        <v>0</v>
      </c>
      <c r="D26" s="12"/>
      <c r="E26" s="72"/>
      <c r="F26" s="39"/>
      <c r="G26" s="39"/>
      <c r="H26" s="39"/>
      <c r="I26" s="39"/>
      <c r="J26" s="28">
        <f t="shared" si="1"/>
        <v>0</v>
      </c>
      <c r="K26" s="39"/>
      <c r="L26" s="39"/>
      <c r="M26" s="39"/>
      <c r="N26" s="39"/>
      <c r="O26" s="39"/>
      <c r="P26" s="39"/>
      <c r="Q26" s="108">
        <f t="shared" si="2"/>
        <v>0</v>
      </c>
    </row>
    <row r="27" spans="1:17" ht="16.5" thickBot="1" x14ac:dyDescent="0.3">
      <c r="A27" s="26" t="s">
        <v>174</v>
      </c>
      <c r="B27" s="27" t="s">
        <v>64</v>
      </c>
      <c r="C27" s="28">
        <v>2422656</v>
      </c>
      <c r="D27" s="12">
        <v>620784</v>
      </c>
      <c r="E27" s="72">
        <v>297918</v>
      </c>
      <c r="F27" s="39">
        <v>1853481</v>
      </c>
      <c r="G27" s="39">
        <v>271374</v>
      </c>
      <c r="H27" s="39">
        <v>9312</v>
      </c>
      <c r="I27" s="39"/>
      <c r="J27" s="28">
        <f t="shared" si="1"/>
        <v>2432085</v>
      </c>
      <c r="K27" s="39">
        <v>-117</v>
      </c>
      <c r="L27" s="39"/>
      <c r="M27" s="39"/>
      <c r="N27" s="39">
        <f>-7080-1973-667+408</f>
        <v>-9312</v>
      </c>
      <c r="O27" s="39"/>
      <c r="P27" s="39"/>
      <c r="Q27" s="108">
        <f t="shared" si="2"/>
        <v>2422656</v>
      </c>
    </row>
    <row r="28" spans="1:17" ht="16.5" thickBot="1" x14ac:dyDescent="0.3">
      <c r="A28" s="26" t="s">
        <v>175</v>
      </c>
      <c r="B28" s="27" t="s">
        <v>66</v>
      </c>
      <c r="C28" s="28">
        <v>-1</v>
      </c>
      <c r="D28" s="12"/>
      <c r="E28" s="72"/>
      <c r="F28" s="39">
        <v>-1</v>
      </c>
      <c r="G28" s="39"/>
      <c r="H28" s="39"/>
      <c r="I28" s="39"/>
      <c r="J28" s="28">
        <f t="shared" si="1"/>
        <v>-1</v>
      </c>
      <c r="K28" s="39"/>
      <c r="L28" s="39"/>
      <c r="M28" s="39"/>
      <c r="N28" s="39"/>
      <c r="O28" s="39"/>
      <c r="P28" s="39"/>
      <c r="Q28" s="108">
        <f t="shared" si="2"/>
        <v>-1</v>
      </c>
    </row>
    <row r="29" spans="1:17" ht="16.5" thickBot="1" x14ac:dyDescent="0.3">
      <c r="A29" s="26" t="s">
        <v>176</v>
      </c>
      <c r="B29" s="27" t="s">
        <v>68</v>
      </c>
      <c r="C29" s="28">
        <v>3773</v>
      </c>
      <c r="D29" s="12"/>
      <c r="E29" s="72">
        <v>1906</v>
      </c>
      <c r="F29" s="39"/>
      <c r="G29" s="39">
        <v>1867</v>
      </c>
      <c r="H29" s="39"/>
      <c r="I29" s="39"/>
      <c r="J29" s="28">
        <f t="shared" si="1"/>
        <v>3773</v>
      </c>
      <c r="K29" s="39"/>
      <c r="L29" s="39"/>
      <c r="M29" s="39"/>
      <c r="N29" s="39"/>
      <c r="O29" s="39"/>
      <c r="P29" s="39"/>
      <c r="Q29" s="108">
        <f t="shared" si="2"/>
        <v>3773</v>
      </c>
    </row>
    <row r="30" spans="1:17" ht="16.5" thickBot="1" x14ac:dyDescent="0.3">
      <c r="A30" s="26" t="s">
        <v>18</v>
      </c>
      <c r="B30" s="27" t="s">
        <v>70</v>
      </c>
      <c r="C30" s="28">
        <v>4956467</v>
      </c>
      <c r="D30" s="12"/>
      <c r="E30" s="72">
        <v>183710</v>
      </c>
      <c r="F30" s="39">
        <v>4903585</v>
      </c>
      <c r="G30" s="39">
        <v>24172</v>
      </c>
      <c r="H30" s="39"/>
      <c r="I30" s="39"/>
      <c r="J30" s="28">
        <f t="shared" si="1"/>
        <v>5111467</v>
      </c>
      <c r="K30" s="39">
        <f>-155000</f>
        <v>-155000</v>
      </c>
      <c r="L30" s="39"/>
      <c r="M30" s="39"/>
      <c r="N30" s="39"/>
      <c r="O30" s="39"/>
      <c r="P30" s="39"/>
      <c r="Q30" s="108">
        <f t="shared" si="2"/>
        <v>4956467</v>
      </c>
    </row>
    <row r="31" spans="1:17" ht="16.5" customHeight="1" thickBot="1" x14ac:dyDescent="0.3">
      <c r="A31" s="26" t="s">
        <v>177</v>
      </c>
      <c r="B31" s="27" t="s">
        <v>130</v>
      </c>
      <c r="C31" s="28">
        <v>8388877</v>
      </c>
      <c r="D31" s="12">
        <v>4954437</v>
      </c>
      <c r="E31" s="28">
        <f t="shared" ref="E31:Q31" si="3">SUM(E33:E39)</f>
        <v>1561986</v>
      </c>
      <c r="F31" s="28">
        <f t="shared" si="3"/>
        <v>6360193</v>
      </c>
      <c r="G31" s="28">
        <f t="shared" si="3"/>
        <v>467620</v>
      </c>
      <c r="H31" s="28">
        <f t="shared" si="3"/>
        <v>9316</v>
      </c>
      <c r="I31" s="28">
        <f t="shared" si="3"/>
        <v>4918</v>
      </c>
      <c r="J31" s="28">
        <f t="shared" si="3"/>
        <v>8404033</v>
      </c>
      <c r="K31" s="28">
        <f t="shared" si="3"/>
        <v>54961</v>
      </c>
      <c r="L31" s="28">
        <f t="shared" si="3"/>
        <v>-70000</v>
      </c>
      <c r="M31" s="28">
        <f t="shared" si="3"/>
        <v>-117</v>
      </c>
      <c r="N31" s="28">
        <f t="shared" si="3"/>
        <v>0</v>
      </c>
      <c r="O31" s="28">
        <f t="shared" si="3"/>
        <v>0</v>
      </c>
      <c r="P31" s="28">
        <f t="shared" si="3"/>
        <v>0</v>
      </c>
      <c r="Q31" s="28">
        <f t="shared" si="3"/>
        <v>8388877</v>
      </c>
    </row>
    <row r="32" spans="1:17" ht="16.5" thickBot="1" x14ac:dyDescent="0.3">
      <c r="A32" s="26" t="s">
        <v>35</v>
      </c>
      <c r="B32" s="29"/>
      <c r="C32" s="28"/>
      <c r="D32" s="12"/>
      <c r="E32" s="72"/>
      <c r="F32" s="39"/>
      <c r="G32" s="39"/>
      <c r="H32" s="39"/>
      <c r="I32" s="39"/>
      <c r="J32" s="28">
        <f t="shared" si="1"/>
        <v>0</v>
      </c>
      <c r="K32" s="39"/>
      <c r="L32" s="39"/>
      <c r="M32" s="39"/>
      <c r="N32" s="39"/>
      <c r="O32" s="39"/>
      <c r="P32" s="39"/>
      <c r="Q32" s="108">
        <f t="shared" si="2"/>
        <v>0</v>
      </c>
    </row>
    <row r="33" spans="1:17" ht="16.5" thickBot="1" x14ac:dyDescent="0.3">
      <c r="A33" s="26" t="s">
        <v>19</v>
      </c>
      <c r="B33" s="27" t="s">
        <v>132</v>
      </c>
      <c r="C33" s="28">
        <v>2006343</v>
      </c>
      <c r="D33" s="12">
        <v>3109967</v>
      </c>
      <c r="E33" s="72">
        <v>661644</v>
      </c>
      <c r="F33" s="39">
        <v>1131885</v>
      </c>
      <c r="G33" s="39">
        <v>223185</v>
      </c>
      <c r="H33" s="39">
        <v>3073</v>
      </c>
      <c r="I33" s="39">
        <v>1712</v>
      </c>
      <c r="J33" s="28">
        <f t="shared" si="1"/>
        <v>2021499</v>
      </c>
      <c r="K33" s="39">
        <f>70000-7080-6009-2358+408</f>
        <v>54961</v>
      </c>
      <c r="L33" s="39">
        <v>-70000</v>
      </c>
      <c r="M33" s="39">
        <v>-117</v>
      </c>
      <c r="N33" s="39"/>
      <c r="O33" s="39"/>
      <c r="P33" s="39"/>
      <c r="Q33" s="108">
        <f t="shared" si="2"/>
        <v>2006343</v>
      </c>
    </row>
    <row r="34" spans="1:17" ht="16.5" thickBot="1" x14ac:dyDescent="0.3">
      <c r="A34" s="26" t="s">
        <v>178</v>
      </c>
      <c r="B34" s="27" t="s">
        <v>134</v>
      </c>
      <c r="C34" s="28">
        <v>505146</v>
      </c>
      <c r="D34" s="12">
        <v>904945</v>
      </c>
      <c r="E34" s="72">
        <v>366649</v>
      </c>
      <c r="F34" s="39">
        <v>199</v>
      </c>
      <c r="G34" s="39">
        <v>137831</v>
      </c>
      <c r="H34" s="39">
        <v>455</v>
      </c>
      <c r="I34" s="39">
        <v>12</v>
      </c>
      <c r="J34" s="28">
        <f t="shared" si="1"/>
        <v>505146</v>
      </c>
      <c r="K34" s="39"/>
      <c r="L34" s="39"/>
      <c r="M34" s="39"/>
      <c r="N34" s="39"/>
      <c r="O34" s="39"/>
      <c r="P34" s="39"/>
      <c r="Q34" s="108">
        <f t="shared" si="2"/>
        <v>505146</v>
      </c>
    </row>
    <row r="35" spans="1:17" ht="16.5" thickBot="1" x14ac:dyDescent="0.3">
      <c r="A35" s="26" t="s">
        <v>179</v>
      </c>
      <c r="B35" s="27" t="s">
        <v>136</v>
      </c>
      <c r="C35" s="28">
        <v>515538</v>
      </c>
      <c r="D35" s="12">
        <v>453098</v>
      </c>
      <c r="E35" s="72">
        <v>245844</v>
      </c>
      <c r="F35" s="39">
        <v>181645</v>
      </c>
      <c r="G35" s="39">
        <v>83009</v>
      </c>
      <c r="H35" s="39">
        <v>3830</v>
      </c>
      <c r="I35" s="39">
        <v>1210</v>
      </c>
      <c r="J35" s="28">
        <f t="shared" si="1"/>
        <v>515538</v>
      </c>
      <c r="K35" s="39"/>
      <c r="L35" s="39"/>
      <c r="M35" s="39"/>
      <c r="N35" s="39"/>
      <c r="O35" s="39"/>
      <c r="P35" s="39"/>
      <c r="Q35" s="108">
        <f t="shared" si="2"/>
        <v>515538</v>
      </c>
    </row>
    <row r="36" spans="1:17" ht="16.5" thickBot="1" x14ac:dyDescent="0.3">
      <c r="A36" s="26" t="s">
        <v>180</v>
      </c>
      <c r="B36" s="27" t="s">
        <v>138</v>
      </c>
      <c r="C36" s="28">
        <v>77100</v>
      </c>
      <c r="D36" s="12">
        <v>85440</v>
      </c>
      <c r="E36" s="72">
        <v>77100</v>
      </c>
      <c r="F36" s="39"/>
      <c r="G36" s="39"/>
      <c r="H36" s="39"/>
      <c r="I36" s="39"/>
      <c r="J36" s="28">
        <f t="shared" si="1"/>
        <v>77100</v>
      </c>
      <c r="K36" s="39"/>
      <c r="L36" s="39"/>
      <c r="M36" s="39"/>
      <c r="N36" s="39"/>
      <c r="O36" s="39"/>
      <c r="P36" s="39"/>
      <c r="Q36" s="108">
        <f t="shared" si="2"/>
        <v>77100</v>
      </c>
    </row>
    <row r="37" spans="1:17" ht="16.5" thickBot="1" x14ac:dyDescent="0.3">
      <c r="A37" s="26" t="s">
        <v>181</v>
      </c>
      <c r="B37" s="27" t="s">
        <v>140</v>
      </c>
      <c r="C37" s="28">
        <v>32528</v>
      </c>
      <c r="D37" s="12"/>
      <c r="E37" s="72">
        <v>4778</v>
      </c>
      <c r="F37" s="39">
        <v>27597</v>
      </c>
      <c r="G37" s="39"/>
      <c r="H37" s="39">
        <v>21</v>
      </c>
      <c r="I37" s="39">
        <v>132</v>
      </c>
      <c r="J37" s="28">
        <f t="shared" si="1"/>
        <v>32528</v>
      </c>
      <c r="K37" s="39"/>
      <c r="L37" s="39"/>
      <c r="M37" s="39"/>
      <c r="N37" s="39"/>
      <c r="O37" s="39"/>
      <c r="P37" s="39"/>
      <c r="Q37" s="108">
        <f t="shared" si="2"/>
        <v>32528</v>
      </c>
    </row>
    <row r="38" spans="1:17" ht="16.5" thickBot="1" x14ac:dyDescent="0.3">
      <c r="A38" s="26" t="s">
        <v>182</v>
      </c>
      <c r="B38" s="27" t="s">
        <v>183</v>
      </c>
      <c r="C38" s="28">
        <v>265246</v>
      </c>
      <c r="D38" s="12">
        <v>218976</v>
      </c>
      <c r="E38" s="72">
        <v>77031</v>
      </c>
      <c r="F38" s="39">
        <v>163109</v>
      </c>
      <c r="G38" s="39">
        <v>22755</v>
      </c>
      <c r="H38" s="39">
        <v>668</v>
      </c>
      <c r="I38" s="39">
        <v>1683</v>
      </c>
      <c r="J38" s="28">
        <f t="shared" si="1"/>
        <v>265246</v>
      </c>
      <c r="K38" s="39"/>
      <c r="L38" s="39"/>
      <c r="M38" s="39"/>
      <c r="N38" s="39"/>
      <c r="O38" s="39"/>
      <c r="P38" s="39"/>
      <c r="Q38" s="108">
        <f t="shared" si="2"/>
        <v>265246</v>
      </c>
    </row>
    <row r="39" spans="1:17" ht="16.5" thickBot="1" x14ac:dyDescent="0.3">
      <c r="A39" s="26" t="s">
        <v>20</v>
      </c>
      <c r="B39" s="27" t="s">
        <v>184</v>
      </c>
      <c r="C39" s="28">
        <v>4986976</v>
      </c>
      <c r="D39" s="12">
        <v>182011</v>
      </c>
      <c r="E39" s="72">
        <v>128940</v>
      </c>
      <c r="F39" s="39">
        <v>4855758</v>
      </c>
      <c r="G39" s="39">
        <v>840</v>
      </c>
      <c r="H39" s="39">
        <v>1269</v>
      </c>
      <c r="I39" s="39">
        <v>169</v>
      </c>
      <c r="J39" s="28">
        <f t="shared" si="1"/>
        <v>4986976</v>
      </c>
      <c r="K39" s="39"/>
      <c r="L39" s="39"/>
      <c r="M39" s="39"/>
      <c r="N39" s="39"/>
      <c r="O39" s="39"/>
      <c r="P39" s="39"/>
      <c r="Q39" s="108">
        <f t="shared" si="2"/>
        <v>4986976</v>
      </c>
    </row>
    <row r="40" spans="1:17" ht="32.25" thickBot="1" x14ac:dyDescent="0.3">
      <c r="A40" s="26" t="s">
        <v>185</v>
      </c>
      <c r="B40" s="27" t="s">
        <v>186</v>
      </c>
      <c r="C40" s="28">
        <v>580398</v>
      </c>
      <c r="D40" s="12">
        <v>-1180797</v>
      </c>
      <c r="E40" s="28">
        <f t="shared" ref="E40:Q40" si="4">SUM(E23-E31)</f>
        <v>187370</v>
      </c>
      <c r="F40" s="28">
        <f t="shared" si="4"/>
        <v>421977</v>
      </c>
      <c r="G40" s="28">
        <f t="shared" si="4"/>
        <v>124566</v>
      </c>
      <c r="H40" s="28">
        <f t="shared" si="4"/>
        <v>-4</v>
      </c>
      <c r="I40" s="28">
        <f t="shared" si="4"/>
        <v>1489</v>
      </c>
      <c r="J40" s="28">
        <f t="shared" si="4"/>
        <v>735398</v>
      </c>
      <c r="K40" s="28">
        <f t="shared" si="4"/>
        <v>-210078</v>
      </c>
      <c r="L40" s="28">
        <f t="shared" si="4"/>
        <v>70000</v>
      </c>
      <c r="M40" s="28">
        <f t="shared" si="4"/>
        <v>117</v>
      </c>
      <c r="N40" s="28">
        <f t="shared" si="4"/>
        <v>-9312</v>
      </c>
      <c r="O40" s="28">
        <f t="shared" si="4"/>
        <v>-5727</v>
      </c>
      <c r="P40" s="28">
        <f t="shared" si="4"/>
        <v>0</v>
      </c>
      <c r="Q40" s="28">
        <f t="shared" si="4"/>
        <v>580398</v>
      </c>
    </row>
    <row r="41" spans="1:17" ht="16.5" customHeight="1" thickBot="1" x14ac:dyDescent="0.3">
      <c r="A41" s="111" t="s">
        <v>21</v>
      </c>
      <c r="B41" s="112"/>
      <c r="C41" s="112"/>
      <c r="D41" s="113"/>
      <c r="E41" s="72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32.25" thickBot="1" x14ac:dyDescent="0.3">
      <c r="A42" s="26" t="s">
        <v>187</v>
      </c>
      <c r="B42" s="27" t="s">
        <v>188</v>
      </c>
      <c r="C42" s="28">
        <v>45</v>
      </c>
      <c r="D42" s="12">
        <v>0</v>
      </c>
      <c r="E42" s="28">
        <f t="shared" ref="E42:Q42" si="5">SUM(E44:E54)</f>
        <v>45</v>
      </c>
      <c r="F42" s="28">
        <f t="shared" si="5"/>
        <v>0</v>
      </c>
      <c r="G42" s="28">
        <f t="shared" si="5"/>
        <v>0</v>
      </c>
      <c r="H42" s="28">
        <f t="shared" si="5"/>
        <v>0</v>
      </c>
      <c r="I42" s="28">
        <f t="shared" si="5"/>
        <v>0</v>
      </c>
      <c r="J42" s="28">
        <f t="shared" si="5"/>
        <v>45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8">
        <f t="shared" si="5"/>
        <v>0</v>
      </c>
      <c r="P42" s="28">
        <f t="shared" si="5"/>
        <v>0</v>
      </c>
      <c r="Q42" s="28">
        <f t="shared" si="5"/>
        <v>45</v>
      </c>
    </row>
    <row r="43" spans="1:17" ht="16.5" thickBot="1" x14ac:dyDescent="0.3">
      <c r="A43" s="26" t="s">
        <v>35</v>
      </c>
      <c r="B43" s="29"/>
      <c r="C43" s="28"/>
      <c r="D43" s="12"/>
      <c r="E43" s="72"/>
      <c r="F43" s="39"/>
      <c r="G43" s="39"/>
      <c r="H43" s="39"/>
      <c r="I43" s="39"/>
      <c r="J43" s="28">
        <f t="shared" ref="J43:J67" si="6">SUM(E43:I43)</f>
        <v>0</v>
      </c>
      <c r="K43" s="39"/>
      <c r="L43" s="39"/>
      <c r="M43" s="39"/>
      <c r="N43" s="39"/>
      <c r="O43" s="39"/>
      <c r="P43" s="39"/>
      <c r="Q43" s="108">
        <f t="shared" ref="Q43:Q67" si="7">SUM(J43:P43)</f>
        <v>0</v>
      </c>
    </row>
    <row r="44" spans="1:17" ht="16.5" thickBot="1" x14ac:dyDescent="0.3">
      <c r="A44" s="26" t="s">
        <v>189</v>
      </c>
      <c r="B44" s="27" t="s">
        <v>190</v>
      </c>
      <c r="C44" s="28">
        <v>45</v>
      </c>
      <c r="D44" s="12"/>
      <c r="E44" s="72">
        <v>45</v>
      </c>
      <c r="F44" s="39"/>
      <c r="G44" s="39"/>
      <c r="H44" s="39"/>
      <c r="I44" s="39"/>
      <c r="J44" s="28">
        <f t="shared" si="6"/>
        <v>45</v>
      </c>
      <c r="K44" s="39"/>
      <c r="L44" s="39"/>
      <c r="M44" s="39"/>
      <c r="N44" s="39"/>
      <c r="O44" s="39"/>
      <c r="P44" s="39"/>
      <c r="Q44" s="108">
        <f t="shared" si="7"/>
        <v>45</v>
      </c>
    </row>
    <row r="45" spans="1:17" ht="16.5" thickBot="1" x14ac:dyDescent="0.3">
      <c r="A45" s="26" t="s">
        <v>191</v>
      </c>
      <c r="B45" s="27" t="s">
        <v>192</v>
      </c>
      <c r="C45" s="28">
        <v>0</v>
      </c>
      <c r="D45" s="12"/>
      <c r="E45" s="72"/>
      <c r="F45" s="39"/>
      <c r="G45" s="39"/>
      <c r="H45" s="39"/>
      <c r="I45" s="39"/>
      <c r="J45" s="28">
        <f t="shared" si="6"/>
        <v>0</v>
      </c>
      <c r="K45" s="39"/>
      <c r="L45" s="39"/>
      <c r="M45" s="39"/>
      <c r="N45" s="39"/>
      <c r="O45" s="39"/>
      <c r="P45" s="39"/>
      <c r="Q45" s="108">
        <f t="shared" si="7"/>
        <v>0</v>
      </c>
    </row>
    <row r="46" spans="1:17" ht="16.5" thickBot="1" x14ac:dyDescent="0.3">
      <c r="A46" s="26" t="s">
        <v>193</v>
      </c>
      <c r="B46" s="27" t="s">
        <v>194</v>
      </c>
      <c r="C46" s="28">
        <v>0</v>
      </c>
      <c r="D46" s="12"/>
      <c r="E46" s="72"/>
      <c r="F46" s="39"/>
      <c r="G46" s="39"/>
      <c r="H46" s="39"/>
      <c r="I46" s="39"/>
      <c r="J46" s="28">
        <f t="shared" si="6"/>
        <v>0</v>
      </c>
      <c r="K46" s="39"/>
      <c r="L46" s="39"/>
      <c r="M46" s="39"/>
      <c r="N46" s="39"/>
      <c r="O46" s="39"/>
      <c r="P46" s="39"/>
      <c r="Q46" s="108">
        <f t="shared" si="7"/>
        <v>0</v>
      </c>
    </row>
    <row r="47" spans="1:17" ht="33" customHeight="1" thickBot="1" x14ac:dyDescent="0.3">
      <c r="A47" s="26" t="s">
        <v>195</v>
      </c>
      <c r="B47" s="27" t="s">
        <v>196</v>
      </c>
      <c r="C47" s="28">
        <v>0</v>
      </c>
      <c r="D47" s="12"/>
      <c r="E47" s="72"/>
      <c r="F47" s="39"/>
      <c r="G47" s="39"/>
      <c r="H47" s="39"/>
      <c r="I47" s="39"/>
      <c r="J47" s="28">
        <f t="shared" si="6"/>
        <v>0</v>
      </c>
      <c r="K47" s="39"/>
      <c r="L47" s="39"/>
      <c r="M47" s="39"/>
      <c r="N47" s="39"/>
      <c r="O47" s="39"/>
      <c r="P47" s="39"/>
      <c r="Q47" s="108">
        <f t="shared" si="7"/>
        <v>0</v>
      </c>
    </row>
    <row r="48" spans="1:17" ht="16.5" thickBot="1" x14ac:dyDescent="0.3">
      <c r="A48" s="26" t="s">
        <v>197</v>
      </c>
      <c r="B48" s="27" t="s">
        <v>198</v>
      </c>
      <c r="C48" s="28">
        <v>0</v>
      </c>
      <c r="D48" s="12"/>
      <c r="E48" s="72"/>
      <c r="F48" s="39"/>
      <c r="G48" s="39"/>
      <c r="H48" s="39"/>
      <c r="I48" s="39"/>
      <c r="J48" s="28">
        <f t="shared" si="6"/>
        <v>0</v>
      </c>
      <c r="K48" s="39"/>
      <c r="L48" s="39"/>
      <c r="M48" s="39"/>
      <c r="N48" s="39"/>
      <c r="O48" s="39"/>
      <c r="P48" s="39"/>
      <c r="Q48" s="108">
        <f t="shared" si="7"/>
        <v>0</v>
      </c>
    </row>
    <row r="49" spans="1:17" ht="17.25" customHeight="1" thickBot="1" x14ac:dyDescent="0.3">
      <c r="A49" s="26" t="s">
        <v>199</v>
      </c>
      <c r="B49" s="27" t="s">
        <v>200</v>
      </c>
      <c r="C49" s="28">
        <v>0</v>
      </c>
      <c r="D49" s="12"/>
      <c r="E49" s="72"/>
      <c r="F49" s="39"/>
      <c r="G49" s="39"/>
      <c r="H49" s="39"/>
      <c r="I49" s="39"/>
      <c r="J49" s="28">
        <f t="shared" si="6"/>
        <v>0</v>
      </c>
      <c r="K49" s="39"/>
      <c r="L49" s="39"/>
      <c r="M49" s="39"/>
      <c r="N49" s="39"/>
      <c r="O49" s="39"/>
      <c r="P49" s="39"/>
      <c r="Q49" s="108">
        <f t="shared" si="7"/>
        <v>0</v>
      </c>
    </row>
    <row r="50" spans="1:17" ht="16.5" thickBot="1" x14ac:dyDescent="0.3">
      <c r="A50" s="26" t="s">
        <v>201</v>
      </c>
      <c r="B50" s="27" t="s">
        <v>202</v>
      </c>
      <c r="C50" s="28">
        <v>0</v>
      </c>
      <c r="D50" s="12"/>
      <c r="E50" s="72"/>
      <c r="F50" s="39"/>
      <c r="G50" s="39"/>
      <c r="H50" s="39"/>
      <c r="I50" s="39"/>
      <c r="J50" s="28">
        <f t="shared" si="6"/>
        <v>0</v>
      </c>
      <c r="K50" s="39"/>
      <c r="L50" s="39"/>
      <c r="M50" s="39"/>
      <c r="N50" s="39"/>
      <c r="O50" s="39"/>
      <c r="P50" s="39"/>
      <c r="Q50" s="108">
        <f t="shared" si="7"/>
        <v>0</v>
      </c>
    </row>
    <row r="51" spans="1:17" ht="16.5" thickBot="1" x14ac:dyDescent="0.3">
      <c r="A51" s="26" t="s">
        <v>203</v>
      </c>
      <c r="B51" s="27" t="s">
        <v>204</v>
      </c>
      <c r="C51" s="28">
        <v>0</v>
      </c>
      <c r="D51" s="12"/>
      <c r="E51" s="72"/>
      <c r="F51" s="39"/>
      <c r="G51" s="39"/>
      <c r="H51" s="39"/>
      <c r="I51" s="39"/>
      <c r="J51" s="28">
        <f t="shared" si="6"/>
        <v>0</v>
      </c>
      <c r="K51" s="39"/>
      <c r="L51" s="39"/>
      <c r="M51" s="39"/>
      <c r="N51" s="39"/>
      <c r="O51" s="39"/>
      <c r="P51" s="39"/>
      <c r="Q51" s="108">
        <f t="shared" si="7"/>
        <v>0</v>
      </c>
    </row>
    <row r="52" spans="1:17" ht="16.5" thickBot="1" x14ac:dyDescent="0.3">
      <c r="A52" s="26" t="s">
        <v>205</v>
      </c>
      <c r="B52" s="27" t="s">
        <v>206</v>
      </c>
      <c r="C52" s="28">
        <v>0</v>
      </c>
      <c r="D52" s="12"/>
      <c r="E52" s="72"/>
      <c r="F52" s="39"/>
      <c r="G52" s="39"/>
      <c r="H52" s="39"/>
      <c r="I52" s="39"/>
      <c r="J52" s="28">
        <f t="shared" si="6"/>
        <v>0</v>
      </c>
      <c r="K52" s="39"/>
      <c r="L52" s="39"/>
      <c r="M52" s="39"/>
      <c r="N52" s="39"/>
      <c r="O52" s="39"/>
      <c r="P52" s="39"/>
      <c r="Q52" s="108">
        <f t="shared" si="7"/>
        <v>0</v>
      </c>
    </row>
    <row r="53" spans="1:17" ht="16.5" thickBot="1" x14ac:dyDescent="0.3">
      <c r="A53" s="26" t="s">
        <v>176</v>
      </c>
      <c r="B53" s="27" t="s">
        <v>207</v>
      </c>
      <c r="C53" s="28">
        <v>0</v>
      </c>
      <c r="D53" s="12"/>
      <c r="E53" s="72"/>
      <c r="F53" s="39"/>
      <c r="G53" s="39"/>
      <c r="H53" s="39"/>
      <c r="I53" s="39"/>
      <c r="J53" s="28">
        <f t="shared" si="6"/>
        <v>0</v>
      </c>
      <c r="K53" s="39"/>
      <c r="L53" s="39"/>
      <c r="M53" s="39"/>
      <c r="N53" s="39"/>
      <c r="O53" s="39"/>
      <c r="P53" s="39"/>
      <c r="Q53" s="108">
        <f t="shared" si="7"/>
        <v>0</v>
      </c>
    </row>
    <row r="54" spans="1:17" ht="16.5" thickBot="1" x14ac:dyDescent="0.3">
      <c r="A54" s="26" t="s">
        <v>18</v>
      </c>
      <c r="B54" s="27" t="s">
        <v>208</v>
      </c>
      <c r="C54" s="28">
        <v>0</v>
      </c>
      <c r="D54" s="12"/>
      <c r="E54" s="72"/>
      <c r="F54" s="39"/>
      <c r="G54" s="39"/>
      <c r="H54" s="39"/>
      <c r="I54" s="39"/>
      <c r="J54" s="28">
        <f t="shared" si="6"/>
        <v>0</v>
      </c>
      <c r="K54" s="39"/>
      <c r="L54" s="39"/>
      <c r="M54" s="39"/>
      <c r="N54" s="39"/>
      <c r="O54" s="39"/>
      <c r="P54" s="39"/>
      <c r="Q54" s="108">
        <f t="shared" si="7"/>
        <v>0</v>
      </c>
    </row>
    <row r="55" spans="1:17" ht="15.75" customHeight="1" thickBot="1" x14ac:dyDescent="0.3">
      <c r="A55" s="26" t="s">
        <v>209</v>
      </c>
      <c r="B55" s="27" t="s">
        <v>210</v>
      </c>
      <c r="C55" s="28">
        <v>30953</v>
      </c>
      <c r="D55" s="12">
        <v>31117</v>
      </c>
      <c r="E55" s="28">
        <f t="shared" ref="E55:Q55" si="8">SUM(E57:E67)</f>
        <v>1100</v>
      </c>
      <c r="F55" s="28">
        <f t="shared" si="8"/>
        <v>29853</v>
      </c>
      <c r="G55" s="28">
        <f t="shared" si="8"/>
        <v>0</v>
      </c>
      <c r="H55" s="28">
        <f t="shared" si="8"/>
        <v>0</v>
      </c>
      <c r="I55" s="28">
        <f t="shared" si="8"/>
        <v>0</v>
      </c>
      <c r="J55" s="28">
        <f t="shared" si="8"/>
        <v>30953</v>
      </c>
      <c r="K55" s="28">
        <f t="shared" si="8"/>
        <v>0</v>
      </c>
      <c r="L55" s="28">
        <f t="shared" si="8"/>
        <v>0</v>
      </c>
      <c r="M55" s="28">
        <f t="shared" si="8"/>
        <v>0</v>
      </c>
      <c r="N55" s="28">
        <f t="shared" si="8"/>
        <v>0</v>
      </c>
      <c r="O55" s="28">
        <f t="shared" si="8"/>
        <v>0</v>
      </c>
      <c r="P55" s="28">
        <f t="shared" si="8"/>
        <v>0</v>
      </c>
      <c r="Q55" s="28">
        <f t="shared" si="8"/>
        <v>30953</v>
      </c>
    </row>
    <row r="56" spans="1:17" ht="16.5" thickBot="1" x14ac:dyDescent="0.3">
      <c r="A56" s="26" t="s">
        <v>35</v>
      </c>
      <c r="B56" s="29"/>
      <c r="C56" s="28"/>
      <c r="D56" s="12"/>
      <c r="E56" s="72"/>
      <c r="F56" s="39"/>
      <c r="G56" s="39"/>
      <c r="H56" s="39"/>
      <c r="I56" s="39"/>
      <c r="J56" s="28">
        <f t="shared" si="6"/>
        <v>0</v>
      </c>
      <c r="K56" s="39"/>
      <c r="L56" s="39"/>
      <c r="M56" s="39"/>
      <c r="N56" s="39"/>
      <c r="O56" s="39"/>
      <c r="P56" s="39"/>
      <c r="Q56" s="108">
        <f t="shared" si="7"/>
        <v>0</v>
      </c>
    </row>
    <row r="57" spans="1:17" ht="16.5" thickBot="1" x14ac:dyDescent="0.3">
      <c r="A57" s="26" t="s">
        <v>211</v>
      </c>
      <c r="B57" s="27" t="s">
        <v>212</v>
      </c>
      <c r="C57" s="28">
        <v>30141</v>
      </c>
      <c r="D57" s="12">
        <v>31117</v>
      </c>
      <c r="E57" s="72">
        <v>1100</v>
      </c>
      <c r="F57" s="39">
        <v>29041</v>
      </c>
      <c r="G57" s="39"/>
      <c r="H57" s="39"/>
      <c r="I57" s="39"/>
      <c r="J57" s="28">
        <f t="shared" si="6"/>
        <v>30141</v>
      </c>
      <c r="K57" s="39"/>
      <c r="L57" s="39"/>
      <c r="M57" s="39"/>
      <c r="N57" s="39"/>
      <c r="O57" s="39"/>
      <c r="P57" s="39"/>
      <c r="Q57" s="108">
        <f t="shared" si="7"/>
        <v>30141</v>
      </c>
    </row>
    <row r="58" spans="1:17" ht="16.5" thickBot="1" x14ac:dyDescent="0.3">
      <c r="A58" s="26" t="s">
        <v>213</v>
      </c>
      <c r="B58" s="27" t="s">
        <v>214</v>
      </c>
      <c r="C58" s="28">
        <v>0</v>
      </c>
      <c r="D58" s="12"/>
      <c r="E58" s="72"/>
      <c r="F58" s="39"/>
      <c r="G58" s="39"/>
      <c r="H58" s="39"/>
      <c r="I58" s="39"/>
      <c r="J58" s="28">
        <f t="shared" si="6"/>
        <v>0</v>
      </c>
      <c r="K58" s="39"/>
      <c r="L58" s="39"/>
      <c r="M58" s="39"/>
      <c r="N58" s="39"/>
      <c r="O58" s="39"/>
      <c r="P58" s="39"/>
      <c r="Q58" s="108">
        <f t="shared" si="7"/>
        <v>0</v>
      </c>
    </row>
    <row r="59" spans="1:17" ht="16.5" thickBot="1" x14ac:dyDescent="0.3">
      <c r="A59" s="26" t="s">
        <v>215</v>
      </c>
      <c r="B59" s="27" t="s">
        <v>216</v>
      </c>
      <c r="C59" s="28">
        <v>812</v>
      </c>
      <c r="D59" s="12"/>
      <c r="E59" s="72"/>
      <c r="F59" s="39">
        <v>812</v>
      </c>
      <c r="G59" s="39"/>
      <c r="H59" s="39"/>
      <c r="I59" s="39"/>
      <c r="J59" s="28">
        <f t="shared" si="6"/>
        <v>812</v>
      </c>
      <c r="K59" s="39"/>
      <c r="L59" s="39"/>
      <c r="M59" s="39"/>
      <c r="N59" s="39"/>
      <c r="O59" s="39"/>
      <c r="P59" s="39"/>
      <c r="Q59" s="108">
        <f t="shared" si="7"/>
        <v>812</v>
      </c>
    </row>
    <row r="60" spans="1:17" ht="31.5" customHeight="1" thickBot="1" x14ac:dyDescent="0.3">
      <c r="A60" s="26" t="s">
        <v>217</v>
      </c>
      <c r="B60" s="27" t="s">
        <v>218</v>
      </c>
      <c r="C60" s="28">
        <v>0</v>
      </c>
      <c r="D60" s="12"/>
      <c r="E60" s="72"/>
      <c r="F60" s="39"/>
      <c r="G60" s="39"/>
      <c r="H60" s="39"/>
      <c r="I60" s="39"/>
      <c r="J60" s="28">
        <f t="shared" si="6"/>
        <v>0</v>
      </c>
      <c r="K60" s="39"/>
      <c r="L60" s="39"/>
      <c r="M60" s="39"/>
      <c r="N60" s="39"/>
      <c r="O60" s="39"/>
      <c r="P60" s="39"/>
      <c r="Q60" s="108">
        <f t="shared" si="7"/>
        <v>0</v>
      </c>
    </row>
    <row r="61" spans="1:17" ht="16.5" thickBot="1" x14ac:dyDescent="0.3">
      <c r="A61" s="26" t="s">
        <v>219</v>
      </c>
      <c r="B61" s="27" t="s">
        <v>220</v>
      </c>
      <c r="C61" s="28">
        <v>0</v>
      </c>
      <c r="D61" s="12"/>
      <c r="E61" s="72"/>
      <c r="F61" s="39"/>
      <c r="G61" s="39"/>
      <c r="H61" s="39"/>
      <c r="I61" s="39"/>
      <c r="J61" s="28">
        <f t="shared" si="6"/>
        <v>0</v>
      </c>
      <c r="K61" s="39"/>
      <c r="L61" s="39"/>
      <c r="M61" s="39"/>
      <c r="N61" s="39"/>
      <c r="O61" s="39"/>
      <c r="P61" s="39"/>
      <c r="Q61" s="108">
        <f t="shared" si="7"/>
        <v>0</v>
      </c>
    </row>
    <row r="62" spans="1:17" ht="16.5" thickBot="1" x14ac:dyDescent="0.3">
      <c r="A62" s="26" t="s">
        <v>221</v>
      </c>
      <c r="B62" s="27" t="s">
        <v>222</v>
      </c>
      <c r="C62" s="28">
        <v>0</v>
      </c>
      <c r="D62" s="12"/>
      <c r="E62" s="72"/>
      <c r="F62" s="39"/>
      <c r="G62" s="39"/>
      <c r="H62" s="39"/>
      <c r="I62" s="39"/>
      <c r="J62" s="28">
        <f t="shared" si="6"/>
        <v>0</v>
      </c>
      <c r="K62" s="39"/>
      <c r="L62" s="39"/>
      <c r="M62" s="39"/>
      <c r="N62" s="39"/>
      <c r="O62" s="39"/>
      <c r="P62" s="39"/>
      <c r="Q62" s="108">
        <f t="shared" si="7"/>
        <v>0</v>
      </c>
    </row>
    <row r="63" spans="1:17" ht="16.5" thickBot="1" x14ac:dyDescent="0.3">
      <c r="A63" s="26" t="s">
        <v>223</v>
      </c>
      <c r="B63" s="27" t="s">
        <v>224</v>
      </c>
      <c r="C63" s="28">
        <v>0</v>
      </c>
      <c r="D63" s="12"/>
      <c r="E63" s="72"/>
      <c r="F63" s="39"/>
      <c r="G63" s="39"/>
      <c r="H63" s="39"/>
      <c r="I63" s="39"/>
      <c r="J63" s="28">
        <f t="shared" si="6"/>
        <v>0</v>
      </c>
      <c r="K63" s="39"/>
      <c r="L63" s="39"/>
      <c r="M63" s="39"/>
      <c r="N63" s="39"/>
      <c r="O63" s="39"/>
      <c r="P63" s="39"/>
      <c r="Q63" s="108">
        <f t="shared" si="7"/>
        <v>0</v>
      </c>
    </row>
    <row r="64" spans="1:17" ht="16.5" thickBot="1" x14ac:dyDescent="0.3">
      <c r="A64" s="26" t="s">
        <v>225</v>
      </c>
      <c r="B64" s="27" t="s">
        <v>226</v>
      </c>
      <c r="C64" s="28">
        <v>0</v>
      </c>
      <c r="D64" s="12"/>
      <c r="E64" s="72"/>
      <c r="F64" s="39"/>
      <c r="G64" s="39"/>
      <c r="H64" s="39"/>
      <c r="I64" s="39"/>
      <c r="J64" s="28">
        <f t="shared" si="6"/>
        <v>0</v>
      </c>
      <c r="K64" s="39"/>
      <c r="L64" s="39"/>
      <c r="M64" s="39"/>
      <c r="N64" s="39"/>
      <c r="O64" s="39"/>
      <c r="P64" s="39"/>
      <c r="Q64" s="108">
        <f t="shared" si="7"/>
        <v>0</v>
      </c>
    </row>
    <row r="65" spans="1:17" ht="16.5" thickBot="1" x14ac:dyDescent="0.3">
      <c r="A65" s="26" t="s">
        <v>203</v>
      </c>
      <c r="B65" s="27" t="s">
        <v>227</v>
      </c>
      <c r="C65" s="28">
        <v>0</v>
      </c>
      <c r="D65" s="12"/>
      <c r="E65" s="72"/>
      <c r="F65" s="39"/>
      <c r="G65" s="39"/>
      <c r="H65" s="39"/>
      <c r="I65" s="39"/>
      <c r="J65" s="28">
        <f t="shared" si="6"/>
        <v>0</v>
      </c>
      <c r="K65" s="39"/>
      <c r="L65" s="39"/>
      <c r="M65" s="39"/>
      <c r="N65" s="39"/>
      <c r="O65" s="39"/>
      <c r="P65" s="39"/>
      <c r="Q65" s="108">
        <f t="shared" si="7"/>
        <v>0</v>
      </c>
    </row>
    <row r="66" spans="1:17" ht="16.5" thickBot="1" x14ac:dyDescent="0.3">
      <c r="A66" s="26" t="s">
        <v>228</v>
      </c>
      <c r="B66" s="27" t="s">
        <v>229</v>
      </c>
      <c r="C66" s="28">
        <v>0</v>
      </c>
      <c r="D66" s="12"/>
      <c r="E66" s="72"/>
      <c r="F66" s="39"/>
      <c r="G66" s="39"/>
      <c r="H66" s="39"/>
      <c r="I66" s="39"/>
      <c r="J66" s="28">
        <f t="shared" si="6"/>
        <v>0</v>
      </c>
      <c r="K66" s="39"/>
      <c r="L66" s="39"/>
      <c r="M66" s="39"/>
      <c r="N66" s="39"/>
      <c r="O66" s="39"/>
      <c r="P66" s="39"/>
      <c r="Q66" s="108">
        <f t="shared" si="7"/>
        <v>0</v>
      </c>
    </row>
    <row r="67" spans="1:17" ht="16.5" thickBot="1" x14ac:dyDescent="0.3">
      <c r="A67" s="26" t="s">
        <v>20</v>
      </c>
      <c r="B67" s="27" t="s">
        <v>230</v>
      </c>
      <c r="C67" s="28">
        <v>0</v>
      </c>
      <c r="D67" s="12"/>
      <c r="E67" s="72"/>
      <c r="F67" s="39"/>
      <c r="G67" s="39"/>
      <c r="H67" s="39"/>
      <c r="I67" s="39"/>
      <c r="J67" s="28">
        <f t="shared" si="6"/>
        <v>0</v>
      </c>
      <c r="K67" s="39"/>
      <c r="L67" s="39"/>
      <c r="M67" s="39"/>
      <c r="N67" s="39"/>
      <c r="O67" s="39"/>
      <c r="P67" s="39"/>
      <c r="Q67" s="108">
        <f t="shared" si="7"/>
        <v>0</v>
      </c>
    </row>
    <row r="68" spans="1:17" ht="32.25" thickBot="1" x14ac:dyDescent="0.3">
      <c r="A68" s="26" t="s">
        <v>231</v>
      </c>
      <c r="B68" s="27" t="s">
        <v>232</v>
      </c>
      <c r="C68" s="28">
        <v>-30908</v>
      </c>
      <c r="D68" s="12">
        <v>-31117</v>
      </c>
      <c r="E68" s="28">
        <f t="shared" ref="E68:Q68" si="9">SUM(E42-E55)</f>
        <v>-1055</v>
      </c>
      <c r="F68" s="28">
        <f t="shared" si="9"/>
        <v>-29853</v>
      </c>
      <c r="G68" s="28">
        <f t="shared" si="9"/>
        <v>0</v>
      </c>
      <c r="H68" s="28">
        <f t="shared" si="9"/>
        <v>0</v>
      </c>
      <c r="I68" s="28">
        <f t="shared" si="9"/>
        <v>0</v>
      </c>
      <c r="J68" s="28">
        <f t="shared" si="9"/>
        <v>-30908</v>
      </c>
      <c r="K68" s="28">
        <f t="shared" si="9"/>
        <v>0</v>
      </c>
      <c r="L68" s="28">
        <f t="shared" si="9"/>
        <v>0</v>
      </c>
      <c r="M68" s="28">
        <f t="shared" si="9"/>
        <v>0</v>
      </c>
      <c r="N68" s="28">
        <f t="shared" si="9"/>
        <v>0</v>
      </c>
      <c r="O68" s="28">
        <f t="shared" si="9"/>
        <v>0</v>
      </c>
      <c r="P68" s="28">
        <f t="shared" si="9"/>
        <v>0</v>
      </c>
      <c r="Q68" s="28">
        <f t="shared" si="9"/>
        <v>-30908</v>
      </c>
    </row>
    <row r="69" spans="1:17" ht="16.5" thickBot="1" x14ac:dyDescent="0.3">
      <c r="A69" s="111" t="s">
        <v>22</v>
      </c>
      <c r="B69" s="112"/>
      <c r="C69" s="112"/>
      <c r="D69" s="113"/>
      <c r="E69" s="72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32.25" thickBot="1" x14ac:dyDescent="0.3">
      <c r="A70" s="26" t="s">
        <v>233</v>
      </c>
      <c r="B70" s="27" t="s">
        <v>234</v>
      </c>
      <c r="C70" s="28">
        <v>2127</v>
      </c>
      <c r="D70" s="12">
        <v>1528074</v>
      </c>
      <c r="E70" s="28">
        <f t="shared" ref="E70:Q70" si="10">SUM(E72:E75)</f>
        <v>0</v>
      </c>
      <c r="F70" s="28">
        <f t="shared" si="10"/>
        <v>2127</v>
      </c>
      <c r="G70" s="28">
        <f t="shared" si="10"/>
        <v>0</v>
      </c>
      <c r="H70" s="28">
        <f t="shared" si="10"/>
        <v>0</v>
      </c>
      <c r="I70" s="28">
        <f t="shared" si="10"/>
        <v>0</v>
      </c>
      <c r="J70" s="28">
        <f t="shared" si="10"/>
        <v>2127</v>
      </c>
      <c r="K70" s="28">
        <f t="shared" si="10"/>
        <v>0</v>
      </c>
      <c r="L70" s="28">
        <f t="shared" si="10"/>
        <v>0</v>
      </c>
      <c r="M70" s="28">
        <f t="shared" si="10"/>
        <v>0</v>
      </c>
      <c r="N70" s="28">
        <f t="shared" si="10"/>
        <v>0</v>
      </c>
      <c r="O70" s="28">
        <f t="shared" si="10"/>
        <v>0</v>
      </c>
      <c r="P70" s="28">
        <f t="shared" si="10"/>
        <v>0</v>
      </c>
      <c r="Q70" s="28">
        <f t="shared" si="10"/>
        <v>2127</v>
      </c>
    </row>
    <row r="71" spans="1:17" ht="16.5" thickBot="1" x14ac:dyDescent="0.3">
      <c r="A71" s="26" t="s">
        <v>35</v>
      </c>
      <c r="B71" s="29"/>
      <c r="C71" s="28"/>
      <c r="D71" s="12"/>
      <c r="E71" s="28"/>
      <c r="F71" s="28"/>
      <c r="G71" s="28"/>
      <c r="H71" s="28"/>
      <c r="I71" s="28"/>
      <c r="J71" s="28">
        <f t="shared" ref="J71:J75" si="11">SUM(E71:I71)</f>
        <v>0</v>
      </c>
      <c r="K71" s="28"/>
      <c r="L71" s="28"/>
      <c r="M71" s="28"/>
      <c r="N71" s="28"/>
      <c r="O71" s="28"/>
      <c r="P71" s="28"/>
      <c r="Q71" s="108">
        <f t="shared" ref="Q71:Q75" si="12">SUM(J71:P71)</f>
        <v>0</v>
      </c>
    </row>
    <row r="72" spans="1:17" ht="16.5" thickBot="1" x14ac:dyDescent="0.3">
      <c r="A72" s="26" t="s">
        <v>235</v>
      </c>
      <c r="B72" s="27" t="s">
        <v>236</v>
      </c>
      <c r="C72" s="28">
        <v>0</v>
      </c>
      <c r="D72" s="12"/>
      <c r="E72" s="28"/>
      <c r="F72" s="28"/>
      <c r="G72" s="28"/>
      <c r="H72" s="28"/>
      <c r="I72" s="28"/>
      <c r="J72" s="28">
        <f t="shared" si="11"/>
        <v>0</v>
      </c>
      <c r="K72" s="28"/>
      <c r="L72" s="28"/>
      <c r="M72" s="28"/>
      <c r="N72" s="28"/>
      <c r="O72" s="28"/>
      <c r="P72" s="28"/>
      <c r="Q72" s="108">
        <f t="shared" si="12"/>
        <v>0</v>
      </c>
    </row>
    <row r="73" spans="1:17" ht="16.5" thickBot="1" x14ac:dyDescent="0.3">
      <c r="A73" s="26" t="s">
        <v>23</v>
      </c>
      <c r="B73" s="27" t="s">
        <v>237</v>
      </c>
      <c r="C73" s="28">
        <v>0</v>
      </c>
      <c r="D73" s="12">
        <v>1520000</v>
      </c>
      <c r="E73" s="28"/>
      <c r="F73" s="28"/>
      <c r="G73" s="28"/>
      <c r="H73" s="28"/>
      <c r="I73" s="28"/>
      <c r="J73" s="28">
        <f t="shared" si="11"/>
        <v>0</v>
      </c>
      <c r="K73" s="28"/>
      <c r="L73" s="28"/>
      <c r="M73" s="28"/>
      <c r="N73" s="28"/>
      <c r="O73" s="28"/>
      <c r="P73" s="28"/>
      <c r="Q73" s="108">
        <f t="shared" si="12"/>
        <v>0</v>
      </c>
    </row>
    <row r="74" spans="1:17" ht="16.5" thickBot="1" x14ac:dyDescent="0.3">
      <c r="A74" s="26" t="s">
        <v>176</v>
      </c>
      <c r="B74" s="27" t="s">
        <v>238</v>
      </c>
      <c r="C74" s="28">
        <v>0</v>
      </c>
      <c r="D74" s="12">
        <v>8074</v>
      </c>
      <c r="E74" s="28"/>
      <c r="F74" s="28"/>
      <c r="G74" s="28"/>
      <c r="H74" s="28"/>
      <c r="I74" s="28"/>
      <c r="J74" s="28">
        <f t="shared" si="11"/>
        <v>0</v>
      </c>
      <c r="K74" s="28"/>
      <c r="L74" s="28"/>
      <c r="M74" s="28"/>
      <c r="N74" s="28"/>
      <c r="O74" s="28"/>
      <c r="P74" s="28"/>
      <c r="Q74" s="108">
        <f t="shared" si="12"/>
        <v>0</v>
      </c>
    </row>
    <row r="75" spans="1:17" ht="16.5" thickBot="1" x14ac:dyDescent="0.3">
      <c r="A75" s="26" t="s">
        <v>18</v>
      </c>
      <c r="B75" s="27" t="s">
        <v>239</v>
      </c>
      <c r="C75" s="28">
        <v>2127</v>
      </c>
      <c r="D75" s="12"/>
      <c r="E75" s="28"/>
      <c r="F75" s="28">
        <v>2127</v>
      </c>
      <c r="G75" s="28"/>
      <c r="H75" s="28"/>
      <c r="I75" s="28"/>
      <c r="J75" s="28">
        <f t="shared" si="11"/>
        <v>2127</v>
      </c>
      <c r="K75" s="28"/>
      <c r="L75" s="28"/>
      <c r="M75" s="28"/>
      <c r="N75" s="28"/>
      <c r="O75" s="28"/>
      <c r="P75" s="28"/>
      <c r="Q75" s="108">
        <f t="shared" si="12"/>
        <v>2127</v>
      </c>
    </row>
    <row r="76" spans="1:17" ht="16.5" customHeight="1" thickBot="1" x14ac:dyDescent="0.3">
      <c r="A76" s="26" t="s">
        <v>240</v>
      </c>
      <c r="B76" s="27" t="s">
        <v>241</v>
      </c>
      <c r="C76" s="28">
        <v>206436</v>
      </c>
      <c r="D76" s="12">
        <v>322178</v>
      </c>
      <c r="E76" s="28">
        <f t="shared" ref="E76:Q76" si="13">SUM(E78:E82)</f>
        <v>67123</v>
      </c>
      <c r="F76" s="28">
        <f t="shared" si="13"/>
        <v>139313</v>
      </c>
      <c r="G76" s="28">
        <f t="shared" si="13"/>
        <v>155000</v>
      </c>
      <c r="H76" s="28">
        <f t="shared" si="13"/>
        <v>0</v>
      </c>
      <c r="I76" s="28">
        <f t="shared" si="13"/>
        <v>0</v>
      </c>
      <c r="J76" s="28">
        <f t="shared" si="13"/>
        <v>361436</v>
      </c>
      <c r="K76" s="28">
        <f t="shared" si="13"/>
        <v>0</v>
      </c>
      <c r="L76" s="28">
        <f t="shared" si="13"/>
        <v>0</v>
      </c>
      <c r="M76" s="28">
        <f t="shared" si="13"/>
        <v>-155000</v>
      </c>
      <c r="N76" s="28">
        <f t="shared" si="13"/>
        <v>0</v>
      </c>
      <c r="O76" s="28">
        <f t="shared" si="13"/>
        <v>0</v>
      </c>
      <c r="P76" s="28">
        <f t="shared" si="13"/>
        <v>0</v>
      </c>
      <c r="Q76" s="28">
        <f t="shared" si="13"/>
        <v>206436</v>
      </c>
    </row>
    <row r="77" spans="1:17" ht="16.5" thickBot="1" x14ac:dyDescent="0.3">
      <c r="A77" s="26" t="s">
        <v>35</v>
      </c>
      <c r="B77" s="29"/>
      <c r="C77" s="28"/>
      <c r="D77" s="12"/>
      <c r="E77" s="72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ht="16.5" thickBot="1" x14ac:dyDescent="0.3">
      <c r="A78" s="26" t="s">
        <v>24</v>
      </c>
      <c r="B78" s="27">
        <v>101</v>
      </c>
      <c r="C78" s="28">
        <v>120222</v>
      </c>
      <c r="D78" s="12">
        <v>292491</v>
      </c>
      <c r="E78" s="72">
        <v>41123</v>
      </c>
      <c r="F78" s="39">
        <v>79099</v>
      </c>
      <c r="G78" s="39"/>
      <c r="H78" s="39"/>
      <c r="I78" s="39"/>
      <c r="J78" s="28">
        <f t="shared" ref="J78:J84" si="14">SUM(E78:I78)</f>
        <v>120222</v>
      </c>
      <c r="K78" s="39"/>
      <c r="L78" s="39"/>
      <c r="M78" s="39"/>
      <c r="N78" s="39"/>
      <c r="O78" s="39"/>
      <c r="P78" s="39"/>
      <c r="Q78" s="108">
        <f t="shared" ref="Q78:Q84" si="15">SUM(J78:P78)</f>
        <v>120222</v>
      </c>
    </row>
    <row r="79" spans="1:17" ht="16.5" thickBot="1" x14ac:dyDescent="0.3">
      <c r="A79" s="26" t="s">
        <v>180</v>
      </c>
      <c r="B79" s="27">
        <v>102</v>
      </c>
      <c r="C79" s="28">
        <v>60214</v>
      </c>
      <c r="D79" s="12">
        <v>29687</v>
      </c>
      <c r="E79" s="72"/>
      <c r="F79" s="39">
        <v>60214</v>
      </c>
      <c r="G79" s="39"/>
      <c r="H79" s="39"/>
      <c r="I79" s="39"/>
      <c r="J79" s="28">
        <f t="shared" si="14"/>
        <v>60214</v>
      </c>
      <c r="K79" s="39"/>
      <c r="L79" s="39"/>
      <c r="M79" s="39"/>
      <c r="N79" s="39"/>
      <c r="O79" s="39"/>
      <c r="P79" s="39"/>
      <c r="Q79" s="108">
        <f t="shared" si="15"/>
        <v>60214</v>
      </c>
    </row>
    <row r="80" spans="1:17" ht="16.5" thickBot="1" x14ac:dyDescent="0.3">
      <c r="A80" s="26" t="s">
        <v>242</v>
      </c>
      <c r="B80" s="27">
        <v>103</v>
      </c>
      <c r="C80" s="28">
        <v>0</v>
      </c>
      <c r="D80" s="12"/>
      <c r="E80" s="72"/>
      <c r="F80" s="39"/>
      <c r="G80" s="39"/>
      <c r="H80" s="39"/>
      <c r="I80" s="39"/>
      <c r="J80" s="28">
        <f t="shared" si="14"/>
        <v>0</v>
      </c>
      <c r="K80" s="39"/>
      <c r="L80" s="39"/>
      <c r="M80" s="39"/>
      <c r="N80" s="39"/>
      <c r="O80" s="39"/>
      <c r="P80" s="39"/>
      <c r="Q80" s="108">
        <f t="shared" si="15"/>
        <v>0</v>
      </c>
    </row>
    <row r="81" spans="1:17" ht="16.5" thickBot="1" x14ac:dyDescent="0.3">
      <c r="A81" s="26" t="s">
        <v>243</v>
      </c>
      <c r="B81" s="27">
        <v>104</v>
      </c>
      <c r="C81" s="28">
        <v>0</v>
      </c>
      <c r="D81" s="12"/>
      <c r="E81" s="72"/>
      <c r="F81" s="39"/>
      <c r="G81" s="39"/>
      <c r="H81" s="39"/>
      <c r="I81" s="39"/>
      <c r="J81" s="28">
        <f t="shared" si="14"/>
        <v>0</v>
      </c>
      <c r="K81" s="39"/>
      <c r="L81" s="39"/>
      <c r="M81" s="39"/>
      <c r="N81" s="39"/>
      <c r="O81" s="39"/>
      <c r="P81" s="39"/>
      <c r="Q81" s="108">
        <f t="shared" si="15"/>
        <v>0</v>
      </c>
    </row>
    <row r="82" spans="1:17" ht="16.5" thickBot="1" x14ac:dyDescent="0.3">
      <c r="A82" s="26" t="s">
        <v>36</v>
      </c>
      <c r="B82" s="27">
        <v>105</v>
      </c>
      <c r="C82" s="28">
        <v>26000</v>
      </c>
      <c r="D82" s="12"/>
      <c r="E82" s="72">
        <v>26000</v>
      </c>
      <c r="F82" s="39"/>
      <c r="G82" s="39">
        <v>155000</v>
      </c>
      <c r="H82" s="39"/>
      <c r="I82" s="39"/>
      <c r="J82" s="28">
        <f t="shared" si="14"/>
        <v>181000</v>
      </c>
      <c r="K82" s="39"/>
      <c r="L82" s="39"/>
      <c r="M82" s="39">
        <v>-155000</v>
      </c>
      <c r="N82" s="39"/>
      <c r="O82" s="39"/>
      <c r="P82" s="39"/>
      <c r="Q82" s="108">
        <f t="shared" si="15"/>
        <v>26000</v>
      </c>
    </row>
    <row r="83" spans="1:17" ht="32.25" thickBot="1" x14ac:dyDescent="0.3">
      <c r="A83" s="26" t="s">
        <v>244</v>
      </c>
      <c r="B83" s="27">
        <v>110</v>
      </c>
      <c r="C83" s="28">
        <v>-204309</v>
      </c>
      <c r="D83" s="12">
        <v>1205896</v>
      </c>
      <c r="E83" s="28">
        <f t="shared" ref="E83:Q83" si="16">SUM(E70-E76)</f>
        <v>-67123</v>
      </c>
      <c r="F83" s="28">
        <f t="shared" si="16"/>
        <v>-137186</v>
      </c>
      <c r="G83" s="28">
        <f t="shared" si="16"/>
        <v>-155000</v>
      </c>
      <c r="H83" s="28">
        <f t="shared" si="16"/>
        <v>0</v>
      </c>
      <c r="I83" s="28">
        <f t="shared" si="16"/>
        <v>0</v>
      </c>
      <c r="J83" s="28">
        <f t="shared" si="16"/>
        <v>-359309</v>
      </c>
      <c r="K83" s="28">
        <f t="shared" si="16"/>
        <v>0</v>
      </c>
      <c r="L83" s="28">
        <f t="shared" si="16"/>
        <v>0</v>
      </c>
      <c r="M83" s="28">
        <f t="shared" si="16"/>
        <v>155000</v>
      </c>
      <c r="N83" s="28">
        <f t="shared" si="16"/>
        <v>0</v>
      </c>
      <c r="O83" s="28">
        <f t="shared" si="16"/>
        <v>0</v>
      </c>
      <c r="P83" s="28">
        <f t="shared" si="16"/>
        <v>0</v>
      </c>
      <c r="Q83" s="28">
        <f t="shared" si="16"/>
        <v>-204309</v>
      </c>
    </row>
    <row r="84" spans="1:17" ht="16.5" thickBot="1" x14ac:dyDescent="0.3">
      <c r="A84" s="26" t="s">
        <v>245</v>
      </c>
      <c r="B84" s="27">
        <v>120</v>
      </c>
      <c r="C84" s="28">
        <v>-321</v>
      </c>
      <c r="D84" s="12">
        <v>-2259</v>
      </c>
      <c r="E84" s="72">
        <v>21</v>
      </c>
      <c r="F84" s="39">
        <v>-342</v>
      </c>
      <c r="G84" s="39"/>
      <c r="H84" s="39"/>
      <c r="I84" s="39"/>
      <c r="J84" s="28">
        <f t="shared" si="14"/>
        <v>-321</v>
      </c>
      <c r="K84" s="39"/>
      <c r="L84" s="39"/>
      <c r="M84" s="39"/>
      <c r="N84" s="39"/>
      <c r="O84" s="39"/>
      <c r="P84" s="39"/>
      <c r="Q84" s="108">
        <f t="shared" si="15"/>
        <v>-321</v>
      </c>
    </row>
    <row r="85" spans="1:17" ht="32.25" thickBot="1" x14ac:dyDescent="0.3">
      <c r="A85" s="26" t="s">
        <v>246</v>
      </c>
      <c r="B85" s="27">
        <v>130</v>
      </c>
      <c r="C85" s="28">
        <v>344860</v>
      </c>
      <c r="D85" s="12">
        <v>-8277</v>
      </c>
      <c r="E85" s="28">
        <f>SUM(E40,E68,E83,E84)</f>
        <v>119213</v>
      </c>
      <c r="F85" s="28">
        <f t="shared" ref="F85:Q85" si="17">SUM(F40,F68,F83,F84)</f>
        <v>254596</v>
      </c>
      <c r="G85" s="28">
        <f t="shared" si="17"/>
        <v>-30434</v>
      </c>
      <c r="H85" s="28">
        <f t="shared" si="17"/>
        <v>-4</v>
      </c>
      <c r="I85" s="28">
        <f t="shared" si="17"/>
        <v>1489</v>
      </c>
      <c r="J85" s="28">
        <f t="shared" si="17"/>
        <v>344860</v>
      </c>
      <c r="K85" s="28">
        <f t="shared" si="17"/>
        <v>-210078</v>
      </c>
      <c r="L85" s="28">
        <f t="shared" si="17"/>
        <v>70000</v>
      </c>
      <c r="M85" s="28">
        <f t="shared" si="17"/>
        <v>155117</v>
      </c>
      <c r="N85" s="28">
        <f t="shared" si="17"/>
        <v>-9312</v>
      </c>
      <c r="O85" s="28">
        <f t="shared" si="17"/>
        <v>-5727</v>
      </c>
      <c r="P85" s="28">
        <f t="shared" si="17"/>
        <v>0</v>
      </c>
      <c r="Q85" s="28">
        <f t="shared" si="17"/>
        <v>344860</v>
      </c>
    </row>
    <row r="86" spans="1:17" ht="32.25" thickBot="1" x14ac:dyDescent="0.3">
      <c r="A86" s="26" t="s">
        <v>247</v>
      </c>
      <c r="B86" s="27">
        <v>140</v>
      </c>
      <c r="C86" s="28">
        <v>69848</v>
      </c>
      <c r="D86" s="12">
        <v>53868</v>
      </c>
      <c r="E86" s="72">
        <v>4361</v>
      </c>
      <c r="F86" s="39">
        <v>33687</v>
      </c>
      <c r="G86" s="39">
        <v>31038</v>
      </c>
      <c r="H86" s="39">
        <v>29</v>
      </c>
      <c r="I86" s="39">
        <v>733</v>
      </c>
      <c r="J86" s="39">
        <f>SUM(E86:I86)</f>
        <v>69848</v>
      </c>
      <c r="K86" s="39"/>
      <c r="L86" s="39"/>
      <c r="M86" s="39"/>
      <c r="N86" s="39"/>
      <c r="O86" s="39"/>
      <c r="P86" s="39"/>
      <c r="Q86" s="39">
        <f>SUM(J86:P86)</f>
        <v>69848</v>
      </c>
    </row>
    <row r="87" spans="1:17" ht="32.25" thickBot="1" x14ac:dyDescent="0.3">
      <c r="A87" s="26" t="s">
        <v>248</v>
      </c>
      <c r="B87" s="27">
        <v>150</v>
      </c>
      <c r="C87" s="28">
        <v>414708</v>
      </c>
      <c r="D87" s="28">
        <v>45591</v>
      </c>
      <c r="E87" s="28">
        <f>E86+E85</f>
        <v>123574</v>
      </c>
      <c r="F87" s="28">
        <f t="shared" ref="F87:P87" si="18">F86+F85</f>
        <v>288283</v>
      </c>
      <c r="G87" s="28">
        <f t="shared" si="18"/>
        <v>604</v>
      </c>
      <c r="H87" s="28">
        <f t="shared" si="18"/>
        <v>25</v>
      </c>
      <c r="I87" s="28">
        <f t="shared" si="18"/>
        <v>2222</v>
      </c>
      <c r="J87" s="28">
        <f>J86+J85</f>
        <v>414708</v>
      </c>
      <c r="K87" s="28">
        <f t="shared" si="18"/>
        <v>-210078</v>
      </c>
      <c r="L87" s="28">
        <f t="shared" si="18"/>
        <v>70000</v>
      </c>
      <c r="M87" s="28">
        <f t="shared" si="18"/>
        <v>155117</v>
      </c>
      <c r="N87" s="28">
        <f t="shared" si="18"/>
        <v>-9312</v>
      </c>
      <c r="O87" s="28">
        <f t="shared" si="18"/>
        <v>-5727</v>
      </c>
      <c r="P87" s="28">
        <f t="shared" si="18"/>
        <v>0</v>
      </c>
      <c r="Q87" s="28">
        <f>Q86+Q85</f>
        <v>414708</v>
      </c>
    </row>
    <row r="88" spans="1:17" ht="15.75" x14ac:dyDescent="0.25">
      <c r="A88" s="4"/>
      <c r="B88" s="5"/>
      <c r="C88" s="30"/>
      <c r="D88" s="5"/>
    </row>
    <row r="89" spans="1:17" x14ac:dyDescent="0.25">
      <c r="A89" s="14" t="s">
        <v>109</v>
      </c>
      <c r="B89" s="15"/>
      <c r="C89" s="118" t="s">
        <v>110</v>
      </c>
      <c r="D89" s="118"/>
    </row>
    <row r="90" spans="1:17" x14ac:dyDescent="0.25">
      <c r="A90" s="16" t="s">
        <v>111</v>
      </c>
      <c r="B90" s="17"/>
      <c r="C90" s="16" t="s">
        <v>112</v>
      </c>
      <c r="D90" s="18"/>
    </row>
    <row r="91" spans="1:17" x14ac:dyDescent="0.25">
      <c r="A91" s="20" t="s">
        <v>113</v>
      </c>
      <c r="B91" s="15"/>
      <c r="C91" s="118" t="s">
        <v>110</v>
      </c>
      <c r="D91" s="118"/>
    </row>
    <row r="92" spans="1:17" x14ac:dyDescent="0.25">
      <c r="A92" s="16" t="s">
        <v>114</v>
      </c>
      <c r="B92" s="17"/>
      <c r="C92" s="22" t="s">
        <v>112</v>
      </c>
      <c r="D92" s="18"/>
    </row>
    <row r="93" spans="1:17" x14ac:dyDescent="0.25">
      <c r="A93" s="19" t="s">
        <v>115</v>
      </c>
      <c r="B93" s="19"/>
      <c r="C93" s="19"/>
      <c r="D93" s="19"/>
    </row>
    <row r="94" spans="1:17" x14ac:dyDescent="0.25">
      <c r="A94" s="19"/>
      <c r="B94" s="19"/>
      <c r="C94" s="19"/>
      <c r="D94" s="19"/>
    </row>
    <row r="95" spans="1:17" x14ac:dyDescent="0.25">
      <c r="A95" s="19"/>
      <c r="B95" s="19"/>
      <c r="C95" s="19"/>
      <c r="D95" s="19"/>
    </row>
  </sheetData>
  <mergeCells count="12">
    <mergeCell ref="C89:D89"/>
    <mergeCell ref="C91:D91"/>
    <mergeCell ref="A1:D1"/>
    <mergeCell ref="A2:D2"/>
    <mergeCell ref="A3:D3"/>
    <mergeCell ref="A4:D4"/>
    <mergeCell ref="A6:D6"/>
    <mergeCell ref="A8:D8"/>
    <mergeCell ref="A9:D9"/>
    <mergeCell ref="A14:D14"/>
    <mergeCell ref="A16:D16"/>
    <mergeCell ref="A22:D22"/>
  </mergeCells>
  <pageMargins left="0.7" right="0.7" top="0.75" bottom="0.75" header="0.3" footer="0.3"/>
  <pageSetup paperSize="9" scale="81" orientation="portrait" horizontalDpi="0" verticalDpi="0" r:id="rId1"/>
  <colBreaks count="1" manualBreakCount="1">
    <brk id="4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V98"/>
  <sheetViews>
    <sheetView topLeftCell="A81" zoomScaleNormal="100" workbookViewId="0">
      <selection activeCell="C88" sqref="C24:I88"/>
    </sheetView>
  </sheetViews>
  <sheetFormatPr defaultRowHeight="15" x14ac:dyDescent="0.25"/>
  <cols>
    <col min="1" max="1" width="33" style="5" customWidth="1"/>
    <col min="2" max="2" width="9.140625" style="5"/>
    <col min="3" max="3" width="16.5703125" style="5" customWidth="1"/>
    <col min="4" max="4" width="11.7109375" style="5" customWidth="1"/>
    <col min="5" max="5" width="16.140625" style="5" customWidth="1"/>
    <col min="6" max="6" width="9.85546875" style="5" customWidth="1"/>
    <col min="7" max="7" width="12.7109375" style="5" customWidth="1"/>
    <col min="8" max="8" width="17.42578125" style="5" customWidth="1"/>
    <col min="9" max="9" width="11.85546875" style="5" customWidth="1"/>
    <col min="10" max="22" width="0" hidden="1" customWidth="1"/>
  </cols>
  <sheetData>
    <row r="1" spans="1:9" ht="15.75" x14ac:dyDescent="0.25">
      <c r="A1" s="122" t="s">
        <v>249</v>
      </c>
      <c r="B1" s="122"/>
      <c r="C1" s="122"/>
      <c r="D1" s="122"/>
      <c r="E1" s="122"/>
      <c r="F1" s="122"/>
      <c r="G1" s="122"/>
      <c r="H1" s="122"/>
      <c r="I1" s="122"/>
    </row>
    <row r="2" spans="1:9" ht="15.75" x14ac:dyDescent="0.25">
      <c r="A2" s="122" t="s">
        <v>38</v>
      </c>
      <c r="B2" s="122"/>
      <c r="C2" s="122"/>
      <c r="D2" s="122"/>
      <c r="E2" s="122"/>
      <c r="F2" s="122"/>
      <c r="G2" s="122"/>
      <c r="H2" s="122"/>
      <c r="I2" s="122"/>
    </row>
    <row r="3" spans="1:9" ht="15.75" x14ac:dyDescent="0.25">
      <c r="A3" s="122" t="s">
        <v>39</v>
      </c>
      <c r="B3" s="122"/>
      <c r="C3" s="122"/>
      <c r="D3" s="122"/>
      <c r="E3" s="122"/>
      <c r="F3" s="122"/>
      <c r="G3" s="122"/>
      <c r="H3" s="122"/>
      <c r="I3" s="122"/>
    </row>
    <row r="4" spans="1:9" ht="15.75" x14ac:dyDescent="0.25">
      <c r="A4" s="122" t="s">
        <v>40</v>
      </c>
      <c r="B4" s="122"/>
      <c r="C4" s="122"/>
      <c r="D4" s="122"/>
      <c r="E4" s="122"/>
      <c r="F4" s="122"/>
      <c r="G4" s="122"/>
      <c r="H4" s="122"/>
      <c r="I4" s="122"/>
    </row>
    <row r="5" spans="1:9" ht="15.75" x14ac:dyDescent="0.25">
      <c r="A5" s="4"/>
    </row>
    <row r="6" spans="1:9" ht="15.75" x14ac:dyDescent="0.25">
      <c r="A6" s="122" t="s">
        <v>41</v>
      </c>
      <c r="B6" s="122"/>
      <c r="C6" s="122"/>
      <c r="D6" s="122"/>
      <c r="E6" s="122"/>
      <c r="F6" s="122"/>
      <c r="G6" s="122"/>
      <c r="H6" s="122"/>
      <c r="I6" s="122"/>
    </row>
    <row r="7" spans="1:9" ht="15.75" x14ac:dyDescent="0.25">
      <c r="A7" s="6"/>
    </row>
    <row r="8" spans="1:9" ht="15.75" x14ac:dyDescent="0.25">
      <c r="A8" s="119" t="s">
        <v>250</v>
      </c>
      <c r="B8" s="119"/>
      <c r="C8" s="119"/>
      <c r="D8" s="119"/>
      <c r="E8" s="119"/>
      <c r="F8" s="119"/>
      <c r="G8" s="119"/>
      <c r="H8" s="119"/>
      <c r="I8" s="119"/>
    </row>
    <row r="9" spans="1:9" ht="15.75" x14ac:dyDescent="0.25">
      <c r="A9" s="124" t="str">
        <f>[1]ББ!A9</f>
        <v>отчетный период 1 полугодие 2018г.</v>
      </c>
      <c r="B9" s="124"/>
      <c r="C9" s="124"/>
      <c r="D9" s="124"/>
      <c r="E9" s="124"/>
      <c r="F9" s="124"/>
      <c r="G9" s="124"/>
      <c r="H9" s="124"/>
      <c r="I9" s="124"/>
    </row>
    <row r="10" spans="1:9" ht="15.75" x14ac:dyDescent="0.25">
      <c r="A10" s="4"/>
    </row>
    <row r="11" spans="1:9" ht="15.75" x14ac:dyDescent="0.25">
      <c r="A11" s="6" t="s">
        <v>296</v>
      </c>
    </row>
    <row r="12" spans="1:9" ht="15.75" x14ac:dyDescent="0.25">
      <c r="A12" s="6" t="s">
        <v>119</v>
      </c>
    </row>
    <row r="13" spans="1:9" ht="15.75" x14ac:dyDescent="0.25">
      <c r="A13" s="6" t="s">
        <v>120</v>
      </c>
    </row>
    <row r="14" spans="1:9" ht="15.75" x14ac:dyDescent="0.25">
      <c r="A14" s="6" t="s">
        <v>251</v>
      </c>
    </row>
    <row r="15" spans="1:9" ht="15.75" x14ac:dyDescent="0.25">
      <c r="A15" s="6" t="s">
        <v>48</v>
      </c>
    </row>
    <row r="16" spans="1:9" ht="15.75" x14ac:dyDescent="0.25">
      <c r="A16" s="121" t="s">
        <v>252</v>
      </c>
      <c r="B16" s="121"/>
      <c r="C16" s="121"/>
      <c r="D16" s="121"/>
      <c r="E16" s="121"/>
      <c r="F16" s="121"/>
      <c r="G16" s="121"/>
      <c r="H16" s="121"/>
      <c r="I16" s="121"/>
    </row>
    <row r="17" spans="1:22" ht="15.75" x14ac:dyDescent="0.25">
      <c r="A17" s="4" t="s">
        <v>41</v>
      </c>
    </row>
    <row r="18" spans="1:22" ht="15.75" x14ac:dyDescent="0.25">
      <c r="A18" s="4" t="str">
        <f>[1]ББ!A17</f>
        <v>Наименование организации Акционерное общество "Экотон+"</v>
      </c>
    </row>
    <row r="19" spans="1:22" ht="15.75" x14ac:dyDescent="0.25">
      <c r="A19" s="4" t="str">
        <f>[1]ББ!A18</f>
        <v>по состоянию на 30 июня 2018 года</v>
      </c>
    </row>
    <row r="20" spans="1:22" ht="15.75" x14ac:dyDescent="0.25">
      <c r="A20" s="4" t="s">
        <v>52</v>
      </c>
    </row>
    <row r="21" spans="1:22" ht="16.5" thickBot="1" x14ac:dyDescent="0.3">
      <c r="A21" s="4" t="str">
        <f>'КОФД 18'!A20</f>
        <v>Консолидированная отчетность</v>
      </c>
    </row>
    <row r="22" spans="1:22" ht="16.5" thickBot="1" x14ac:dyDescent="0.3">
      <c r="A22" s="125" t="s">
        <v>253</v>
      </c>
      <c r="B22" s="125" t="s">
        <v>54</v>
      </c>
      <c r="C22" s="127" t="s">
        <v>254</v>
      </c>
      <c r="D22" s="128"/>
      <c r="E22" s="128"/>
      <c r="F22" s="128"/>
      <c r="G22" s="129"/>
      <c r="H22" s="125" t="s">
        <v>106</v>
      </c>
      <c r="I22" s="125" t="s">
        <v>7</v>
      </c>
    </row>
    <row r="23" spans="1:22" ht="79.5" thickBot="1" x14ac:dyDescent="0.3">
      <c r="A23" s="126"/>
      <c r="B23" s="126"/>
      <c r="C23" s="13" t="s">
        <v>101</v>
      </c>
      <c r="D23" s="13" t="s">
        <v>33</v>
      </c>
      <c r="E23" s="13" t="s">
        <v>102</v>
      </c>
      <c r="F23" s="13" t="s">
        <v>103</v>
      </c>
      <c r="G23" s="13" t="s">
        <v>34</v>
      </c>
      <c r="H23" s="126"/>
      <c r="I23" s="126"/>
      <c r="J23" s="37" t="s">
        <v>28</v>
      </c>
      <c r="K23" s="38" t="s">
        <v>27</v>
      </c>
      <c r="L23" s="38" t="s">
        <v>32</v>
      </c>
      <c r="M23" s="38" t="s">
        <v>288</v>
      </c>
      <c r="N23" s="38" t="s">
        <v>29</v>
      </c>
      <c r="O23" s="38" t="s">
        <v>25</v>
      </c>
      <c r="P23" s="38" t="s">
        <v>289</v>
      </c>
      <c r="Q23" s="38" t="s">
        <v>290</v>
      </c>
      <c r="R23" s="38" t="s">
        <v>291</v>
      </c>
      <c r="S23" s="38" t="s">
        <v>292</v>
      </c>
      <c r="T23" s="38" t="s">
        <v>293</v>
      </c>
      <c r="U23" s="38" t="s">
        <v>30</v>
      </c>
      <c r="V23" s="38" t="s">
        <v>25</v>
      </c>
    </row>
    <row r="24" spans="1:22" ht="32.25" thickBot="1" x14ac:dyDescent="0.3">
      <c r="A24" s="8" t="s">
        <v>255</v>
      </c>
      <c r="B24" s="11" t="s">
        <v>58</v>
      </c>
      <c r="C24" s="10">
        <v>949307</v>
      </c>
      <c r="D24" s="10">
        <v>-14363</v>
      </c>
      <c r="E24" s="10"/>
      <c r="F24" s="10">
        <v>1383665</v>
      </c>
      <c r="G24" s="10">
        <v>1185749</v>
      </c>
      <c r="H24" s="10"/>
      <c r="I24" s="10">
        <v>3504358</v>
      </c>
      <c r="J24" s="3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6.5" thickBot="1" x14ac:dyDescent="0.3">
      <c r="A25" s="8" t="s">
        <v>256</v>
      </c>
      <c r="B25" s="11" t="s">
        <v>60</v>
      </c>
      <c r="C25" s="10"/>
      <c r="D25" s="10"/>
      <c r="E25" s="10"/>
      <c r="F25" s="10"/>
      <c r="G25" s="10"/>
      <c r="H25" s="10"/>
      <c r="I25" s="10">
        <v>0</v>
      </c>
      <c r="J25" s="36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32.25" thickBot="1" x14ac:dyDescent="0.3">
      <c r="A26" s="8" t="s">
        <v>257</v>
      </c>
      <c r="B26" s="11">
        <v>100</v>
      </c>
      <c r="C26" s="10">
        <v>949307</v>
      </c>
      <c r="D26" s="10">
        <v>-14363</v>
      </c>
      <c r="E26" s="10"/>
      <c r="F26" s="10">
        <v>1383665</v>
      </c>
      <c r="G26" s="10">
        <v>1185749</v>
      </c>
      <c r="H26" s="10"/>
      <c r="I26" s="10">
        <v>3504358</v>
      </c>
      <c r="J26" s="3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32.25" thickBot="1" x14ac:dyDescent="0.3">
      <c r="A27" s="8" t="s">
        <v>258</v>
      </c>
      <c r="B27" s="11">
        <v>200</v>
      </c>
      <c r="C27" s="10">
        <v>0</v>
      </c>
      <c r="D27" s="10">
        <v>0</v>
      </c>
      <c r="E27" s="10">
        <v>0</v>
      </c>
      <c r="F27" s="10">
        <v>-126948</v>
      </c>
      <c r="G27" s="10">
        <v>461050</v>
      </c>
      <c r="H27" s="10">
        <v>0</v>
      </c>
      <c r="I27" s="10">
        <v>334102</v>
      </c>
      <c r="J27" s="36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16.5" thickBot="1" x14ac:dyDescent="0.3">
      <c r="A28" s="8" t="s">
        <v>259</v>
      </c>
      <c r="B28" s="11">
        <v>210</v>
      </c>
      <c r="C28" s="10"/>
      <c r="D28" s="10"/>
      <c r="E28" s="10"/>
      <c r="F28" s="10"/>
      <c r="G28" s="12">
        <v>461050</v>
      </c>
      <c r="H28" s="10"/>
      <c r="I28" s="10">
        <v>461050</v>
      </c>
      <c r="J28" s="36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48" thickBot="1" x14ac:dyDescent="0.3">
      <c r="A29" s="8" t="s">
        <v>260</v>
      </c>
      <c r="B29" s="11">
        <v>220</v>
      </c>
      <c r="C29" s="10">
        <v>0</v>
      </c>
      <c r="D29" s="10">
        <v>0</v>
      </c>
      <c r="E29" s="10">
        <v>0</v>
      </c>
      <c r="F29" s="10">
        <v>-126948</v>
      </c>
      <c r="G29" s="10">
        <v>0</v>
      </c>
      <c r="H29" s="10">
        <v>0</v>
      </c>
      <c r="I29" s="10">
        <v>-126948</v>
      </c>
      <c r="J29" s="36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16.5" thickBot="1" x14ac:dyDescent="0.3">
      <c r="A30" s="8" t="s">
        <v>35</v>
      </c>
      <c r="B30" s="9"/>
      <c r="C30" s="10"/>
      <c r="D30" s="10"/>
      <c r="E30" s="10"/>
      <c r="F30" s="10"/>
      <c r="G30" s="10"/>
      <c r="H30" s="10"/>
      <c r="I30" s="10"/>
      <c r="J30" s="36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48" thickBot="1" x14ac:dyDescent="0.3">
      <c r="A31" s="8" t="s">
        <v>261</v>
      </c>
      <c r="B31" s="11">
        <v>221</v>
      </c>
      <c r="C31" s="10"/>
      <c r="D31" s="10"/>
      <c r="E31" s="10"/>
      <c r="F31" s="10"/>
      <c r="G31" s="10"/>
      <c r="H31" s="10"/>
      <c r="I31" s="10">
        <v>0</v>
      </c>
      <c r="J31" s="36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63.75" thickBot="1" x14ac:dyDescent="0.3">
      <c r="A32" s="8" t="s">
        <v>262</v>
      </c>
      <c r="B32" s="11">
        <v>222</v>
      </c>
      <c r="C32" s="10"/>
      <c r="D32" s="10"/>
      <c r="E32" s="10"/>
      <c r="F32" s="10">
        <v>-126948</v>
      </c>
      <c r="G32" s="10"/>
      <c r="H32" s="10"/>
      <c r="I32" s="10">
        <v>-126948</v>
      </c>
      <c r="J32" s="36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63.75" thickBot="1" x14ac:dyDescent="0.3">
      <c r="A33" s="8" t="s">
        <v>263</v>
      </c>
      <c r="B33" s="11">
        <v>223</v>
      </c>
      <c r="C33" s="10"/>
      <c r="D33" s="10"/>
      <c r="E33" s="10"/>
      <c r="F33" s="10"/>
      <c r="G33" s="10"/>
      <c r="H33" s="10"/>
      <c r="I33" s="10">
        <v>0</v>
      </c>
      <c r="J33" s="36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95.25" thickBot="1" x14ac:dyDescent="0.3">
      <c r="A34" s="8" t="s">
        <v>149</v>
      </c>
      <c r="B34" s="11">
        <v>224</v>
      </c>
      <c r="C34" s="10"/>
      <c r="D34" s="10"/>
      <c r="E34" s="10"/>
      <c r="F34" s="10"/>
      <c r="G34" s="10"/>
      <c r="H34" s="10"/>
      <c r="I34" s="10">
        <v>0</v>
      </c>
      <c r="J34" s="36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32.25" thickBot="1" x14ac:dyDescent="0.3">
      <c r="A35" s="8" t="s">
        <v>150</v>
      </c>
      <c r="B35" s="11">
        <v>225</v>
      </c>
      <c r="C35" s="10"/>
      <c r="D35" s="10"/>
      <c r="E35" s="10"/>
      <c r="F35" s="10"/>
      <c r="G35" s="10"/>
      <c r="H35" s="10"/>
      <c r="I35" s="10">
        <v>0</v>
      </c>
      <c r="J35" s="36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63.75" thickBot="1" x14ac:dyDescent="0.3">
      <c r="A36" s="8" t="s">
        <v>151</v>
      </c>
      <c r="B36" s="11">
        <v>226</v>
      </c>
      <c r="C36" s="10"/>
      <c r="D36" s="10"/>
      <c r="E36" s="10"/>
      <c r="F36" s="10"/>
      <c r="G36" s="10"/>
      <c r="H36" s="10"/>
      <c r="I36" s="10">
        <v>0</v>
      </c>
      <c r="J36" s="36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48" thickBot="1" x14ac:dyDescent="0.3">
      <c r="A37" s="8" t="s">
        <v>264</v>
      </c>
      <c r="B37" s="11">
        <v>227</v>
      </c>
      <c r="C37" s="10"/>
      <c r="D37" s="10"/>
      <c r="E37" s="10"/>
      <c r="F37" s="10"/>
      <c r="G37" s="10"/>
      <c r="H37" s="10"/>
      <c r="I37" s="10">
        <v>0</v>
      </c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48" thickBot="1" x14ac:dyDescent="0.3">
      <c r="A38" s="8" t="s">
        <v>153</v>
      </c>
      <c r="B38" s="11">
        <v>228</v>
      </c>
      <c r="C38" s="10"/>
      <c r="D38" s="10"/>
      <c r="E38" s="10"/>
      <c r="F38" s="10"/>
      <c r="G38" s="10"/>
      <c r="H38" s="10"/>
      <c r="I38" s="10">
        <v>0</v>
      </c>
      <c r="J38" s="36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48" thickBot="1" x14ac:dyDescent="0.3">
      <c r="A39" s="8" t="s">
        <v>154</v>
      </c>
      <c r="B39" s="11">
        <v>229</v>
      </c>
      <c r="C39" s="10"/>
      <c r="D39" s="10"/>
      <c r="E39" s="10"/>
      <c r="F39" s="10"/>
      <c r="G39" s="10"/>
      <c r="H39" s="10"/>
      <c r="I39" s="10">
        <v>0</v>
      </c>
      <c r="J39" s="36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48" thickBot="1" x14ac:dyDescent="0.3">
      <c r="A40" s="8" t="s">
        <v>265</v>
      </c>
      <c r="B40" s="11">
        <v>300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36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ht="16.5" thickBot="1" x14ac:dyDescent="0.3">
      <c r="A41" s="8" t="s">
        <v>35</v>
      </c>
      <c r="B41" s="9"/>
      <c r="C41" s="10"/>
      <c r="D41" s="10"/>
      <c r="E41" s="10"/>
      <c r="F41" s="10"/>
      <c r="G41" s="10"/>
      <c r="H41" s="10"/>
      <c r="I41" s="10">
        <v>0</v>
      </c>
      <c r="J41" s="36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32.25" thickBot="1" x14ac:dyDescent="0.3">
      <c r="A42" s="8" t="s">
        <v>266</v>
      </c>
      <c r="B42" s="11">
        <v>310</v>
      </c>
      <c r="C42" s="10"/>
      <c r="D42" s="10"/>
      <c r="E42" s="10"/>
      <c r="F42" s="10"/>
      <c r="G42" s="10"/>
      <c r="H42" s="10"/>
      <c r="I42" s="10">
        <v>0</v>
      </c>
      <c r="J42" s="36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ht="16.5" thickBot="1" x14ac:dyDescent="0.3">
      <c r="A43" s="8" t="s">
        <v>35</v>
      </c>
      <c r="B43" s="9"/>
      <c r="C43" s="10"/>
      <c r="D43" s="10"/>
      <c r="E43" s="10"/>
      <c r="F43" s="10"/>
      <c r="G43" s="10"/>
      <c r="H43" s="10"/>
      <c r="I43" s="10">
        <v>0</v>
      </c>
      <c r="J43" s="36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ht="16.5" thickBot="1" x14ac:dyDescent="0.3">
      <c r="A44" s="8" t="s">
        <v>267</v>
      </c>
      <c r="B44" s="9"/>
      <c r="C44" s="10"/>
      <c r="D44" s="10"/>
      <c r="E44" s="10"/>
      <c r="F44" s="10"/>
      <c r="G44" s="10"/>
      <c r="H44" s="10"/>
      <c r="I44" s="10">
        <v>0</v>
      </c>
      <c r="J44" s="36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48" thickBot="1" x14ac:dyDescent="0.3">
      <c r="A45" s="8" t="s">
        <v>268</v>
      </c>
      <c r="B45" s="9"/>
      <c r="C45" s="10"/>
      <c r="D45" s="10"/>
      <c r="E45" s="10"/>
      <c r="F45" s="10"/>
      <c r="G45" s="10"/>
      <c r="H45" s="10"/>
      <c r="I45" s="10">
        <v>0</v>
      </c>
      <c r="J45" s="36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48" thickBot="1" x14ac:dyDescent="0.3">
      <c r="A46" s="8" t="s">
        <v>269</v>
      </c>
      <c r="B46" s="9"/>
      <c r="C46" s="10"/>
      <c r="D46" s="10"/>
      <c r="E46" s="10"/>
      <c r="F46" s="10"/>
      <c r="G46" s="10"/>
      <c r="H46" s="10"/>
      <c r="I46" s="10">
        <v>0</v>
      </c>
      <c r="J46" s="36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t="16.5" thickBot="1" x14ac:dyDescent="0.3">
      <c r="A47" s="8" t="s">
        <v>270</v>
      </c>
      <c r="B47" s="11">
        <v>311</v>
      </c>
      <c r="C47" s="10"/>
      <c r="D47" s="10"/>
      <c r="E47" s="10"/>
      <c r="F47" s="10"/>
      <c r="G47" s="10"/>
      <c r="H47" s="10"/>
      <c r="I47" s="10">
        <v>0</v>
      </c>
      <c r="J47" s="36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t="32.25" thickBot="1" x14ac:dyDescent="0.3">
      <c r="A48" s="8" t="s">
        <v>271</v>
      </c>
      <c r="B48" s="11">
        <v>312</v>
      </c>
      <c r="C48" s="10"/>
      <c r="D48" s="10"/>
      <c r="E48" s="10"/>
      <c r="F48" s="10"/>
      <c r="G48" s="10"/>
      <c r="H48" s="10"/>
      <c r="I48" s="10">
        <v>0</v>
      </c>
      <c r="J48" s="36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48" thickBot="1" x14ac:dyDescent="0.3">
      <c r="A49" s="8" t="s">
        <v>272</v>
      </c>
      <c r="B49" s="11">
        <v>313</v>
      </c>
      <c r="C49" s="10"/>
      <c r="D49" s="10"/>
      <c r="E49" s="10"/>
      <c r="F49" s="10"/>
      <c r="G49" s="10"/>
      <c r="H49" s="10"/>
      <c r="I49" s="10">
        <v>0</v>
      </c>
      <c r="J49" s="3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63.75" thickBot="1" x14ac:dyDescent="0.3">
      <c r="A50" s="8" t="s">
        <v>273</v>
      </c>
      <c r="B50" s="11">
        <v>314</v>
      </c>
      <c r="C50" s="10"/>
      <c r="D50" s="10"/>
      <c r="E50" s="10"/>
      <c r="F50" s="10"/>
      <c r="G50" s="10"/>
      <c r="H50" s="10"/>
      <c r="I50" s="10">
        <v>0</v>
      </c>
      <c r="J50" s="36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6.5" thickBot="1" x14ac:dyDescent="0.3">
      <c r="A51" s="8" t="s">
        <v>274</v>
      </c>
      <c r="B51" s="11">
        <v>315</v>
      </c>
      <c r="C51" s="10"/>
      <c r="D51" s="10"/>
      <c r="E51" s="10"/>
      <c r="F51" s="10"/>
      <c r="G51" s="10"/>
      <c r="H51" s="10"/>
      <c r="I51" s="10">
        <v>0</v>
      </c>
      <c r="J51" s="36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32.25" thickBot="1" x14ac:dyDescent="0.3">
      <c r="A52" s="8" t="s">
        <v>275</v>
      </c>
      <c r="B52" s="11">
        <v>316</v>
      </c>
      <c r="C52" s="10"/>
      <c r="D52" s="10"/>
      <c r="E52" s="10"/>
      <c r="F52" s="10"/>
      <c r="G52" s="10"/>
      <c r="H52" s="10"/>
      <c r="I52" s="10">
        <v>0</v>
      </c>
      <c r="J52" s="36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32.25" thickBot="1" x14ac:dyDescent="0.3">
      <c r="A53" s="8" t="s">
        <v>276</v>
      </c>
      <c r="B53" s="11">
        <v>317</v>
      </c>
      <c r="C53" s="10"/>
      <c r="D53" s="10"/>
      <c r="E53" s="10"/>
      <c r="F53" s="10"/>
      <c r="G53" s="10"/>
      <c r="H53" s="10"/>
      <c r="I53" s="10">
        <v>0</v>
      </c>
      <c r="J53" s="36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48" thickBot="1" x14ac:dyDescent="0.3">
      <c r="A54" s="8" t="s">
        <v>277</v>
      </c>
      <c r="B54" s="11">
        <v>318</v>
      </c>
      <c r="C54" s="10"/>
      <c r="D54" s="10"/>
      <c r="E54" s="10"/>
      <c r="F54" s="10"/>
      <c r="G54" s="10"/>
      <c r="H54" s="10"/>
      <c r="I54" s="10">
        <v>0</v>
      </c>
      <c r="J54" s="36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16.5" thickBot="1" x14ac:dyDescent="0.3">
      <c r="A55" s="8" t="s">
        <v>278</v>
      </c>
      <c r="B55" s="11">
        <v>319</v>
      </c>
      <c r="C55" s="10"/>
      <c r="D55" s="10"/>
      <c r="E55" s="10"/>
      <c r="F55" s="10"/>
      <c r="G55" s="10"/>
      <c r="H55" s="10"/>
      <c r="I55" s="10">
        <v>0</v>
      </c>
      <c r="J55" s="36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48" thickBot="1" x14ac:dyDescent="0.3">
      <c r="A56" s="8" t="s">
        <v>279</v>
      </c>
      <c r="B56" s="11">
        <v>400</v>
      </c>
      <c r="C56" s="10">
        <v>949307</v>
      </c>
      <c r="D56" s="10">
        <v>-14363</v>
      </c>
      <c r="E56" s="10">
        <v>0</v>
      </c>
      <c r="F56" s="10">
        <v>1256717</v>
      </c>
      <c r="G56" s="10">
        <v>1646799</v>
      </c>
      <c r="H56" s="10">
        <v>0</v>
      </c>
      <c r="I56" s="10">
        <v>3838460</v>
      </c>
      <c r="J56" s="36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6.5" thickBot="1" x14ac:dyDescent="0.3">
      <c r="A57" s="8" t="s">
        <v>256</v>
      </c>
      <c r="B57" s="11">
        <v>401</v>
      </c>
      <c r="C57" s="10"/>
      <c r="D57" s="10"/>
      <c r="E57" s="10"/>
      <c r="F57" s="10"/>
      <c r="G57" s="10"/>
      <c r="H57" s="10"/>
      <c r="I57" s="10">
        <v>0</v>
      </c>
      <c r="J57" s="36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32.25" thickBot="1" x14ac:dyDescent="0.3">
      <c r="A58" s="8" t="s">
        <v>280</v>
      </c>
      <c r="B58" s="11">
        <v>500</v>
      </c>
      <c r="C58" s="10">
        <v>949307</v>
      </c>
      <c r="D58" s="10">
        <v>-14363</v>
      </c>
      <c r="E58" s="10"/>
      <c r="F58" s="10">
        <v>1256717</v>
      </c>
      <c r="G58" s="10">
        <v>1646799</v>
      </c>
      <c r="H58" s="10"/>
      <c r="I58" s="10">
        <v>3838460</v>
      </c>
      <c r="J58" s="36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32.25" thickBot="1" x14ac:dyDescent="0.3">
      <c r="A59" s="8" t="s">
        <v>281</v>
      </c>
      <c r="B59" s="11">
        <v>600</v>
      </c>
      <c r="C59" s="10">
        <v>0</v>
      </c>
      <c r="D59" s="10">
        <v>0</v>
      </c>
      <c r="E59" s="10">
        <v>0</v>
      </c>
      <c r="F59" s="12">
        <v>-30596</v>
      </c>
      <c r="G59" s="12">
        <v>305233</v>
      </c>
      <c r="H59" s="12">
        <v>0</v>
      </c>
      <c r="I59" s="12">
        <v>274637</v>
      </c>
      <c r="J59" s="36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16.5" thickBot="1" x14ac:dyDescent="0.3">
      <c r="A60" s="8" t="s">
        <v>259</v>
      </c>
      <c r="B60" s="11">
        <v>610</v>
      </c>
      <c r="C60" s="10"/>
      <c r="D60" s="10"/>
      <c r="E60" s="10"/>
      <c r="F60" s="12"/>
      <c r="G60" s="12">
        <v>274637</v>
      </c>
      <c r="H60" s="12"/>
      <c r="I60" s="12">
        <v>274637</v>
      </c>
      <c r="J60" s="36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48" thickBot="1" x14ac:dyDescent="0.3">
      <c r="A61" s="8" t="s">
        <v>282</v>
      </c>
      <c r="B61" s="11">
        <v>620</v>
      </c>
      <c r="C61" s="10">
        <v>0</v>
      </c>
      <c r="D61" s="10">
        <v>0</v>
      </c>
      <c r="E61" s="10">
        <v>0</v>
      </c>
      <c r="F61" s="12">
        <v>-30596</v>
      </c>
      <c r="G61" s="10">
        <v>30596</v>
      </c>
      <c r="H61" s="10">
        <v>0</v>
      </c>
      <c r="I61" s="12">
        <v>0</v>
      </c>
      <c r="J61" s="36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16.5" thickBot="1" x14ac:dyDescent="0.3">
      <c r="A62" s="8" t="s">
        <v>35</v>
      </c>
      <c r="B62" s="9"/>
      <c r="C62" s="10"/>
      <c r="D62" s="10"/>
      <c r="E62" s="10"/>
      <c r="F62" s="12"/>
      <c r="G62" s="10"/>
      <c r="H62" s="10"/>
      <c r="I62" s="12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48" thickBot="1" x14ac:dyDescent="0.3">
      <c r="A63" s="8" t="s">
        <v>261</v>
      </c>
      <c r="B63" s="11">
        <v>621</v>
      </c>
      <c r="C63" s="10"/>
      <c r="D63" s="10"/>
      <c r="E63" s="10"/>
      <c r="F63" s="12"/>
      <c r="G63" s="10"/>
      <c r="H63" s="10"/>
      <c r="I63" s="12">
        <v>0</v>
      </c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63.75" thickBot="1" x14ac:dyDescent="0.3">
      <c r="A64" s="8" t="s">
        <v>262</v>
      </c>
      <c r="B64" s="11">
        <v>622</v>
      </c>
      <c r="C64" s="10"/>
      <c r="D64" s="10"/>
      <c r="E64" s="10"/>
      <c r="F64" s="12">
        <v>-30596</v>
      </c>
      <c r="G64" s="10">
        <v>30596</v>
      </c>
      <c r="H64" s="10"/>
      <c r="I64" s="12">
        <v>0</v>
      </c>
      <c r="J64" s="36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t="63.75" thickBot="1" x14ac:dyDescent="0.3">
      <c r="A65" s="8" t="s">
        <v>263</v>
      </c>
      <c r="B65" s="11">
        <v>623</v>
      </c>
      <c r="C65" s="10"/>
      <c r="D65" s="10"/>
      <c r="E65" s="10"/>
      <c r="F65" s="10"/>
      <c r="G65" s="10"/>
      <c r="H65" s="10"/>
      <c r="I65" s="10">
        <v>0</v>
      </c>
      <c r="J65" s="36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95.25" thickBot="1" x14ac:dyDescent="0.3">
      <c r="A66" s="8" t="s">
        <v>149</v>
      </c>
      <c r="B66" s="11">
        <v>624</v>
      </c>
      <c r="C66" s="10"/>
      <c r="D66" s="10"/>
      <c r="E66" s="10"/>
      <c r="F66" s="10"/>
      <c r="G66" s="10"/>
      <c r="H66" s="10"/>
      <c r="I66" s="10">
        <v>0</v>
      </c>
      <c r="J66" s="36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32.25" thickBot="1" x14ac:dyDescent="0.3">
      <c r="A67" s="8" t="s">
        <v>150</v>
      </c>
      <c r="B67" s="11">
        <v>625</v>
      </c>
      <c r="C67" s="10"/>
      <c r="D67" s="10"/>
      <c r="E67" s="10"/>
      <c r="F67" s="10"/>
      <c r="G67" s="10"/>
      <c r="H67" s="10"/>
      <c r="I67" s="10">
        <v>0</v>
      </c>
      <c r="J67" s="36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ht="63.75" thickBot="1" x14ac:dyDescent="0.3">
      <c r="A68" s="8" t="s">
        <v>283</v>
      </c>
      <c r="B68" s="11">
        <v>626</v>
      </c>
      <c r="C68" s="10"/>
      <c r="D68" s="10"/>
      <c r="E68" s="10"/>
      <c r="F68" s="10"/>
      <c r="G68" s="10"/>
      <c r="H68" s="10"/>
      <c r="I68" s="10">
        <v>0</v>
      </c>
      <c r="J68" s="36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ht="48" thickBot="1" x14ac:dyDescent="0.3">
      <c r="A69" s="8" t="s">
        <v>264</v>
      </c>
      <c r="B69" s="11">
        <v>627</v>
      </c>
      <c r="C69" s="10"/>
      <c r="D69" s="10"/>
      <c r="E69" s="10"/>
      <c r="F69" s="10"/>
      <c r="G69" s="10"/>
      <c r="H69" s="10"/>
      <c r="I69" s="10">
        <v>0</v>
      </c>
      <c r="J69" s="36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ht="48" thickBot="1" x14ac:dyDescent="0.3">
      <c r="A70" s="8" t="s">
        <v>153</v>
      </c>
      <c r="B70" s="11">
        <v>628</v>
      </c>
      <c r="C70" s="10"/>
      <c r="D70" s="10"/>
      <c r="E70" s="10"/>
      <c r="F70" s="10"/>
      <c r="G70" s="10"/>
      <c r="H70" s="10"/>
      <c r="I70" s="10">
        <v>0</v>
      </c>
      <c r="J70" s="36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ht="48" thickBot="1" x14ac:dyDescent="0.3">
      <c r="A71" s="8" t="s">
        <v>154</v>
      </c>
      <c r="B71" s="11">
        <v>629</v>
      </c>
      <c r="C71" s="10"/>
      <c r="D71" s="10"/>
      <c r="E71" s="10"/>
      <c r="F71" s="10"/>
      <c r="G71" s="10"/>
      <c r="H71" s="10"/>
      <c r="I71" s="10">
        <v>0</v>
      </c>
      <c r="J71" s="36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ht="48" thickBot="1" x14ac:dyDescent="0.3">
      <c r="A72" s="8" t="s">
        <v>284</v>
      </c>
      <c r="B72" s="11">
        <v>700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36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ht="16.5" thickBot="1" x14ac:dyDescent="0.3">
      <c r="A73" s="8" t="s">
        <v>35</v>
      </c>
      <c r="B73" s="9"/>
      <c r="C73" s="10"/>
      <c r="D73" s="10"/>
      <c r="E73" s="10"/>
      <c r="F73" s="10"/>
      <c r="G73" s="10"/>
      <c r="H73" s="10"/>
      <c r="I73" s="10"/>
      <c r="J73" s="36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ht="32.25" thickBot="1" x14ac:dyDescent="0.3">
      <c r="A74" s="8" t="s">
        <v>285</v>
      </c>
      <c r="B74" s="11">
        <v>710</v>
      </c>
      <c r="C74" s="10"/>
      <c r="D74" s="10"/>
      <c r="E74" s="10"/>
      <c r="F74" s="10"/>
      <c r="G74" s="10"/>
      <c r="H74" s="10"/>
      <c r="I74" s="10">
        <v>0</v>
      </c>
      <c r="J74" s="36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16.5" thickBot="1" x14ac:dyDescent="0.3">
      <c r="A75" s="8" t="s">
        <v>35</v>
      </c>
      <c r="B75" s="9"/>
      <c r="C75" s="10"/>
      <c r="D75" s="10"/>
      <c r="E75" s="10"/>
      <c r="F75" s="10"/>
      <c r="G75" s="10"/>
      <c r="H75" s="10"/>
      <c r="I75" s="10"/>
      <c r="J75" s="36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ht="16.5" thickBot="1" x14ac:dyDescent="0.3">
      <c r="A76" s="8" t="s">
        <v>267</v>
      </c>
      <c r="B76" s="9"/>
      <c r="C76" s="10"/>
      <c r="D76" s="10"/>
      <c r="E76" s="10"/>
      <c r="F76" s="10"/>
      <c r="G76" s="10"/>
      <c r="H76" s="10"/>
      <c r="I76" s="10">
        <v>0</v>
      </c>
      <c r="J76" s="36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ht="48" thickBot="1" x14ac:dyDescent="0.3">
      <c r="A77" s="8" t="s">
        <v>268</v>
      </c>
      <c r="B77" s="9"/>
      <c r="C77" s="10"/>
      <c r="D77" s="10"/>
      <c r="E77" s="10"/>
      <c r="F77" s="10"/>
      <c r="G77" s="10"/>
      <c r="H77" s="10"/>
      <c r="I77" s="10">
        <v>0</v>
      </c>
      <c r="J77" s="36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t="48" thickBot="1" x14ac:dyDescent="0.3">
      <c r="A78" s="8" t="s">
        <v>269</v>
      </c>
      <c r="B78" s="9"/>
      <c r="C78" s="10"/>
      <c r="D78" s="10"/>
      <c r="E78" s="10"/>
      <c r="F78" s="10"/>
      <c r="G78" s="10"/>
      <c r="H78" s="10"/>
      <c r="I78" s="10">
        <v>0</v>
      </c>
      <c r="J78" s="36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16.5" thickBot="1" x14ac:dyDescent="0.3">
      <c r="A79" s="8" t="s">
        <v>270</v>
      </c>
      <c r="B79" s="11">
        <v>711</v>
      </c>
      <c r="C79" s="10"/>
      <c r="D79" s="10"/>
      <c r="E79" s="10"/>
      <c r="F79" s="10"/>
      <c r="G79" s="10"/>
      <c r="H79" s="10"/>
      <c r="I79" s="10">
        <v>0</v>
      </c>
      <c r="J79" s="36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ht="32.25" thickBot="1" x14ac:dyDescent="0.3">
      <c r="A80" s="8" t="s">
        <v>271</v>
      </c>
      <c r="B80" s="11">
        <v>712</v>
      </c>
      <c r="C80" s="10"/>
      <c r="D80" s="10"/>
      <c r="E80" s="10"/>
      <c r="F80" s="10"/>
      <c r="G80" s="10"/>
      <c r="H80" s="10"/>
      <c r="I80" s="10">
        <v>0</v>
      </c>
      <c r="J80" s="36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ht="48" thickBot="1" x14ac:dyDescent="0.3">
      <c r="A81" s="8" t="s">
        <v>272</v>
      </c>
      <c r="B81" s="11">
        <v>713</v>
      </c>
      <c r="C81" s="10"/>
      <c r="D81" s="10"/>
      <c r="E81" s="10"/>
      <c r="F81" s="10"/>
      <c r="G81" s="10"/>
      <c r="H81" s="10"/>
      <c r="I81" s="10">
        <v>0</v>
      </c>
      <c r="J81" s="36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ht="63.75" thickBot="1" x14ac:dyDescent="0.3">
      <c r="A82" s="8" t="s">
        <v>273</v>
      </c>
      <c r="B82" s="11">
        <v>714</v>
      </c>
      <c r="C82" s="10"/>
      <c r="D82" s="10"/>
      <c r="E82" s="10"/>
      <c r="F82" s="10"/>
      <c r="G82" s="10"/>
      <c r="H82" s="10"/>
      <c r="I82" s="10">
        <v>0</v>
      </c>
      <c r="J82" s="36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ht="16.5" thickBot="1" x14ac:dyDescent="0.3">
      <c r="A83" s="8" t="s">
        <v>274</v>
      </c>
      <c r="B83" s="11">
        <v>715</v>
      </c>
      <c r="C83" s="10"/>
      <c r="D83" s="10"/>
      <c r="E83" s="10"/>
      <c r="F83" s="10"/>
      <c r="G83" s="10"/>
      <c r="H83" s="10"/>
      <c r="I83" s="10">
        <v>0</v>
      </c>
      <c r="J83" s="36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ht="32.25" thickBot="1" x14ac:dyDescent="0.3">
      <c r="A84" s="8" t="s">
        <v>275</v>
      </c>
      <c r="B84" s="11">
        <v>716</v>
      </c>
      <c r="C84" s="10"/>
      <c r="D84" s="10"/>
      <c r="E84" s="10"/>
      <c r="F84" s="10"/>
      <c r="G84" s="10"/>
      <c r="H84" s="10"/>
      <c r="I84" s="10">
        <v>0</v>
      </c>
      <c r="J84" s="36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ht="32.25" thickBot="1" x14ac:dyDescent="0.3">
      <c r="A85" s="8" t="s">
        <v>276</v>
      </c>
      <c r="B85" s="11">
        <v>717</v>
      </c>
      <c r="C85" s="10"/>
      <c r="D85" s="10"/>
      <c r="E85" s="10"/>
      <c r="F85" s="10"/>
      <c r="G85" s="10"/>
      <c r="H85" s="10"/>
      <c r="I85" s="10">
        <v>0</v>
      </c>
      <c r="J85" s="36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ht="48" thickBot="1" x14ac:dyDescent="0.3">
      <c r="A86" s="8" t="s">
        <v>277</v>
      </c>
      <c r="B86" s="11">
        <v>718</v>
      </c>
      <c r="C86" s="10"/>
      <c r="D86" s="10"/>
      <c r="E86" s="10"/>
      <c r="F86" s="10"/>
      <c r="G86" s="10"/>
      <c r="H86" s="10"/>
      <c r="I86" s="10">
        <v>0</v>
      </c>
      <c r="J86" s="36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ht="16.5" thickBot="1" x14ac:dyDescent="0.3">
      <c r="A87" s="8" t="s">
        <v>278</v>
      </c>
      <c r="B87" s="11">
        <v>719</v>
      </c>
      <c r="C87" s="10"/>
      <c r="D87" s="10"/>
      <c r="E87" s="10"/>
      <c r="F87" s="10"/>
      <c r="G87" s="10"/>
      <c r="H87" s="10"/>
      <c r="I87" s="10">
        <v>0</v>
      </c>
      <c r="J87" s="36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ht="48" thickBot="1" x14ac:dyDescent="0.3">
      <c r="A88" s="8" t="s">
        <v>286</v>
      </c>
      <c r="B88" s="11">
        <v>800</v>
      </c>
      <c r="C88" s="10">
        <v>949307</v>
      </c>
      <c r="D88" s="10">
        <v>-14363</v>
      </c>
      <c r="E88" s="10">
        <v>0</v>
      </c>
      <c r="F88" s="10">
        <v>1226121</v>
      </c>
      <c r="G88" s="12">
        <v>1952032</v>
      </c>
      <c r="H88" s="12">
        <v>0</v>
      </c>
      <c r="I88" s="12">
        <v>4113097</v>
      </c>
      <c r="J88" s="36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ht="15.75" x14ac:dyDescent="0.25">
      <c r="A89" s="4"/>
    </row>
    <row r="90" spans="1:22" ht="15.75" x14ac:dyDescent="0.25">
      <c r="A90" s="4"/>
    </row>
    <row r="91" spans="1:22" ht="24.75" customHeight="1" x14ac:dyDescent="0.25">
      <c r="A91" s="14" t="s">
        <v>109</v>
      </c>
      <c r="B91" s="15"/>
      <c r="C91" s="19"/>
      <c r="D91" s="15"/>
      <c r="E91" s="118" t="s">
        <v>110</v>
      </c>
      <c r="F91" s="118"/>
      <c r="G91" s="15"/>
      <c r="H91" s="17"/>
      <c r="I91" s="19"/>
    </row>
    <row r="92" spans="1:22" x14ac:dyDescent="0.25">
      <c r="A92" s="123" t="s">
        <v>287</v>
      </c>
      <c r="B92" s="123"/>
      <c r="C92" s="123"/>
      <c r="D92" s="18"/>
      <c r="E92" s="16" t="s">
        <v>112</v>
      </c>
      <c r="F92" s="18"/>
      <c r="G92" s="18"/>
      <c r="H92" s="17"/>
      <c r="I92" s="19"/>
    </row>
    <row r="93" spans="1:22" ht="24.75" customHeight="1" x14ac:dyDescent="0.25">
      <c r="A93" s="20" t="s">
        <v>113</v>
      </c>
      <c r="B93" s="15"/>
      <c r="C93" s="19"/>
      <c r="D93" s="15"/>
      <c r="E93" s="118" t="s">
        <v>110</v>
      </c>
      <c r="F93" s="118"/>
      <c r="G93" s="15"/>
      <c r="H93" s="17"/>
      <c r="I93" s="19"/>
    </row>
    <row r="94" spans="1:22" x14ac:dyDescent="0.25">
      <c r="A94" s="123" t="s">
        <v>114</v>
      </c>
      <c r="B94" s="123"/>
      <c r="C94" s="123"/>
      <c r="D94" s="18"/>
      <c r="E94" s="22" t="s">
        <v>112</v>
      </c>
      <c r="F94" s="18"/>
      <c r="G94" s="18"/>
      <c r="H94" s="17"/>
      <c r="I94" s="19"/>
    </row>
    <row r="95" spans="1:22" x14ac:dyDescent="0.25">
      <c r="A95" s="19"/>
      <c r="B95" s="19"/>
      <c r="C95" s="19"/>
      <c r="D95" s="19"/>
      <c r="E95" s="19"/>
      <c r="F95" s="19"/>
      <c r="G95" s="19"/>
      <c r="H95" s="19"/>
      <c r="I95" s="19"/>
    </row>
    <row r="96" spans="1:22" x14ac:dyDescent="0.25">
      <c r="A96" s="19" t="s">
        <v>115</v>
      </c>
      <c r="B96" s="19"/>
      <c r="C96" s="19"/>
      <c r="D96" s="19"/>
      <c r="E96" s="19"/>
      <c r="F96" s="19"/>
      <c r="G96" s="19"/>
      <c r="H96" s="19"/>
      <c r="I96" s="19"/>
    </row>
    <row r="97" spans="1:9" x14ac:dyDescent="0.25">
      <c r="A97" s="19"/>
      <c r="B97" s="19"/>
      <c r="C97" s="19"/>
      <c r="D97" s="19"/>
      <c r="E97" s="19"/>
      <c r="F97" s="19"/>
      <c r="G97" s="19"/>
      <c r="H97" s="19"/>
      <c r="I97" s="19"/>
    </row>
    <row r="98" spans="1:9" x14ac:dyDescent="0.25">
      <c r="A98" s="19"/>
      <c r="B98" s="19"/>
      <c r="C98" s="19"/>
      <c r="D98" s="19"/>
      <c r="E98" s="19"/>
      <c r="F98" s="19"/>
      <c r="G98" s="19"/>
      <c r="H98" s="19"/>
      <c r="I98" s="19"/>
    </row>
  </sheetData>
  <mergeCells count="17">
    <mergeCell ref="A94:C94"/>
    <mergeCell ref="A9:I9"/>
    <mergeCell ref="A16:I16"/>
    <mergeCell ref="A22:A23"/>
    <mergeCell ref="B22:B23"/>
    <mergeCell ref="C22:G22"/>
    <mergeCell ref="H22:H23"/>
    <mergeCell ref="I22:I23"/>
    <mergeCell ref="A8:I8"/>
    <mergeCell ref="E91:F91"/>
    <mergeCell ref="E93:F93"/>
    <mergeCell ref="A1:I1"/>
    <mergeCell ref="A2:I2"/>
    <mergeCell ref="A3:I3"/>
    <mergeCell ref="A4:I4"/>
    <mergeCell ref="A6:I6"/>
    <mergeCell ref="A92:C92"/>
  </mergeCells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КОФД 18</vt:lpstr>
      <vt:lpstr>КОПиУ 18</vt:lpstr>
      <vt:lpstr>КОДДС 18</vt:lpstr>
      <vt:lpstr>КОИК 18</vt:lpstr>
      <vt:lpstr>'КОДДС 18'!Область_печати</vt:lpstr>
      <vt:lpstr>'КОФД 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</dc:creator>
  <cp:lastModifiedBy>Тесленко Ирина Борисовна</cp:lastModifiedBy>
  <cp:lastPrinted>2018-08-13T10:12:22Z</cp:lastPrinted>
  <dcterms:created xsi:type="dcterms:W3CDTF">2017-04-03T03:28:13Z</dcterms:created>
  <dcterms:modified xsi:type="dcterms:W3CDTF">2018-08-13T10:45:29Z</dcterms:modified>
</cp:coreProperties>
</file>