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085" tabRatio="961" activeTab="3"/>
  </bookViews>
  <sheets>
    <sheet name="ББ" sheetId="1" r:id="rId1"/>
    <sheet name="ОПиУ" sheetId="13" r:id="rId2"/>
    <sheet name="ОДДС" sheetId="14" r:id="rId3"/>
    <sheet name="ОИК" sheetId="15" r:id="rId4"/>
    <sheet name="1000" sheetId="7" state="hidden" r:id="rId5"/>
    <sheet name="1251" sheetId="16" state="hidden" r:id="rId6"/>
    <sheet name="2400" sheetId="9" state="hidden" r:id="rId7"/>
    <sheet name="2700" sheetId="10" state="hidden" r:id="rId8"/>
    <sheet name="2930" sheetId="18" state="hidden" r:id="rId9"/>
    <sheet name="Продажа ОС" sheetId="1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hidden="1">{#N/A,#N/A,FALSE,"A";#N/A,#N/A,FALSE,"B"}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hidden="1">{#N/A,#N/A,FALSE,"A";#N/A,#N/A,FALSE,"B"}</definedName>
    <definedName name="Alua" hidden="1">{#N/A,#N/A,FALSE,"A";#N/A,#N/A,FALSE,"B"}</definedName>
    <definedName name="anscount" hidden="1">2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hidden="1">{"assets",#N/A,FALSE,"historicBS";"liab",#N/A,FALSE,"historicBS";"is",#N/A,FALSE,"historicIS";"ratios",#N/A,FALSE,"ratios"}</definedName>
    <definedName name="debprin">#REF!</definedName>
    <definedName name="dectax" hidden="1">{#N/A,#N/A,FALSE,"A";#N/A,#N/A,FALSE,"B"}</definedName>
    <definedName name="dem_month">#REF!</definedName>
    <definedName name="dem_year">#REF!</definedName>
    <definedName name="df" hidden="1">{#N/A,#N/A,FALSE,"A";#N/A,#N/A,FALSE,"B"}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hidden="1">{"Valuation_Common",#N/A,FALSE,"Valuation"}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hidden="1">{#N/A,#N/A,FALSE,"A";#N/A,#N/A,FALSE,"B"}</definedName>
    <definedName name="elman" hidden="1">#REF!</definedName>
    <definedName name="Equity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hidden="1">{"assets",#N/A,FALSE,"historicBS";"liab",#N/A,FALSE,"historicBS";"is",#N/A,FALSE,"historicIS";"ratios",#N/A,FALSE,"ratios"}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hidden="1">{#N/A,#N/A,FALSE,"МТВ"}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hidden="1">{#N/A,#N/A,FALSE,"A";#N/A,#N/A,FALSE,"B"}</definedName>
    <definedName name="fg">#N/A</definedName>
    <definedName name="fghf" hidden="1">{#N/A,#N/A,FALSE,"A";#N/A,#N/A,FALSE,"B"}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hidden="1">{"Valuation_Common",#N/A,FALSE,"Valuation"}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hidden="1">{#N/A,#N/A,FALSE,"Aging Summary";#N/A,#N/A,FALSE,"Ratio Analysis";#N/A,#N/A,FALSE,"Test 120 Day Accts";#N/A,#N/A,FALSE,"Tickmarks"}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hidden="1">{#N/A,#N/A,FALSE,"МТВ"}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hidden="1">{#N/A,#N/A,FALSE,"МТВ"}</definedName>
    <definedName name="Jan" hidden="1">{#N/A,#N/A,FALSE,"A";#N/A,#N/A,FALSE,"B"}</definedName>
    <definedName name="jarkova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hidden="1">{#N/A,#N/A,FALSE,"Сентябрь";#N/A,#N/A,FALSE,"Пояснительная сентябре 99"}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hidden="1">{#N/A,#N/A,FALSE,"A";#N/A,#N/A,FALSE,"B"}</definedName>
    <definedName name="kk" hidden="1">{#N/A,#N/A,FALSE,"A";#N/A,#N/A,FALSE,"B"}</definedName>
    <definedName name="kkk" hidden="1">{#N/A,#N/A,FALSE,"A";#N/A,#N/A,FALSE,"B"}</definedName>
    <definedName name="Kompassenko" hidden="1">{#N/A,#N/A,FALSE,"A";#N/A,#N/A,FALSE,"B"}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hidden="1">{#N/A,#N/A,FALSE,"A";#N/A,#N/A,FALSE,"B"}</definedName>
    <definedName name="ll" hidden="1">{#N/A,#N/A,FALSE,"A";#N/A,#N/A,FALSE,"B"}</definedName>
    <definedName name="llj" hidden="1">{#N/A,#N/A,FALSE,"A";#N/A,#N/A,FALSE,"B"}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hidden="1">{#N/A,#N/A,FALSE,"A";#N/A,#N/A,FALSE,"B"}</definedName>
    <definedName name="movement1" hidden="1">{#N/A,#N/A,FALSE,"A";#N/A,#N/A,FALSE,"B"}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hidden="1">{#N/A,#N/A,TRUE,"Лист1";#N/A,#N/A,TRUE,"Лист2";#N/A,#N/A,TRUE,"Лист3"}</definedName>
    <definedName name="ok" hidden="1">{#N/A,#N/A,FALSE,"Aging Summary";#N/A,#N/A,FALSE,"Ratio Analysis";#N/A,#N/A,FALSE,"Test 120 Day Accts";#N/A,#N/A,FALSE,"Tickmarks"}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hidden="1">{#N/A,#N/A,FALSE,"Sheet1"}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hidden="1">{#N/A,#N/A,FALSE,"A";#N/A,#N/A,FALSE,"B"}</definedName>
    <definedName name="Rrt" hidden="1">{#N/A,#N/A,FALSE,"МТВ"}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hidden="1">{#N/A,#N/A,FALSE,"МТВ"}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hidden="1">{#N/A,#N/A,FALSE,"Сентябрь";#N/A,#N/A,FALSE,"Пояснительная сентябре 99"}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hidden="1">{#N/A,#N/A,FALSE,"Сентябрь";#N/A,#N/A,FALSE,"Пояснительная сентябре 99"}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hidden="1">{#N/A,#N/A,FALSE,"A";#N/A,#N/A,FALSE,"B"}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hidden="1">{"glc1",#N/A,FALSE,"GLC";"glc2",#N/A,FALSE,"GLC";"glc3",#N/A,FALSE,"GLC";"glc4",#N/A,FALSE,"GLC";"glc5",#N/A,FALSE,"GLC"}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hidden="1">{#N/A,#N/A,FALSE,"A";#N/A,#N/A,FALSE,"B-TOT";#N/A,#N/A,FALSE,"Declaration1";#N/A,#N/A,FALSE,"Spravka1";#N/A,#N/A,FALSE,"A (2)";#N/A,#N/A,FALSE,"B-TOT (2)"}</definedName>
    <definedName name="wrn.4._.п." hidden="1">{#N/A,#N/A,FALSE,"Sheet5";#N/A,#N/A,FALSE,"Sheet3";#N/A,#N/A,FALSE,"Sheet4";#N/A,#N/A,FALSE,"Sheet1"}</definedName>
    <definedName name="wrn.Adjusted._.Financials." hidden="1">{"Adjusted Balance Sheet",#N/A,FALSE,"HI Lexington";"Adjusted Income Statement",#N/A,FALSE,"HI Lexington"}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hidden="1">{"det (May)",#N/A,FALSE,"June";"sum (MAY YTD)",#N/A,FALSE,"June YTD"}</definedName>
    <definedName name="wrn.augyt" hidden="1">{"det (May)",#N/A,FALSE,"June";"sum (MAY YTD)",#N/A,FALSE,"June YTD"}</definedName>
    <definedName name="wrn.augYTD" hidden="1">{"det (May)",#N/A,FALSE,"June";"sum (MAY YTD)",#N/A,FALSE,"June YTD"}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hidden="1">{#N/A,#N/A,FALSE,"Sheet1"}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hidden="1">{"Asia cost allocation",#N/A,FALSE,"HI Lexington";"EMEA Cost Allocation",#N/A,FALSE,"HI Lexington"}</definedName>
    <definedName name="wrn.customer._.input." hidden="1">{"customer input",#N/A,FALSE,"Customer Input"}</definedName>
    <definedName name="wrn.customer._.value." hidden="1">{"Customer Value",#N/A,FALSE,"Customer Value Analysis"}</definedName>
    <definedName name="wrn.daily._.cash." hidden="1">{#N/A,#N/A,FALSE,"Planned"}</definedName>
    <definedName name="wrn.DCIS." hidden="1">{"DCIS",#N/A,FALSE,"IS DCIS ";"DCIS 6_30_96",#N/A,FALSE,"IS DCIS ";"DCIS 6_30_97",#N/A,FALSE,"IS DCIS ";"DCIS LTM",#N/A,FALSE,"IS DCIS "}</definedName>
    <definedName name="wrn.DMPS." hidden="1">{"DMPS 1996",#N/A,FALSE,"IS DMPS";"DMPS 6_30_96",#N/A,FALSE,"IS DMPS";"DMPS 6_30_97",#N/A,FALSE,"IS DMPS";"DMPS LTM",#N/A,FALSE,"IS DMPS"}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Inputs._.outputs." hidden="1">{"key inputs",#N/A,FALSE,"Key Inputs";"key outputs",#N/A,FALSE,"Outputs";"Other inputs",#N/A,FALSE,"Other Inputs";"cashflow",#N/A,FALSE,"Statemnts"}</definedName>
    <definedName name="wrn.June." hidden="1">{"det (May)",#N/A,FALSE,"June";"sum (MAY YTD)",#N/A,FALSE,"June YTD"}</definedName>
    <definedName name="wrn.kumkol." hidden="1">{#N/A,#N/A,FALSE,"Сентябрь";#N/A,#N/A,FALSE,"Пояснительная сентябре 99"}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hidden="1">{#N/A,#N/A,FALSE,"Denmark";#N/A,#N/A,FALSE,"Denmark"}</definedName>
    <definedName name="wrn.ntfinance." hidden="1">{"Rate",#N/A,TRUE,"SUMMARY";"Ratios",#N/A,TRUE,"Ratios";"BUDGETREVENUE",#N/A,TRUE,"Revenue";"TOTALS",#N/A,TRUE,"DETAIL"}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hidden="1">{"PI96",#N/A,FALSE,"IS P Inst. ";"PI697",#N/A,FALSE,"IS P Inst. ";"PI696",#N/A,FALSE,"IS P Inst. ";"PILTM",#N/A,FALSE,"IS P Inst. 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hidden="1">{#N/A,#N/A,FALSE,"A";#N/A,#N/A,FALSE,"B"}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hidden="1">{"Base_rev",#N/A,FALSE,"Proj_IS_Base";"Projrev",#N/A,FALSE,"Proj_IS_wOTLC";"Delta",#N/A,FALSE,"Delta Rev_PV"}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hidden="1">{"Opsys",#N/A,FALSE,"NPV_OPsys";"NT",#N/A,FALSE,"NPV_NT";"DevP",#N/A,FALSE,"NPV_DevPdt";"Office",#N/A,FALSE,"NPV_Office"}</definedName>
    <definedName name="wrn.Summary._.results." hidden="1">{"key inputs",#N/A,TRUE,"Key Inputs";"key outputs",#N/A,TRUE,"Outputs";"Other inputs",#N/A,TRUE,"Other Inputs";"Revenue",#N/A,TRUE,"Rev"}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hidden="1">{"tax page one",#N/A,FALSE,"Tax-amortization";"tax page two",#N/A,FALSE,"Tax-amortization (2)"}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hidden="1">{"Valuation_Common",#N/A,FALSE,"Valuation"}</definedName>
    <definedName name="wrn.Unconsoliated._.Affiliates." hidden="1">{"Unconsolidated Affiliates",#N/A,FALSE,"HI Lexington";"Midland Hotel",#N/A,FALSE,"HI Lexington"}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hidden="1">{#N/A,#N/A,FALSE,"МТВ"}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hidden="1">{#N/A,#N/A,FALSE,"Aging Summary";#N/A,#N/A,FALSE,"Ratio Analysis";#N/A,#N/A,FALSE,"Test 120 Day Accts";#N/A,#N/A,FALSE,"Tickmarks"}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hidden="1">{#N/A,#N/A,FALSE,"A";#N/A,#N/A,FALSE,"B"}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й">#N/A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й">#N/A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hidden="1">{#N/A,#N/A,TRUE,"Лист1";#N/A,#N/A,TRUE,"Лист2";#N/A,#N/A,TRUE,"Лист3"}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0">ББ!$A$1:$D$110</definedName>
    <definedName name="_xlnm.Print_Area" localSheetId="2">ОДДС!$A$1:$D$93</definedName>
    <definedName name="_xlnm.Print_Area" localSheetId="3">ОИК!$A$1:$J$90</definedName>
    <definedName name="_xlnm.Print_Area" localSheetId="1">ОПиУ!$A$1:$D$71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hidden="1">{#N/A,#N/A,TRUE,"Лист1";#N/A,#N/A,TRUE,"Лист2";#N/A,#N/A,TRUE,"Лист3"}</definedName>
    <definedName name="Офклщмф" hidden="1">{#N/A,#N/A,FALSE,"A";#N/A,#N/A,FALSE,"B"}</definedName>
    <definedName name="первый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hidden="1">{#N/A,#N/A,FALSE,"Aging Summary";#N/A,#N/A,FALSE,"Ratio Analysis";#N/A,#N/A,FALSE,"Test 120 Day Accts";#N/A,#N/A,FALSE,"Tickmarks"}</definedName>
    <definedName name="Пр" hidden="1">{"assets",#N/A,FALSE,"historicBS";"liab",#N/A,FALSE,"historicBS";"is",#N/A,FALSE,"historicIS";"ratios",#N/A,FALSE,"ratios"}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 iterateDelta="1E-4" fullPrecision="0"/>
</workbook>
</file>

<file path=xl/calcChain.xml><?xml version="1.0" encoding="utf-8"?>
<calcChain xmlns="http://schemas.openxmlformats.org/spreadsheetml/2006/main">
  <c r="D73" i="14" l="1"/>
  <c r="D80" i="14" s="1"/>
  <c r="D67" i="14"/>
  <c r="D50" i="14"/>
  <c r="D65" i="14" s="1"/>
  <c r="D36" i="14"/>
  <c r="D25" i="14"/>
  <c r="D17" i="14"/>
  <c r="C86" i="14"/>
  <c r="C83" i="14"/>
  <c r="C80" i="14"/>
  <c r="C73" i="14"/>
  <c r="C67" i="14"/>
  <c r="C65" i="14"/>
  <c r="C50" i="14"/>
  <c r="C36" i="14"/>
  <c r="C34" i="14"/>
  <c r="C25" i="14"/>
  <c r="C17" i="14"/>
  <c r="C59" i="13"/>
  <c r="C54" i="13"/>
  <c r="D18" i="13"/>
  <c r="D21" i="13" s="1"/>
  <c r="D27" i="13" s="1"/>
  <c r="D29" i="13" s="1"/>
  <c r="D31" i="13" s="1"/>
  <c r="D52" i="13" s="1"/>
  <c r="D54" i="13" s="1"/>
  <c r="D59" i="13" s="1"/>
  <c r="C52" i="13"/>
  <c r="C31" i="13"/>
  <c r="C29" i="13"/>
  <c r="C27" i="13"/>
  <c r="C18" i="13"/>
  <c r="D34" i="14" l="1"/>
  <c r="D83" i="14" s="1"/>
  <c r="D86" i="14" s="1"/>
  <c r="C21" i="13" l="1"/>
  <c r="F26" i="1" l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G37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G75" i="1"/>
  <c r="F77" i="1"/>
  <c r="G77" i="1"/>
  <c r="F78" i="1"/>
  <c r="G78" i="1"/>
  <c r="F79" i="1"/>
  <c r="G79" i="1"/>
  <c r="F80" i="1"/>
  <c r="G80" i="1"/>
  <c r="F81" i="1"/>
  <c r="G81" i="1"/>
  <c r="G82" i="1"/>
  <c r="F83" i="1"/>
  <c r="G83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100" i="1"/>
  <c r="G100" i="1"/>
  <c r="G25" i="1"/>
  <c r="F25" i="1"/>
  <c r="D99" i="1" l="1"/>
  <c r="G99" i="1" s="1"/>
  <c r="D91" i="1"/>
  <c r="D76" i="1"/>
  <c r="G76" i="1" s="1"/>
  <c r="D59" i="1"/>
  <c r="G59" i="1" s="1"/>
  <c r="D38" i="1"/>
  <c r="C99" i="1"/>
  <c r="F99" i="1" s="1"/>
  <c r="C91" i="1"/>
  <c r="C76" i="1"/>
  <c r="C59" i="1"/>
  <c r="F59" i="1" s="1"/>
  <c r="C38" i="1"/>
  <c r="C102" i="1" l="1"/>
  <c r="D101" i="1"/>
  <c r="G101" i="1" s="1"/>
  <c r="C101" i="1"/>
  <c r="F101" i="1" s="1"/>
  <c r="D60" i="1"/>
  <c r="C60" i="1"/>
  <c r="C103" i="1" l="1"/>
  <c r="D102" i="1"/>
  <c r="D103" i="1" l="1"/>
  <c r="F92" i="7" l="1"/>
  <c r="F79" i="7"/>
  <c r="F77" i="7"/>
  <c r="F75" i="7"/>
  <c r="F81" i="7"/>
  <c r="F62" i="7"/>
  <c r="F10" i="18"/>
  <c r="F56" i="18"/>
  <c r="F10" i="9"/>
  <c r="F17" i="10"/>
  <c r="F104" i="9"/>
  <c r="F72" i="7"/>
  <c r="F66" i="7"/>
  <c r="F71" i="7"/>
  <c r="F85" i="7"/>
  <c r="F69" i="7"/>
  <c r="F76" i="7"/>
  <c r="F19" i="7"/>
  <c r="F26" i="7"/>
  <c r="F84" i="7"/>
  <c r="F73" i="7" l="1"/>
  <c r="F67" i="7" s="1"/>
  <c r="F20" i="7"/>
  <c r="F22" i="7"/>
  <c r="F34" i="7"/>
  <c r="F18" i="7"/>
  <c r="F6" i="7"/>
  <c r="F11" i="16"/>
  <c r="F33" i="16"/>
  <c r="F12" i="7"/>
  <c r="F16" i="7"/>
  <c r="F10" i="7"/>
  <c r="F23" i="7"/>
  <c r="F78" i="7" l="1"/>
  <c r="F74" i="7"/>
  <c r="F11" i="7"/>
  <c r="F17" i="7"/>
  <c r="F21" i="7"/>
  <c r="G38" i="1" l="1"/>
  <c r="G60" i="1" l="1"/>
  <c r="F68" i="1" l="1"/>
  <c r="F75" i="1"/>
  <c r="F37" i="1"/>
  <c r="F38" i="1" l="1"/>
  <c r="F76" i="1"/>
  <c r="F60" i="1" l="1"/>
  <c r="G91" i="1" l="1"/>
  <c r="G102" i="1" l="1"/>
  <c r="F82" i="1" l="1"/>
  <c r="F84" i="1"/>
  <c r="F91" i="1" l="1"/>
  <c r="F102" i="1" l="1"/>
</calcChain>
</file>

<file path=xl/sharedStrings.xml><?xml version="1.0" encoding="utf-8"?>
<sst xmlns="http://schemas.openxmlformats.org/spreadsheetml/2006/main" count="1626" uniqueCount="704">
  <si>
    <t>Приложение 2</t>
  </si>
  <si>
    <t>к приказу Министра финансов</t>
  </si>
  <si>
    <t>Республики Казахстан</t>
  </si>
  <si>
    <t>Бухгалтерский баланс</t>
  </si>
  <si>
    <t>тысячах тенге</t>
  </si>
  <si>
    <t>Активы</t>
  </si>
  <si>
    <t>Код строки</t>
  </si>
  <si>
    <t>I. Краткосрочные активы:</t>
  </si>
  <si>
    <t>Денежные средства и их эквиваленты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</si>
  <si>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</si>
  <si>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</si>
  <si>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</si>
  <si>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</si>
  <si>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</si>
  <si>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</si>
  <si>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</si>
  <si>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</si>
  <si>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</si>
  <si>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</si>
  <si>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</si>
  <si>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</si>
  <si>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</si>
  <si>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</si>
  <si>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</si>
  <si>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</si>
  <si>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</si>
  <si>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</si>
  <si>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</si>
  <si>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</si>
  <si>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</si>
  <si>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</si>
  <si>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</si>
  <si>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</si>
  <si>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</si>
  <si>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</si>
  <si>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</si>
  <si>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</si>
  <si>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</si>
  <si>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</si>
  <si>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</si>
  <si>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</si>
  <si>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</si>
  <si>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Нераспределенная прибыль (непокрытый убыток)</t>
  </si>
  <si>
    <t>Доля неконтролирующих собственников</t>
  </si>
  <si>
    <t>Всего капитал (строка 420 +/- строка 421)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</si>
  <si>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</si>
  <si>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</si>
  <si>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</si>
  <si>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</si>
  <si>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</si>
  <si>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</si>
  <si>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</si>
  <si>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</si>
  <si>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</si>
  <si>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</si>
  <si>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Наименование показателей</t>
  </si>
  <si>
    <t>Себестоимость реализованных товаров и услуг</t>
  </si>
  <si>
    <t>Прочие доходы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</si>
  <si>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</si>
  <si>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Прибыль за год (строка 200 + строка 201) относимая на:</t>
  </si>
  <si>
    <t>в том числе: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</si>
  <si>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</si>
  <si>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</si>
  <si>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</si>
  <si>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</si>
  <si>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</si>
  <si>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</si>
  <si>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</si>
  <si>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Общая совокупная прибыль (строка 300 + строка 400)</t>
  </si>
  <si>
    <t>Общая совокупная прибыль относимая на:</t>
  </si>
  <si>
    <t>собственников материнской организации</t>
  </si>
  <si>
    <t>доля неконтролирующих собственников</t>
  </si>
  <si>
    <t>Прибыль на акцию:</t>
  </si>
  <si>
    <t>Базовая прибыль на акцию:</t>
  </si>
  <si>
    <t>Разводненная прибыль на акцию:</t>
  </si>
  <si>
    <t>(подпись)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</si>
  <si>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</si>
  <si>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</si>
  <si>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</si>
  <si>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</si>
  <si>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</si>
  <si>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</si>
  <si>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</si>
  <si>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4. Влияние обменных курсов валют к тенге</t>
  </si>
  <si>
    <t>Наименование компонентов</t>
  </si>
  <si>
    <t>Итого капитал</t>
  </si>
  <si>
    <t>Сальдо на 1 января предыдущего года</t>
  </si>
  <si>
    <t>Изменение в учетной политике</t>
  </si>
  <si>
    <t>Прибыль (убыток) за год</t>
  </si>
  <si>
    <t>Прочая совокупная прибыль, всего (сумма строк с 221 по 229):</t>
  </si>
  <si>
    <t>Хеджирование денежных потоков (за минусом налогового эффекта)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</si>
  <si>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</si>
  <si>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</si>
  <si>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</si>
  <si>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</si>
  <si>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</si>
  <si>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</si>
  <si>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</si>
  <si>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</si>
  <si>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</si>
  <si>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</si>
  <si>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Изменения в доле участия в дочерних организациях, не приводящей к потере контроля</t>
  </si>
  <si>
    <t>Прочие операции</t>
  </si>
  <si>
    <t>Эффект изменения в ставке подоходного налога на отсроченный налог дочерних компаний</t>
  </si>
  <si>
    <t>Вознаграждения работников акциями</t>
  </si>
  <si>
    <t>Нераспределенная прибыль</t>
  </si>
  <si>
    <t>Счет</t>
  </si>
  <si>
    <t>Прочие расходы</t>
  </si>
  <si>
    <t>Дебет</t>
  </si>
  <si>
    <t>Кредит</t>
  </si>
  <si>
    <t>Итого</t>
  </si>
  <si>
    <t>АО  "Экотон+"</t>
  </si>
  <si>
    <t>Выводимые данные:</t>
  </si>
  <si>
    <t>БУ (данные бухгалтерского учета)</t>
  </si>
  <si>
    <t>Кор. Счет</t>
  </si>
  <si>
    <t>Начальное сальдо</t>
  </si>
  <si>
    <t>Оборот</t>
  </si>
  <si>
    <t>Конечное сальдо</t>
  </si>
  <si>
    <t>в ДДС строка 061</t>
  </si>
  <si>
    <t>Сальдо на начало периода</t>
  </si>
  <si>
    <t>Обороты за период</t>
  </si>
  <si>
    <t>Сальдо на конец периода</t>
  </si>
  <si>
    <t>Приложение 3</t>
  </si>
  <si>
    <t xml:space="preserve">Отчет о прибылях и убытках </t>
  </si>
  <si>
    <t>Выручка</t>
  </si>
  <si>
    <t>Расходы по реализации</t>
  </si>
  <si>
    <t>Административные расходы</t>
  </si>
  <si>
    <t>020</t>
  </si>
  <si>
    <t>021</t>
  </si>
  <si>
    <t>022</t>
  </si>
  <si>
    <t>023</t>
  </si>
  <si>
    <t>024</t>
  </si>
  <si>
    <t>025</t>
  </si>
  <si>
    <t>Прибыль (убыток) после налогообложения от прекращенной деятельности</t>
  </si>
  <si>
    <t>долю неконтролирующих собственников</t>
  </si>
  <si>
    <t>от продолжающейся деятельности</t>
  </si>
  <si>
    <t>от прекращенной деятельности</t>
  </si>
  <si>
    <t>Приложение 4</t>
  </si>
  <si>
    <t>Отчет о движении денежных средств (прямой метод)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</si>
  <si>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</si>
  <si>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</si>
  <si>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</si>
  <si>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</si>
  <si>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</si>
  <si>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</si>
  <si>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</si>
  <si>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</si>
  <si>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</si>
  <si>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</si>
  <si>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</si>
  <si>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</si>
  <si>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</si>
  <si>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</si>
  <si>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</si>
  <si>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030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</si>
  <si>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</si>
  <si>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</si>
  <si>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</si>
  <si>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</si>
  <si>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</si>
  <si>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</si>
  <si>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</si>
  <si>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</si>
  <si>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</si>
  <si>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</si>
  <si>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</si>
  <si>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</si>
  <si>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</si>
  <si>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</si>
  <si>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</si>
  <si>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</si>
  <si>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</si>
  <si>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</si>
  <si>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</si>
  <si>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</si>
  <si>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</si>
  <si>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</si>
  <si>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</si>
  <si>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</si>
  <si>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</si>
  <si>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</si>
  <si>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</si>
  <si>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</si>
  <si>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</si>
  <si>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</si>
  <si>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</si>
  <si>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</si>
  <si>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</si>
  <si>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</si>
  <si>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</si>
  <si>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</si>
  <si>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</si>
  <si>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</si>
  <si>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</si>
  <si>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</si>
  <si>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</si>
  <si>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</si>
  <si>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080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</si>
  <si>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</si>
  <si>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</si>
  <si>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</si>
  <si>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</si>
  <si>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</si>
  <si>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</si>
  <si>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</si>
  <si>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</si>
  <si>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</si>
  <si>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</si>
  <si>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</si>
  <si>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Приложение 6</t>
  </si>
  <si>
    <t>Отчет об изменениях в капитале</t>
  </si>
  <si>
    <t>Прочие операции с собственниками</t>
  </si>
  <si>
    <t>Операции с собственниками всего (сумма строк с 710 по 718)</t>
  </si>
  <si>
    <t>Денежные средства</t>
  </si>
  <si>
    <t>KZ83551Z127002896KZT Банк Kassa Nova (депозит)</t>
  </si>
  <si>
    <t>возврат займов дочками</t>
  </si>
  <si>
    <t>120</t>
  </si>
  <si>
    <t xml:space="preserve">влияние обменных курсов </t>
  </si>
  <si>
    <t>погашение займов работниками</t>
  </si>
  <si>
    <t>полученные вознаграждения по депозитам</t>
  </si>
  <si>
    <t>28.05.2018</t>
  </si>
  <si>
    <t>12.06.2018</t>
  </si>
  <si>
    <t>Доходы</t>
  </si>
  <si>
    <t>Внеоборотные активы</t>
  </si>
  <si>
    <t xml:space="preserve">Доход от выбытия  активов </t>
  </si>
  <si>
    <t>Ванна моечная 1-сек (500*500*300)</t>
  </si>
  <si>
    <t>платежи поставщикам за ТРУ</t>
  </si>
  <si>
    <t>налоги</t>
  </si>
  <si>
    <t>101</t>
  </si>
  <si>
    <t>105</t>
  </si>
  <si>
    <t>прочие выбытия от фин.деятельности</t>
  </si>
  <si>
    <t>прочие выплаты от опер.деятельности</t>
  </si>
  <si>
    <t>возврат депозитов</t>
  </si>
  <si>
    <t>НЕ БЫЛО ДВИЖЕНИЯ ПО ДЕНЕЖНЫМ СРЕДСТВАМ</t>
  </si>
  <si>
    <t>10.08.2018</t>
  </si>
  <si>
    <t>Сотовый телефон I Phone 6.32 i.s</t>
  </si>
  <si>
    <t>03.09.2018</t>
  </si>
  <si>
    <t>06.09.2018</t>
  </si>
  <si>
    <t>10.09.2018</t>
  </si>
  <si>
    <t>Стиральная машина HW70-12829 Haier</t>
  </si>
  <si>
    <t>Стиральная машина Атлант СМА 60С 107-000</t>
  </si>
  <si>
    <t>Телевизор 29FS7RL</t>
  </si>
  <si>
    <t>Телевизор LED FORENSIS UC 32 G5000</t>
  </si>
  <si>
    <t>Телевизор LG CF 21 FX4</t>
  </si>
  <si>
    <t>Телевизор LG CF 21FX4</t>
  </si>
  <si>
    <t>Телевизор LG CF 21FX5</t>
  </si>
  <si>
    <t>Телевизор Samsung 25K10</t>
  </si>
  <si>
    <t>Телевизор Sоnу KV-21FQ10K</t>
  </si>
  <si>
    <t>Телевизор TV LG</t>
  </si>
  <si>
    <t>Холодильник DAEWOO FR 146</t>
  </si>
  <si>
    <t>Холодильник Daewoo FR-146R</t>
  </si>
  <si>
    <t>Холодильник GR V 262 RC</t>
  </si>
  <si>
    <t>Холодильник LG GC 151</t>
  </si>
  <si>
    <t>Холодильник LG GC-151 SA</t>
  </si>
  <si>
    <t>Холодильник БИРЮСА 8 НС-1</t>
  </si>
  <si>
    <t>Холодиьник LG GC 151</t>
  </si>
  <si>
    <t>Ford Expedition (2013г.)</t>
  </si>
  <si>
    <t>DVX 487 KH(дивиди)</t>
  </si>
  <si>
    <t>Барная стойка</t>
  </si>
  <si>
    <t>Вешалка с полкой ГБ-23П</t>
  </si>
  <si>
    <t>Витрина кw29  19/7*</t>
  </si>
  <si>
    <t>Диван Офис "1" с/п  А.О.Д</t>
  </si>
  <si>
    <t>Диван Офис "2" с/п  А.О.Д</t>
  </si>
  <si>
    <t>Кровать 2-спальная ГК-22</t>
  </si>
  <si>
    <t>Кровать студенческая</t>
  </si>
  <si>
    <t>Кровать студенческая с ватным матрасом</t>
  </si>
  <si>
    <t>Кровать Студенческая с ватным матрацем</t>
  </si>
  <si>
    <t>Прихожая ПР-36</t>
  </si>
  <si>
    <t>Проигрыватель DVD Sony DVP-NS585 P/S</t>
  </si>
  <si>
    <t>Сейф FDS-49 EL</t>
  </si>
  <si>
    <t>Стол производственный с бортиком</t>
  </si>
  <si>
    <t>Стол руководителя+тумба+приставной столик</t>
  </si>
  <si>
    <t>стул ВЕТТА GTP 04/5 C-11</t>
  </si>
  <si>
    <t>Тренажер "Лавка"</t>
  </si>
  <si>
    <t>Тренажер "Штанга"</t>
  </si>
  <si>
    <t>Тумба</t>
  </si>
  <si>
    <t>Тумба ГТП-21ЛП</t>
  </si>
  <si>
    <t>Тумба на 3 ящ</t>
  </si>
  <si>
    <t>Тумба подкат на 3 ящ</t>
  </si>
  <si>
    <t>Тумба ТМ-01</t>
  </si>
  <si>
    <t>Тумба-шкаф большая</t>
  </si>
  <si>
    <t>Тумба-шкаф малая</t>
  </si>
  <si>
    <t>Шкаф 19 22U 600*600</t>
  </si>
  <si>
    <t>Период</t>
  </si>
  <si>
    <t>2400</t>
  </si>
  <si>
    <t>2410</t>
  </si>
  <si>
    <t>2420</t>
  </si>
  <si>
    <t>3310</t>
  </si>
  <si>
    <t>7110</t>
  </si>
  <si>
    <t>7210</t>
  </si>
  <si>
    <t>7410</t>
  </si>
  <si>
    <t>8110</t>
  </si>
  <si>
    <t>8410</t>
  </si>
  <si>
    <t>Отчет по проводкам  за 2019 г.</t>
  </si>
  <si>
    <t>Отбор:</t>
  </si>
  <si>
    <t>Счет Кт В группе "3310" И Счет Дт В группе "2400"</t>
  </si>
  <si>
    <t>Документ</t>
  </si>
  <si>
    <t>Аналитика Дт</t>
  </si>
  <si>
    <t>Аналитика Кт</t>
  </si>
  <si>
    <t>08.02.2019</t>
  </si>
  <si>
    <t>Поступление ТМЗ и услуг 00000000286 от 08.02.2019 11:11:01
Поступление ОС</t>
  </si>
  <si>
    <t>МФУ XEROX Workcentre 3025NI
Шахмаева Диляра Рафаильевна</t>
  </si>
  <si>
    <t>Белый Ветер KZ ТОО
(ТМЦ)Без договора</t>
  </si>
  <si>
    <t>1080</t>
  </si>
  <si>
    <t>KZ36914012215KZ0011G в ДБ АО"Сбербанк" (деп)</t>
  </si>
  <si>
    <t>АО "Народный банк Казахстана" (овернайт)</t>
  </si>
  <si>
    <t>1251</t>
  </si>
  <si>
    <t>1010</t>
  </si>
  <si>
    <t>1030</t>
  </si>
  <si>
    <t>1710</t>
  </si>
  <si>
    <t>3386</t>
  </si>
  <si>
    <t>1000</t>
  </si>
  <si>
    <t>1021</t>
  </si>
  <si>
    <t>1022</t>
  </si>
  <si>
    <t>1151</t>
  </si>
  <si>
    <t>1210</t>
  </si>
  <si>
    <t>1220</t>
  </si>
  <si>
    <t>1253</t>
  </si>
  <si>
    <t>1254</t>
  </si>
  <si>
    <t>1274</t>
  </si>
  <si>
    <t>1410</t>
  </si>
  <si>
    <t>1430</t>
  </si>
  <si>
    <t>3051</t>
  </si>
  <si>
    <t>3052</t>
  </si>
  <si>
    <t>3110</t>
  </si>
  <si>
    <t>3120</t>
  </si>
  <si>
    <t>3150</t>
  </si>
  <si>
    <t>3160</t>
  </si>
  <si>
    <t>3190</t>
  </si>
  <si>
    <t>3211</t>
  </si>
  <si>
    <t>3213</t>
  </si>
  <si>
    <t>3220</t>
  </si>
  <si>
    <t>3350</t>
  </si>
  <si>
    <t>3381</t>
  </si>
  <si>
    <t>3385</t>
  </si>
  <si>
    <t>3387</t>
  </si>
  <si>
    <t>3510</t>
  </si>
  <si>
    <t>6250</t>
  </si>
  <si>
    <t>6290</t>
  </si>
  <si>
    <t>7430</t>
  </si>
  <si>
    <t>7480</t>
  </si>
  <si>
    <t>возврат комиссии банка и оприходование ДС по инвентаризации</t>
  </si>
  <si>
    <t>1160</t>
  </si>
  <si>
    <t>1271</t>
  </si>
  <si>
    <t>3080</t>
  </si>
  <si>
    <t>3130</t>
  </si>
  <si>
    <t>3170</t>
  </si>
  <si>
    <t>3180</t>
  </si>
  <si>
    <t>3212</t>
  </si>
  <si>
    <t>3320</t>
  </si>
  <si>
    <t>KZ894500339870012339 Банк Астаны (депозит110517)</t>
  </si>
  <si>
    <t>6210</t>
  </si>
  <si>
    <t>6280</t>
  </si>
  <si>
    <t>7450</t>
  </si>
  <si>
    <t>7470</t>
  </si>
  <si>
    <t>Самосвал SHACMAN Sx3256dt384 двигатель 1617D055126 VIN LZGJRDR41HX048951 номер 046ВК01 (2017 г/в)</t>
  </si>
  <si>
    <t>Оборотно-сальдовая ведомость по счету 6210  за 2019 г.</t>
  </si>
  <si>
    <t>Оборотно-сальдовая ведомость по счету 6210  за 2018 г.</t>
  </si>
  <si>
    <t xml:space="preserve">Холодильник БИРЮСА 10е 1 </t>
  </si>
  <si>
    <t>Анализ счета 2400  за 2018 г.</t>
  </si>
  <si>
    <t>1310</t>
  </si>
  <si>
    <t>2931</t>
  </si>
  <si>
    <t>2932</t>
  </si>
  <si>
    <t>Анализ счета 2930  за 2019 г.</t>
  </si>
  <si>
    <t>2930</t>
  </si>
  <si>
    <t>3430</t>
  </si>
  <si>
    <t>Отчет по проводкам  за 2018 г.</t>
  </si>
  <si>
    <t>19.01.2018</t>
  </si>
  <si>
    <t>Поступление ТМЗ и услуг 00000000340 от 19.01.2018 9:20:59
Поступление ОС</t>
  </si>
  <si>
    <t>Ноутбук Sony Vaio PCG71211v
Андросов Дмитрий  Викторович</t>
  </si>
  <si>
    <t>Контакт plus ИП
(ТМЦ)Без договора</t>
  </si>
  <si>
    <t>19.02.2018</t>
  </si>
  <si>
    <t>Поступление ТМЗ и услуг 00000000269 от 19.02.2018 14:34:54
Поступление ОС</t>
  </si>
  <si>
    <t>Маршрутизатор MikroTik hEX (RB750Gr3)
Андросов Дмитрий  Викторович</t>
  </si>
  <si>
    <t>Ruba Technology Астана ТОО
Без договора</t>
  </si>
  <si>
    <t>04.05.2018</t>
  </si>
  <si>
    <t>Поступление ТМЗ и услуг 00000001077 от 04.05.2018 11:01:00
Поступление ОС</t>
  </si>
  <si>
    <t>Ноутбук DELL Inspiron 5770
Андросов Дмитрий  Викторович</t>
  </si>
  <si>
    <t>16.05.2018</t>
  </si>
  <si>
    <t>Поступление ТМЗ и услуг 00000001403 от 16.05.2018 11:01:00
Поступление ОС</t>
  </si>
  <si>
    <t>Ноутбук HP 15-bs006ur, Celeron N3060-1.6GHz/15.6
Андросов Дмитрий  Викторович</t>
  </si>
  <si>
    <t>Поступление ТМЗ и услуг 00000001669 от 28.05.2018 8:56:05
Поступление ОС</t>
  </si>
  <si>
    <t>Apple iPad 32 Gb Wi-Fi, A9-1.8 Ghz 9.7 Multi-Touch 2048*1536, Space Gray
Оспанов Канат Нурбаевич</t>
  </si>
  <si>
    <t>30.05.2018</t>
  </si>
  <si>
    <t>Поступление ТМЗ и услуг 00000001376 от 30.05.2018 22:36:14
Поступление ОС</t>
  </si>
  <si>
    <t>Стол раздвижной
Молдашова Акерке Маликовна</t>
  </si>
  <si>
    <t>Джангельдина Назгуль Нурлановна ИП
Без договора</t>
  </si>
  <si>
    <t>Поступление ТМЗ и услуг 00000001623 от 12.06.2018 12:00:00
Поступление ОС</t>
  </si>
  <si>
    <t>Кондиционер ОТЕХ OWM - 07RP
Куаншалиев Бауыржан Сейтжанович</t>
  </si>
  <si>
    <t>Ишниязова Гульмира Халилулаевна ИП
Договор №235 от 03.06.16</t>
  </si>
  <si>
    <t>Поступление доп. расходов 00000000132 от 12.06.2018 12:30:00
Доп. расходы при поступлении ОС</t>
  </si>
  <si>
    <t>29.06.2018</t>
  </si>
  <si>
    <t>Поступление ТМЗ и услуг 00000001831 от 29.06.2018 11:17:55
Поступление ОС</t>
  </si>
  <si>
    <t>Кондиционер "ОТЕХ" OWM-07RP
Мулаков Ерлан Абдуллаевич</t>
  </si>
  <si>
    <t>Поступление доп. расходов 00000000160 от 29.06.2018 12:00:00
Доп. расходы при поступлении ОС</t>
  </si>
  <si>
    <t>12.07.2018</t>
  </si>
  <si>
    <t>Поступление ТМЗ и услуг 00000002433 от 12.07.2018 23:20:38
Поступление ОС</t>
  </si>
  <si>
    <t>Романенко Т.В. ИП
Без договора</t>
  </si>
  <si>
    <t>Поступление ТМЗ и услуг 00000002481 от 10.08.2018 23:18:23
Поступление ОС</t>
  </si>
  <si>
    <t>Сотовый телефон I Phone 6.32 i.s
Куаншалиев Бауыржан Сейтжанович</t>
  </si>
  <si>
    <t>Лосев А.А. ИП
без договора</t>
  </si>
  <si>
    <t>Поступление ТМЗ и услуг 00000003060 от 03.09.2018 11:11:00
Поступление ОС</t>
  </si>
  <si>
    <t>Упаковочная пневмомашинка
Ерсаханов Болат Толеугалиевич</t>
  </si>
  <si>
    <t>Дю О.Е. ИП
(ТМЦ)Без договора</t>
  </si>
  <si>
    <t>Поступление ТМЗ и услуг 00000002841 от 06.09.2018 11:11:00
Поступление ОС</t>
  </si>
  <si>
    <t>Смартфон Doogee X53
Ерсаханов Болат Толеугалиевич</t>
  </si>
  <si>
    <t>Поступление ТМЗ и услуг 00000002842 от 10.09.2018 11:01:00
Поступление ОС</t>
  </si>
  <si>
    <t>Wi-Fi Роутер MikroTik
Андросов Дмитрий  Викторович</t>
  </si>
  <si>
    <t>Анализ счета 2400  за 2019 г.</t>
  </si>
  <si>
    <t>2310</t>
  </si>
  <si>
    <t>Счет Кт В группе "3320" И Счет Дт В группе "2400"</t>
  </si>
  <si>
    <t>01.08.2019</t>
  </si>
  <si>
    <t>Поступление ТМЗ и услуг 00000002465 от 01.08.2019 13:00:00
Поступление ОС</t>
  </si>
  <si>
    <t>Самосвал Камаз 6520-002
Конкаев Мереке Кагиринович</t>
  </si>
  <si>
    <t xml:space="preserve">Экотон-Транс Логистик ТОО.
Договор купли-продажи автотранспортных средств №22 от 01.08.2019г. </t>
  </si>
  <si>
    <t>29.04.2019</t>
  </si>
  <si>
    <t>Поступление ТМЗ и услуг 00000001071 от 29.04.2019 10:57:18
Поступление ОС</t>
  </si>
  <si>
    <t>Прицеп к легковому а/м двухосный универсал 121350 R13
Конкаев Мереке Кагиринович</t>
  </si>
  <si>
    <t>ЕВРОТРЕЙЛЕР ТД ИП
договор купли-продажи прицепов от 24.04.2019б/н</t>
  </si>
  <si>
    <t>14.05.2019</t>
  </si>
  <si>
    <t>Поступление ТМЗ и услуг 00000001507 от 14.05.2019 0:00:00
Поступление ОС</t>
  </si>
  <si>
    <t>SIP - телефон Yealink SIP -T21 E2. 2 аккаунта
Андросов Дмитрий  Викторович</t>
  </si>
  <si>
    <t>Компания Hoster.KZ ТОО
Без договора</t>
  </si>
  <si>
    <t>15.05.2019</t>
  </si>
  <si>
    <t>Поступление ТМЗ и услуг 00000001316 от 15.05.2019 23:51:22
Поступление ОС</t>
  </si>
  <si>
    <t>МФУ XEROX Workcentre 3025 NI
Андросов Дмитрий  Викторович</t>
  </si>
  <si>
    <t>04.06.2019</t>
  </si>
  <si>
    <t>Поступление ТМЗ и услуг 00000001645 от 04.06.2019 22:39:06
Поступление ОС</t>
  </si>
  <si>
    <t>06.06.2019</t>
  </si>
  <si>
    <t>Поступление ТМЗ и услуг 00000001623 от 06.06.2019 16:28:54
Поступление ОС</t>
  </si>
  <si>
    <t>Кресло Samurai S-1.03, Черный
Байкешова Аида Маратовна</t>
  </si>
  <si>
    <t>Техно Инвест 2008 ТОО
Без договора</t>
  </si>
  <si>
    <t>Кресло CS-9 PL №20
Байкешова Аида Маратовна</t>
  </si>
  <si>
    <t>Стол руководителя 1600*900*780 (шамони темный)
Байкешова Аида Маратовна</t>
  </si>
  <si>
    <t>Приставка Модерн Брифинг 1200*800*780 (шамони темный)
Байкешова Аида Маратовна</t>
  </si>
  <si>
    <t>Тумба подстольая 420*590*590 (шамони темный)
Байкешова Аида Маратовна</t>
  </si>
  <si>
    <t>Шкаф для одежды 854*445*2105 (шамони темный)
Байкешова Аида Маратовна</t>
  </si>
  <si>
    <t>Шкаф Модерн высокий 854*445*2105 (шамони темный)
Байкешова Аида Маратовна</t>
  </si>
  <si>
    <t>12.06.2019</t>
  </si>
  <si>
    <t>Поступление ТМЗ и услуг 00000001772 от 12.06.2019 13:02:22
Поступление ОС</t>
  </si>
  <si>
    <t>Кондиционер Midea Blank MSMA-12HRN1-C
Куанышев Жандос Мейрамбекович</t>
  </si>
  <si>
    <t>МегаКлимат ТОО
Без договора</t>
  </si>
  <si>
    <t>Поступление ТМЗ и услуг 00000001668 от 12.06.2019 13:13:19
Поступление ОС</t>
  </si>
  <si>
    <t>Счетчик  банкнот AB 88 SUNKAR 1 CIS
Оразбаева Айжан Галимжановна</t>
  </si>
  <si>
    <t>НС МультиСофт ТОО
Без договора</t>
  </si>
  <si>
    <t>Поступление ТМЗ и услуг 00000001689 от 12.06.2019 17:13:45
Поступление ОС</t>
  </si>
  <si>
    <t>Фронтальный погрузчик LW300FN (серийный номер XUG0300FTJCB04418)
Конкаев Мереке Кагиринович</t>
  </si>
  <si>
    <t>Минметалс Казахстан ТОО
Договор купли-продажи №Z-19077 от 07.06.2019</t>
  </si>
  <si>
    <t>Поступление ТМЗ и услуг 00000001827 от 12.06.2019 23:02:26
монтаж кондиционера</t>
  </si>
  <si>
    <t>Монтаж Сервис ЖК
Без договора</t>
  </si>
  <si>
    <t>Поступление ТМЗ и услуг 00000001827 от 12.06.2019 23:02:26
Доставка товара</t>
  </si>
  <si>
    <t>14.06.2019</t>
  </si>
  <si>
    <t>Поступление ТМЗ и услуг 00000001723 от 14.06.2019 13:29:24
Поступление ОС</t>
  </si>
  <si>
    <t>17.06.2019</t>
  </si>
  <si>
    <t>Поступление ТМЗ и услуг 00000001928 от 17.06.2019 16:00:00
Поступление ОС</t>
  </si>
  <si>
    <t>Монитор 19,5" Acer K202HQLab, Black, 1366*768@60Hz,200кд/м2,100m:1,H:90/V:65,5ms,d-Sub,LED
Андросов Дмитрий  Викторович</t>
  </si>
  <si>
    <t>26.06.2019</t>
  </si>
  <si>
    <t>Поступление ТМЗ и услуг 00000001906 от 26.06.2019 16:00:00
Поступление ОС</t>
  </si>
  <si>
    <t>Клавиатура выносная IPP 220 Contactless 13116PP90037926
Алданазаров Азамат Кайратович</t>
  </si>
  <si>
    <t>Corporate Business Systems Engineering ТОО
Без договора</t>
  </si>
  <si>
    <t>Клавиатура выносная IPP 220 Contactless 13116ЗЗ90037908
Алданазаров Азамат Кайратович</t>
  </si>
  <si>
    <t>27.06.2019</t>
  </si>
  <si>
    <t>Поступление ТМЗ и услуг 00000001925 от 27.06.2019 14:00:00
Поступление ОС</t>
  </si>
  <si>
    <t>МФУ  XEROX Workcentre 3025NI, A4, print600*600dpi,20ppm,scan1200*1200dpi,tray 150,USB,Wi-Fi,ADF,Fax
Андросов Дмитрий  Викторович</t>
  </si>
  <si>
    <t>Поступление ТМЗ и услуг 00000001929 от 27.06.2019 16:00:00
Поступление ОС</t>
  </si>
  <si>
    <t>Монитор 18,5" LG 19M38 A-B,Black,0,300mm,1366*768,200кд/м2,600:1,  DC 5M:1,H:90/V:65,5ms,D-Sub
Андросов Дмитрий  Викторович</t>
  </si>
  <si>
    <t>01.07.2019</t>
  </si>
  <si>
    <t>Поступление ТМЗ и услуг 00000002221 от 01.07.2019 14:52:53
Поступление ОС</t>
  </si>
  <si>
    <t>Кондиционер Almacom ACP24A
Мухатова Мадина Алтынбековна</t>
  </si>
  <si>
    <t>Ишниязова Гульмира Халилулаевна ИП
Без договора</t>
  </si>
  <si>
    <t>Поступление ТМЗ и услуг 00000002221 от 01.07.2019 14:52:53
Монтаж ПНР кондиционера</t>
  </si>
  <si>
    <t>05.07.2019</t>
  </si>
  <si>
    <t>Поступление ТМЗ и услуг 00000002383 от 05.07.2019 23:30:30
Поступление ОС</t>
  </si>
  <si>
    <t>Упаковочная пневмомашинка
Жунусов Максут Ертаевич</t>
  </si>
  <si>
    <t>15.07.2019</t>
  </si>
  <si>
    <t>Поступление ТМЗ и услуг 00000002220 от 15.07.2019 14:47:27
Поступление ОС</t>
  </si>
  <si>
    <t>Монитор 19,5" HP 20kd Black
Андросов Дмитрий  Викторович</t>
  </si>
  <si>
    <t>12.08.2019</t>
  </si>
  <si>
    <t>Поступление ТМЗ и услуг 00000002544 от 12.08.2019 22:10:55
Поступление ОС</t>
  </si>
  <si>
    <t>Кресло NF-3256 черн.
Байгарина Фариза Акановна</t>
  </si>
  <si>
    <t>Аршалы KZ ТОО
Без договора</t>
  </si>
  <si>
    <t>21.08.2019</t>
  </si>
  <si>
    <t>Поступление ТМЗ и услуг 00000002734 от 21.08.2019 23:23:20
Поступление ОС</t>
  </si>
  <si>
    <t>Кондиционер Almacom ACH 12AS
Куанышев Жандос Мейрамбекович</t>
  </si>
  <si>
    <t>Поступление ТМЗ и услуг 00000002734 от 21.08.2019 23:23:20
Монтаж ПНР кондиционера</t>
  </si>
  <si>
    <t>23.08.2019</t>
  </si>
  <si>
    <t>Поступление ТМЗ и услуг 00000002756 от 23.08.2019 22:18:16
Поступление ОС</t>
  </si>
  <si>
    <t>Ноутбук НР Pavillon Gaming 15-cx0096ur (5HA46EA)
Андросов Дмитрий  Викторович</t>
  </si>
  <si>
    <t>04.09.2019</t>
  </si>
  <si>
    <t>Поступление ТМЗ и услуг 00000002893 от 04.09.2019 15:14:29
Поступление ОС</t>
  </si>
  <si>
    <t>12.09.2019</t>
  </si>
  <si>
    <t>Поступление ТМЗ и услуг 00000003022 от 12.09.2019 23:05:51
Поступление ОС</t>
  </si>
  <si>
    <t>Ноутбук НР Pavillon 15-cs1008ur(5GU60EA)
Андросов Дмитрий  Викторович</t>
  </si>
  <si>
    <t>11.10.2019</t>
  </si>
  <si>
    <t>Поступление ТМЗ и услуг 00000003467 от 11.10.2019 23:49:20
Поступление ОС</t>
  </si>
  <si>
    <t>Ультрабук HP Spectre x360 13-ap0015ur (5QZ76EA)
Андросов Дмитрий  Викторович</t>
  </si>
  <si>
    <t>01.11.2019</t>
  </si>
  <si>
    <t>Поступление ТМЗ и услуг 00000003704 от 01.11.2019 0:00:00
Поступление ОС</t>
  </si>
  <si>
    <t>Компьютер HP ProDesk 290 G2 MT (4HR67EA)
Андросов Дмитрий  Викторович</t>
  </si>
  <si>
    <t>Монитор 19,5" Acer K202HQLab, Black
Андросов Дмитрий  Викторович</t>
  </si>
  <si>
    <t>Принтер Лазерный Samsung SL-M2020w
Андросов Дмитрий  Викторович</t>
  </si>
  <si>
    <t>05.11.2019</t>
  </si>
  <si>
    <t>Поступление ТМЗ и услуг 00000003659 от 05.11.2019 17:26:36
Поступление ОС</t>
  </si>
  <si>
    <t>Радиатор маслянный ORF-09 H
Тастанбеков Азамат Аканович</t>
  </si>
  <si>
    <t>11.11.2019</t>
  </si>
  <si>
    <t>Поступление ТМЗ и услуг 00000003793 от 11.11.2019 23:52:14
Поступление ОС</t>
  </si>
  <si>
    <t>Шкаф
Мухатова Мадина Алтынбековна</t>
  </si>
  <si>
    <t>Макарушко И.А. ИП
Без договора</t>
  </si>
  <si>
    <t>Анализ счета 2930  за 2018 г.</t>
  </si>
  <si>
    <t>Счет Кт В группе "3310" И Счет Дт В группе "2930"</t>
  </si>
  <si>
    <t>13.03.2019</t>
  </si>
  <si>
    <t xml:space="preserve">Поступление ТМЗ и услуг 00000000802 от 13.03.2019 10:00:00
Авиа билеты Жунусов Астана-Ташкент </t>
  </si>
  <si>
    <t>ECOTON-SHARQ ИП ООО
Командировочные расходы (Расходы на проезд)</t>
  </si>
  <si>
    <t>Gelios Travel ТОО
(Услуги)Без договора</t>
  </si>
  <si>
    <t>2935</t>
  </si>
  <si>
    <t>Поступление ТМЗ и услуг 00000000802 от 13.03.2019 10:00:00
Авиа билеты Жунусов Астана-Ташкент сервисный сбор</t>
  </si>
  <si>
    <t>14.03.2019</t>
  </si>
  <si>
    <t>Поступление ТМЗ и услуг 00000000800 от 14.03.2019 10:00:00
сервисный сбор</t>
  </si>
  <si>
    <t>Поступление ТМЗ и услуг 00000000801 от 14.03.2019 23:00:00
Авиабилеты Ташкент-Астана Жунусов</t>
  </si>
  <si>
    <t>Air Astana
Без договора</t>
  </si>
  <si>
    <t>15.03.2019</t>
  </si>
  <si>
    <t>Поступление ТМЗ и услуг 00000000689 от 15.03.2019 8:00:00
Проживание в гостинице</t>
  </si>
  <si>
    <t>ECOTON-SHARQ ИП ООО
Командировочные расходы (Расходы на наем жилого помещения)</t>
  </si>
  <si>
    <t>Семейное предприятие "SILVER DEW"
Без договора</t>
  </si>
  <si>
    <t>17.03.2019</t>
  </si>
  <si>
    <t>Поступление ТМЗ и услуг 00000000943 от 17.03.2019 10:00:00
Проживание в гостинице Жунусов М</t>
  </si>
  <si>
    <t>OOO WINTER HOLIDAY
(Услуги)Без договора</t>
  </si>
  <si>
    <t>27.03.2019</t>
  </si>
  <si>
    <t>Поступление ТМЗ и услуг 00000000888 от 27.03.2019 10:00:00
Авиа билеты Жунусов Астана-Ташкент сервисный сбор</t>
  </si>
  <si>
    <t>Поступление ТМЗ и услуг 00000000889 от 27.03.2019 10:00:00
Авиабилеты Ташкент-Астана Жунусов</t>
  </si>
  <si>
    <t>01.04.2019</t>
  </si>
  <si>
    <t>Поступление ТМЗ и услуг 00000000942 от 01.04.2019 10:00:00
Услуги по перевозке пассажиров жд путями</t>
  </si>
  <si>
    <t>АСУ ЭКСПРЕСС
(Услуги)Без договора</t>
  </si>
  <si>
    <t>Поступление ТМЗ и услуг 00000002229 от 05.07.2019 10:00:00
Авиа билеты Алдамуратов А Узбекистан</t>
  </si>
  <si>
    <t>Поступление ТМЗ и услуг 00000002229 от 05.07.2019 10:00:00
Авиа билеты Алдамуратов А Узбекистан сервисный сбо</t>
  </si>
  <si>
    <t>31.07.2019</t>
  </si>
  <si>
    <t xml:space="preserve">Поступление ТМЗ и услуг 00000002561 от 31.07.2019 10:00:00
Авиа билеты Алдамуратов А Ташкент </t>
  </si>
  <si>
    <t>06.08.2019</t>
  </si>
  <si>
    <t xml:space="preserve">Поступление ТМЗ и услуг 00000002564 от 06.08.2019 12:00:00
Авиа билеты Алдамуратов А Ташкент </t>
  </si>
  <si>
    <t>Поступление ТМЗ и услуг 00000002700 от 12.08.2019 10:00:00
Авиа билеты Алдамуратов А Ташкент</t>
  </si>
  <si>
    <t>13.08.2019</t>
  </si>
  <si>
    <t>Поступление ТМЗ и услуг 00000002699 от 13.08.2019 8:00:00
Авиа билеты Хабдулин Кумар Ангрен Ташкент</t>
  </si>
  <si>
    <t>10.09.2019</t>
  </si>
  <si>
    <t>Поступление ТМЗ и услуг 00000003025 от 10.09.2019 8:00:00
Авиа билеты Алдамуратов А  Ангрен Ташкент</t>
  </si>
  <si>
    <t>Поступление ТМЗ и услуг 00000003025 от 10.09.2019 8:00:00
Авиа билеты Алдамуратов А  Ангрен Ташкент сервсины</t>
  </si>
  <si>
    <t>20.10.2019</t>
  </si>
  <si>
    <t>Поступление ТМЗ и услуг 00000003460 от 20.10.2019 9:00:00
Авиа билеты Алдамуратов А  Ангрен Ташкент</t>
  </si>
  <si>
    <t>Поступление ТМЗ и услуг 00000003460 от 20.10.2019 9:00:00
Авиа билеты Алдамуратов А  Ангрен Ташкент сервсины</t>
  </si>
  <si>
    <t>26.10.2019</t>
  </si>
  <si>
    <t>Поступление ТМЗ и услуг 00000003532 от 26.10.2019 9:00:00
Авиа билеты Алдамуратов А  Ангрен Ташкент</t>
  </si>
  <si>
    <t>Поступление ТМЗ и услуг 00000003532 от 26.10.2019 9:00:00
Авиа билеты Алдамуратов А  Ангрен Ташкент сервсины</t>
  </si>
  <si>
    <t>03.12.2019</t>
  </si>
  <si>
    <t>Поступление ТМЗ и услуг 00000004294 от 03.12.2019 9:00:00
ссервсиный сбор Алдамуратов А Ташкент-Нурсултан</t>
  </si>
  <si>
    <t>Поступление ТМЗ и услуг 00000004294 от 03.12.2019 9:00:00
авиабилет  Алдамуратов А Ташкент-Нурсултан</t>
  </si>
  <si>
    <t>30.12.2019</t>
  </si>
  <si>
    <t xml:space="preserve">Поступление ТМЗ и услуг 00000004396 от 30.12.2019 12:00:00
Алдамуратов Ташкент </t>
  </si>
  <si>
    <t>в ОДДС строка 063</t>
  </si>
  <si>
    <t>Анализ счета 2700  за 2018 г.</t>
  </si>
  <si>
    <t>2700</t>
  </si>
  <si>
    <t>Анализ счета 2700  за 2019 г.</t>
  </si>
  <si>
    <t>Анализ счета 1251  за 2019 г.</t>
  </si>
  <si>
    <t>Анализ счета 1251  за 2018 г.</t>
  </si>
  <si>
    <t>суточные</t>
  </si>
  <si>
    <t>Анализ счета 1000  за 2019 г.</t>
  </si>
  <si>
    <t>1283</t>
  </si>
  <si>
    <t>2220</t>
  </si>
  <si>
    <t>3060</t>
  </si>
  <si>
    <t>4010</t>
  </si>
  <si>
    <t>Номад 253258+90900+17975+14082+55449+6380996+15000- страховка</t>
  </si>
  <si>
    <t>Оборотно-сальдовая ведомость по счету 1080  за 2019 г.</t>
  </si>
  <si>
    <t>KZ39551Z127006579KZT БанкKassaNova (депозит)240619</t>
  </si>
  <si>
    <t>KZ63551Z127005593KZT Банк Kassa Nova (депоз)190219</t>
  </si>
  <si>
    <t>KZ65551Z127000693USD Банк Kassa Nova (деп)</t>
  </si>
  <si>
    <t>поступления от резервов</t>
  </si>
  <si>
    <t>рекласс в другие статьи</t>
  </si>
  <si>
    <t>разница ан сч 1090</t>
  </si>
  <si>
    <t>Анализ счета 1000  за 2018 г.</t>
  </si>
  <si>
    <t>1252</t>
  </si>
  <si>
    <t>1422</t>
  </si>
  <si>
    <t>2010</t>
  </si>
  <si>
    <t>Оборотно-сальдовая ведомость по счету 1080  за 2018 г.</t>
  </si>
  <si>
    <t>KZ344500339870007218 Банк Астаны (иностр.спец)</t>
  </si>
  <si>
    <t>KZ604500384070000921 Банк Астаны</t>
  </si>
  <si>
    <t>выплата вознаграждения по облигациям</t>
  </si>
  <si>
    <t>102</t>
  </si>
  <si>
    <t>пополнение депозитов</t>
  </si>
  <si>
    <t>возврат денег Green Land</t>
  </si>
  <si>
    <t>поступления от прочих контрагентов</t>
  </si>
  <si>
    <t>241221,5+86580 Казкоммерц+25213+4676725Номад+48013+25213+52814Цесна+ страховка</t>
  </si>
  <si>
    <t>от 01 января 2020 года № 665</t>
  </si>
  <si>
    <t>Форма 1</t>
  </si>
  <si>
    <r>
      <t xml:space="preserve">Наименование организации: </t>
    </r>
    <r>
      <rPr>
        <b/>
        <sz val="10"/>
        <color rgb="FF000000"/>
        <rFont val="Times New Roman"/>
        <family val="1"/>
        <charset val="204"/>
      </rPr>
      <t>Акционерное общество "Экотон+"</t>
    </r>
  </si>
  <si>
    <t>Сведения о реарганизации:</t>
  </si>
  <si>
    <t>Юридический адрес организации:</t>
  </si>
  <si>
    <t>Форма 2</t>
  </si>
  <si>
    <t>Форма 4</t>
  </si>
  <si>
    <t>Форма 3</t>
  </si>
  <si>
    <t>Наименование статьи</t>
  </si>
  <si>
    <t/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</si>
  <si>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</si>
  <si>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</si>
  <si>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</si>
  <si>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</si>
  <si>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Краткосрочная дебиторская задолженность по аренде</t>
  </si>
  <si>
    <t>Краткосрочные активы по договорам с покупателями</t>
  </si>
  <si>
    <t>Итого краткосрочных активов (сумма строк с 010 по 022)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</si>
  <si>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</si>
  <si>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</si>
  <si>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</si>
  <si>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</si>
  <si>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</si>
  <si>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Долгосрочная дебиторская задолженность по аренде</t>
  </si>
  <si>
    <t>Долгосрочные активы по договорам с покупателями</t>
  </si>
  <si>
    <t>Актив в форме права пользования</t>
  </si>
  <si>
    <t>Итого долгосрочных активов (сумма строк с 110 по 127)</t>
  </si>
  <si>
    <t>Баланс (строка 100 +строка 101+ строка 200)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</si>
  <si>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</si>
  <si>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</si>
  <si>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</si>
  <si>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</si>
  <si>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</si>
  <si>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</si>
  <si>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</si>
  <si>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</si>
  <si>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Итого краткосрочных обязательств (сумма строк с 210 по 222)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</si>
  <si>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</si>
  <si>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</si>
  <si>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Долгосрочные оценочные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</si>
  <si>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</si>
  <si>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</si>
  <si>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Итого долгосрочных обязательств (сумма строк с 310 по 321)</t>
  </si>
  <si>
    <t>Компоненты прочего совокупного дохода</t>
  </si>
  <si>
    <t>Прочий капитал</t>
  </si>
  <si>
    <t>Итого капитал, относимый на собственников (сумма строк с 410 по 415)</t>
  </si>
  <si>
    <t>Баланс (строка 300+строка 301+строка 400 + строка 500)</t>
  </si>
  <si>
    <t>Валовая прибыль (строка 010 – строка 011)</t>
  </si>
  <si>
    <t>Итого операционная прибыль (убыток) (+/- строки с 012 по 014)</t>
  </si>
  <si>
    <t>Финансовые доходы</t>
  </si>
  <si>
    <t>Финансовые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</si>
  <si>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</si>
  <si>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</si>
  <si>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</si>
  <si>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</si>
  <si>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</si>
  <si>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</si>
  <si>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</si>
  <si>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</si>
  <si>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</si>
  <si>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</si>
  <si>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</si>
  <si>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</si>
  <si>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 Наименование показателей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</si>
  <si>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</si>
  <si>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052)</t>
  </si>
  <si>
    <t>изъятие денежных вкладов</t>
  </si>
  <si>
    <t>052</t>
  </si>
  <si>
    <t>2. Выбытие денежных средств, всего (сумма строк с 061 по 073)</t>
  </si>
  <si>
    <t>размещение денежных вкладов</t>
  </si>
  <si>
    <t>072</t>
  </si>
  <si>
    <t>073</t>
  </si>
  <si>
    <t>3. Чистая сумма денежных средств от инвестиционной деятельности (строка 040 – строка 060)</t>
  </si>
  <si>
    <t>3. Чистая сумма денежных средств от финансовой деятельности (строка 090 – строка 100)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</si>
  <si>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</si>
  <si>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</si>
  <si>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</si>
  <si>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</si>
  <si>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Капитал, относимый на собственников</t>
  </si>
  <si>
    <t>Пересчитанное сальдо (строка 010+/строка 011)</t>
  </si>
  <si>
    <t>Общий совокупный доход, всего(строка 210 + строка 220):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</si>
  <si>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</si>
  <si>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</si>
  <si>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</si>
  <si>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Операции с собственниками , всего (сумма строк с 310 по 318):</t>
  </si>
  <si>
    <t>Сальдо на 1 января отчетного года (строка 100 + строка 200 + строка 300 + строка 319)</t>
  </si>
  <si>
    <t>Пересчитанное сальдо (строка 400+/строка 401)</t>
  </si>
  <si>
    <t>Общая совокупная прибыль, всего (строка 610+ строка 620):</t>
  </si>
  <si>
    <t>Прочий совокупный доход, всего (сумма строк с 621 по 629):</t>
  </si>
  <si>
    <t>Выпуск долевых инструментов, связанный с объединением бизнеса</t>
  </si>
  <si>
    <t>Сальдо на 30 сентября отчетного года (строка 500 + строка 600 + строка 700 + строка 719)</t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</si>
  <si>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</si>
  <si>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t xml:space="preserve">                                                      (фамилия, имя, отчество (при его наличии)</t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</si>
  <si>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</si>
  <si>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                                    (фамилия, имя, отчество (при его наличии)</t>
  </si>
  <si>
    <t>Экотон+</t>
  </si>
  <si>
    <t>На конец отчетного периода</t>
  </si>
  <si>
    <t>На начало отчетного периода</t>
  </si>
  <si>
    <t>За отчетный период</t>
  </si>
  <si>
    <t>За предыдущий период</t>
  </si>
  <si>
    <t>Наименование организации: АО "Экотон+"</t>
  </si>
  <si>
    <t>Вид деятельности организации: Производство стеновых блоков</t>
  </si>
  <si>
    <t>Организационно-правовая форма: Акционерное общество</t>
  </si>
  <si>
    <r>
      <t>Тип отчета: К</t>
    </r>
    <r>
      <rPr>
        <b/>
        <sz val="10"/>
        <color theme="1"/>
        <rFont val="Calibri"/>
        <family val="2"/>
        <charset val="204"/>
        <scheme val="minor"/>
      </rPr>
      <t>онсолидированный</t>
    </r>
  </si>
  <si>
    <r>
      <t xml:space="preserve">Форма собственности: </t>
    </r>
    <r>
      <rPr>
        <b/>
        <sz val="10"/>
        <color theme="1"/>
        <rFont val="Calibri"/>
        <family val="2"/>
        <charset val="204"/>
        <scheme val="minor"/>
      </rPr>
      <t>Частная собственность</t>
    </r>
  </si>
  <si>
    <r>
      <t xml:space="preserve">Субъект предпринимательства: </t>
    </r>
    <r>
      <rPr>
        <b/>
        <sz val="10"/>
        <color theme="1"/>
        <rFont val="Calibri"/>
        <family val="2"/>
        <charset val="204"/>
        <scheme val="minor"/>
      </rPr>
      <t>Средний</t>
    </r>
  </si>
  <si>
    <t>Республика Казахстан, г.</t>
  </si>
  <si>
    <t>улица   тел: , e-mail:ecoton@ecoton.kz</t>
  </si>
  <si>
    <t>веб-сайт:ecoton.kz</t>
  </si>
  <si>
    <t>Среднегодовая численность работников: 357</t>
  </si>
  <si>
    <t>по состоянию на 31 марта 2021 года</t>
  </si>
  <si>
    <r>
      <t xml:space="preserve">Руководитель               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</si>
  <si>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                 Ткачук Ольга Петровна</t>
    </r>
  </si>
  <si>
    <r>
      <t xml:space="preserve">Главный бухгалтер                   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</si>
  <si>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r>
      <t xml:space="preserve">Руководитель          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</si>
  <si>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                Баймуканов Нариман Маратович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</si>
</sst>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_р_._-;\-* #,##0_р_._-;_-* &quot;-&quot;??_р_.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b/>
      <sz val="12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2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4" fillId="0" borderId="0"/>
    <xf numFmtId="43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9" fillId="0" borderId="0" xfId="2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7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8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Continuous" vertical="top"/>
    </xf>
    <xf numFmtId="0" fontId="10" fillId="0" borderId="0" xfId="3" applyFont="1" applyAlignment="1">
      <alignment horizontal="left"/>
    </xf>
    <xf numFmtId="0" fontId="9" fillId="0" borderId="0" xfId="3"/>
    <xf numFmtId="49" fontId="0" fillId="0" borderId="0" xfId="0" applyNumberFormat="1" applyAlignment="1">
      <alignment horizontal="right"/>
    </xf>
    <xf numFmtId="0" fontId="10" fillId="0" borderId="0" xfId="4" applyFont="1" applyAlignment="1">
      <alignment horizontal="left"/>
    </xf>
    <xf numFmtId="0" fontId="9" fillId="0" borderId="0" xfId="4"/>
    <xf numFmtId="1" fontId="0" fillId="0" borderId="0" xfId="0" applyNumberFormat="1"/>
    <xf numFmtId="0" fontId="10" fillId="0" borderId="0" xfId="5" applyFont="1" applyAlignment="1">
      <alignment horizontal="left"/>
    </xf>
    <xf numFmtId="0" fontId="9" fillId="0" borderId="0" xfId="5"/>
    <xf numFmtId="0" fontId="9" fillId="0" borderId="0" xfId="5" applyAlignment="1">
      <alignment horizontal="left"/>
    </xf>
    <xf numFmtId="1" fontId="6" fillId="0" borderId="2" xfId="5" applyNumberFormat="1" applyFont="1" applyFill="1" applyBorder="1" applyAlignment="1">
      <alignment horizontal="left" vertical="top" wrapText="1" indent="2"/>
    </xf>
    <xf numFmtId="0" fontId="6" fillId="0" borderId="2" xfId="5" applyNumberFormat="1" applyFont="1" applyFill="1" applyBorder="1" applyAlignment="1">
      <alignment horizontal="right" vertical="top" wrapText="1"/>
    </xf>
    <xf numFmtId="0" fontId="10" fillId="8" borderId="2" xfId="5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0" fillId="3" borderId="0" xfId="0" applyNumberFormat="1" applyFill="1"/>
    <xf numFmtId="3" fontId="0" fillId="5" borderId="0" xfId="0" applyNumberFormat="1" applyFill="1"/>
    <xf numFmtId="3" fontId="0" fillId="11" borderId="0" xfId="0" applyNumberFormat="1" applyFill="1"/>
    <xf numFmtId="3" fontId="0" fillId="10" borderId="0" xfId="0" applyNumberFormat="1" applyFill="1"/>
    <xf numFmtId="1" fontId="0" fillId="6" borderId="0" xfId="0" applyNumberFormat="1" applyFill="1"/>
    <xf numFmtId="3" fontId="0" fillId="4" borderId="0" xfId="0" applyNumberFormat="1" applyFill="1"/>
    <xf numFmtId="1" fontId="0" fillId="9" borderId="0" xfId="0" applyNumberFormat="1" applyFill="1"/>
    <xf numFmtId="1" fontId="0" fillId="12" borderId="0" xfId="0" applyNumberFormat="1" applyFill="1"/>
    <xf numFmtId="1" fontId="0" fillId="7" borderId="0" xfId="0" applyNumberFormat="1" applyFill="1"/>
    <xf numFmtId="2" fontId="0" fillId="0" borderId="0" xfId="0" applyNumberFormat="1"/>
    <xf numFmtId="0" fontId="10" fillId="0" borderId="0" xfId="6" applyFont="1" applyAlignment="1">
      <alignment horizontal="left"/>
    </xf>
    <xf numFmtId="0" fontId="9" fillId="0" borderId="0" xfId="6"/>
    <xf numFmtId="0" fontId="12" fillId="0" borderId="0" xfId="6" applyFont="1" applyAlignment="1">
      <alignment horizontal="left"/>
    </xf>
    <xf numFmtId="0" fontId="0" fillId="0" borderId="0" xfId="0" applyFill="1" applyAlignment="1">
      <alignment vertical="top"/>
    </xf>
    <xf numFmtId="0" fontId="10" fillId="0" borderId="0" xfId="7" applyFont="1" applyAlignment="1">
      <alignment horizontal="left"/>
    </xf>
    <xf numFmtId="0" fontId="9" fillId="0" borderId="0" xfId="7"/>
    <xf numFmtId="0" fontId="12" fillId="0" borderId="0" xfId="7" applyFont="1" applyAlignment="1">
      <alignment horizontal="left"/>
    </xf>
    <xf numFmtId="1" fontId="0" fillId="0" borderId="0" xfId="0" applyNumberFormat="1" applyFill="1" applyAlignment="1">
      <alignment horizontal="left"/>
    </xf>
    <xf numFmtId="3" fontId="6" fillId="13" borderId="2" xfId="3" applyNumberFormat="1" applyFont="1" applyFill="1" applyBorder="1" applyAlignment="1">
      <alignment horizontal="right" vertical="top" wrapText="1"/>
    </xf>
    <xf numFmtId="3" fontId="0" fillId="14" borderId="0" xfId="0" applyNumberFormat="1" applyFill="1"/>
    <xf numFmtId="0" fontId="0" fillId="0" borderId="0" xfId="0" applyAlignment="1">
      <alignment horizontal="left"/>
    </xf>
    <xf numFmtId="0" fontId="17" fillId="0" borderId="0" xfId="3" applyNumberFormat="1" applyFont="1" applyAlignment="1">
      <alignment wrapText="1"/>
    </xf>
    <xf numFmtId="0" fontId="19" fillId="15" borderId="3" xfId="3" applyNumberFormat="1" applyFont="1" applyFill="1" applyBorder="1" applyAlignment="1">
      <alignment vertical="top"/>
    </xf>
    <xf numFmtId="0" fontId="19" fillId="15" borderId="3" xfId="3" applyNumberFormat="1" applyFont="1" applyFill="1" applyBorder="1" applyAlignment="1">
      <alignment vertical="top" wrapText="1"/>
    </xf>
    <xf numFmtId="4" fontId="19" fillId="15" borderId="3" xfId="3" applyNumberFormat="1" applyFont="1" applyFill="1" applyBorder="1" applyAlignment="1">
      <alignment horizontal="right" vertical="top" wrapText="1"/>
    </xf>
    <xf numFmtId="0" fontId="19" fillId="15" borderId="3" xfId="3" applyNumberFormat="1" applyFont="1" applyFill="1" applyBorder="1" applyAlignment="1">
      <alignment horizontal="right" vertical="top" wrapText="1"/>
    </xf>
    <xf numFmtId="0" fontId="15" fillId="0" borderId="3" xfId="3" applyNumberFormat="1" applyFont="1" applyBorder="1" applyAlignment="1">
      <alignment vertical="top"/>
    </xf>
    <xf numFmtId="4" fontId="15" fillId="0" borderId="3" xfId="3" applyNumberFormat="1" applyFont="1" applyBorder="1" applyAlignment="1">
      <alignment horizontal="right" vertical="top" wrapText="1"/>
    </xf>
    <xf numFmtId="0" fontId="15" fillId="0" borderId="3" xfId="3" applyNumberFormat="1" applyFont="1" applyBorder="1" applyAlignment="1">
      <alignment horizontal="right" vertical="top" wrapText="1"/>
    </xf>
    <xf numFmtId="0" fontId="15" fillId="0" borderId="1" xfId="3" applyNumberFormat="1" applyFont="1" applyBorder="1" applyAlignment="1">
      <alignment vertical="top"/>
    </xf>
    <xf numFmtId="4" fontId="15" fillId="0" borderId="1" xfId="3" applyNumberFormat="1" applyFont="1" applyBorder="1" applyAlignment="1">
      <alignment horizontal="right" vertical="top" wrapText="1"/>
    </xf>
    <xf numFmtId="0" fontId="15" fillId="0" borderId="1" xfId="3" applyNumberFormat="1" applyFont="1" applyBorder="1" applyAlignment="1">
      <alignment horizontal="right" vertical="top" wrapText="1"/>
    </xf>
    <xf numFmtId="0" fontId="15" fillId="0" borderId="3" xfId="3" applyNumberFormat="1" applyFont="1" applyBorder="1" applyAlignment="1">
      <alignment vertical="top" wrapText="1" indent="2"/>
    </xf>
    <xf numFmtId="0" fontId="19" fillId="15" borderId="2" xfId="3" applyNumberFormat="1" applyFont="1" applyFill="1" applyBorder="1" applyAlignment="1">
      <alignment vertical="top"/>
    </xf>
    <xf numFmtId="4" fontId="19" fillId="15" borderId="2" xfId="3" applyNumberFormat="1" applyFont="1" applyFill="1" applyBorder="1" applyAlignment="1">
      <alignment horizontal="right" vertical="top" wrapText="1"/>
    </xf>
    <xf numFmtId="0" fontId="19" fillId="15" borderId="2" xfId="3" applyNumberFormat="1" applyFont="1" applyFill="1" applyBorder="1" applyAlignment="1">
      <alignment horizontal="right" vertical="top" wrapText="1"/>
    </xf>
    <xf numFmtId="0" fontId="15" fillId="0" borderId="3" xfId="3" applyNumberFormat="1" applyFont="1" applyBorder="1" applyAlignment="1">
      <alignment vertical="top" indent="2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5" fillId="15" borderId="3" xfId="5" applyNumberFormat="1" applyFont="1" applyFill="1" applyBorder="1" applyAlignment="1">
      <alignment vertical="top" wrapText="1" indent="4"/>
    </xf>
    <xf numFmtId="0" fontId="15" fillId="15" borderId="3" xfId="5" applyNumberFormat="1" applyFont="1" applyFill="1" applyBorder="1" applyAlignment="1">
      <alignment horizontal="right" vertical="top" wrapText="1"/>
    </xf>
    <xf numFmtId="4" fontId="15" fillId="15" borderId="3" xfId="5" applyNumberFormat="1" applyFont="1" applyFill="1" applyBorder="1" applyAlignment="1">
      <alignment horizontal="right" vertical="top" wrapText="1"/>
    </xf>
    <xf numFmtId="0" fontId="15" fillId="0" borderId="3" xfId="5" applyNumberFormat="1" applyFont="1" applyBorder="1" applyAlignment="1">
      <alignment vertical="top" wrapText="1" indent="6"/>
    </xf>
    <xf numFmtId="0" fontId="15" fillId="0" borderId="3" xfId="5" applyNumberFormat="1" applyFont="1" applyBorder="1" applyAlignment="1">
      <alignment horizontal="right" vertical="top" wrapText="1"/>
    </xf>
    <xf numFmtId="4" fontId="15" fillId="0" borderId="3" xfId="5" applyNumberFormat="1" applyFont="1" applyBorder="1" applyAlignment="1">
      <alignment horizontal="right" vertical="top" wrapText="1"/>
    </xf>
    <xf numFmtId="2" fontId="15" fillId="0" borderId="3" xfId="5" applyNumberFormat="1" applyFont="1" applyBorder="1" applyAlignment="1">
      <alignment horizontal="right" vertical="top" wrapText="1"/>
    </xf>
    <xf numFmtId="0" fontId="19" fillId="15" borderId="2" xfId="5" applyNumberFormat="1" applyFont="1" applyFill="1" applyBorder="1" applyAlignment="1">
      <alignment vertical="top"/>
    </xf>
    <xf numFmtId="0" fontId="19" fillId="15" borderId="2" xfId="5" applyNumberFormat="1" applyFont="1" applyFill="1" applyBorder="1" applyAlignment="1">
      <alignment horizontal="right" vertical="top" wrapText="1"/>
    </xf>
    <xf numFmtId="4" fontId="19" fillId="15" borderId="2" xfId="5" applyNumberFormat="1" applyFont="1" applyFill="1" applyBorder="1" applyAlignment="1">
      <alignment horizontal="right" vertical="top" wrapText="1"/>
    </xf>
    <xf numFmtId="4" fontId="19" fillId="15" borderId="3" xfId="5" applyNumberFormat="1" applyFont="1" applyFill="1" applyBorder="1" applyAlignment="1">
      <alignment horizontal="right" vertical="top" wrapText="1"/>
    </xf>
    <xf numFmtId="0" fontId="18" fillId="0" borderId="0" xfId="5" applyNumberFormat="1" applyFont="1" applyAlignment="1">
      <alignment wrapText="1"/>
    </xf>
    <xf numFmtId="0" fontId="17" fillId="0" borderId="0" xfId="5" applyNumberFormat="1" applyFont="1" applyAlignment="1">
      <alignment wrapText="1"/>
    </xf>
    <xf numFmtId="0" fontId="19" fillId="15" borderId="2" xfId="5" applyNumberFormat="1" applyFont="1" applyFill="1" applyBorder="1" applyAlignment="1">
      <alignment vertical="top" wrapText="1"/>
    </xf>
    <xf numFmtId="0" fontId="19" fillId="15" borderId="3" xfId="5" applyNumberFormat="1" applyFont="1" applyFill="1" applyBorder="1" applyAlignment="1">
      <alignment vertical="top" wrapText="1"/>
    </xf>
    <xf numFmtId="0" fontId="19" fillId="15" borderId="3" xfId="5" applyNumberFormat="1" applyFont="1" applyFill="1" applyBorder="1" applyAlignment="1">
      <alignment horizontal="right" vertical="top" wrapText="1"/>
    </xf>
    <xf numFmtId="0" fontId="19" fillId="15" borderId="3" xfId="5" applyNumberFormat="1" applyFont="1" applyFill="1" applyBorder="1" applyAlignment="1">
      <alignment vertical="top" wrapText="1" indent="2"/>
    </xf>
    <xf numFmtId="0" fontId="15" fillId="0" borderId="3" xfId="5" applyNumberFormat="1" applyFont="1" applyBorder="1" applyAlignment="1">
      <alignment vertical="top" wrapText="1" indent="4"/>
    </xf>
    <xf numFmtId="1" fontId="0" fillId="2" borderId="0" xfId="0" applyNumberFormat="1" applyFill="1"/>
    <xf numFmtId="0" fontId="19" fillId="15" borderId="2" xfId="2" applyNumberFormat="1" applyFont="1" applyFill="1" applyBorder="1" applyAlignment="1">
      <alignment vertical="top" wrapText="1"/>
    </xf>
    <xf numFmtId="0" fontId="19" fillId="15" borderId="3" xfId="2" applyNumberFormat="1" applyFont="1" applyFill="1" applyBorder="1" applyAlignment="1">
      <alignment vertical="top"/>
    </xf>
    <xf numFmtId="0" fontId="19" fillId="15" borderId="3" xfId="2" applyNumberFormat="1" applyFont="1" applyFill="1" applyBorder="1" applyAlignment="1">
      <alignment vertical="top" wrapText="1"/>
    </xf>
    <xf numFmtId="4" fontId="19" fillId="15" borderId="3" xfId="2" applyNumberFormat="1" applyFont="1" applyFill="1" applyBorder="1" applyAlignment="1">
      <alignment horizontal="right" vertical="top" wrapText="1"/>
    </xf>
    <xf numFmtId="0" fontId="19" fillId="15" borderId="3" xfId="2" applyNumberFormat="1" applyFont="1" applyFill="1" applyBorder="1" applyAlignment="1">
      <alignment horizontal="right" vertical="top" wrapText="1"/>
    </xf>
    <xf numFmtId="0" fontId="15" fillId="0" borderId="3" xfId="2" applyNumberFormat="1" applyFont="1" applyBorder="1" applyAlignment="1">
      <alignment vertical="top" indent="2"/>
    </xf>
    <xf numFmtId="0" fontId="15" fillId="0" borderId="3" xfId="2" applyNumberFormat="1" applyFont="1" applyBorder="1" applyAlignment="1">
      <alignment vertical="top"/>
    </xf>
    <xf numFmtId="4" fontId="15" fillId="0" borderId="3" xfId="2" applyNumberFormat="1" applyFont="1" applyBorder="1" applyAlignment="1">
      <alignment horizontal="right" vertical="top" wrapText="1"/>
    </xf>
    <xf numFmtId="0" fontId="15" fillId="0" borderId="3" xfId="2" applyNumberFormat="1" applyFont="1" applyBorder="1" applyAlignment="1">
      <alignment horizontal="right" vertical="top" wrapText="1"/>
    </xf>
    <xf numFmtId="0" fontId="19" fillId="15" borderId="2" xfId="6" applyNumberFormat="1" applyFont="1" applyFill="1" applyBorder="1" applyAlignment="1">
      <alignment vertical="top" wrapText="1"/>
    </xf>
    <xf numFmtId="0" fontId="19" fillId="15" borderId="3" xfId="6" applyNumberFormat="1" applyFont="1" applyFill="1" applyBorder="1" applyAlignment="1">
      <alignment vertical="top"/>
    </xf>
    <xf numFmtId="0" fontId="19" fillId="15" borderId="3" xfId="6" applyNumberFormat="1" applyFont="1" applyFill="1" applyBorder="1" applyAlignment="1">
      <alignment vertical="top" wrapText="1"/>
    </xf>
    <xf numFmtId="0" fontId="19" fillId="15" borderId="3" xfId="6" applyNumberFormat="1" applyFont="1" applyFill="1" applyBorder="1" applyAlignment="1">
      <alignment horizontal="right" vertical="top" wrapText="1"/>
    </xf>
    <xf numFmtId="0" fontId="15" fillId="0" borderId="3" xfId="6" applyNumberFormat="1" applyFont="1" applyBorder="1" applyAlignment="1">
      <alignment vertical="top" indent="2"/>
    </xf>
    <xf numFmtId="0" fontId="15" fillId="0" borderId="3" xfId="6" applyNumberFormat="1" applyFont="1" applyBorder="1" applyAlignment="1">
      <alignment vertical="top"/>
    </xf>
    <xf numFmtId="4" fontId="15" fillId="0" borderId="3" xfId="6" applyNumberFormat="1" applyFont="1" applyBorder="1" applyAlignment="1">
      <alignment horizontal="right" vertical="top" wrapText="1"/>
    </xf>
    <xf numFmtId="0" fontId="15" fillId="0" borderId="3" xfId="6" applyNumberFormat="1" applyFont="1" applyBorder="1" applyAlignment="1">
      <alignment horizontal="right" vertical="top" wrapText="1"/>
    </xf>
    <xf numFmtId="4" fontId="19" fillId="15" borderId="3" xfId="6" applyNumberFormat="1" applyFont="1" applyFill="1" applyBorder="1" applyAlignment="1">
      <alignment horizontal="right" vertical="top" wrapText="1"/>
    </xf>
    <xf numFmtId="0" fontId="15" fillId="2" borderId="3" xfId="2" applyNumberFormat="1" applyFont="1" applyFill="1" applyBorder="1" applyAlignment="1">
      <alignment vertical="top"/>
    </xf>
    <xf numFmtId="4" fontId="15" fillId="2" borderId="3" xfId="2" applyNumberFormat="1" applyFont="1" applyFill="1" applyBorder="1" applyAlignment="1">
      <alignment horizontal="right" vertical="top" wrapText="1"/>
    </xf>
    <xf numFmtId="0" fontId="14" fillId="0" borderId="0" xfId="2" applyNumberFormat="1" applyFont="1" applyAlignment="1">
      <alignment vertical="top" wrapText="1"/>
    </xf>
    <xf numFmtId="0" fontId="19" fillId="15" borderId="2" xfId="2" applyNumberFormat="1" applyFont="1" applyFill="1" applyBorder="1" applyAlignment="1">
      <alignment vertical="top"/>
    </xf>
    <xf numFmtId="0" fontId="19" fillId="15" borderId="10" xfId="2" applyNumberFormat="1" applyFont="1" applyFill="1" applyBorder="1" applyAlignment="1">
      <alignment vertical="top"/>
    </xf>
    <xf numFmtId="0" fontId="15" fillId="0" borderId="3" xfId="2" applyNumberFormat="1" applyFont="1" applyBorder="1" applyAlignment="1">
      <alignment vertical="top" wrapText="1"/>
    </xf>
    <xf numFmtId="0" fontId="15" fillId="0" borderId="3" xfId="2" applyNumberFormat="1" applyFont="1" applyBorder="1" applyAlignment="1">
      <alignment horizontal="left" vertical="top"/>
    </xf>
    <xf numFmtId="0" fontId="19" fillId="15" borderId="2" xfId="3" applyNumberFormat="1" applyFont="1" applyFill="1" applyBorder="1" applyAlignment="1">
      <alignment vertical="top" wrapText="1"/>
    </xf>
    <xf numFmtId="4" fontId="15" fillId="0" borderId="3" xfId="2" applyNumberFormat="1" applyFont="1" applyBorder="1" applyAlignment="1">
      <alignment horizontal="right" vertical="top" wrapText="1"/>
    </xf>
    <xf numFmtId="0" fontId="19" fillId="15" borderId="3" xfId="2" applyNumberFormat="1" applyFont="1" applyFill="1" applyBorder="1" applyAlignment="1">
      <alignment vertical="top"/>
    </xf>
    <xf numFmtId="4" fontId="19" fillId="15" borderId="3" xfId="2" applyNumberFormat="1" applyFont="1" applyFill="1" applyBorder="1" applyAlignment="1">
      <alignment horizontal="right" vertical="top" wrapText="1"/>
    </xf>
    <xf numFmtId="0" fontId="19" fillId="15" borderId="10" xfId="2" applyNumberFormat="1" applyFont="1" applyFill="1" applyBorder="1" applyAlignment="1">
      <alignment vertical="top"/>
    </xf>
    <xf numFmtId="3" fontId="0" fillId="2" borderId="0" xfId="0" applyNumberFormat="1" applyFill="1"/>
    <xf numFmtId="0" fontId="14" fillId="0" borderId="0" xfId="6" applyNumberFormat="1" applyFont="1" applyAlignment="1">
      <alignment vertical="top" wrapText="1"/>
    </xf>
    <xf numFmtId="0" fontId="19" fillId="15" borderId="2" xfId="6" applyNumberFormat="1" applyFont="1" applyFill="1" applyBorder="1" applyAlignment="1">
      <alignment vertical="top"/>
    </xf>
    <xf numFmtId="0" fontId="19" fillId="15" borderId="10" xfId="6" applyNumberFormat="1" applyFont="1" applyFill="1" applyBorder="1" applyAlignment="1">
      <alignment vertical="top"/>
    </xf>
    <xf numFmtId="0" fontId="15" fillId="0" borderId="3" xfId="6" applyNumberFormat="1" applyFont="1" applyBorder="1" applyAlignment="1">
      <alignment vertical="top" wrapText="1"/>
    </xf>
    <xf numFmtId="0" fontId="15" fillId="0" borderId="3" xfId="6" applyNumberFormat="1" applyFont="1" applyBorder="1" applyAlignment="1">
      <alignment horizontal="left" vertical="top"/>
    </xf>
    <xf numFmtId="0" fontId="15" fillId="0" borderId="3" xfId="6" applyNumberFormat="1" applyFont="1" applyFill="1" applyBorder="1" applyAlignment="1">
      <alignment vertical="top"/>
    </xf>
    <xf numFmtId="4" fontId="15" fillId="0" borderId="3" xfId="6" applyNumberFormat="1" applyFont="1" applyFill="1" applyBorder="1" applyAlignment="1">
      <alignment horizontal="right" vertical="top" wrapText="1"/>
    </xf>
    <xf numFmtId="0" fontId="19" fillId="15" borderId="2" xfId="7" applyNumberFormat="1" applyFont="1" applyFill="1" applyBorder="1" applyAlignment="1">
      <alignment vertical="top" wrapText="1"/>
    </xf>
    <xf numFmtId="0" fontId="19" fillId="15" borderId="3" xfId="7" applyNumberFormat="1" applyFont="1" applyFill="1" applyBorder="1" applyAlignment="1">
      <alignment vertical="top"/>
    </xf>
    <xf numFmtId="0" fontId="19" fillId="15" borderId="3" xfId="7" applyNumberFormat="1" applyFont="1" applyFill="1" applyBorder="1" applyAlignment="1">
      <alignment vertical="top" wrapText="1"/>
    </xf>
    <xf numFmtId="4" fontId="19" fillId="15" borderId="3" xfId="7" applyNumberFormat="1" applyFont="1" applyFill="1" applyBorder="1" applyAlignment="1">
      <alignment horizontal="right" vertical="top" wrapText="1"/>
    </xf>
    <xf numFmtId="0" fontId="19" fillId="15" borderId="3" xfId="7" applyNumberFormat="1" applyFont="1" applyFill="1" applyBorder="1" applyAlignment="1">
      <alignment horizontal="right" vertical="top" wrapText="1"/>
    </xf>
    <xf numFmtId="0" fontId="15" fillId="0" borderId="3" xfId="7" applyNumberFormat="1" applyFont="1" applyBorder="1" applyAlignment="1">
      <alignment vertical="top" indent="2"/>
    </xf>
    <xf numFmtId="0" fontId="15" fillId="0" borderId="3" xfId="7" applyNumberFormat="1" applyFont="1" applyBorder="1" applyAlignment="1">
      <alignment vertical="top"/>
    </xf>
    <xf numFmtId="4" fontId="15" fillId="0" borderId="3" xfId="7" applyNumberFormat="1" applyFont="1" applyBorder="1" applyAlignment="1">
      <alignment horizontal="right" vertical="top" wrapText="1"/>
    </xf>
    <xf numFmtId="0" fontId="15" fillId="0" borderId="3" xfId="7" applyNumberFormat="1" applyFont="1" applyBorder="1" applyAlignment="1">
      <alignment horizontal="right" vertical="top" wrapText="1"/>
    </xf>
    <xf numFmtId="0" fontId="19" fillId="15" borderId="2" xfId="4" applyNumberFormat="1" applyFont="1" applyFill="1" applyBorder="1" applyAlignment="1">
      <alignment vertical="top" wrapText="1"/>
    </xf>
    <xf numFmtId="0" fontId="19" fillId="15" borderId="3" xfId="4" applyNumberFormat="1" applyFont="1" applyFill="1" applyBorder="1" applyAlignment="1">
      <alignment vertical="top"/>
    </xf>
    <xf numFmtId="0" fontId="19" fillId="15" borderId="3" xfId="4" applyNumberFormat="1" applyFont="1" applyFill="1" applyBorder="1" applyAlignment="1">
      <alignment vertical="top" wrapText="1"/>
    </xf>
    <xf numFmtId="0" fontId="19" fillId="15" borderId="3" xfId="4" applyNumberFormat="1" applyFont="1" applyFill="1" applyBorder="1" applyAlignment="1">
      <alignment horizontal="right" vertical="top" wrapText="1"/>
    </xf>
    <xf numFmtId="0" fontId="15" fillId="0" borderId="3" xfId="4" applyNumberFormat="1" applyFont="1" applyBorder="1" applyAlignment="1">
      <alignment vertical="top" indent="2"/>
    </xf>
    <xf numFmtId="0" fontId="15" fillId="0" borderId="3" xfId="4" applyNumberFormat="1" applyFont="1" applyBorder="1" applyAlignment="1">
      <alignment vertical="top"/>
    </xf>
    <xf numFmtId="4" fontId="15" fillId="0" borderId="3" xfId="4" applyNumberFormat="1" applyFont="1" applyBorder="1" applyAlignment="1">
      <alignment horizontal="right" vertical="top" wrapText="1"/>
    </xf>
    <xf numFmtId="0" fontId="15" fillId="0" borderId="3" xfId="4" applyNumberFormat="1" applyFont="1" applyBorder="1" applyAlignment="1">
      <alignment horizontal="right" vertical="top" wrapText="1"/>
    </xf>
    <xf numFmtId="4" fontId="19" fillId="15" borderId="3" xfId="4" applyNumberFormat="1" applyFont="1" applyFill="1" applyBorder="1" applyAlignment="1">
      <alignment horizontal="right" vertical="top" wrapText="1"/>
    </xf>
    <xf numFmtId="0" fontId="18" fillId="0" borderId="0" xfId="3" applyNumberFormat="1" applyFont="1" applyAlignment="1">
      <alignment wrapText="1"/>
    </xf>
    <xf numFmtId="3" fontId="0" fillId="16" borderId="0" xfId="0" applyNumberFormat="1" applyFill="1"/>
    <xf numFmtId="3" fontId="0" fillId="0" borderId="0" xfId="0" applyNumberFormat="1" applyFill="1"/>
    <xf numFmtId="0" fontId="19" fillId="15" borderId="1" xfId="3" applyNumberFormat="1" applyFont="1" applyFill="1" applyBorder="1" applyAlignment="1">
      <alignment vertical="top" wrapText="1"/>
    </xf>
    <xf numFmtId="0" fontId="19" fillId="15" borderId="1" xfId="3" applyNumberFormat="1" applyFont="1" applyFill="1" applyBorder="1" applyAlignment="1">
      <alignment vertical="top"/>
    </xf>
    <xf numFmtId="4" fontId="19" fillId="15" borderId="1" xfId="3" applyNumberFormat="1" applyFont="1" applyFill="1" applyBorder="1" applyAlignment="1">
      <alignment horizontal="right" vertical="top" wrapText="1"/>
    </xf>
    <xf numFmtId="0" fontId="19" fillId="15" borderId="1" xfId="3" applyNumberFormat="1" applyFont="1" applyFill="1" applyBorder="1" applyAlignment="1">
      <alignment horizontal="right" vertical="top" wrapText="1"/>
    </xf>
    <xf numFmtId="0" fontId="15" fillId="0" borderId="1" xfId="3" applyNumberFormat="1" applyFont="1" applyBorder="1" applyAlignment="1">
      <alignment vertical="top" indent="2"/>
    </xf>
    <xf numFmtId="3" fontId="0" fillId="14" borderId="1" xfId="0" applyNumberFormat="1" applyFill="1" applyBorder="1"/>
    <xf numFmtId="3" fontId="6" fillId="13" borderId="1" xfId="3" applyNumberFormat="1" applyFont="1" applyFill="1" applyBorder="1" applyAlignment="1">
      <alignment horizontal="right" vertical="top" wrapText="1"/>
    </xf>
    <xf numFmtId="3" fontId="0" fillId="10" borderId="1" xfId="0" applyNumberFormat="1" applyFill="1" applyBorder="1"/>
    <xf numFmtId="3" fontId="0" fillId="11" borderId="1" xfId="0" applyNumberFormat="1" applyFill="1" applyBorder="1"/>
    <xf numFmtId="1" fontId="0" fillId="7" borderId="1" xfId="0" applyNumberFormat="1" applyFill="1" applyBorder="1"/>
    <xf numFmtId="1" fontId="0" fillId="6" borderId="1" xfId="0" applyNumberFormat="1" applyFill="1" applyBorder="1"/>
    <xf numFmtId="3" fontId="0" fillId="5" borderId="1" xfId="0" applyNumberFormat="1" applyFill="1" applyBorder="1"/>
    <xf numFmtId="1" fontId="0" fillId="9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0" fontId="9" fillId="0" borderId="1" xfId="3" applyBorder="1"/>
    <xf numFmtId="1" fontId="0" fillId="0" borderId="0" xfId="0" applyNumberFormat="1" applyAlignment="1">
      <alignment horizontal="left"/>
    </xf>
    <xf numFmtId="0" fontId="15" fillId="16" borderId="1" xfId="3" applyNumberFormat="1" applyFont="1" applyFill="1" applyBorder="1" applyAlignment="1">
      <alignment vertical="top" indent="2"/>
    </xf>
    <xf numFmtId="0" fontId="15" fillId="16" borderId="1" xfId="3" applyNumberFormat="1" applyFont="1" applyFill="1" applyBorder="1" applyAlignment="1">
      <alignment vertical="top"/>
    </xf>
    <xf numFmtId="0" fontId="15" fillId="16" borderId="1" xfId="3" applyNumberFormat="1" applyFont="1" applyFill="1" applyBorder="1" applyAlignment="1">
      <alignment horizontal="right" vertical="top" wrapText="1"/>
    </xf>
    <xf numFmtId="4" fontId="15" fillId="16" borderId="1" xfId="3" applyNumberFormat="1" applyFont="1" applyFill="1" applyBorder="1" applyAlignment="1">
      <alignment horizontal="right" vertical="top" wrapText="1"/>
    </xf>
    <xf numFmtId="0" fontId="0" fillId="16" borderId="0" xfId="0" applyFill="1"/>
    <xf numFmtId="2" fontId="15" fillId="0" borderId="3" xfId="3" applyNumberFormat="1" applyFont="1" applyBorder="1" applyAlignment="1">
      <alignment horizontal="right"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21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165" fontId="0" fillId="0" borderId="0" xfId="10" applyNumberFormat="1" applyFont="1" applyFill="1" applyAlignment="1">
      <alignment horizontal="center" vertical="top"/>
    </xf>
    <xf numFmtId="165" fontId="4" fillId="0" borderId="0" xfId="10" applyNumberFormat="1" applyFont="1" applyFill="1" applyAlignment="1">
      <alignment horizontal="center" vertical="top"/>
    </xf>
    <xf numFmtId="0" fontId="27" fillId="18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center" wrapText="1"/>
    </xf>
    <xf numFmtId="165" fontId="28" fillId="0" borderId="0" xfId="10" applyNumberFormat="1" applyFont="1" applyFill="1" applyAlignment="1">
      <alignment horizontal="center" vertical="center" wrapText="1"/>
    </xf>
    <xf numFmtId="165" fontId="28" fillId="0" borderId="0" xfId="10" applyNumberFormat="1" applyFont="1" applyFill="1" applyAlignment="1">
      <alignment vertical="top" wrapText="1"/>
    </xf>
    <xf numFmtId="165" fontId="27" fillId="0" borderId="0" xfId="10" applyNumberFormat="1" applyFont="1" applyFill="1" applyAlignment="1">
      <alignment horizontal="center" wrapText="1"/>
    </xf>
    <xf numFmtId="165" fontId="0" fillId="0" borderId="0" xfId="10" applyNumberFormat="1" applyFont="1" applyFill="1" applyAlignment="1">
      <alignment horizontal="center"/>
    </xf>
    <xf numFmtId="0" fontId="0" fillId="0" borderId="0" xfId="0" applyFill="1" applyAlignment="1"/>
    <xf numFmtId="165" fontId="26" fillId="17" borderId="13" xfId="10" applyNumberFormat="1" applyFont="1" applyFill="1" applyBorder="1" applyAlignment="1">
      <alignment horizontal="center" vertical="center" wrapText="1"/>
    </xf>
    <xf numFmtId="165" fontId="27" fillId="18" borderId="0" xfId="10" applyNumberFormat="1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0" fontId="8" fillId="0" borderId="0" xfId="0" applyNumberFormat="1" applyFont="1" applyFill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0" fillId="0" borderId="1" xfId="0" applyFill="1" applyBorder="1"/>
    <xf numFmtId="0" fontId="16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65" fontId="28" fillId="0" borderId="1" xfId="10" applyNumberFormat="1" applyFont="1" applyFill="1" applyBorder="1" applyAlignment="1">
      <alignment horizontal="center" vertical="center" wrapText="1"/>
    </xf>
    <xf numFmtId="165" fontId="26" fillId="0" borderId="1" xfId="1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32" fillId="0" borderId="0" xfId="0" applyFont="1" applyFill="1" applyAlignment="1">
      <alignment horizontal="left"/>
    </xf>
    <xf numFmtId="165" fontId="25" fillId="0" borderId="1" xfId="10" applyNumberFormat="1" applyFont="1" applyFill="1" applyBorder="1" applyAlignment="1">
      <alignment horizontal="center" vertical="center" wrapText="1"/>
    </xf>
    <xf numFmtId="165" fontId="29" fillId="0" borderId="1" xfId="10" applyNumberFormat="1" applyFont="1" applyFill="1" applyBorder="1" applyAlignment="1">
      <alignment vertical="top" wrapText="1"/>
    </xf>
    <xf numFmtId="165" fontId="28" fillId="0" borderId="1" xfId="1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top" wrapText="1"/>
    </xf>
    <xf numFmtId="0" fontId="32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165" fontId="33" fillId="0" borderId="1" xfId="10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center" vertical="top"/>
    </xf>
    <xf numFmtId="0" fontId="34" fillId="0" borderId="0" xfId="0" applyFont="1" applyFill="1" applyAlignment="1">
      <alignment horizontal="left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29" fillId="0" borderId="12" xfId="0" applyFont="1" applyFill="1" applyBorder="1" applyAlignment="1">
      <alignment horizontal="left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Alignment="1">
      <alignment vertical="top"/>
    </xf>
    <xf numFmtId="0" fontId="32" fillId="0" borderId="1" xfId="0" applyFont="1" applyFill="1" applyBorder="1" applyAlignment="1">
      <alignment horizontal="left"/>
    </xf>
    <xf numFmtId="165" fontId="33" fillId="0" borderId="17" xfId="10" applyNumberFormat="1" applyFont="1" applyFill="1" applyBorder="1" applyAlignment="1">
      <alignment vertical="top" wrapText="1"/>
    </xf>
    <xf numFmtId="0" fontId="29" fillId="0" borderId="0" xfId="0" applyFont="1" applyFill="1" applyAlignment="1">
      <alignment horizontal="left" vertical="center" wrapText="1"/>
    </xf>
    <xf numFmtId="165" fontId="29" fillId="0" borderId="0" xfId="10" applyNumberFormat="1" applyFont="1" applyFill="1" applyAlignment="1">
      <alignment vertical="top" wrapText="1"/>
    </xf>
    <xf numFmtId="0" fontId="32" fillId="0" borderId="0" xfId="0" applyFont="1" applyFill="1"/>
    <xf numFmtId="0" fontId="4" fillId="0" borderId="0" xfId="0" applyFont="1" applyFill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left" vertical="top"/>
    </xf>
    <xf numFmtId="165" fontId="35" fillId="0" borderId="0" xfId="10" applyNumberFormat="1" applyFont="1" applyFill="1" applyAlignment="1">
      <alignment vertical="top"/>
    </xf>
    <xf numFmtId="0" fontId="37" fillId="0" borderId="0" xfId="0" applyFont="1" applyFill="1" applyAlignment="1">
      <alignment horizontal="left" vertical="top"/>
    </xf>
    <xf numFmtId="165" fontId="37" fillId="0" borderId="0" xfId="10" applyNumberFormat="1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65" fontId="37" fillId="0" borderId="0" xfId="10" applyNumberFormat="1" applyFont="1" applyFill="1" applyAlignment="1">
      <alignment horizontal="right" vertical="top"/>
    </xf>
    <xf numFmtId="0" fontId="37" fillId="0" borderId="0" xfId="0" applyFont="1" applyFill="1" applyAlignment="1">
      <alignment horizontal="right" vertical="top"/>
    </xf>
    <xf numFmtId="0" fontId="27" fillId="0" borderId="1" xfId="0" applyFont="1" applyFill="1" applyBorder="1" applyAlignment="1">
      <alignment horizontal="left" wrapText="1"/>
    </xf>
    <xf numFmtId="49" fontId="26" fillId="0" borderId="1" xfId="0" applyNumberFormat="1" applyFont="1" applyFill="1" applyBorder="1" applyAlignment="1">
      <alignment horizontal="center" vertical="center" wrapText="1"/>
    </xf>
    <xf numFmtId="165" fontId="26" fillId="0" borderId="1" xfId="10" applyNumberFormat="1" applyFont="1" applyFill="1" applyBorder="1" applyAlignment="1">
      <alignment vertical="top" wrapText="1"/>
    </xf>
    <xf numFmtId="165" fontId="25" fillId="0" borderId="1" xfId="10" applyNumberFormat="1" applyFont="1" applyFill="1" applyBorder="1" applyAlignment="1">
      <alignment vertical="top" wrapText="1"/>
    </xf>
    <xf numFmtId="0" fontId="7" fillId="0" borderId="26" xfId="0" applyNumberFormat="1" applyFont="1" applyFill="1" applyBorder="1" applyAlignment="1">
      <alignment wrapText="1"/>
    </xf>
    <xf numFmtId="0" fontId="7" fillId="0" borderId="26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horizontal="right" vertical="top"/>
    </xf>
    <xf numFmtId="0" fontId="8" fillId="0" borderId="0" xfId="0" applyNumberFormat="1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165" fontId="26" fillId="17" borderId="24" xfId="10" applyNumberFormat="1" applyFont="1" applyFill="1" applyBorder="1" applyAlignment="1">
      <alignment horizontal="center" vertical="center" wrapText="1"/>
    </xf>
    <xf numFmtId="165" fontId="26" fillId="17" borderId="19" xfId="10" applyNumberFormat="1" applyFont="1" applyFill="1" applyBorder="1" applyAlignment="1">
      <alignment horizontal="center" vertical="center" wrapText="1"/>
    </xf>
    <xf numFmtId="0" fontId="26" fillId="17" borderId="15" xfId="0" applyFont="1" applyFill="1" applyBorder="1" applyAlignment="1">
      <alignment horizontal="center" vertical="center" wrapText="1"/>
    </xf>
    <xf numFmtId="0" fontId="26" fillId="17" borderId="16" xfId="0" applyFont="1" applyFill="1" applyBorder="1" applyAlignment="1">
      <alignment horizontal="center" vertical="center" wrapText="1"/>
    </xf>
    <xf numFmtId="165" fontId="26" fillId="17" borderId="22" xfId="10" applyNumberFormat="1" applyFont="1" applyFill="1" applyBorder="1" applyAlignment="1">
      <alignment horizontal="center" vertical="center" wrapText="1"/>
    </xf>
    <xf numFmtId="165" fontId="26" fillId="17" borderId="16" xfId="10" applyNumberFormat="1" applyFont="1" applyFill="1" applyBorder="1" applyAlignment="1">
      <alignment horizontal="center" vertical="center" wrapText="1"/>
    </xf>
    <xf numFmtId="165" fontId="26" fillId="17" borderId="20" xfId="10" applyNumberFormat="1" applyFont="1" applyFill="1" applyBorder="1" applyAlignment="1">
      <alignment horizontal="center" vertical="center" wrapText="1"/>
    </xf>
    <xf numFmtId="165" fontId="26" fillId="17" borderId="21" xfId="10" applyNumberFormat="1" applyFont="1" applyFill="1" applyBorder="1" applyAlignment="1">
      <alignment horizontal="center" vertical="center" wrapText="1"/>
    </xf>
    <xf numFmtId="165" fontId="31" fillId="0" borderId="23" xfId="10" applyNumberFormat="1" applyFont="1" applyFill="1" applyBorder="1" applyAlignment="1">
      <alignment horizontal="center" vertical="top"/>
    </xf>
    <xf numFmtId="165" fontId="31" fillId="0" borderId="18" xfId="10" applyNumberFormat="1" applyFont="1" applyFill="1" applyBorder="1" applyAlignment="1">
      <alignment horizontal="center" vertical="top"/>
    </xf>
    <xf numFmtId="165" fontId="31" fillId="0" borderId="25" xfId="10" applyNumberFormat="1" applyFont="1" applyFill="1" applyBorder="1" applyAlignment="1">
      <alignment horizontal="center" vertical="top"/>
    </xf>
    <xf numFmtId="0" fontId="19" fillId="15" borderId="2" xfId="3" applyNumberFormat="1" applyFont="1" applyFill="1" applyBorder="1" applyAlignment="1">
      <alignment vertical="top" wrapText="1"/>
    </xf>
    <xf numFmtId="0" fontId="19" fillId="15" borderId="4" xfId="3" applyNumberFormat="1" applyFont="1" applyFill="1" applyBorder="1" applyAlignment="1">
      <alignment vertical="top" wrapText="1"/>
    </xf>
    <xf numFmtId="0" fontId="19" fillId="15" borderId="5" xfId="3" applyNumberFormat="1" applyFont="1" applyFill="1" applyBorder="1" applyAlignment="1">
      <alignment vertical="top" wrapText="1"/>
    </xf>
    <xf numFmtId="4" fontId="15" fillId="0" borderId="3" xfId="2" applyNumberFormat="1" applyFont="1" applyBorder="1" applyAlignment="1">
      <alignment horizontal="right" vertical="top" wrapText="1"/>
    </xf>
    <xf numFmtId="0" fontId="15" fillId="0" borderId="11" xfId="2" applyNumberFormat="1" applyFont="1" applyBorder="1" applyAlignment="1">
      <alignment horizontal="right" vertical="top" wrapText="1"/>
    </xf>
    <xf numFmtId="0" fontId="19" fillId="15" borderId="3" xfId="2" applyNumberFormat="1" applyFont="1" applyFill="1" applyBorder="1" applyAlignment="1">
      <alignment vertical="top"/>
    </xf>
    <xf numFmtId="4" fontId="19" fillId="15" borderId="3" xfId="2" applyNumberFormat="1" applyFont="1" applyFill="1" applyBorder="1" applyAlignment="1">
      <alignment horizontal="right" vertical="top" wrapText="1"/>
    </xf>
    <xf numFmtId="0" fontId="19" fillId="15" borderId="11" xfId="2" applyNumberFormat="1" applyFont="1" applyFill="1" applyBorder="1" applyAlignment="1">
      <alignment horizontal="right" vertical="top" wrapText="1"/>
    </xf>
    <xf numFmtId="0" fontId="19" fillId="15" borderId="2" xfId="2" applyNumberFormat="1" applyFont="1" applyFill="1" applyBorder="1" applyAlignment="1">
      <alignment horizontal="center" vertical="top"/>
    </xf>
    <xf numFmtId="0" fontId="19" fillId="15" borderId="10" xfId="2" applyNumberFormat="1" applyFont="1" applyFill="1" applyBorder="1" applyAlignment="1">
      <alignment vertical="top"/>
    </xf>
    <xf numFmtId="0" fontId="19" fillId="15" borderId="6" xfId="2" applyNumberFormat="1" applyFont="1" applyFill="1" applyBorder="1" applyAlignment="1">
      <alignment vertical="top"/>
    </xf>
    <xf numFmtId="0" fontId="19" fillId="15" borderId="8" xfId="2" applyNumberFormat="1" applyFont="1" applyFill="1" applyBorder="1" applyAlignment="1">
      <alignment vertical="top"/>
    </xf>
    <xf numFmtId="0" fontId="19" fillId="15" borderId="4" xfId="2" applyNumberFormat="1" applyFont="1" applyFill="1" applyBorder="1" applyAlignment="1">
      <alignment vertical="top"/>
    </xf>
    <xf numFmtId="0" fontId="19" fillId="15" borderId="5" xfId="2" applyNumberFormat="1" applyFont="1" applyFill="1" applyBorder="1" applyAlignment="1">
      <alignment vertical="top"/>
    </xf>
    <xf numFmtId="0" fontId="19" fillId="15" borderId="7" xfId="2" applyNumberFormat="1" applyFont="1" applyFill="1" applyBorder="1" applyAlignment="1">
      <alignment vertical="top"/>
    </xf>
    <xf numFmtId="0" fontId="19" fillId="15" borderId="9" xfId="2" applyNumberFormat="1" applyFont="1" applyFill="1" applyBorder="1" applyAlignment="1">
      <alignment vertical="top"/>
    </xf>
    <xf numFmtId="0" fontId="19" fillId="15" borderId="4" xfId="2" applyNumberFormat="1" applyFont="1" applyFill="1" applyBorder="1" applyAlignment="1">
      <alignment horizontal="center" vertical="top"/>
    </xf>
    <xf numFmtId="0" fontId="17" fillId="0" borderId="0" xfId="2" applyNumberFormat="1" applyFont="1" applyAlignment="1">
      <alignment horizontal="left" wrapText="1"/>
    </xf>
    <xf numFmtId="0" fontId="19" fillId="15" borderId="3" xfId="6" applyNumberFormat="1" applyFont="1" applyFill="1" applyBorder="1" applyAlignment="1">
      <alignment vertical="top"/>
    </xf>
    <xf numFmtId="4" fontId="19" fillId="15" borderId="3" xfId="6" applyNumberFormat="1" applyFont="1" applyFill="1" applyBorder="1" applyAlignment="1">
      <alignment horizontal="right" vertical="top" wrapText="1"/>
    </xf>
    <xf numFmtId="0" fontId="19" fillId="15" borderId="11" xfId="6" applyNumberFormat="1" applyFont="1" applyFill="1" applyBorder="1" applyAlignment="1">
      <alignment horizontal="right" vertical="top" wrapText="1"/>
    </xf>
    <xf numFmtId="4" fontId="15" fillId="0" borderId="3" xfId="6" applyNumberFormat="1" applyFont="1" applyBorder="1" applyAlignment="1">
      <alignment horizontal="right" vertical="top" wrapText="1"/>
    </xf>
    <xf numFmtId="0" fontId="15" fillId="0" borderId="11" xfId="6" applyNumberFormat="1" applyFont="1" applyBorder="1" applyAlignment="1">
      <alignment horizontal="right" vertical="top" wrapText="1"/>
    </xf>
    <xf numFmtId="0" fontId="19" fillId="15" borderId="2" xfId="6" applyNumberFormat="1" applyFont="1" applyFill="1" applyBorder="1" applyAlignment="1">
      <alignment horizontal="center" vertical="top"/>
    </xf>
    <xf numFmtId="0" fontId="19" fillId="15" borderId="10" xfId="6" applyNumberFormat="1" applyFont="1" applyFill="1" applyBorder="1" applyAlignment="1">
      <alignment vertical="top"/>
    </xf>
    <xf numFmtId="0" fontId="19" fillId="15" borderId="6" xfId="6" applyNumberFormat="1" applyFont="1" applyFill="1" applyBorder="1" applyAlignment="1">
      <alignment vertical="top"/>
    </xf>
    <xf numFmtId="0" fontId="19" fillId="15" borderId="8" xfId="6" applyNumberFormat="1" applyFont="1" applyFill="1" applyBorder="1" applyAlignment="1">
      <alignment vertical="top"/>
    </xf>
    <xf numFmtId="0" fontId="19" fillId="15" borderId="4" xfId="6" applyNumberFormat="1" applyFont="1" applyFill="1" applyBorder="1" applyAlignment="1">
      <alignment vertical="top"/>
    </xf>
    <xf numFmtId="0" fontId="19" fillId="15" borderId="5" xfId="6" applyNumberFormat="1" applyFont="1" applyFill="1" applyBorder="1" applyAlignment="1">
      <alignment vertical="top"/>
    </xf>
    <xf numFmtId="0" fontId="19" fillId="15" borderId="7" xfId="6" applyNumberFormat="1" applyFont="1" applyFill="1" applyBorder="1" applyAlignment="1">
      <alignment vertical="top"/>
    </xf>
    <xf numFmtId="0" fontId="19" fillId="15" borderId="9" xfId="6" applyNumberFormat="1" applyFont="1" applyFill="1" applyBorder="1" applyAlignment="1">
      <alignment vertical="top"/>
    </xf>
    <xf numFmtId="0" fontId="19" fillId="15" borderId="4" xfId="6" applyNumberFormat="1" applyFont="1" applyFill="1" applyBorder="1" applyAlignment="1">
      <alignment horizontal="center" vertical="top"/>
    </xf>
    <xf numFmtId="0" fontId="19" fillId="15" borderId="2" xfId="5" applyNumberFormat="1" applyFont="1" applyFill="1" applyBorder="1" applyAlignment="1">
      <alignment vertical="top" wrapText="1"/>
    </xf>
    <xf numFmtId="0" fontId="19" fillId="15" borderId="4" xfId="5" applyNumberFormat="1" applyFont="1" applyFill="1" applyBorder="1" applyAlignment="1">
      <alignment vertical="top" wrapText="1"/>
    </xf>
    <xf numFmtId="0" fontId="19" fillId="15" borderId="5" xfId="5" applyNumberFormat="1" applyFont="1" applyFill="1" applyBorder="1" applyAlignment="1">
      <alignment vertical="top" wrapText="1"/>
    </xf>
    <xf numFmtId="0" fontId="10" fillId="8" borderId="2" xfId="5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3" xfId="9"/>
    <cellStyle name="Обычный 3 2" xfId="8"/>
    <cellStyle name="Обычный 4" xfId="12"/>
    <cellStyle name="Обычный_1000" xfId="3"/>
    <cellStyle name="Обычный_1251" xfId="4"/>
    <cellStyle name="Обычный_2400" xfId="2"/>
    <cellStyle name="Обычный_2700" xfId="7"/>
    <cellStyle name="Обычный_2930" xfId="6"/>
    <cellStyle name="Обычный_Продажа ОС" xfId="5"/>
    <cellStyle name="Финансовый" xfId="10" builtinId="3"/>
    <cellStyle name="Финансовый 2" xfId="13"/>
    <cellStyle name="Финансовый 6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82;&#1072;&#1095;&#1091;&#1082;\Desktop\&#1086;&#1090;&#1095;&#1077;&#1090;&#1099;\&#1060;&#1080;&#1085;%20&#1086;&#1090;&#1095;&#1077;&#1090;&#1085;&#1086;&#1089;&#1090;&#1100;\&#1060;&#1080;&#1085;.%20&#1086;&#1090;&#1095;&#1077;&#1090;&#1085;&#1086;&#1089;&#1090;&#1100;%202021\1%20&#1082;&#1074;%202021\&#1041;&#1041;%20&#1082;&#1086;&#1085;&#1089;&#1086;&#1083;&#1080;&#1076;&#1080;&#1088;&#1086;&#1074;&#1072;&#1085;&#1085;&#1099;&#1081;%2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БС"/>
      <sheetName val="1000"/>
      <sheetName val="1251"/>
      <sheetName val="2400"/>
      <sheetName val="2700"/>
      <sheetName val="2930"/>
      <sheetName val="Продажа ОС"/>
    </sheetNames>
    <sheetDataSet>
      <sheetData sheetId="0">
        <row r="25">
          <cell r="O25">
            <v>119061</v>
          </cell>
          <cell r="P25">
            <v>9884</v>
          </cell>
        </row>
        <row r="26">
          <cell r="O26">
            <v>500</v>
          </cell>
          <cell r="P26">
            <v>500</v>
          </cell>
        </row>
        <row r="27">
          <cell r="O27">
            <v>0</v>
          </cell>
          <cell r="P27">
            <v>0</v>
          </cell>
        </row>
        <row r="28"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436586</v>
          </cell>
          <cell r="P30">
            <v>236550</v>
          </cell>
        </row>
        <row r="31">
          <cell r="O31">
            <v>453276</v>
          </cell>
          <cell r="P31">
            <v>306657</v>
          </cell>
        </row>
        <row r="32">
          <cell r="O32">
            <v>7806</v>
          </cell>
          <cell r="P32">
            <v>4497</v>
          </cell>
        </row>
        <row r="33">
          <cell r="O33">
            <v>0</v>
          </cell>
          <cell r="P33">
            <v>0</v>
          </cell>
        </row>
        <row r="34">
          <cell r="O34">
            <v>97485</v>
          </cell>
          <cell r="P34">
            <v>40787</v>
          </cell>
        </row>
        <row r="35">
          <cell r="O35">
            <v>1819346</v>
          </cell>
          <cell r="P35">
            <v>1659380</v>
          </cell>
        </row>
        <row r="36">
          <cell r="O36">
            <v>0</v>
          </cell>
          <cell r="P36">
            <v>0</v>
          </cell>
        </row>
        <row r="37">
          <cell r="O37">
            <v>1254408</v>
          </cell>
          <cell r="P37">
            <v>764560</v>
          </cell>
        </row>
        <row r="38">
          <cell r="O38">
            <v>4188468</v>
          </cell>
          <cell r="P38">
            <v>3022815</v>
          </cell>
        </row>
        <row r="41">
          <cell r="O41">
            <v>0</v>
          </cell>
        </row>
        <row r="42">
          <cell r="O42">
            <v>0</v>
          </cell>
          <cell r="P42">
            <v>0</v>
          </cell>
        </row>
        <row r="43">
          <cell r="O43">
            <v>0</v>
          </cell>
          <cell r="P43">
            <v>0</v>
          </cell>
        </row>
        <row r="44">
          <cell r="O44">
            <v>0</v>
          </cell>
          <cell r="P44">
            <v>0</v>
          </cell>
        </row>
        <row r="45">
          <cell r="O45">
            <v>0</v>
          </cell>
          <cell r="P45">
            <v>0</v>
          </cell>
        </row>
        <row r="46">
          <cell r="O46">
            <v>0</v>
          </cell>
          <cell r="P46">
            <v>0</v>
          </cell>
        </row>
        <row r="47">
          <cell r="O47">
            <v>1001</v>
          </cell>
          <cell r="P47">
            <v>1001</v>
          </cell>
        </row>
        <row r="48">
          <cell r="O48">
            <v>20577</v>
          </cell>
          <cell r="P48">
            <v>19960</v>
          </cell>
        </row>
        <row r="49">
          <cell r="O49">
            <v>0</v>
          </cell>
          <cell r="P49">
            <v>0</v>
          </cell>
        </row>
        <row r="50">
          <cell r="O50">
            <v>0</v>
          </cell>
          <cell r="P50">
            <v>0</v>
          </cell>
        </row>
        <row r="51">
          <cell r="O51">
            <v>301676</v>
          </cell>
          <cell r="P51">
            <v>301676</v>
          </cell>
        </row>
        <row r="52">
          <cell r="O52">
            <v>4290823</v>
          </cell>
          <cell r="P52">
            <v>4361651</v>
          </cell>
        </row>
        <row r="53">
          <cell r="O53">
            <v>0</v>
          </cell>
          <cell r="P53">
            <v>0</v>
          </cell>
        </row>
        <row r="54">
          <cell r="O54">
            <v>0</v>
          </cell>
          <cell r="P54">
            <v>0</v>
          </cell>
        </row>
        <row r="55">
          <cell r="O55">
            <v>0</v>
          </cell>
          <cell r="P55">
            <v>0</v>
          </cell>
        </row>
        <row r="56">
          <cell r="O56">
            <v>7363</v>
          </cell>
          <cell r="P56">
            <v>7500</v>
          </cell>
        </row>
        <row r="57">
          <cell r="O57">
            <v>30153</v>
          </cell>
          <cell r="P57">
            <v>30153</v>
          </cell>
        </row>
        <row r="58">
          <cell r="O58">
            <v>68900</v>
          </cell>
          <cell r="P58">
            <v>59044</v>
          </cell>
        </row>
        <row r="59">
          <cell r="O59">
            <v>4720493</v>
          </cell>
          <cell r="P59">
            <v>4780985</v>
          </cell>
        </row>
        <row r="60">
          <cell r="O60">
            <v>8908961</v>
          </cell>
          <cell r="P60">
            <v>7803800</v>
          </cell>
        </row>
        <row r="63">
          <cell r="O63">
            <v>316396</v>
          </cell>
          <cell r="P63">
            <v>316396</v>
          </cell>
        </row>
        <row r="64">
          <cell r="O64">
            <v>0</v>
          </cell>
          <cell r="P64">
            <v>0</v>
          </cell>
        </row>
        <row r="65">
          <cell r="O65">
            <v>0</v>
          </cell>
          <cell r="P65">
            <v>0</v>
          </cell>
        </row>
        <row r="66">
          <cell r="O66">
            <v>132972</v>
          </cell>
          <cell r="P66">
            <v>132972</v>
          </cell>
        </row>
        <row r="67">
          <cell r="O67">
            <v>293540</v>
          </cell>
          <cell r="P67">
            <v>238164</v>
          </cell>
        </row>
        <row r="68">
          <cell r="O68">
            <v>275853</v>
          </cell>
          <cell r="P68">
            <v>257440</v>
          </cell>
        </row>
        <row r="69">
          <cell r="O69">
            <v>903</v>
          </cell>
          <cell r="P69">
            <v>1300</v>
          </cell>
        </row>
        <row r="70">
          <cell r="O70">
            <v>56506</v>
          </cell>
          <cell r="P70">
            <v>49008</v>
          </cell>
        </row>
        <row r="71">
          <cell r="O71">
            <v>0</v>
          </cell>
          <cell r="P71">
            <v>0</v>
          </cell>
        </row>
        <row r="72">
          <cell r="O72">
            <v>0</v>
          </cell>
          <cell r="P72">
            <v>0</v>
          </cell>
        </row>
        <row r="73">
          <cell r="O73">
            <v>0</v>
          </cell>
          <cell r="P73">
            <v>0</v>
          </cell>
        </row>
        <row r="74">
          <cell r="O74">
            <v>0</v>
          </cell>
          <cell r="P74">
            <v>0</v>
          </cell>
        </row>
        <row r="75">
          <cell r="O75">
            <v>970527</v>
          </cell>
          <cell r="P75">
            <v>241514</v>
          </cell>
        </row>
        <row r="76">
          <cell r="O76">
            <v>2046697</v>
          </cell>
          <cell r="P76">
            <v>1236794</v>
          </cell>
        </row>
        <row r="79">
          <cell r="O79">
            <v>79099</v>
          </cell>
          <cell r="P79">
            <v>79099</v>
          </cell>
        </row>
        <row r="80">
          <cell r="O80">
            <v>0</v>
          </cell>
          <cell r="P80">
            <v>0</v>
          </cell>
        </row>
        <row r="81">
          <cell r="O81">
            <v>0</v>
          </cell>
          <cell r="P81">
            <v>0</v>
          </cell>
        </row>
        <row r="82">
          <cell r="O82">
            <v>0</v>
          </cell>
        </row>
        <row r="83">
          <cell r="O83">
            <v>0</v>
          </cell>
          <cell r="P83">
            <v>0</v>
          </cell>
        </row>
        <row r="84">
          <cell r="O84">
            <v>2514</v>
          </cell>
          <cell r="P84">
            <v>2514</v>
          </cell>
        </row>
        <row r="85">
          <cell r="O85">
            <v>507078</v>
          </cell>
          <cell r="P85">
            <v>507078</v>
          </cell>
        </row>
        <row r="86">
          <cell r="O86">
            <v>0</v>
          </cell>
          <cell r="P86">
            <v>0</v>
          </cell>
        </row>
        <row r="87">
          <cell r="O87">
            <v>0</v>
          </cell>
          <cell r="P87">
            <v>0</v>
          </cell>
        </row>
        <row r="88">
          <cell r="O88">
            <v>0</v>
          </cell>
          <cell r="P88">
            <v>0</v>
          </cell>
        </row>
        <row r="89">
          <cell r="O89">
            <v>0</v>
          </cell>
          <cell r="P89">
            <v>0</v>
          </cell>
        </row>
        <row r="90">
          <cell r="O90">
            <v>0</v>
          </cell>
          <cell r="P90">
            <v>0</v>
          </cell>
        </row>
        <row r="91">
          <cell r="O91">
            <v>588691</v>
          </cell>
          <cell r="P91">
            <v>588691</v>
          </cell>
        </row>
        <row r="93">
          <cell r="O93">
            <v>949307</v>
          </cell>
          <cell r="P93">
            <v>949307</v>
          </cell>
        </row>
        <row r="94">
          <cell r="O94">
            <v>-14363</v>
          </cell>
          <cell r="P94">
            <v>-14363</v>
          </cell>
        </row>
        <row r="95">
          <cell r="O95">
            <v>0</v>
          </cell>
          <cell r="P95">
            <v>0</v>
          </cell>
        </row>
        <row r="96">
          <cell r="O96">
            <v>1144346</v>
          </cell>
          <cell r="P96">
            <v>1155879</v>
          </cell>
        </row>
        <row r="97">
          <cell r="O97">
            <v>4194283</v>
          </cell>
          <cell r="P97">
            <v>3887492</v>
          </cell>
        </row>
        <row r="99">
          <cell r="O99">
            <v>6273573</v>
          </cell>
          <cell r="P99">
            <v>5978315</v>
          </cell>
        </row>
        <row r="101">
          <cell r="O101">
            <v>6273573</v>
          </cell>
          <cell r="P101">
            <v>5978315</v>
          </cell>
        </row>
        <row r="102">
          <cell r="O102">
            <v>8908961</v>
          </cell>
          <cell r="P102">
            <v>7803800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opLeftCell="A85" workbookViewId="0">
      <selection activeCell="A110" sqref="A110:B110"/>
    </sheetView>
  </sheetViews>
  <sheetFormatPr defaultRowHeight="15" x14ac:dyDescent="0.25"/>
  <cols>
    <col min="1" max="1" width="54.5703125" style="166" customWidth="1"/>
    <col min="2" max="2" width="9.140625" style="166"/>
    <col min="3" max="3" width="13.42578125" style="206" customWidth="1"/>
    <col min="4" max="4" width="9.5703125" style="166" bestFit="1" customWidth="1"/>
    <col min="5" max="5" width="9.140625" style="166"/>
    <col min="6" max="6" width="12" style="166" customWidth="1"/>
    <col min="7" max="16384" width="9.140625" style="166"/>
  </cols>
  <sheetData>
    <row r="1" spans="1:4" ht="15.75" x14ac:dyDescent="0.25">
      <c r="A1" s="242" t="s">
        <v>0</v>
      </c>
      <c r="B1" s="242"/>
    </row>
    <row r="2" spans="1:4" ht="15.75" x14ac:dyDescent="0.25">
      <c r="A2" s="242" t="s">
        <v>1</v>
      </c>
      <c r="B2" s="242"/>
    </row>
    <row r="3" spans="1:4" ht="15.75" x14ac:dyDescent="0.25">
      <c r="A3" s="242" t="s">
        <v>2</v>
      </c>
      <c r="B3" s="242"/>
    </row>
    <row r="4" spans="1:4" ht="15.75" x14ac:dyDescent="0.25">
      <c r="A4" s="242" t="s">
        <v>589</v>
      </c>
      <c r="B4" s="242"/>
    </row>
    <row r="5" spans="1:4" ht="15.75" x14ac:dyDescent="0.25">
      <c r="A5" s="242" t="s">
        <v>590</v>
      </c>
      <c r="B5" s="242"/>
    </row>
    <row r="6" spans="1:4" s="207" customFormat="1" x14ac:dyDescent="0.25">
      <c r="A6" s="245" t="s">
        <v>688</v>
      </c>
      <c r="B6" s="245"/>
      <c r="C6" s="245"/>
      <c r="D6" s="245"/>
    </row>
    <row r="7" spans="1:4" s="207" customFormat="1" x14ac:dyDescent="0.25">
      <c r="A7" s="245" t="s">
        <v>592</v>
      </c>
      <c r="B7" s="245"/>
      <c r="C7" s="245"/>
      <c r="D7" s="245"/>
    </row>
    <row r="8" spans="1:4" s="207" customFormat="1" x14ac:dyDescent="0.25">
      <c r="A8" s="245" t="s">
        <v>689</v>
      </c>
      <c r="B8" s="245"/>
      <c r="C8" s="245"/>
      <c r="D8" s="245"/>
    </row>
    <row r="9" spans="1:4" s="207" customFormat="1" x14ac:dyDescent="0.25">
      <c r="A9" s="227" t="s">
        <v>690</v>
      </c>
      <c r="B9" s="228"/>
      <c r="C9" s="229"/>
      <c r="D9" s="229"/>
    </row>
    <row r="10" spans="1:4" s="207" customFormat="1" x14ac:dyDescent="0.25">
      <c r="A10" s="228" t="s">
        <v>691</v>
      </c>
      <c r="B10" s="228"/>
      <c r="C10" s="229"/>
      <c r="D10" s="229"/>
    </row>
    <row r="11" spans="1:4" s="207" customFormat="1" x14ac:dyDescent="0.25">
      <c r="A11" s="228" t="s">
        <v>692</v>
      </c>
      <c r="B11" s="228"/>
      <c r="C11" s="229"/>
      <c r="D11" s="229"/>
    </row>
    <row r="12" spans="1:4" s="207" customFormat="1" x14ac:dyDescent="0.25">
      <c r="A12" s="228" t="s">
        <v>697</v>
      </c>
      <c r="B12" s="228"/>
      <c r="C12" s="229"/>
      <c r="D12" s="229"/>
    </row>
    <row r="13" spans="1:4" s="207" customFormat="1" x14ac:dyDescent="0.25">
      <c r="A13" s="228" t="s">
        <v>693</v>
      </c>
      <c r="B13" s="228"/>
      <c r="C13" s="229"/>
      <c r="D13" s="229"/>
    </row>
    <row r="14" spans="1:4" s="207" customFormat="1" x14ac:dyDescent="0.25">
      <c r="A14" s="228" t="s">
        <v>593</v>
      </c>
      <c r="B14" s="230"/>
      <c r="C14" s="231"/>
      <c r="D14" s="234" t="s">
        <v>694</v>
      </c>
    </row>
    <row r="15" spans="1:4" s="207" customFormat="1" ht="15.75" x14ac:dyDescent="0.25">
      <c r="A15" s="232"/>
      <c r="B15" s="233"/>
      <c r="C15" s="234"/>
      <c r="D15" s="235" t="s">
        <v>695</v>
      </c>
    </row>
    <row r="16" spans="1:4" s="207" customFormat="1" ht="15.75" x14ac:dyDescent="0.25">
      <c r="A16" s="232"/>
      <c r="B16" s="233"/>
      <c r="C16" s="234"/>
      <c r="D16" s="235" t="s">
        <v>696</v>
      </c>
    </row>
    <row r="17" spans="1:7" ht="15.75" x14ac:dyDescent="0.25">
      <c r="A17" s="244" t="s">
        <v>3</v>
      </c>
      <c r="B17" s="244"/>
    </row>
    <row r="18" spans="1:7" ht="15.75" x14ac:dyDescent="0.25">
      <c r="A18" s="244" t="s">
        <v>698</v>
      </c>
      <c r="B18" s="244"/>
    </row>
    <row r="20" spans="1:7" ht="15.75" x14ac:dyDescent="0.25">
      <c r="A20" s="170"/>
    </row>
    <row r="21" spans="1:7" s="211" customFormat="1" ht="36" x14ac:dyDescent="0.25">
      <c r="A21" s="208" t="s">
        <v>597</v>
      </c>
      <c r="B21" s="209" t="s">
        <v>6</v>
      </c>
      <c r="C21" s="210" t="s">
        <v>684</v>
      </c>
      <c r="D21" s="210" t="s">
        <v>685</v>
      </c>
    </row>
    <row r="22" spans="1:7" x14ac:dyDescent="0.25">
      <c r="A22" s="212"/>
      <c r="B22" s="212"/>
    </row>
    <row r="23" spans="1:7" x14ac:dyDescent="0.25">
      <c r="A23" s="208" t="s">
        <v>5</v>
      </c>
      <c r="B23" s="213"/>
    </row>
    <row r="24" spans="1:7" x14ac:dyDescent="0.25">
      <c r="A24" s="214" t="s">
        <v>7</v>
      </c>
      <c r="B24" s="215" t="s">
        <v>598</v>
      </c>
      <c r="C24" s="216"/>
      <c r="D24" s="217"/>
    </row>
    <row r="25" spans="1:7" x14ac:dyDescent="0.25">
      <c r="A25" s="218" t="s">
        <v>8</v>
      </c>
      <c r="B25" s="219" t="s">
        <v>45</v>
      </c>
      <c r="C25" s="197">
        <v>119061</v>
      </c>
      <c r="D25" s="197">
        <v>9884</v>
      </c>
      <c r="F25" s="220">
        <f>C25-[6]ББ!O25</f>
        <v>0</v>
      </c>
      <c r="G25" s="220">
        <f>D25-[6]ББ!P25</f>
        <v>0</v>
      </c>
    </row>
    <row r="26" spans="1:7" ht="24" x14ac:dyDescent="0.25">
      <c r="A26" s="218" t="s">
        <v>599</v>
      </c>
      <c r="B26" s="219" t="s">
        <v>46</v>
      </c>
      <c r="C26" s="197">
        <v>500</v>
      </c>
      <c r="D26" s="197">
        <v>500</v>
      </c>
      <c r="F26" s="220">
        <f>C26-[6]ББ!O26</f>
        <v>0</v>
      </c>
      <c r="G26" s="220">
        <f>D26-[6]ББ!P26</f>
        <v>0</v>
      </c>
    </row>
    <row r="27" spans="1:7" ht="24" x14ac:dyDescent="0.25">
      <c r="A27" s="218" t="s">
        <v>600</v>
      </c>
      <c r="B27" s="219" t="s">
        <v>47</v>
      </c>
      <c r="C27" s="197">
        <v>0</v>
      </c>
      <c r="D27" s="197">
        <v>0</v>
      </c>
      <c r="F27" s="220">
        <f>C27-[6]ББ!O27</f>
        <v>0</v>
      </c>
      <c r="G27" s="220">
        <f>D27-[6]ББ!P27</f>
        <v>0</v>
      </c>
    </row>
    <row r="28" spans="1:7" ht="24" x14ac:dyDescent="0.25">
      <c r="A28" s="218" t="s">
        <v>601</v>
      </c>
      <c r="B28" s="219" t="s">
        <v>48</v>
      </c>
      <c r="C28" s="197">
        <v>0</v>
      </c>
      <c r="D28" s="197">
        <v>0</v>
      </c>
      <c r="F28" s="220">
        <f>C28-[6]ББ!O28</f>
        <v>0</v>
      </c>
      <c r="G28" s="220">
        <f>D28-[6]ББ!P28</f>
        <v>0</v>
      </c>
    </row>
    <row r="29" spans="1:7" x14ac:dyDescent="0.25">
      <c r="A29" s="218" t="s">
        <v>602</v>
      </c>
      <c r="B29" s="219" t="s">
        <v>49</v>
      </c>
      <c r="C29" s="197">
        <v>0</v>
      </c>
      <c r="D29" s="197">
        <v>0</v>
      </c>
      <c r="F29" s="220">
        <f>C29-[6]ББ!O29</f>
        <v>0</v>
      </c>
      <c r="G29" s="220">
        <f>D29-[6]ББ!P29</f>
        <v>0</v>
      </c>
    </row>
    <row r="30" spans="1:7" x14ac:dyDescent="0.25">
      <c r="A30" s="218" t="s">
        <v>9</v>
      </c>
      <c r="B30" s="219" t="s">
        <v>50</v>
      </c>
      <c r="C30" s="197">
        <v>436586</v>
      </c>
      <c r="D30" s="197">
        <v>236550</v>
      </c>
      <c r="F30" s="220">
        <f>C30-[6]ББ!O30</f>
        <v>0</v>
      </c>
      <c r="G30" s="220">
        <f>D30-[6]ББ!P30</f>
        <v>0</v>
      </c>
    </row>
    <row r="31" spans="1:7" x14ac:dyDescent="0.25">
      <c r="A31" s="218" t="s">
        <v>10</v>
      </c>
      <c r="B31" s="219" t="s">
        <v>51</v>
      </c>
      <c r="C31" s="197">
        <v>453276</v>
      </c>
      <c r="D31" s="197">
        <v>306657</v>
      </c>
      <c r="F31" s="220">
        <f>C31-[6]ББ!O31</f>
        <v>0</v>
      </c>
      <c r="G31" s="220">
        <f>D31-[6]ББ!P31</f>
        <v>0</v>
      </c>
    </row>
    <row r="32" spans="1:7" x14ac:dyDescent="0.25">
      <c r="A32" s="218" t="s">
        <v>603</v>
      </c>
      <c r="B32" s="219" t="s">
        <v>52</v>
      </c>
      <c r="C32" s="197">
        <v>7806</v>
      </c>
      <c r="D32" s="197">
        <v>4497</v>
      </c>
      <c r="F32" s="220">
        <f>C32-[6]ББ!O32</f>
        <v>0</v>
      </c>
      <c r="G32" s="220">
        <f>D32-[6]ББ!P32</f>
        <v>0</v>
      </c>
    </row>
    <row r="33" spans="1:7" x14ac:dyDescent="0.25">
      <c r="A33" s="218" t="s">
        <v>604</v>
      </c>
      <c r="B33" s="219" t="s">
        <v>53</v>
      </c>
      <c r="C33" s="197">
        <v>0</v>
      </c>
      <c r="D33" s="197">
        <v>0</v>
      </c>
      <c r="F33" s="220">
        <f>C33-[6]ББ!O33</f>
        <v>0</v>
      </c>
      <c r="G33" s="220">
        <f>D33-[6]ББ!P33</f>
        <v>0</v>
      </c>
    </row>
    <row r="34" spans="1:7" x14ac:dyDescent="0.25">
      <c r="A34" s="218" t="s">
        <v>11</v>
      </c>
      <c r="B34" s="219" t="s">
        <v>54</v>
      </c>
      <c r="C34" s="197">
        <v>97485</v>
      </c>
      <c r="D34" s="197">
        <v>40787</v>
      </c>
      <c r="F34" s="220">
        <f>C34-[6]ББ!O34</f>
        <v>0</v>
      </c>
      <c r="G34" s="220">
        <f>D34-[6]ББ!P34</f>
        <v>0</v>
      </c>
    </row>
    <row r="35" spans="1:7" x14ac:dyDescent="0.25">
      <c r="A35" s="218" t="s">
        <v>12</v>
      </c>
      <c r="B35" s="219" t="s">
        <v>127</v>
      </c>
      <c r="C35" s="197">
        <v>1819346</v>
      </c>
      <c r="D35" s="197">
        <v>1659380</v>
      </c>
      <c r="F35" s="220">
        <f>C35-[6]ББ!O35</f>
        <v>0</v>
      </c>
      <c r="G35" s="220">
        <f>D35-[6]ББ!P35</f>
        <v>0</v>
      </c>
    </row>
    <row r="36" spans="1:7" x14ac:dyDescent="0.25">
      <c r="A36" s="218" t="s">
        <v>21</v>
      </c>
      <c r="B36" s="219" t="s">
        <v>128</v>
      </c>
      <c r="C36" s="197">
        <v>0</v>
      </c>
      <c r="D36" s="197">
        <v>0</v>
      </c>
      <c r="F36" s="220">
        <f>C36-[6]ББ!O36</f>
        <v>0</v>
      </c>
      <c r="G36" s="220">
        <f>D36-[6]ББ!P36</f>
        <v>0</v>
      </c>
    </row>
    <row r="37" spans="1:7" x14ac:dyDescent="0.25">
      <c r="A37" s="218" t="s">
        <v>13</v>
      </c>
      <c r="B37" s="219" t="s">
        <v>129</v>
      </c>
      <c r="C37" s="197">
        <v>1254408</v>
      </c>
      <c r="D37" s="197">
        <v>764560</v>
      </c>
      <c r="F37" s="220">
        <f>C37-[6]ББ!O37</f>
        <v>0</v>
      </c>
      <c r="G37" s="220">
        <f>D37-[6]ББ!P37</f>
        <v>0</v>
      </c>
    </row>
    <row r="38" spans="1:7" x14ac:dyDescent="0.25">
      <c r="A38" s="214" t="s">
        <v>605</v>
      </c>
      <c r="B38" s="209">
        <v>100</v>
      </c>
      <c r="C38" s="222">
        <f>SUM(C25:C37)</f>
        <v>4188468</v>
      </c>
      <c r="D38" s="222">
        <f>SUM(D25:D37)</f>
        <v>3022815</v>
      </c>
      <c r="F38" s="220">
        <f>C38-[6]ББ!O38</f>
        <v>0</v>
      </c>
      <c r="G38" s="220">
        <f>D38-[6]ББ!P38</f>
        <v>0</v>
      </c>
    </row>
    <row r="39" spans="1:7" x14ac:dyDescent="0.25">
      <c r="A39" s="218" t="s">
        <v>14</v>
      </c>
      <c r="B39" s="215">
        <v>101</v>
      </c>
      <c r="C39" s="216"/>
      <c r="D39" s="217"/>
      <c r="F39" s="220">
        <f>C39-[6]ББ!O39</f>
        <v>0</v>
      </c>
      <c r="G39" s="220">
        <f>D39-[6]ББ!P39</f>
        <v>0</v>
      </c>
    </row>
    <row r="40" spans="1:7" x14ac:dyDescent="0.25">
      <c r="A40" s="214" t="s">
        <v>15</v>
      </c>
      <c r="B40" s="209" t="s">
        <v>598</v>
      </c>
      <c r="C40" s="216"/>
      <c r="D40" s="217"/>
      <c r="F40" s="220">
        <f>C40-[6]ББ!O40</f>
        <v>0</v>
      </c>
      <c r="G40" s="220">
        <f>D40-[6]ББ!P40</f>
        <v>0</v>
      </c>
    </row>
    <row r="41" spans="1:7" ht="24" x14ac:dyDescent="0.25">
      <c r="A41" s="218" t="s">
        <v>606</v>
      </c>
      <c r="B41" s="215">
        <v>110</v>
      </c>
      <c r="C41" s="197"/>
      <c r="D41" s="197"/>
      <c r="F41" s="220">
        <f>C41-[6]ББ!O41</f>
        <v>0</v>
      </c>
      <c r="G41" s="220">
        <f>D41-[6]ББ!P41</f>
        <v>0</v>
      </c>
    </row>
    <row r="42" spans="1:7" ht="24" x14ac:dyDescent="0.25">
      <c r="A42" s="218" t="s">
        <v>607</v>
      </c>
      <c r="B42" s="215">
        <v>111</v>
      </c>
      <c r="C42" s="197">
        <v>0</v>
      </c>
      <c r="D42" s="197">
        <v>0</v>
      </c>
      <c r="F42" s="220">
        <f>C42-[6]ББ!O42</f>
        <v>0</v>
      </c>
      <c r="G42" s="220">
        <f>D42-[6]ББ!P42</f>
        <v>0</v>
      </c>
    </row>
    <row r="43" spans="1:7" ht="24" x14ac:dyDescent="0.25">
      <c r="A43" s="218" t="s">
        <v>608</v>
      </c>
      <c r="B43" s="215">
        <v>112</v>
      </c>
      <c r="C43" s="197">
        <v>0</v>
      </c>
      <c r="D43" s="197">
        <v>0</v>
      </c>
      <c r="F43" s="220">
        <f>C43-[6]ББ!O43</f>
        <v>0</v>
      </c>
      <c r="G43" s="220">
        <f>D43-[6]ББ!P43</f>
        <v>0</v>
      </c>
    </row>
    <row r="44" spans="1:7" x14ac:dyDescent="0.25">
      <c r="A44" s="218" t="s">
        <v>609</v>
      </c>
      <c r="B44" s="215">
        <v>113</v>
      </c>
      <c r="C44" s="197">
        <v>0</v>
      </c>
      <c r="D44" s="197">
        <v>0</v>
      </c>
      <c r="F44" s="220">
        <f>C44-[6]ББ!O44</f>
        <v>0</v>
      </c>
      <c r="G44" s="220">
        <f>D44-[6]ББ!P44</f>
        <v>0</v>
      </c>
    </row>
    <row r="45" spans="1:7" x14ac:dyDescent="0.25">
      <c r="A45" s="218" t="s">
        <v>610</v>
      </c>
      <c r="B45" s="215">
        <v>114</v>
      </c>
      <c r="C45" s="197">
        <v>0</v>
      </c>
      <c r="D45" s="197">
        <v>0</v>
      </c>
      <c r="F45" s="220">
        <f>C45-[6]ББ!O45</f>
        <v>0</v>
      </c>
      <c r="G45" s="220">
        <f>D45-[6]ББ!P45</f>
        <v>0</v>
      </c>
    </row>
    <row r="46" spans="1:7" x14ac:dyDescent="0.25">
      <c r="A46" s="218" t="s">
        <v>18</v>
      </c>
      <c r="B46" s="215">
        <v>115</v>
      </c>
      <c r="C46" s="197">
        <v>0</v>
      </c>
      <c r="D46" s="197">
        <v>0</v>
      </c>
      <c r="F46" s="220">
        <f>C46-[6]ББ!O46</f>
        <v>0</v>
      </c>
      <c r="G46" s="220">
        <f>D46-[6]ББ!P46</f>
        <v>0</v>
      </c>
    </row>
    <row r="47" spans="1:7" x14ac:dyDescent="0.25">
      <c r="A47" s="218" t="s">
        <v>16</v>
      </c>
      <c r="B47" s="215">
        <v>116</v>
      </c>
      <c r="C47" s="197">
        <v>1001</v>
      </c>
      <c r="D47" s="197">
        <v>1001</v>
      </c>
      <c r="F47" s="220">
        <f>C47-[6]ББ!O47</f>
        <v>0</v>
      </c>
      <c r="G47" s="220">
        <f>D47-[6]ББ!P47</f>
        <v>0</v>
      </c>
    </row>
    <row r="48" spans="1:7" x14ac:dyDescent="0.25">
      <c r="A48" s="218" t="s">
        <v>17</v>
      </c>
      <c r="B48" s="215">
        <v>117</v>
      </c>
      <c r="C48" s="197">
        <v>20577</v>
      </c>
      <c r="D48" s="197">
        <v>19960</v>
      </c>
      <c r="F48" s="220">
        <f>C48-[6]ББ!O48</f>
        <v>0</v>
      </c>
      <c r="G48" s="220">
        <f>D48-[6]ББ!P48</f>
        <v>0</v>
      </c>
    </row>
    <row r="49" spans="1:7" x14ac:dyDescent="0.25">
      <c r="A49" s="218" t="s">
        <v>611</v>
      </c>
      <c r="B49" s="215">
        <v>118</v>
      </c>
      <c r="C49" s="197">
        <v>0</v>
      </c>
      <c r="D49" s="197">
        <v>0</v>
      </c>
      <c r="F49" s="220">
        <f>C49-[6]ББ!O49</f>
        <v>0</v>
      </c>
      <c r="G49" s="220">
        <f>D49-[6]ББ!P49</f>
        <v>0</v>
      </c>
    </row>
    <row r="50" spans="1:7" x14ac:dyDescent="0.25">
      <c r="A50" s="218" t="s">
        <v>612</v>
      </c>
      <c r="B50" s="215">
        <v>119</v>
      </c>
      <c r="C50" s="197">
        <v>0</v>
      </c>
      <c r="D50" s="197">
        <v>0</v>
      </c>
      <c r="F50" s="220">
        <f>C50-[6]ББ!O50</f>
        <v>0</v>
      </c>
      <c r="G50" s="220">
        <f>D50-[6]ББ!P50</f>
        <v>0</v>
      </c>
    </row>
    <row r="51" spans="1:7" x14ac:dyDescent="0.25">
      <c r="A51" s="218" t="s">
        <v>19</v>
      </c>
      <c r="B51" s="215">
        <v>120</v>
      </c>
      <c r="C51" s="197">
        <v>301676</v>
      </c>
      <c r="D51" s="197">
        <v>301676</v>
      </c>
      <c r="F51" s="220">
        <f>C51-[6]ББ!O51</f>
        <v>0</v>
      </c>
      <c r="G51" s="220">
        <f>D51-[6]ББ!P51</f>
        <v>0</v>
      </c>
    </row>
    <row r="52" spans="1:7" x14ac:dyDescent="0.25">
      <c r="A52" s="218" t="s">
        <v>20</v>
      </c>
      <c r="B52" s="215">
        <v>121</v>
      </c>
      <c r="C52" s="197">
        <v>4290823</v>
      </c>
      <c r="D52" s="197">
        <v>4361651</v>
      </c>
      <c r="F52" s="220">
        <f>C52-[6]ББ!O52</f>
        <v>0</v>
      </c>
      <c r="G52" s="220">
        <f>D52-[6]ББ!P52</f>
        <v>0</v>
      </c>
    </row>
    <row r="53" spans="1:7" x14ac:dyDescent="0.25">
      <c r="A53" s="218" t="s">
        <v>613</v>
      </c>
      <c r="B53" s="215">
        <v>122</v>
      </c>
      <c r="C53" s="197">
        <v>0</v>
      </c>
      <c r="D53" s="197">
        <v>0</v>
      </c>
      <c r="F53" s="220">
        <f>C53-[6]ББ!O53</f>
        <v>0</v>
      </c>
      <c r="G53" s="220">
        <f>D53-[6]ББ!P53</f>
        <v>0</v>
      </c>
    </row>
    <row r="54" spans="1:7" x14ac:dyDescent="0.25">
      <c r="A54" s="218" t="s">
        <v>21</v>
      </c>
      <c r="B54" s="215">
        <v>123</v>
      </c>
      <c r="C54" s="197">
        <v>0</v>
      </c>
      <c r="D54" s="197">
        <v>0</v>
      </c>
      <c r="F54" s="220">
        <f>C54-[6]ББ!O54</f>
        <v>0</v>
      </c>
      <c r="G54" s="220">
        <f>D54-[6]ББ!P54</f>
        <v>0</v>
      </c>
    </row>
    <row r="55" spans="1:7" x14ac:dyDescent="0.25">
      <c r="A55" s="218" t="s">
        <v>22</v>
      </c>
      <c r="B55" s="215">
        <v>124</v>
      </c>
      <c r="C55" s="197">
        <v>0</v>
      </c>
      <c r="D55" s="197">
        <v>0</v>
      </c>
      <c r="F55" s="220">
        <f>C55-[6]ББ!O55</f>
        <v>0</v>
      </c>
      <c r="G55" s="220">
        <f>D55-[6]ББ!P55</f>
        <v>0</v>
      </c>
    </row>
    <row r="56" spans="1:7" x14ac:dyDescent="0.25">
      <c r="A56" s="218" t="s">
        <v>23</v>
      </c>
      <c r="B56" s="215">
        <v>125</v>
      </c>
      <c r="C56" s="197">
        <v>7363</v>
      </c>
      <c r="D56" s="197">
        <v>7500</v>
      </c>
      <c r="F56" s="220">
        <f>C56-[6]ББ!O56</f>
        <v>0</v>
      </c>
      <c r="G56" s="220">
        <f>D56-[6]ББ!P56</f>
        <v>0</v>
      </c>
    </row>
    <row r="57" spans="1:7" x14ac:dyDescent="0.25">
      <c r="A57" s="218" t="s">
        <v>24</v>
      </c>
      <c r="B57" s="215">
        <v>126</v>
      </c>
      <c r="C57" s="197">
        <v>30153</v>
      </c>
      <c r="D57" s="197">
        <v>30153</v>
      </c>
      <c r="F57" s="220">
        <f>C57-[6]ББ!O57</f>
        <v>0</v>
      </c>
      <c r="G57" s="220">
        <f>D57-[6]ББ!P57</f>
        <v>0</v>
      </c>
    </row>
    <row r="58" spans="1:7" x14ac:dyDescent="0.25">
      <c r="A58" s="218" t="s">
        <v>25</v>
      </c>
      <c r="B58" s="215">
        <v>127</v>
      </c>
      <c r="C58" s="197">
        <v>68900</v>
      </c>
      <c r="D58" s="197">
        <v>59044</v>
      </c>
      <c r="F58" s="220">
        <f>C58-[6]ББ!O58</f>
        <v>0</v>
      </c>
      <c r="G58" s="220">
        <f>D58-[6]ББ!P58</f>
        <v>0</v>
      </c>
    </row>
    <row r="59" spans="1:7" x14ac:dyDescent="0.25">
      <c r="A59" s="214" t="s">
        <v>614</v>
      </c>
      <c r="B59" s="209">
        <v>200</v>
      </c>
      <c r="C59" s="222">
        <f>SUM(C41:C58)</f>
        <v>4720493</v>
      </c>
      <c r="D59" s="222">
        <f>SUM(D41:D58)</f>
        <v>4780985</v>
      </c>
      <c r="F59" s="220">
        <f>C59-[6]ББ!O59</f>
        <v>0</v>
      </c>
      <c r="G59" s="220">
        <f>D59-[6]ББ!P59</f>
        <v>0</v>
      </c>
    </row>
    <row r="60" spans="1:7" x14ac:dyDescent="0.25">
      <c r="A60" s="214" t="s">
        <v>615</v>
      </c>
      <c r="B60" s="209" t="s">
        <v>598</v>
      </c>
      <c r="C60" s="222">
        <f>C38+C59</f>
        <v>8908961</v>
      </c>
      <c r="D60" s="222">
        <f>D38+D59</f>
        <v>7803800</v>
      </c>
      <c r="F60" s="220">
        <f>C60-[6]ББ!O60</f>
        <v>0</v>
      </c>
      <c r="G60" s="220">
        <f>D60-[6]ББ!P60</f>
        <v>0</v>
      </c>
    </row>
    <row r="61" spans="1:7" x14ac:dyDescent="0.25">
      <c r="A61" s="208" t="s">
        <v>26</v>
      </c>
      <c r="B61" s="213"/>
      <c r="C61" s="216"/>
      <c r="D61" s="217"/>
      <c r="F61" s="220">
        <f>C61-[6]ББ!O61</f>
        <v>0</v>
      </c>
      <c r="G61" s="220">
        <f>D61-[6]ББ!P61</f>
        <v>0</v>
      </c>
    </row>
    <row r="62" spans="1:7" x14ac:dyDescent="0.25">
      <c r="A62" s="214" t="s">
        <v>27</v>
      </c>
      <c r="B62" s="209" t="s">
        <v>598</v>
      </c>
      <c r="C62" s="216"/>
      <c r="D62" s="217"/>
      <c r="F62" s="220">
        <f>C62-[6]ББ!O62</f>
        <v>0</v>
      </c>
      <c r="G62" s="220">
        <f>D62-[6]ББ!P62</f>
        <v>0</v>
      </c>
    </row>
    <row r="63" spans="1:7" ht="24" x14ac:dyDescent="0.25">
      <c r="A63" s="218" t="s">
        <v>616</v>
      </c>
      <c r="B63" s="215">
        <v>210</v>
      </c>
      <c r="C63" s="197">
        <v>316396</v>
      </c>
      <c r="D63" s="197">
        <v>316396</v>
      </c>
      <c r="F63" s="220">
        <f>C63-[6]ББ!O63</f>
        <v>0</v>
      </c>
      <c r="G63" s="220">
        <f>D63-[6]ББ!P63</f>
        <v>0</v>
      </c>
    </row>
    <row r="64" spans="1:7" ht="24" x14ac:dyDescent="0.25">
      <c r="A64" s="218" t="s">
        <v>617</v>
      </c>
      <c r="B64" s="215">
        <v>211</v>
      </c>
      <c r="C64" s="197">
        <v>0</v>
      </c>
      <c r="D64" s="197">
        <v>0</v>
      </c>
      <c r="F64" s="220">
        <f>C64-[6]ББ!O64</f>
        <v>0</v>
      </c>
      <c r="G64" s="220">
        <f>D64-[6]ББ!P64</f>
        <v>0</v>
      </c>
    </row>
    <row r="65" spans="1:7" x14ac:dyDescent="0.25">
      <c r="A65" s="218" t="s">
        <v>602</v>
      </c>
      <c r="B65" s="215">
        <v>212</v>
      </c>
      <c r="C65" s="197">
        <v>0</v>
      </c>
      <c r="D65" s="197">
        <v>0</v>
      </c>
      <c r="F65" s="220">
        <f>C65-[6]ББ!O65</f>
        <v>0</v>
      </c>
      <c r="G65" s="220">
        <f>D65-[6]ББ!P65</f>
        <v>0</v>
      </c>
    </row>
    <row r="66" spans="1:7" x14ac:dyDescent="0.25">
      <c r="A66" s="218" t="s">
        <v>28</v>
      </c>
      <c r="B66" s="215">
        <v>213</v>
      </c>
      <c r="C66" s="197">
        <v>132972</v>
      </c>
      <c r="D66" s="197">
        <v>132972</v>
      </c>
      <c r="F66" s="220">
        <f>C66-[6]ББ!O66</f>
        <v>0</v>
      </c>
      <c r="G66" s="220">
        <f>D66-[6]ББ!P66</f>
        <v>0</v>
      </c>
    </row>
    <row r="67" spans="1:7" x14ac:dyDescent="0.25">
      <c r="A67" s="218" t="s">
        <v>29</v>
      </c>
      <c r="B67" s="215">
        <v>214</v>
      </c>
      <c r="C67" s="197">
        <v>293540</v>
      </c>
      <c r="D67" s="197">
        <v>238164</v>
      </c>
      <c r="F67" s="220">
        <f>C67-[6]ББ!O67</f>
        <v>0</v>
      </c>
      <c r="G67" s="220">
        <f>D67-[6]ББ!P67</f>
        <v>0</v>
      </c>
    </row>
    <row r="68" spans="1:7" x14ac:dyDescent="0.25">
      <c r="A68" s="218" t="s">
        <v>618</v>
      </c>
      <c r="B68" s="215">
        <v>215</v>
      </c>
      <c r="C68" s="197">
        <v>275853</v>
      </c>
      <c r="D68" s="197">
        <v>257440</v>
      </c>
      <c r="F68" s="220">
        <f>C68-[6]ББ!O68</f>
        <v>0</v>
      </c>
      <c r="G68" s="220">
        <f>D68-[6]ББ!P68</f>
        <v>0</v>
      </c>
    </row>
    <row r="69" spans="1:7" x14ac:dyDescent="0.25">
      <c r="A69" s="218" t="s">
        <v>619</v>
      </c>
      <c r="B69" s="215">
        <v>216</v>
      </c>
      <c r="C69" s="197">
        <v>903</v>
      </c>
      <c r="D69" s="197">
        <v>1300</v>
      </c>
      <c r="F69" s="220">
        <f>C69-[6]ББ!O69</f>
        <v>0</v>
      </c>
      <c r="G69" s="220">
        <f>D69-[6]ББ!P69</f>
        <v>0</v>
      </c>
    </row>
    <row r="70" spans="1:7" x14ac:dyDescent="0.25">
      <c r="A70" s="218" t="s">
        <v>30</v>
      </c>
      <c r="B70" s="215">
        <v>217</v>
      </c>
      <c r="C70" s="197">
        <v>56506</v>
      </c>
      <c r="D70" s="197">
        <v>49008</v>
      </c>
      <c r="F70" s="220">
        <f>C70-[6]ББ!O70</f>
        <v>0</v>
      </c>
      <c r="G70" s="220">
        <f>D70-[6]ББ!P70</f>
        <v>0</v>
      </c>
    </row>
    <row r="71" spans="1:7" x14ac:dyDescent="0.25">
      <c r="A71" s="218" t="s">
        <v>620</v>
      </c>
      <c r="B71" s="215">
        <v>218</v>
      </c>
      <c r="C71" s="197">
        <v>0</v>
      </c>
      <c r="D71" s="197">
        <v>0</v>
      </c>
      <c r="F71" s="220">
        <f>C71-[6]ББ!O71</f>
        <v>0</v>
      </c>
      <c r="G71" s="220">
        <f>D71-[6]ББ!P71</f>
        <v>0</v>
      </c>
    </row>
    <row r="72" spans="1:7" x14ac:dyDescent="0.25">
      <c r="A72" s="218" t="s">
        <v>621</v>
      </c>
      <c r="B72" s="215">
        <v>219</v>
      </c>
      <c r="C72" s="197">
        <v>0</v>
      </c>
      <c r="D72" s="197">
        <v>0</v>
      </c>
      <c r="F72" s="220">
        <f>C72-[6]ББ!O72</f>
        <v>0</v>
      </c>
      <c r="G72" s="220">
        <f>D72-[6]ББ!P72</f>
        <v>0</v>
      </c>
    </row>
    <row r="73" spans="1:7" x14ac:dyDescent="0.25">
      <c r="A73" s="218" t="s">
        <v>622</v>
      </c>
      <c r="B73" s="215">
        <v>220</v>
      </c>
      <c r="C73" s="197">
        <v>0</v>
      </c>
      <c r="D73" s="197">
        <v>0</v>
      </c>
      <c r="F73" s="220">
        <f>C73-[6]ББ!O73</f>
        <v>0</v>
      </c>
      <c r="G73" s="220">
        <f>D73-[6]ББ!P73</f>
        <v>0</v>
      </c>
    </row>
    <row r="74" spans="1:7" x14ac:dyDescent="0.25">
      <c r="A74" s="218" t="s">
        <v>623</v>
      </c>
      <c r="B74" s="215">
        <v>221</v>
      </c>
      <c r="C74" s="197">
        <v>0</v>
      </c>
      <c r="D74" s="197">
        <v>0</v>
      </c>
      <c r="F74" s="220">
        <f>C74-[6]ББ!O74</f>
        <v>0</v>
      </c>
      <c r="G74" s="220">
        <f>D74-[6]ББ!P74</f>
        <v>0</v>
      </c>
    </row>
    <row r="75" spans="1:7" x14ac:dyDescent="0.25">
      <c r="A75" s="218" t="s">
        <v>31</v>
      </c>
      <c r="B75" s="215">
        <v>222</v>
      </c>
      <c r="C75" s="197">
        <v>970527</v>
      </c>
      <c r="D75" s="197">
        <v>241514</v>
      </c>
      <c r="F75" s="220">
        <f>C75-[6]ББ!O75</f>
        <v>0</v>
      </c>
      <c r="G75" s="220">
        <f>D75-[6]ББ!P75</f>
        <v>0</v>
      </c>
    </row>
    <row r="76" spans="1:7" x14ac:dyDescent="0.25">
      <c r="A76" s="214" t="s">
        <v>624</v>
      </c>
      <c r="B76" s="209">
        <v>300</v>
      </c>
      <c r="C76" s="222">
        <f>SUM(C63:C75)</f>
        <v>2046697</v>
      </c>
      <c r="D76" s="222">
        <f>SUM(D63:D75)</f>
        <v>1236794</v>
      </c>
      <c r="F76" s="220">
        <f>C76-[6]ББ!O76</f>
        <v>0</v>
      </c>
      <c r="G76" s="220">
        <f>D76-[6]ББ!P76</f>
        <v>0</v>
      </c>
    </row>
    <row r="77" spans="1:7" x14ac:dyDescent="0.25">
      <c r="A77" s="218" t="s">
        <v>32</v>
      </c>
      <c r="B77" s="215">
        <v>301</v>
      </c>
      <c r="C77" s="216"/>
      <c r="D77" s="217"/>
      <c r="F77" s="220">
        <f>C77-[6]ББ!O77</f>
        <v>0</v>
      </c>
      <c r="G77" s="220">
        <f>D77-[6]ББ!P77</f>
        <v>0</v>
      </c>
    </row>
    <row r="78" spans="1:7" x14ac:dyDescent="0.25">
      <c r="A78" s="214" t="s">
        <v>33</v>
      </c>
      <c r="B78" s="209" t="s">
        <v>598</v>
      </c>
      <c r="C78" s="216"/>
      <c r="D78" s="217"/>
      <c r="F78" s="220">
        <f>C78-[6]ББ!O78</f>
        <v>0</v>
      </c>
      <c r="G78" s="220">
        <f>D78-[6]ББ!P78</f>
        <v>0</v>
      </c>
    </row>
    <row r="79" spans="1:7" ht="24" x14ac:dyDescent="0.25">
      <c r="A79" s="218" t="s">
        <v>625</v>
      </c>
      <c r="B79" s="215">
        <v>310</v>
      </c>
      <c r="C79" s="197">
        <v>79099</v>
      </c>
      <c r="D79" s="197">
        <v>79099</v>
      </c>
      <c r="F79" s="220">
        <f>C79-[6]ББ!O79</f>
        <v>0</v>
      </c>
      <c r="G79" s="220">
        <f>D79-[6]ББ!P79</f>
        <v>0</v>
      </c>
    </row>
    <row r="80" spans="1:7" ht="24" x14ac:dyDescent="0.25">
      <c r="A80" s="218" t="s">
        <v>626</v>
      </c>
      <c r="B80" s="215">
        <v>311</v>
      </c>
      <c r="C80" s="197">
        <v>0</v>
      </c>
      <c r="D80" s="197">
        <v>0</v>
      </c>
      <c r="F80" s="220">
        <f>C80-[6]ББ!O80</f>
        <v>0</v>
      </c>
      <c r="G80" s="220">
        <f>D80-[6]ББ!P80</f>
        <v>0</v>
      </c>
    </row>
    <row r="81" spans="1:7" x14ac:dyDescent="0.25">
      <c r="A81" s="218" t="s">
        <v>609</v>
      </c>
      <c r="B81" s="215">
        <v>312</v>
      </c>
      <c r="C81" s="197">
        <v>0</v>
      </c>
      <c r="D81" s="197">
        <v>0</v>
      </c>
      <c r="F81" s="220">
        <f>C81-[6]ББ!O81</f>
        <v>0</v>
      </c>
      <c r="G81" s="220">
        <f>D81-[6]ББ!P81</f>
        <v>0</v>
      </c>
    </row>
    <row r="82" spans="1:7" x14ac:dyDescent="0.25">
      <c r="A82" s="218" t="s">
        <v>34</v>
      </c>
      <c r="B82" s="215">
        <v>313</v>
      </c>
      <c r="C82" s="197"/>
      <c r="D82" s="197"/>
      <c r="F82" s="220">
        <f>C82-[6]ББ!O82</f>
        <v>0</v>
      </c>
      <c r="G82" s="220">
        <f>D82-[6]ББ!P82</f>
        <v>0</v>
      </c>
    </row>
    <row r="83" spans="1:7" s="167" customFormat="1" x14ac:dyDescent="0.25">
      <c r="A83" s="218" t="s">
        <v>35</v>
      </c>
      <c r="B83" s="215">
        <v>314</v>
      </c>
      <c r="C83" s="197">
        <v>0</v>
      </c>
      <c r="D83" s="197">
        <v>0</v>
      </c>
      <c r="F83" s="220">
        <f>C83-[6]ББ!O83</f>
        <v>0</v>
      </c>
      <c r="G83" s="220">
        <f>D83-[6]ББ!P83</f>
        <v>0</v>
      </c>
    </row>
    <row r="84" spans="1:7" x14ac:dyDescent="0.25">
      <c r="A84" s="218" t="s">
        <v>627</v>
      </c>
      <c r="B84" s="215">
        <v>315</v>
      </c>
      <c r="C84" s="197">
        <v>2514</v>
      </c>
      <c r="D84" s="197">
        <v>2514</v>
      </c>
      <c r="F84" s="220">
        <f>C84-[6]ББ!O84</f>
        <v>0</v>
      </c>
      <c r="G84" s="220">
        <f>D84-[6]ББ!P84</f>
        <v>0</v>
      </c>
    </row>
    <row r="85" spans="1:7" x14ac:dyDescent="0.25">
      <c r="A85" s="218" t="s">
        <v>36</v>
      </c>
      <c r="B85" s="215">
        <v>316</v>
      </c>
      <c r="C85" s="197">
        <v>507078</v>
      </c>
      <c r="D85" s="197">
        <v>507078</v>
      </c>
      <c r="F85" s="220">
        <f>C85-[6]ББ!O85</f>
        <v>0</v>
      </c>
      <c r="G85" s="220">
        <f>D85-[6]ББ!P85</f>
        <v>0</v>
      </c>
    </row>
    <row r="86" spans="1:7" s="169" customFormat="1" ht="12" customHeight="1" x14ac:dyDescent="0.25">
      <c r="A86" s="218" t="s">
        <v>30</v>
      </c>
      <c r="B86" s="215">
        <v>317</v>
      </c>
      <c r="C86" s="197">
        <v>0</v>
      </c>
      <c r="D86" s="197">
        <v>0</v>
      </c>
      <c r="F86" s="220">
        <f>C86-[6]ББ!O86</f>
        <v>0</v>
      </c>
      <c r="G86" s="220">
        <f>D86-[6]ББ!P86</f>
        <v>0</v>
      </c>
    </row>
    <row r="87" spans="1:7" s="169" customFormat="1" ht="11.25" customHeight="1" x14ac:dyDescent="0.25">
      <c r="A87" s="218" t="s">
        <v>628</v>
      </c>
      <c r="B87" s="215">
        <v>318</v>
      </c>
      <c r="C87" s="197">
        <v>0</v>
      </c>
      <c r="D87" s="197">
        <v>0</v>
      </c>
      <c r="F87" s="220">
        <f>C87-[6]ББ!O87</f>
        <v>0</v>
      </c>
      <c r="G87" s="220">
        <f>D87-[6]ББ!P87</f>
        <v>0</v>
      </c>
    </row>
    <row r="88" spans="1:7" s="169" customFormat="1" ht="11.25" customHeight="1" x14ac:dyDescent="0.25">
      <c r="A88" s="218" t="s">
        <v>629</v>
      </c>
      <c r="B88" s="215">
        <v>319</v>
      </c>
      <c r="C88" s="197">
        <v>0</v>
      </c>
      <c r="D88" s="197">
        <v>0</v>
      </c>
      <c r="F88" s="220">
        <f>C88-[6]ББ!O88</f>
        <v>0</v>
      </c>
      <c r="G88" s="220">
        <f>D88-[6]ББ!P88</f>
        <v>0</v>
      </c>
    </row>
    <row r="89" spans="1:7" s="169" customFormat="1" ht="11.25" customHeight="1" x14ac:dyDescent="0.25">
      <c r="A89" s="218" t="s">
        <v>622</v>
      </c>
      <c r="B89" s="215">
        <v>320</v>
      </c>
      <c r="C89" s="197">
        <v>0</v>
      </c>
      <c r="D89" s="197">
        <v>0</v>
      </c>
      <c r="F89" s="220">
        <f>C89-[6]ББ!O89</f>
        <v>0</v>
      </c>
      <c r="G89" s="220">
        <f>D89-[6]ББ!P89</f>
        <v>0</v>
      </c>
    </row>
    <row r="90" spans="1:7" s="169" customFormat="1" ht="12" customHeight="1" x14ac:dyDescent="0.25">
      <c r="A90" s="218" t="s">
        <v>37</v>
      </c>
      <c r="B90" s="215">
        <v>321</v>
      </c>
      <c r="C90" s="197">
        <v>0</v>
      </c>
      <c r="D90" s="197">
        <v>0</v>
      </c>
      <c r="F90" s="220">
        <f>C90-[6]ББ!O90</f>
        <v>0</v>
      </c>
      <c r="G90" s="220">
        <f>D90-[6]ББ!P90</f>
        <v>0</v>
      </c>
    </row>
    <row r="91" spans="1:7" s="169" customFormat="1" ht="11.25" customHeight="1" x14ac:dyDescent="0.25">
      <c r="A91" s="214" t="s">
        <v>630</v>
      </c>
      <c r="B91" s="209">
        <v>400</v>
      </c>
      <c r="C91" s="222">
        <f>SUM(C79:C90)</f>
        <v>588691</v>
      </c>
      <c r="D91" s="222">
        <f>SUM(D79:D90)</f>
        <v>588691</v>
      </c>
      <c r="F91" s="220">
        <f>C91-[6]ББ!O91</f>
        <v>0</v>
      </c>
      <c r="G91" s="220">
        <f>D91-[6]ББ!P91</f>
        <v>0</v>
      </c>
    </row>
    <row r="92" spans="1:7" s="169" customFormat="1" ht="11.25" customHeight="1" x14ac:dyDescent="0.25">
      <c r="A92" s="214" t="s">
        <v>38</v>
      </c>
      <c r="B92" s="209" t="s">
        <v>598</v>
      </c>
      <c r="C92" s="221"/>
      <c r="D92" s="197"/>
      <c r="F92" s="220">
        <f>C92-[6]ББ!O92</f>
        <v>0</v>
      </c>
      <c r="G92" s="220">
        <f>D92-[6]ББ!P92</f>
        <v>0</v>
      </c>
    </row>
    <row r="93" spans="1:7" s="169" customFormat="1" ht="11.25" customHeight="1" x14ac:dyDescent="0.25">
      <c r="A93" s="218" t="s">
        <v>39</v>
      </c>
      <c r="B93" s="215">
        <v>410</v>
      </c>
      <c r="C93" s="197">
        <v>949307</v>
      </c>
      <c r="D93" s="197">
        <v>949307</v>
      </c>
      <c r="F93" s="220">
        <f>C93-[6]ББ!O93</f>
        <v>0</v>
      </c>
      <c r="G93" s="220">
        <f>D93-[6]ББ!P93</f>
        <v>0</v>
      </c>
    </row>
    <row r="94" spans="1:7" s="169" customFormat="1" ht="11.25" customHeight="1" x14ac:dyDescent="0.25">
      <c r="A94" s="218" t="s">
        <v>40</v>
      </c>
      <c r="B94" s="215">
        <v>411</v>
      </c>
      <c r="C94" s="197">
        <v>-14363</v>
      </c>
      <c r="D94" s="197">
        <v>-14363</v>
      </c>
      <c r="F94" s="220">
        <f>C94-[6]ББ!O94</f>
        <v>0</v>
      </c>
      <c r="G94" s="220">
        <f>D94-[6]ББ!P94</f>
        <v>0</v>
      </c>
    </row>
    <row r="95" spans="1:7" s="169" customFormat="1" ht="11.25" customHeight="1" x14ac:dyDescent="0.25">
      <c r="A95" s="218" t="s">
        <v>41</v>
      </c>
      <c r="B95" s="215">
        <v>412</v>
      </c>
      <c r="C95" s="197">
        <v>0</v>
      </c>
      <c r="D95" s="197">
        <v>0</v>
      </c>
      <c r="F95" s="220">
        <f>C95-[6]ББ!O95</f>
        <v>0</v>
      </c>
      <c r="G95" s="220">
        <f>D95-[6]ББ!P95</f>
        <v>0</v>
      </c>
    </row>
    <row r="96" spans="1:7" s="169" customFormat="1" ht="11.25" customHeight="1" x14ac:dyDescent="0.25">
      <c r="A96" s="218" t="s">
        <v>631</v>
      </c>
      <c r="B96" s="215">
        <v>413</v>
      </c>
      <c r="C96" s="197">
        <v>1144346</v>
      </c>
      <c r="D96" s="197">
        <v>1155879</v>
      </c>
      <c r="F96" s="220">
        <f>C96-[6]ББ!O96</f>
        <v>0</v>
      </c>
      <c r="G96" s="220">
        <f>D96-[6]ББ!P96</f>
        <v>0</v>
      </c>
    </row>
    <row r="97" spans="1:7" s="169" customFormat="1" ht="11.25" customHeight="1" x14ac:dyDescent="0.25">
      <c r="A97" s="218" t="s">
        <v>42</v>
      </c>
      <c r="B97" s="215">
        <v>414</v>
      </c>
      <c r="C97" s="197">
        <v>4194283</v>
      </c>
      <c r="D97" s="197">
        <v>3887492</v>
      </c>
      <c r="F97" s="220">
        <f>C97-[6]ББ!O97</f>
        <v>0</v>
      </c>
      <c r="G97" s="220">
        <f>D97-[6]ББ!P97</f>
        <v>0</v>
      </c>
    </row>
    <row r="98" spans="1:7" s="169" customFormat="1" ht="11.25" customHeight="1" x14ac:dyDescent="0.25">
      <c r="A98" s="218" t="s">
        <v>632</v>
      </c>
      <c r="B98" s="215">
        <v>415</v>
      </c>
      <c r="C98" s="197"/>
      <c r="D98" s="191"/>
      <c r="F98" s="220">
        <f>C98-[6]ББ!O98</f>
        <v>0</v>
      </c>
      <c r="G98" s="220">
        <f>D98-[6]ББ!P98</f>
        <v>0</v>
      </c>
    </row>
    <row r="99" spans="1:7" s="169" customFormat="1" ht="11.25" customHeight="1" x14ac:dyDescent="0.25">
      <c r="A99" s="218" t="s">
        <v>633</v>
      </c>
      <c r="B99" s="215">
        <v>420</v>
      </c>
      <c r="C99" s="222">
        <f>SUM(C93:C97)</f>
        <v>6273573</v>
      </c>
      <c r="D99" s="222">
        <f>SUM(D93:D97)</f>
        <v>5978315</v>
      </c>
      <c r="F99" s="220">
        <f>C99-[6]ББ!O99</f>
        <v>0</v>
      </c>
      <c r="G99" s="220">
        <f>D99-[6]ББ!P99</f>
        <v>0</v>
      </c>
    </row>
    <row r="100" spans="1:7" s="169" customFormat="1" ht="11.25" customHeight="1" x14ac:dyDescent="0.25">
      <c r="A100" s="218" t="s">
        <v>43</v>
      </c>
      <c r="B100" s="215">
        <v>421</v>
      </c>
      <c r="C100" s="221"/>
      <c r="D100" s="191"/>
      <c r="F100" s="220">
        <f>C100-[6]ББ!O100</f>
        <v>0</v>
      </c>
      <c r="G100" s="220">
        <f>D100-[6]ББ!P100</f>
        <v>0</v>
      </c>
    </row>
    <row r="101" spans="1:7" s="169" customFormat="1" ht="11.25" customHeight="1" x14ac:dyDescent="0.25">
      <c r="A101" s="214" t="s">
        <v>44</v>
      </c>
      <c r="B101" s="209">
        <v>500</v>
      </c>
      <c r="C101" s="222">
        <f>C99</f>
        <v>6273573</v>
      </c>
      <c r="D101" s="222">
        <f>D99</f>
        <v>5978315</v>
      </c>
      <c r="F101" s="220">
        <f>C101-[6]ББ!O101</f>
        <v>0</v>
      </c>
      <c r="G101" s="220">
        <f>D101-[6]ББ!P101</f>
        <v>0</v>
      </c>
    </row>
    <row r="102" spans="1:7" s="167" customFormat="1" x14ac:dyDescent="0.25">
      <c r="A102" s="214" t="s">
        <v>634</v>
      </c>
      <c r="B102" s="209" t="s">
        <v>598</v>
      </c>
      <c r="C102" s="222">
        <f>C76+C91+C101</f>
        <v>8908961</v>
      </c>
      <c r="D102" s="222">
        <f>D76+D91+D101</f>
        <v>7803800</v>
      </c>
      <c r="F102" s="220">
        <f>C102-[6]ББ!O102</f>
        <v>0</v>
      </c>
      <c r="G102" s="220">
        <f>D102-[6]ББ!P102</f>
        <v>0</v>
      </c>
    </row>
    <row r="103" spans="1:7" s="167" customFormat="1" x14ac:dyDescent="0.25">
      <c r="A103" s="223" t="s">
        <v>598</v>
      </c>
      <c r="B103" s="223" t="s">
        <v>598</v>
      </c>
      <c r="C103" s="224">
        <f>C102-C60</f>
        <v>0</v>
      </c>
      <c r="D103" s="224">
        <f>D102-D60</f>
        <v>0</v>
      </c>
    </row>
    <row r="104" spans="1:7" s="167" customFormat="1" x14ac:dyDescent="0.25">
      <c r="A104" s="223" t="s">
        <v>598</v>
      </c>
      <c r="B104" s="223" t="s">
        <v>598</v>
      </c>
      <c r="C104" s="225"/>
    </row>
    <row r="105" spans="1:7" s="169" customFormat="1" ht="12" customHeight="1" x14ac:dyDescent="0.25">
      <c r="A105" s="184" t="s">
        <v>699</v>
      </c>
      <c r="B105" s="7"/>
      <c r="C105" s="195"/>
    </row>
    <row r="106" spans="1:7" s="169" customFormat="1" ht="11.25" customHeight="1" x14ac:dyDescent="0.25">
      <c r="A106" s="243" t="s">
        <v>680</v>
      </c>
      <c r="B106" s="243"/>
      <c r="C106" s="195"/>
    </row>
    <row r="107" spans="1:7" s="169" customFormat="1" ht="11.25" customHeight="1" x14ac:dyDescent="0.25">
      <c r="B107" s="168"/>
      <c r="C107" s="195"/>
    </row>
    <row r="108" spans="1:7" s="169" customFormat="1" ht="11.25" customHeight="1" x14ac:dyDescent="0.25">
      <c r="B108" s="168"/>
      <c r="C108" s="195"/>
    </row>
    <row r="109" spans="1:7" s="169" customFormat="1" ht="12" customHeight="1" x14ac:dyDescent="0.25">
      <c r="A109" s="187" t="s">
        <v>700</v>
      </c>
      <c r="B109" s="7"/>
      <c r="C109" s="195"/>
    </row>
    <row r="110" spans="1:7" s="169" customFormat="1" ht="11.25" customHeight="1" x14ac:dyDescent="0.25">
      <c r="A110" s="243" t="s">
        <v>682</v>
      </c>
      <c r="B110" s="243"/>
      <c r="C110" s="195"/>
    </row>
    <row r="111" spans="1:7" x14ac:dyDescent="0.25">
      <c r="A111" s="212"/>
      <c r="B111" s="212"/>
    </row>
    <row r="112" spans="1:7" x14ac:dyDescent="0.25">
      <c r="A112" s="212"/>
      <c r="B112" s="212"/>
    </row>
    <row r="113" spans="1:2" x14ac:dyDescent="0.25">
      <c r="A113" s="212"/>
      <c r="B113" s="212"/>
    </row>
    <row r="114" spans="1:2" x14ac:dyDescent="0.25">
      <c r="A114" s="212"/>
      <c r="B114" s="212"/>
    </row>
    <row r="115" spans="1:2" x14ac:dyDescent="0.25">
      <c r="A115" s="212"/>
      <c r="B115" s="212"/>
    </row>
    <row r="116" spans="1:2" x14ac:dyDescent="0.25">
      <c r="A116" s="212"/>
      <c r="B116" s="212"/>
    </row>
    <row r="117" spans="1:2" x14ac:dyDescent="0.25">
      <c r="A117" s="212"/>
      <c r="B117" s="212"/>
    </row>
  </sheetData>
  <mergeCells count="12">
    <mergeCell ref="A110:B110"/>
    <mergeCell ref="A106:B106"/>
    <mergeCell ref="A17:B17"/>
    <mergeCell ref="A18:B18"/>
    <mergeCell ref="A6:D6"/>
    <mergeCell ref="A7:D7"/>
    <mergeCell ref="A8:D8"/>
    <mergeCell ref="A1:B1"/>
    <mergeCell ref="A2:B2"/>
    <mergeCell ref="A3:B3"/>
    <mergeCell ref="A4:B4"/>
    <mergeCell ref="A5:B5"/>
  </mergeCells>
  <pageMargins left="0.23622047244094491" right="0.23622047244094491" top="0.74803149606299213" bottom="0.74803149606299213" header="0.31496062992125984" footer="0.31496062992125984"/>
  <pageSetup paperSize="9" scale="89" fitToHeight="2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H1" sqref="H1:J1048576"/>
    </sheetView>
  </sheetViews>
  <sheetFormatPr defaultRowHeight="15" x14ac:dyDescent="0.25"/>
  <cols>
    <col min="1" max="1" width="94" bestFit="1" customWidth="1"/>
    <col min="4" max="4" width="12.42578125" customWidth="1"/>
    <col min="5" max="5" width="14.28515625" customWidth="1"/>
  </cols>
  <sheetData>
    <row r="1" spans="1:8" x14ac:dyDescent="0.25">
      <c r="A1" s="19" t="s">
        <v>111</v>
      </c>
      <c r="B1" s="20"/>
      <c r="C1" s="20"/>
      <c r="D1" s="20"/>
      <c r="E1" s="20"/>
      <c r="F1" s="20"/>
      <c r="G1" s="20"/>
      <c r="H1" s="20"/>
    </row>
    <row r="2" spans="1:8" ht="15.75" x14ac:dyDescent="0.25">
      <c r="A2" s="76" t="s">
        <v>356</v>
      </c>
      <c r="B2" s="20"/>
      <c r="C2" s="20"/>
      <c r="D2" s="20"/>
      <c r="E2" s="20"/>
      <c r="F2" s="20"/>
      <c r="G2" s="20"/>
      <c r="H2" s="20"/>
    </row>
    <row r="3" spans="1:8" x14ac:dyDescent="0.25">
      <c r="A3" s="21" t="s">
        <v>112</v>
      </c>
      <c r="B3" s="21" t="s">
        <v>113</v>
      </c>
      <c r="C3" s="20"/>
      <c r="D3" s="20"/>
      <c r="E3" s="20"/>
      <c r="F3" s="20"/>
      <c r="G3" s="20"/>
      <c r="H3" s="20"/>
    </row>
    <row r="4" spans="1:8" ht="30.75" customHeight="1" x14ac:dyDescent="0.25">
      <c r="A4" s="24" t="s">
        <v>106</v>
      </c>
      <c r="B4" s="294" t="s">
        <v>119</v>
      </c>
      <c r="C4" s="294"/>
      <c r="D4" s="294" t="s">
        <v>120</v>
      </c>
      <c r="E4" s="294"/>
      <c r="F4" s="294" t="s">
        <v>121</v>
      </c>
      <c r="G4" s="294"/>
      <c r="H4" s="20"/>
    </row>
    <row r="5" spans="1:8" x14ac:dyDescent="0.25">
      <c r="A5" s="24" t="s">
        <v>222</v>
      </c>
      <c r="B5" s="294" t="s">
        <v>108</v>
      </c>
      <c r="C5" s="294" t="s">
        <v>109</v>
      </c>
      <c r="D5" s="294" t="s">
        <v>108</v>
      </c>
      <c r="E5" s="294" t="s">
        <v>109</v>
      </c>
      <c r="F5" s="294" t="s">
        <v>108</v>
      </c>
      <c r="G5" s="294" t="s">
        <v>109</v>
      </c>
      <c r="H5" s="20"/>
    </row>
    <row r="6" spans="1:8" x14ac:dyDescent="0.25">
      <c r="A6" s="24" t="s">
        <v>223</v>
      </c>
      <c r="B6" s="294"/>
      <c r="C6" s="294"/>
      <c r="D6" s="294"/>
      <c r="E6" s="294"/>
      <c r="F6" s="294"/>
      <c r="G6" s="294"/>
      <c r="H6" s="20"/>
    </row>
    <row r="7" spans="1:8" x14ac:dyDescent="0.25">
      <c r="A7" s="22">
        <v>6210</v>
      </c>
      <c r="B7" s="23"/>
      <c r="C7" s="23"/>
      <c r="D7" s="75">
        <v>14277829.51</v>
      </c>
      <c r="E7" s="75">
        <v>14277829.51</v>
      </c>
      <c r="F7" s="23"/>
      <c r="G7" s="23"/>
      <c r="H7" s="20"/>
    </row>
    <row r="8" spans="1:8" x14ac:dyDescent="0.25">
      <c r="A8" s="65" t="s">
        <v>224</v>
      </c>
      <c r="B8" s="66"/>
      <c r="C8" s="66"/>
      <c r="D8" s="66"/>
      <c r="E8" s="67">
        <v>14277829.51</v>
      </c>
      <c r="F8" s="66"/>
      <c r="G8" s="66"/>
      <c r="H8" s="20"/>
    </row>
    <row r="9" spans="1:8" x14ac:dyDescent="0.25">
      <c r="A9" s="68" t="s">
        <v>256</v>
      </c>
      <c r="B9" s="69"/>
      <c r="C9" s="69"/>
      <c r="D9" s="69"/>
      <c r="E9" s="70">
        <v>3541623.21</v>
      </c>
      <c r="F9" s="69"/>
      <c r="G9" s="69"/>
      <c r="H9" s="20"/>
    </row>
    <row r="10" spans="1:8" ht="24" x14ac:dyDescent="0.25">
      <c r="A10" s="68" t="s">
        <v>355</v>
      </c>
      <c r="B10" s="69"/>
      <c r="C10" s="69"/>
      <c r="D10" s="69"/>
      <c r="E10" s="70">
        <v>10714285.710000001</v>
      </c>
      <c r="F10" s="69"/>
      <c r="G10" s="69"/>
      <c r="H10" s="20"/>
    </row>
    <row r="11" spans="1:8" x14ac:dyDescent="0.25">
      <c r="A11" s="68" t="s">
        <v>269</v>
      </c>
      <c r="B11" s="69"/>
      <c r="C11" s="69"/>
      <c r="D11" s="69"/>
      <c r="E11" s="70">
        <v>8216.1</v>
      </c>
      <c r="F11" s="69"/>
      <c r="G11" s="69"/>
    </row>
    <row r="12" spans="1:8" x14ac:dyDescent="0.25">
      <c r="A12" s="68" t="s">
        <v>269</v>
      </c>
      <c r="B12" s="69"/>
      <c r="C12" s="69"/>
      <c r="D12" s="69"/>
      <c r="E12" s="70">
        <v>8216.1</v>
      </c>
      <c r="F12" s="69"/>
      <c r="G12" s="69"/>
    </row>
    <row r="13" spans="1:8" x14ac:dyDescent="0.25">
      <c r="A13" s="68" t="s">
        <v>277</v>
      </c>
      <c r="B13" s="69"/>
      <c r="C13" s="69"/>
      <c r="D13" s="69"/>
      <c r="E13" s="71">
        <v>198.21</v>
      </c>
      <c r="F13" s="69"/>
      <c r="G13" s="69"/>
    </row>
    <row r="14" spans="1:8" x14ac:dyDescent="0.25">
      <c r="A14" s="68" t="s">
        <v>282</v>
      </c>
      <c r="B14" s="69"/>
      <c r="C14" s="69"/>
      <c r="D14" s="69"/>
      <c r="E14" s="70">
        <v>5290.18</v>
      </c>
      <c r="F14" s="69"/>
      <c r="G14" s="69"/>
    </row>
    <row r="15" spans="1:8" x14ac:dyDescent="0.25">
      <c r="A15" s="72" t="s">
        <v>110</v>
      </c>
      <c r="B15" s="73"/>
      <c r="C15" s="73"/>
      <c r="D15" s="74">
        <v>14277829.51</v>
      </c>
      <c r="E15" s="74">
        <v>14277829.51</v>
      </c>
      <c r="F15" s="73"/>
      <c r="G15" s="73"/>
    </row>
    <row r="17" spans="1:7" x14ac:dyDescent="0.25">
      <c r="A17" s="77" t="s">
        <v>111</v>
      </c>
      <c r="B17" s="20"/>
      <c r="C17" s="20"/>
      <c r="D17" s="20"/>
      <c r="E17" s="20"/>
      <c r="F17" s="20"/>
      <c r="G17" s="20"/>
    </row>
    <row r="18" spans="1:7" ht="15.75" x14ac:dyDescent="0.25">
      <c r="A18" s="76" t="s">
        <v>357</v>
      </c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78" t="s">
        <v>106</v>
      </c>
      <c r="B20" s="291" t="s">
        <v>119</v>
      </c>
      <c r="C20" s="291"/>
      <c r="D20" s="291" t="s">
        <v>120</v>
      </c>
      <c r="E20" s="291"/>
      <c r="F20" s="291" t="s">
        <v>121</v>
      </c>
      <c r="G20" s="291"/>
    </row>
    <row r="21" spans="1:7" x14ac:dyDescent="0.25">
      <c r="A21" s="78" t="s">
        <v>222</v>
      </c>
      <c r="B21" s="292" t="s">
        <v>108</v>
      </c>
      <c r="C21" s="292" t="s">
        <v>109</v>
      </c>
      <c r="D21" s="292" t="s">
        <v>108</v>
      </c>
      <c r="E21" s="292" t="s">
        <v>109</v>
      </c>
      <c r="F21" s="292" t="s">
        <v>108</v>
      </c>
      <c r="G21" s="292" t="s">
        <v>109</v>
      </c>
    </row>
    <row r="22" spans="1:7" x14ac:dyDescent="0.25">
      <c r="A22" s="78" t="s">
        <v>223</v>
      </c>
      <c r="B22" s="293"/>
      <c r="C22" s="293"/>
      <c r="D22" s="293"/>
      <c r="E22" s="293"/>
      <c r="F22" s="293"/>
      <c r="G22" s="293"/>
    </row>
    <row r="23" spans="1:7" x14ac:dyDescent="0.25">
      <c r="A23" s="79" t="s">
        <v>351</v>
      </c>
      <c r="B23" s="80"/>
      <c r="C23" s="80"/>
      <c r="D23" s="75">
        <v>754058.99</v>
      </c>
      <c r="E23" s="75">
        <v>754058.99</v>
      </c>
      <c r="F23" s="80"/>
      <c r="G23" s="80"/>
    </row>
    <row r="24" spans="1:7" x14ac:dyDescent="0.25">
      <c r="A24" s="81" t="s">
        <v>224</v>
      </c>
      <c r="B24" s="80"/>
      <c r="C24" s="80"/>
      <c r="D24" s="80"/>
      <c r="E24" s="75">
        <v>754058.99</v>
      </c>
      <c r="F24" s="80"/>
      <c r="G24" s="80"/>
    </row>
    <row r="25" spans="1:7" x14ac:dyDescent="0.25">
      <c r="A25" s="82" t="s">
        <v>257</v>
      </c>
      <c r="B25" s="69"/>
      <c r="C25" s="69"/>
      <c r="D25" s="69"/>
      <c r="E25" s="70">
        <v>2145.54</v>
      </c>
      <c r="F25" s="69"/>
      <c r="G25" s="69"/>
    </row>
    <row r="26" spans="1:7" x14ac:dyDescent="0.25">
      <c r="A26" s="82" t="s">
        <v>258</v>
      </c>
      <c r="B26" s="69"/>
      <c r="C26" s="69"/>
      <c r="D26" s="69"/>
      <c r="E26" s="70">
        <v>2000</v>
      </c>
      <c r="F26" s="69"/>
      <c r="G26" s="69"/>
    </row>
    <row r="27" spans="1:7" x14ac:dyDescent="0.25">
      <c r="A27" s="82" t="s">
        <v>225</v>
      </c>
      <c r="B27" s="69"/>
      <c r="C27" s="69"/>
      <c r="D27" s="69"/>
      <c r="E27" s="70">
        <v>13392.86</v>
      </c>
      <c r="F27" s="69"/>
      <c r="G27" s="69"/>
    </row>
    <row r="28" spans="1:7" x14ac:dyDescent="0.25">
      <c r="A28" s="82" t="s">
        <v>225</v>
      </c>
      <c r="B28" s="69"/>
      <c r="C28" s="69"/>
      <c r="D28" s="69"/>
      <c r="E28" s="70">
        <v>13392.86</v>
      </c>
      <c r="F28" s="69"/>
      <c r="G28" s="69"/>
    </row>
    <row r="29" spans="1:7" x14ac:dyDescent="0.25">
      <c r="A29" s="82" t="s">
        <v>225</v>
      </c>
      <c r="B29" s="69"/>
      <c r="C29" s="69"/>
      <c r="D29" s="69"/>
      <c r="E29" s="70">
        <v>13392.86</v>
      </c>
      <c r="F29" s="69"/>
      <c r="G29" s="69"/>
    </row>
    <row r="30" spans="1:7" x14ac:dyDescent="0.25">
      <c r="A30" s="82" t="s">
        <v>259</v>
      </c>
      <c r="B30" s="69"/>
      <c r="C30" s="69"/>
      <c r="D30" s="69"/>
      <c r="E30" s="70">
        <v>3321.43</v>
      </c>
      <c r="F30" s="69"/>
      <c r="G30" s="69"/>
    </row>
    <row r="31" spans="1:7" x14ac:dyDescent="0.25">
      <c r="A31" s="82" t="s">
        <v>259</v>
      </c>
      <c r="B31" s="69"/>
      <c r="C31" s="69"/>
      <c r="D31" s="69"/>
      <c r="E31" s="70">
        <v>3321.43</v>
      </c>
      <c r="F31" s="69"/>
      <c r="G31" s="69"/>
    </row>
    <row r="32" spans="1:7" x14ac:dyDescent="0.25">
      <c r="A32" s="82" t="s">
        <v>259</v>
      </c>
      <c r="B32" s="69"/>
      <c r="C32" s="69"/>
      <c r="D32" s="69"/>
      <c r="E32" s="70">
        <v>3321.43</v>
      </c>
      <c r="F32" s="69"/>
      <c r="G32" s="69"/>
    </row>
    <row r="33" spans="1:7" x14ac:dyDescent="0.25">
      <c r="A33" s="82" t="s">
        <v>259</v>
      </c>
      <c r="B33" s="69"/>
      <c r="C33" s="69"/>
      <c r="D33" s="69"/>
      <c r="E33" s="70">
        <v>3321.43</v>
      </c>
      <c r="F33" s="69"/>
      <c r="G33" s="69"/>
    </row>
    <row r="34" spans="1:7" x14ac:dyDescent="0.25">
      <c r="A34" s="82" t="s">
        <v>259</v>
      </c>
      <c r="B34" s="69"/>
      <c r="C34" s="69"/>
      <c r="D34" s="69"/>
      <c r="E34" s="70">
        <v>3321.43</v>
      </c>
      <c r="F34" s="69"/>
      <c r="G34" s="69"/>
    </row>
    <row r="35" spans="1:7" x14ac:dyDescent="0.25">
      <c r="A35" s="82" t="s">
        <v>260</v>
      </c>
      <c r="B35" s="69"/>
      <c r="C35" s="69"/>
      <c r="D35" s="69"/>
      <c r="E35" s="70">
        <v>7400</v>
      </c>
      <c r="F35" s="69"/>
      <c r="G35" s="69"/>
    </row>
    <row r="36" spans="1:7" x14ac:dyDescent="0.25">
      <c r="A36" s="82" t="s">
        <v>261</v>
      </c>
      <c r="B36" s="69"/>
      <c r="C36" s="69"/>
      <c r="D36" s="69"/>
      <c r="E36" s="70">
        <v>7720.54</v>
      </c>
      <c r="F36" s="69"/>
      <c r="G36" s="69"/>
    </row>
    <row r="37" spans="1:7" x14ac:dyDescent="0.25">
      <c r="A37" s="82" t="s">
        <v>262</v>
      </c>
      <c r="B37" s="69"/>
      <c r="C37" s="69"/>
      <c r="D37" s="69"/>
      <c r="E37" s="70">
        <v>9650.89</v>
      </c>
      <c r="F37" s="69"/>
      <c r="G37" s="69"/>
    </row>
    <row r="38" spans="1:7" x14ac:dyDescent="0.25">
      <c r="A38" s="82" t="s">
        <v>263</v>
      </c>
      <c r="B38" s="69"/>
      <c r="C38" s="69"/>
      <c r="D38" s="69"/>
      <c r="E38" s="70">
        <v>5126.79</v>
      </c>
      <c r="F38" s="69"/>
      <c r="G38" s="69"/>
    </row>
    <row r="39" spans="1:7" x14ac:dyDescent="0.25">
      <c r="A39" s="82" t="s">
        <v>263</v>
      </c>
      <c r="B39" s="69"/>
      <c r="C39" s="69"/>
      <c r="D39" s="69"/>
      <c r="E39" s="70">
        <v>5126.79</v>
      </c>
      <c r="F39" s="69"/>
      <c r="G39" s="69"/>
    </row>
    <row r="40" spans="1:7" x14ac:dyDescent="0.25">
      <c r="A40" s="82" t="s">
        <v>263</v>
      </c>
      <c r="B40" s="69"/>
      <c r="C40" s="69"/>
      <c r="D40" s="69"/>
      <c r="E40" s="70">
        <v>5126.79</v>
      </c>
      <c r="F40" s="69"/>
      <c r="G40" s="69"/>
    </row>
    <row r="41" spans="1:7" x14ac:dyDescent="0.25">
      <c r="A41" s="82" t="s">
        <v>263</v>
      </c>
      <c r="B41" s="69"/>
      <c r="C41" s="69"/>
      <c r="D41" s="69"/>
      <c r="E41" s="70">
        <v>5126.79</v>
      </c>
      <c r="F41" s="69"/>
      <c r="G41" s="69"/>
    </row>
    <row r="42" spans="1:7" x14ac:dyDescent="0.25">
      <c r="A42" s="82" t="s">
        <v>263</v>
      </c>
      <c r="B42" s="69"/>
      <c r="C42" s="69"/>
      <c r="D42" s="69"/>
      <c r="E42" s="70">
        <v>5126.79</v>
      </c>
      <c r="F42" s="69"/>
      <c r="G42" s="69"/>
    </row>
    <row r="43" spans="1:7" x14ac:dyDescent="0.25">
      <c r="A43" s="82" t="s">
        <v>263</v>
      </c>
      <c r="B43" s="69"/>
      <c r="C43" s="69"/>
      <c r="D43" s="69"/>
      <c r="E43" s="70">
        <v>5126.79</v>
      </c>
      <c r="F43" s="69"/>
      <c r="G43" s="69"/>
    </row>
    <row r="44" spans="1:7" x14ac:dyDescent="0.25">
      <c r="A44" s="82" t="s">
        <v>264</v>
      </c>
      <c r="B44" s="69"/>
      <c r="C44" s="69"/>
      <c r="D44" s="69"/>
      <c r="E44" s="70">
        <v>1015.18</v>
      </c>
      <c r="F44" s="69"/>
      <c r="G44" s="69"/>
    </row>
    <row r="45" spans="1:7" x14ac:dyDescent="0.25">
      <c r="A45" s="82" t="s">
        <v>264</v>
      </c>
      <c r="B45" s="69"/>
      <c r="C45" s="69"/>
      <c r="D45" s="69"/>
      <c r="E45" s="70">
        <v>1015.18</v>
      </c>
      <c r="F45" s="69"/>
      <c r="G45" s="69"/>
    </row>
    <row r="46" spans="1:7" x14ac:dyDescent="0.25">
      <c r="A46" s="82" t="s">
        <v>264</v>
      </c>
      <c r="B46" s="69"/>
      <c r="C46" s="69"/>
      <c r="D46" s="69"/>
      <c r="E46" s="70">
        <v>1015.18</v>
      </c>
      <c r="F46" s="69"/>
      <c r="G46" s="69"/>
    </row>
    <row r="47" spans="1:7" x14ac:dyDescent="0.25">
      <c r="A47" s="82" t="s">
        <v>264</v>
      </c>
      <c r="B47" s="69"/>
      <c r="C47" s="69"/>
      <c r="D47" s="69"/>
      <c r="E47" s="70">
        <v>1015.18</v>
      </c>
      <c r="F47" s="69"/>
      <c r="G47" s="69"/>
    </row>
    <row r="48" spans="1:7" x14ac:dyDescent="0.25">
      <c r="A48" s="82" t="s">
        <v>264</v>
      </c>
      <c r="B48" s="69"/>
      <c r="C48" s="69"/>
      <c r="D48" s="69"/>
      <c r="E48" s="70">
        <v>1015.18</v>
      </c>
      <c r="F48" s="69"/>
      <c r="G48" s="69"/>
    </row>
    <row r="49" spans="1:7" x14ac:dyDescent="0.25">
      <c r="A49" s="82" t="s">
        <v>264</v>
      </c>
      <c r="B49" s="69"/>
      <c r="C49" s="69"/>
      <c r="D49" s="69"/>
      <c r="E49" s="70">
        <v>1015.18</v>
      </c>
      <c r="F49" s="69"/>
      <c r="G49" s="69"/>
    </row>
    <row r="50" spans="1:7" x14ac:dyDescent="0.25">
      <c r="A50" s="82" t="s">
        <v>264</v>
      </c>
      <c r="B50" s="69"/>
      <c r="C50" s="69"/>
      <c r="D50" s="69"/>
      <c r="E50" s="70">
        <v>1015.18</v>
      </c>
      <c r="F50" s="69"/>
      <c r="G50" s="69"/>
    </row>
    <row r="51" spans="1:7" x14ac:dyDescent="0.25">
      <c r="A51" s="82" t="s">
        <v>264</v>
      </c>
      <c r="B51" s="69"/>
      <c r="C51" s="69"/>
      <c r="D51" s="69"/>
      <c r="E51" s="70">
        <v>1015.18</v>
      </c>
      <c r="F51" s="69"/>
      <c r="G51" s="69"/>
    </row>
    <row r="52" spans="1:7" x14ac:dyDescent="0.25">
      <c r="A52" s="82" t="s">
        <v>264</v>
      </c>
      <c r="B52" s="69"/>
      <c r="C52" s="69"/>
      <c r="D52" s="69"/>
      <c r="E52" s="70">
        <v>1015.18</v>
      </c>
      <c r="F52" s="69"/>
      <c r="G52" s="69"/>
    </row>
    <row r="53" spans="1:7" x14ac:dyDescent="0.25">
      <c r="A53" s="82" t="s">
        <v>265</v>
      </c>
      <c r="B53" s="69"/>
      <c r="C53" s="69"/>
      <c r="D53" s="69"/>
      <c r="E53" s="70">
        <v>3344.64</v>
      </c>
      <c r="F53" s="69"/>
      <c r="G53" s="69"/>
    </row>
    <row r="54" spans="1:7" x14ac:dyDescent="0.25">
      <c r="A54" s="82" t="s">
        <v>265</v>
      </c>
      <c r="B54" s="69"/>
      <c r="C54" s="69"/>
      <c r="D54" s="69"/>
      <c r="E54" s="70">
        <v>3344.64</v>
      </c>
      <c r="F54" s="69"/>
      <c r="G54" s="69"/>
    </row>
    <row r="55" spans="1:7" x14ac:dyDescent="0.25">
      <c r="A55" s="82" t="s">
        <v>265</v>
      </c>
      <c r="B55" s="69"/>
      <c r="C55" s="69"/>
      <c r="D55" s="69"/>
      <c r="E55" s="70">
        <v>3344.64</v>
      </c>
      <c r="F55" s="69"/>
      <c r="G55" s="69"/>
    </row>
    <row r="56" spans="1:7" x14ac:dyDescent="0.25">
      <c r="A56" s="82" t="s">
        <v>265</v>
      </c>
      <c r="B56" s="69"/>
      <c r="C56" s="69"/>
      <c r="D56" s="69"/>
      <c r="E56" s="70">
        <v>3344.64</v>
      </c>
      <c r="F56" s="69"/>
      <c r="G56" s="69"/>
    </row>
    <row r="57" spans="1:7" x14ac:dyDescent="0.25">
      <c r="A57" s="82" t="s">
        <v>265</v>
      </c>
      <c r="B57" s="69"/>
      <c r="C57" s="69"/>
      <c r="D57" s="69"/>
      <c r="E57" s="70">
        <v>3344.64</v>
      </c>
      <c r="F57" s="69"/>
      <c r="G57" s="69"/>
    </row>
    <row r="58" spans="1:7" x14ac:dyDescent="0.25">
      <c r="A58" s="82" t="s">
        <v>265</v>
      </c>
      <c r="B58" s="69"/>
      <c r="C58" s="69"/>
      <c r="D58" s="69"/>
      <c r="E58" s="70">
        <v>1890.18</v>
      </c>
      <c r="F58" s="69"/>
      <c r="G58" s="69"/>
    </row>
    <row r="59" spans="1:7" x14ac:dyDescent="0.25">
      <c r="A59" s="82" t="s">
        <v>265</v>
      </c>
      <c r="B59" s="69"/>
      <c r="C59" s="69"/>
      <c r="D59" s="69"/>
      <c r="E59" s="70">
        <v>1890.18</v>
      </c>
      <c r="F59" s="69"/>
      <c r="G59" s="69"/>
    </row>
    <row r="60" spans="1:7" x14ac:dyDescent="0.25">
      <c r="A60" s="82" t="s">
        <v>265</v>
      </c>
      <c r="B60" s="69"/>
      <c r="C60" s="69"/>
      <c r="D60" s="69"/>
      <c r="E60" s="70">
        <v>1890.18</v>
      </c>
      <c r="F60" s="69"/>
      <c r="G60" s="69"/>
    </row>
    <row r="61" spans="1:7" x14ac:dyDescent="0.25">
      <c r="A61" s="82" t="s">
        <v>265</v>
      </c>
      <c r="B61" s="69"/>
      <c r="C61" s="69"/>
      <c r="D61" s="69"/>
      <c r="E61" s="70">
        <v>1890.18</v>
      </c>
      <c r="F61" s="69"/>
      <c r="G61" s="69"/>
    </row>
    <row r="62" spans="1:7" x14ac:dyDescent="0.25">
      <c r="A62" s="82" t="s">
        <v>265</v>
      </c>
      <c r="B62" s="69"/>
      <c r="C62" s="69"/>
      <c r="D62" s="69"/>
      <c r="E62" s="70">
        <v>1890.18</v>
      </c>
      <c r="F62" s="69"/>
      <c r="G62" s="69"/>
    </row>
    <row r="63" spans="1:7" x14ac:dyDescent="0.25">
      <c r="A63" s="82" t="s">
        <v>266</v>
      </c>
      <c r="B63" s="69"/>
      <c r="C63" s="69"/>
      <c r="D63" s="69"/>
      <c r="E63" s="70">
        <v>3344.64</v>
      </c>
      <c r="F63" s="69"/>
      <c r="G63" s="69"/>
    </row>
    <row r="64" spans="1:7" x14ac:dyDescent="0.25">
      <c r="A64" s="82" t="s">
        <v>266</v>
      </c>
      <c r="B64" s="69"/>
      <c r="C64" s="69"/>
      <c r="D64" s="69"/>
      <c r="E64" s="70">
        <v>3344.64</v>
      </c>
      <c r="F64" s="69"/>
      <c r="G64" s="69"/>
    </row>
    <row r="65" spans="1:7" x14ac:dyDescent="0.25">
      <c r="A65" s="82" t="s">
        <v>266</v>
      </c>
      <c r="B65" s="69"/>
      <c r="C65" s="69"/>
      <c r="D65" s="69"/>
      <c r="E65" s="70">
        <v>3344.64</v>
      </c>
      <c r="F65" s="69"/>
      <c r="G65" s="69"/>
    </row>
    <row r="66" spans="1:7" x14ac:dyDescent="0.25">
      <c r="A66" s="82" t="s">
        <v>266</v>
      </c>
      <c r="B66" s="69"/>
      <c r="C66" s="69"/>
      <c r="D66" s="69"/>
      <c r="E66" s="70">
        <v>3344.64</v>
      </c>
      <c r="F66" s="69"/>
      <c r="G66" s="69"/>
    </row>
    <row r="67" spans="1:7" x14ac:dyDescent="0.25">
      <c r="A67" s="82" t="s">
        <v>266</v>
      </c>
      <c r="B67" s="69"/>
      <c r="C67" s="69"/>
      <c r="D67" s="69"/>
      <c r="E67" s="70">
        <v>3344.64</v>
      </c>
      <c r="F67" s="69"/>
      <c r="G67" s="69"/>
    </row>
    <row r="68" spans="1:7" x14ac:dyDescent="0.25">
      <c r="A68" s="82" t="s">
        <v>267</v>
      </c>
      <c r="B68" s="69"/>
      <c r="C68" s="69"/>
      <c r="D68" s="69"/>
      <c r="E68" s="70">
        <v>2076.79</v>
      </c>
      <c r="F68" s="69"/>
      <c r="G68" s="69"/>
    </row>
    <row r="69" spans="1:7" x14ac:dyDescent="0.25">
      <c r="A69" s="82" t="s">
        <v>267</v>
      </c>
      <c r="B69" s="69"/>
      <c r="C69" s="69"/>
      <c r="D69" s="69"/>
      <c r="E69" s="70">
        <v>2076.79</v>
      </c>
      <c r="F69" s="69"/>
      <c r="G69" s="69"/>
    </row>
    <row r="70" spans="1:7" x14ac:dyDescent="0.25">
      <c r="A70" s="82" t="s">
        <v>268</v>
      </c>
      <c r="B70" s="69"/>
      <c r="C70" s="69"/>
      <c r="D70" s="69"/>
      <c r="E70" s="70">
        <v>1591.07</v>
      </c>
      <c r="F70" s="69"/>
      <c r="G70" s="69"/>
    </row>
    <row r="71" spans="1:7" x14ac:dyDescent="0.25">
      <c r="A71" s="82" t="s">
        <v>235</v>
      </c>
      <c r="B71" s="69"/>
      <c r="C71" s="69"/>
      <c r="D71" s="69"/>
      <c r="E71" s="70">
        <v>109821.43</v>
      </c>
      <c r="F71" s="69"/>
      <c r="G71" s="69"/>
    </row>
    <row r="72" spans="1:7" x14ac:dyDescent="0.25">
      <c r="A72" s="82" t="s">
        <v>239</v>
      </c>
      <c r="B72" s="69"/>
      <c r="C72" s="69"/>
      <c r="D72" s="69"/>
      <c r="E72" s="70">
        <v>57612.5</v>
      </c>
      <c r="F72" s="69"/>
      <c r="G72" s="69"/>
    </row>
    <row r="73" spans="1:7" x14ac:dyDescent="0.25">
      <c r="A73" s="82" t="s">
        <v>240</v>
      </c>
      <c r="B73" s="69"/>
      <c r="C73" s="69"/>
      <c r="D73" s="69"/>
      <c r="E73" s="70">
        <v>10712.5</v>
      </c>
      <c r="F73" s="69"/>
      <c r="G73" s="69"/>
    </row>
    <row r="74" spans="1:7" x14ac:dyDescent="0.25">
      <c r="A74" s="82" t="s">
        <v>270</v>
      </c>
      <c r="B74" s="69"/>
      <c r="C74" s="69"/>
      <c r="D74" s="69"/>
      <c r="E74" s="70">
        <v>4000</v>
      </c>
      <c r="F74" s="69"/>
      <c r="G74" s="69"/>
    </row>
    <row r="75" spans="1:7" x14ac:dyDescent="0.25">
      <c r="A75" s="82" t="s">
        <v>271</v>
      </c>
      <c r="B75" s="69"/>
      <c r="C75" s="69"/>
      <c r="D75" s="69"/>
      <c r="E75" s="70">
        <v>26000</v>
      </c>
      <c r="F75" s="69"/>
      <c r="G75" s="69"/>
    </row>
    <row r="76" spans="1:7" x14ac:dyDescent="0.25">
      <c r="A76" s="82" t="s">
        <v>272</v>
      </c>
      <c r="B76" s="69"/>
      <c r="C76" s="69"/>
      <c r="D76" s="69"/>
      <c r="E76" s="70">
        <v>3624.11</v>
      </c>
      <c r="F76" s="69"/>
      <c r="G76" s="69"/>
    </row>
    <row r="77" spans="1:7" x14ac:dyDescent="0.25">
      <c r="A77" s="82" t="s">
        <v>241</v>
      </c>
      <c r="B77" s="69"/>
      <c r="C77" s="69"/>
      <c r="D77" s="69"/>
      <c r="E77" s="70">
        <v>10208.040000000001</v>
      </c>
      <c r="F77" s="69"/>
      <c r="G77" s="69"/>
    </row>
    <row r="78" spans="1:7" x14ac:dyDescent="0.25">
      <c r="A78" s="82" t="s">
        <v>242</v>
      </c>
      <c r="B78" s="69"/>
      <c r="C78" s="69"/>
      <c r="D78" s="69"/>
      <c r="E78" s="70">
        <v>10854.46</v>
      </c>
      <c r="F78" s="69"/>
      <c r="G78" s="69"/>
    </row>
    <row r="79" spans="1:7" x14ac:dyDescent="0.25">
      <c r="A79" s="82" t="s">
        <v>242</v>
      </c>
      <c r="B79" s="69"/>
      <c r="C79" s="69"/>
      <c r="D79" s="69"/>
      <c r="E79" s="70">
        <v>10854.46</v>
      </c>
      <c r="F79" s="69"/>
      <c r="G79" s="69"/>
    </row>
    <row r="80" spans="1:7" x14ac:dyDescent="0.25">
      <c r="A80" s="82" t="s">
        <v>242</v>
      </c>
      <c r="B80" s="69"/>
      <c r="C80" s="69"/>
      <c r="D80" s="69"/>
      <c r="E80" s="70">
        <v>10854.46</v>
      </c>
      <c r="F80" s="69"/>
      <c r="G80" s="69"/>
    </row>
    <row r="81" spans="1:7" x14ac:dyDescent="0.25">
      <c r="A81" s="82" t="s">
        <v>242</v>
      </c>
      <c r="B81" s="69"/>
      <c r="C81" s="69"/>
      <c r="D81" s="69"/>
      <c r="E81" s="70">
        <v>10854.46</v>
      </c>
      <c r="F81" s="69"/>
      <c r="G81" s="69"/>
    </row>
    <row r="82" spans="1:7" x14ac:dyDescent="0.25">
      <c r="A82" s="82" t="s">
        <v>243</v>
      </c>
      <c r="B82" s="69"/>
      <c r="C82" s="69"/>
      <c r="D82" s="69"/>
      <c r="E82" s="70">
        <v>3038.39</v>
      </c>
      <c r="F82" s="69"/>
      <c r="G82" s="69"/>
    </row>
    <row r="83" spans="1:7" x14ac:dyDescent="0.25">
      <c r="A83" s="82" t="s">
        <v>243</v>
      </c>
      <c r="B83" s="69"/>
      <c r="C83" s="69"/>
      <c r="D83" s="69"/>
      <c r="E83" s="70">
        <v>3038.39</v>
      </c>
      <c r="F83" s="69"/>
      <c r="G83" s="69"/>
    </row>
    <row r="84" spans="1:7" x14ac:dyDescent="0.25">
      <c r="A84" s="82" t="s">
        <v>244</v>
      </c>
      <c r="B84" s="69"/>
      <c r="C84" s="69"/>
      <c r="D84" s="69"/>
      <c r="E84" s="70">
        <v>3038.39</v>
      </c>
      <c r="F84" s="69"/>
      <c r="G84" s="69"/>
    </row>
    <row r="85" spans="1:7" x14ac:dyDescent="0.25">
      <c r="A85" s="82" t="s">
        <v>245</v>
      </c>
      <c r="B85" s="69"/>
      <c r="C85" s="69"/>
      <c r="D85" s="69"/>
      <c r="E85" s="70">
        <v>3025</v>
      </c>
      <c r="F85" s="69"/>
      <c r="G85" s="69"/>
    </row>
    <row r="86" spans="1:7" x14ac:dyDescent="0.25">
      <c r="A86" s="82" t="s">
        <v>246</v>
      </c>
      <c r="B86" s="69"/>
      <c r="C86" s="69"/>
      <c r="D86" s="69"/>
      <c r="E86" s="70">
        <v>6055.36</v>
      </c>
      <c r="F86" s="69"/>
      <c r="G86" s="69"/>
    </row>
    <row r="87" spans="1:7" x14ac:dyDescent="0.25">
      <c r="A87" s="82" t="s">
        <v>247</v>
      </c>
      <c r="B87" s="69"/>
      <c r="C87" s="69"/>
      <c r="D87" s="69"/>
      <c r="E87" s="70">
        <v>4724.1099999999997</v>
      </c>
      <c r="F87" s="69"/>
      <c r="G87" s="69"/>
    </row>
    <row r="88" spans="1:7" x14ac:dyDescent="0.25">
      <c r="A88" s="82" t="s">
        <v>248</v>
      </c>
      <c r="B88" s="69"/>
      <c r="C88" s="69"/>
      <c r="D88" s="69"/>
      <c r="E88" s="70">
        <v>5235.71</v>
      </c>
      <c r="F88" s="69"/>
      <c r="G88" s="69"/>
    </row>
    <row r="89" spans="1:7" x14ac:dyDescent="0.25">
      <c r="A89" s="82" t="s">
        <v>273</v>
      </c>
      <c r="B89" s="69"/>
      <c r="C89" s="69"/>
      <c r="D89" s="69"/>
      <c r="E89" s="70">
        <v>2122.3200000000002</v>
      </c>
      <c r="F89" s="69"/>
      <c r="G89" s="69"/>
    </row>
    <row r="90" spans="1:7" x14ac:dyDescent="0.25">
      <c r="A90" s="82" t="s">
        <v>274</v>
      </c>
      <c r="B90" s="69"/>
      <c r="C90" s="69"/>
      <c r="D90" s="69"/>
      <c r="E90" s="70">
        <v>4775</v>
      </c>
      <c r="F90" s="69"/>
      <c r="G90" s="69"/>
    </row>
    <row r="91" spans="1:7" x14ac:dyDescent="0.25">
      <c r="A91" s="82" t="s">
        <v>275</v>
      </c>
      <c r="B91" s="69"/>
      <c r="C91" s="69"/>
      <c r="D91" s="69"/>
      <c r="E91" s="71">
        <v>479.46</v>
      </c>
      <c r="F91" s="69"/>
      <c r="G91" s="69"/>
    </row>
    <row r="92" spans="1:7" x14ac:dyDescent="0.25">
      <c r="A92" s="82" t="s">
        <v>275</v>
      </c>
      <c r="B92" s="69"/>
      <c r="C92" s="69"/>
      <c r="D92" s="69"/>
      <c r="E92" s="71">
        <v>479.46</v>
      </c>
      <c r="F92" s="69"/>
      <c r="G92" s="69"/>
    </row>
    <row r="93" spans="1:7" x14ac:dyDescent="0.25">
      <c r="A93" s="82" t="s">
        <v>276</v>
      </c>
      <c r="B93" s="69"/>
      <c r="C93" s="69"/>
      <c r="D93" s="69"/>
      <c r="E93" s="71">
        <v>640.17999999999995</v>
      </c>
      <c r="F93" s="69"/>
      <c r="G93" s="69"/>
    </row>
    <row r="94" spans="1:7" x14ac:dyDescent="0.25">
      <c r="A94" s="82" t="s">
        <v>276</v>
      </c>
      <c r="B94" s="69"/>
      <c r="C94" s="69"/>
      <c r="D94" s="69"/>
      <c r="E94" s="71">
        <v>640.17999999999995</v>
      </c>
      <c r="F94" s="69"/>
      <c r="G94" s="69"/>
    </row>
    <row r="95" spans="1:7" x14ac:dyDescent="0.25">
      <c r="A95" s="82" t="s">
        <v>276</v>
      </c>
      <c r="B95" s="69"/>
      <c r="C95" s="69"/>
      <c r="D95" s="69"/>
      <c r="E95" s="71">
        <v>640.17999999999995</v>
      </c>
      <c r="F95" s="69"/>
      <c r="G95" s="69"/>
    </row>
    <row r="96" spans="1:7" x14ac:dyDescent="0.25">
      <c r="A96" s="82" t="s">
        <v>276</v>
      </c>
      <c r="B96" s="69"/>
      <c r="C96" s="69"/>
      <c r="D96" s="69"/>
      <c r="E96" s="71">
        <v>640.17999999999995</v>
      </c>
      <c r="F96" s="69"/>
      <c r="G96" s="69"/>
    </row>
    <row r="97" spans="1:7" x14ac:dyDescent="0.25">
      <c r="A97" s="82" t="s">
        <v>276</v>
      </c>
      <c r="B97" s="69"/>
      <c r="C97" s="69"/>
      <c r="D97" s="69"/>
      <c r="E97" s="71">
        <v>640.17999999999995</v>
      </c>
      <c r="F97" s="69"/>
      <c r="G97" s="69"/>
    </row>
    <row r="98" spans="1:7" x14ac:dyDescent="0.25">
      <c r="A98" s="82" t="s">
        <v>278</v>
      </c>
      <c r="B98" s="69"/>
      <c r="C98" s="69"/>
      <c r="D98" s="69"/>
      <c r="E98" s="70">
        <v>1283.93</v>
      </c>
      <c r="F98" s="69"/>
      <c r="G98" s="69"/>
    </row>
    <row r="99" spans="1:7" x14ac:dyDescent="0.25">
      <c r="A99" s="82" t="s">
        <v>278</v>
      </c>
      <c r="B99" s="69"/>
      <c r="C99" s="69"/>
      <c r="D99" s="69"/>
      <c r="E99" s="70">
        <v>1283.93</v>
      </c>
      <c r="F99" s="69"/>
      <c r="G99" s="69"/>
    </row>
    <row r="100" spans="1:7" x14ac:dyDescent="0.25">
      <c r="A100" s="82" t="s">
        <v>278</v>
      </c>
      <c r="B100" s="69"/>
      <c r="C100" s="69"/>
      <c r="D100" s="69"/>
      <c r="E100" s="70">
        <v>1283.93</v>
      </c>
      <c r="F100" s="69"/>
      <c r="G100" s="69"/>
    </row>
    <row r="101" spans="1:7" x14ac:dyDescent="0.25">
      <c r="A101" s="82" t="s">
        <v>279</v>
      </c>
      <c r="B101" s="69"/>
      <c r="C101" s="69"/>
      <c r="D101" s="69"/>
      <c r="E101" s="71">
        <v>479.46</v>
      </c>
      <c r="F101" s="69"/>
      <c r="G101" s="69"/>
    </row>
    <row r="102" spans="1:7" x14ac:dyDescent="0.25">
      <c r="A102" s="82" t="s">
        <v>279</v>
      </c>
      <c r="B102" s="69"/>
      <c r="C102" s="69"/>
      <c r="D102" s="69"/>
      <c r="E102" s="71">
        <v>479.46</v>
      </c>
      <c r="F102" s="69"/>
      <c r="G102" s="69"/>
    </row>
    <row r="103" spans="1:7" x14ac:dyDescent="0.25">
      <c r="A103" s="82" t="s">
        <v>279</v>
      </c>
      <c r="B103" s="69"/>
      <c r="C103" s="69"/>
      <c r="D103" s="69"/>
      <c r="E103" s="71">
        <v>479.46</v>
      </c>
      <c r="F103" s="69"/>
      <c r="G103" s="69"/>
    </row>
    <row r="104" spans="1:7" x14ac:dyDescent="0.25">
      <c r="A104" s="82" t="s">
        <v>279</v>
      </c>
      <c r="B104" s="69"/>
      <c r="C104" s="69"/>
      <c r="D104" s="69"/>
      <c r="E104" s="71">
        <v>479.46</v>
      </c>
      <c r="F104" s="69"/>
      <c r="G104" s="69"/>
    </row>
    <row r="105" spans="1:7" x14ac:dyDescent="0.25">
      <c r="A105" s="82" t="s">
        <v>279</v>
      </c>
      <c r="B105" s="69"/>
      <c r="C105" s="69"/>
      <c r="D105" s="69"/>
      <c r="E105" s="71">
        <v>479.46</v>
      </c>
      <c r="F105" s="69"/>
      <c r="G105" s="69"/>
    </row>
    <row r="106" spans="1:7" x14ac:dyDescent="0.25">
      <c r="A106" s="82" t="s">
        <v>279</v>
      </c>
      <c r="B106" s="69"/>
      <c r="C106" s="69"/>
      <c r="D106" s="69"/>
      <c r="E106" s="71">
        <v>479.46</v>
      </c>
      <c r="F106" s="69"/>
      <c r="G106" s="69"/>
    </row>
    <row r="107" spans="1:7" x14ac:dyDescent="0.25">
      <c r="A107" s="82" t="s">
        <v>279</v>
      </c>
      <c r="B107" s="69"/>
      <c r="C107" s="69"/>
      <c r="D107" s="69"/>
      <c r="E107" s="71">
        <v>479.46</v>
      </c>
      <c r="F107" s="69"/>
      <c r="G107" s="69"/>
    </row>
    <row r="108" spans="1:7" x14ac:dyDescent="0.25">
      <c r="A108" s="82" t="s">
        <v>280</v>
      </c>
      <c r="B108" s="69"/>
      <c r="C108" s="69"/>
      <c r="D108" s="69"/>
      <c r="E108" s="70">
        <v>56000</v>
      </c>
      <c r="F108" s="69"/>
      <c r="G108" s="69"/>
    </row>
    <row r="109" spans="1:7" x14ac:dyDescent="0.25">
      <c r="A109" s="82" t="s">
        <v>281</v>
      </c>
      <c r="B109" s="69"/>
      <c r="C109" s="69"/>
      <c r="D109" s="69"/>
      <c r="E109" s="70">
        <v>28339.29</v>
      </c>
      <c r="F109" s="69"/>
      <c r="G109" s="69"/>
    </row>
    <row r="110" spans="1:7" x14ac:dyDescent="0.25">
      <c r="A110" s="82" t="s">
        <v>249</v>
      </c>
      <c r="B110" s="69"/>
      <c r="C110" s="69"/>
      <c r="D110" s="69"/>
      <c r="E110" s="70">
        <v>7855.36</v>
      </c>
      <c r="F110" s="69"/>
      <c r="G110" s="69"/>
    </row>
    <row r="111" spans="1:7" x14ac:dyDescent="0.25">
      <c r="A111" s="82" t="s">
        <v>250</v>
      </c>
      <c r="B111" s="69"/>
      <c r="C111" s="69"/>
      <c r="D111" s="69"/>
      <c r="E111" s="70">
        <v>8807.14</v>
      </c>
      <c r="F111" s="69"/>
      <c r="G111" s="69"/>
    </row>
    <row r="112" spans="1:7" x14ac:dyDescent="0.25">
      <c r="A112" s="82" t="s">
        <v>251</v>
      </c>
      <c r="B112" s="69"/>
      <c r="C112" s="69"/>
      <c r="D112" s="69"/>
      <c r="E112" s="70">
        <v>10833.04</v>
      </c>
      <c r="F112" s="69"/>
      <c r="G112" s="69"/>
    </row>
    <row r="113" spans="1:7" x14ac:dyDescent="0.25">
      <c r="A113" s="82" t="s">
        <v>252</v>
      </c>
      <c r="B113" s="69"/>
      <c r="C113" s="69"/>
      <c r="D113" s="69"/>
      <c r="E113" s="70">
        <v>3862.5</v>
      </c>
      <c r="F113" s="69"/>
      <c r="G113" s="69"/>
    </row>
    <row r="114" spans="1:7" x14ac:dyDescent="0.25">
      <c r="A114" s="82" t="s">
        <v>253</v>
      </c>
      <c r="B114" s="69"/>
      <c r="C114" s="69"/>
      <c r="D114" s="69"/>
      <c r="E114" s="70">
        <v>8103.57</v>
      </c>
      <c r="F114" s="69"/>
      <c r="G114" s="69"/>
    </row>
    <row r="115" spans="1:7" x14ac:dyDescent="0.25">
      <c r="A115" s="82" t="s">
        <v>358</v>
      </c>
      <c r="B115" s="69"/>
      <c r="C115" s="69"/>
      <c r="D115" s="69"/>
      <c r="E115" s="70">
        <v>10420.540000000001</v>
      </c>
      <c r="F115" s="69"/>
      <c r="G115" s="69"/>
    </row>
    <row r="116" spans="1:7" x14ac:dyDescent="0.25">
      <c r="A116" s="82" t="s">
        <v>358</v>
      </c>
      <c r="B116" s="69"/>
      <c r="C116" s="69"/>
      <c r="D116" s="69"/>
      <c r="E116" s="70">
        <v>10420.540000000001</v>
      </c>
      <c r="F116" s="69"/>
      <c r="G116" s="69"/>
    </row>
    <row r="117" spans="1:7" x14ac:dyDescent="0.25">
      <c r="A117" s="82" t="s">
        <v>358</v>
      </c>
      <c r="B117" s="69"/>
      <c r="C117" s="69"/>
      <c r="D117" s="69"/>
      <c r="E117" s="70">
        <v>10420.540000000001</v>
      </c>
      <c r="F117" s="69"/>
      <c r="G117" s="69"/>
    </row>
    <row r="118" spans="1:7" x14ac:dyDescent="0.25">
      <c r="A118" s="82" t="s">
        <v>358</v>
      </c>
      <c r="B118" s="69"/>
      <c r="C118" s="69"/>
      <c r="D118" s="69"/>
      <c r="E118" s="70">
        <v>10420.540000000001</v>
      </c>
      <c r="F118" s="69"/>
      <c r="G118" s="69"/>
    </row>
    <row r="119" spans="1:7" x14ac:dyDescent="0.25">
      <c r="A119" s="82" t="s">
        <v>358</v>
      </c>
      <c r="B119" s="69"/>
      <c r="C119" s="69"/>
      <c r="D119" s="69"/>
      <c r="E119" s="70">
        <v>10420.540000000001</v>
      </c>
      <c r="F119" s="69"/>
      <c r="G119" s="69"/>
    </row>
    <row r="120" spans="1:7" x14ac:dyDescent="0.25">
      <c r="A120" s="82" t="s">
        <v>358</v>
      </c>
      <c r="B120" s="69"/>
      <c r="C120" s="69"/>
      <c r="D120" s="69"/>
      <c r="E120" s="70">
        <v>10420.540000000001</v>
      </c>
      <c r="F120" s="69"/>
      <c r="G120" s="69"/>
    </row>
    <row r="121" spans="1:7" x14ac:dyDescent="0.25">
      <c r="A121" s="82" t="s">
        <v>358</v>
      </c>
      <c r="B121" s="69"/>
      <c r="C121" s="69"/>
      <c r="D121" s="69"/>
      <c r="E121" s="70">
        <v>10420.540000000001</v>
      </c>
      <c r="F121" s="69"/>
      <c r="G121" s="69"/>
    </row>
    <row r="122" spans="1:7" x14ac:dyDescent="0.25">
      <c r="A122" s="82" t="s">
        <v>358</v>
      </c>
      <c r="B122" s="69"/>
      <c r="C122" s="69"/>
      <c r="D122" s="69"/>
      <c r="E122" s="70">
        <v>10420.540000000001</v>
      </c>
      <c r="F122" s="69"/>
      <c r="G122" s="69"/>
    </row>
    <row r="123" spans="1:7" x14ac:dyDescent="0.25">
      <c r="A123" s="82" t="s">
        <v>358</v>
      </c>
      <c r="B123" s="69"/>
      <c r="C123" s="69"/>
      <c r="D123" s="69"/>
      <c r="E123" s="70">
        <v>10420.540000000001</v>
      </c>
      <c r="F123" s="69"/>
      <c r="G123" s="69"/>
    </row>
    <row r="124" spans="1:7" x14ac:dyDescent="0.25">
      <c r="A124" s="82" t="s">
        <v>358</v>
      </c>
      <c r="B124" s="69"/>
      <c r="C124" s="69"/>
      <c r="D124" s="69"/>
      <c r="E124" s="70">
        <v>10420.540000000001</v>
      </c>
      <c r="F124" s="69"/>
      <c r="G124" s="69"/>
    </row>
    <row r="125" spans="1:7" x14ac:dyDescent="0.25">
      <c r="A125" s="82" t="s">
        <v>358</v>
      </c>
      <c r="B125" s="69"/>
      <c r="C125" s="69"/>
      <c r="D125" s="69"/>
      <c r="E125" s="70">
        <v>10420.540000000001</v>
      </c>
      <c r="F125" s="69"/>
      <c r="G125" s="69"/>
    </row>
    <row r="126" spans="1:7" x14ac:dyDescent="0.25">
      <c r="A126" s="82" t="s">
        <v>358</v>
      </c>
      <c r="B126" s="69"/>
      <c r="C126" s="69"/>
      <c r="D126" s="69"/>
      <c r="E126" s="70">
        <v>10420.540000000001</v>
      </c>
      <c r="F126" s="69"/>
      <c r="G126" s="69"/>
    </row>
    <row r="127" spans="1:7" x14ac:dyDescent="0.25">
      <c r="A127" s="82" t="s">
        <v>358</v>
      </c>
      <c r="B127" s="69"/>
      <c r="C127" s="69"/>
      <c r="D127" s="69"/>
      <c r="E127" s="70">
        <v>10420.540000000001</v>
      </c>
      <c r="F127" s="69"/>
      <c r="G127" s="69"/>
    </row>
    <row r="128" spans="1:7" x14ac:dyDescent="0.25">
      <c r="A128" s="82" t="s">
        <v>254</v>
      </c>
      <c r="B128" s="69"/>
      <c r="C128" s="69"/>
      <c r="D128" s="69"/>
      <c r="E128" s="70">
        <v>4860.71</v>
      </c>
      <c r="F128" s="69"/>
      <c r="G128" s="69"/>
    </row>
    <row r="129" spans="1:7" x14ac:dyDescent="0.25">
      <c r="A129" s="82" t="s">
        <v>255</v>
      </c>
      <c r="B129" s="69"/>
      <c r="C129" s="69"/>
      <c r="D129" s="69"/>
      <c r="E129" s="70">
        <v>3871.43</v>
      </c>
      <c r="F129" s="69"/>
      <c r="G129" s="69"/>
    </row>
    <row r="130" spans="1:7" x14ac:dyDescent="0.25">
      <c r="A130" s="72" t="s">
        <v>110</v>
      </c>
      <c r="B130" s="73"/>
      <c r="C130" s="73"/>
      <c r="D130" s="74">
        <v>754058.99</v>
      </c>
      <c r="E130" s="74">
        <v>754058.99</v>
      </c>
      <c r="F130" s="73"/>
      <c r="G130" s="73"/>
    </row>
    <row r="131" spans="1:7" x14ac:dyDescent="0.25">
      <c r="A131" s="20"/>
      <c r="B131" s="20"/>
      <c r="C131" s="20"/>
      <c r="D131" s="20"/>
      <c r="E131" s="20"/>
      <c r="F131" s="20"/>
      <c r="G131" s="20"/>
    </row>
    <row r="132" spans="1:7" x14ac:dyDescent="0.25">
      <c r="A132" s="20"/>
      <c r="B132" s="20"/>
      <c r="C132" s="20"/>
      <c r="D132" s="20"/>
      <c r="E132" s="20"/>
      <c r="F132" s="20"/>
      <c r="G132" s="20"/>
    </row>
  </sheetData>
  <mergeCells count="18">
    <mergeCell ref="B4:C4"/>
    <mergeCell ref="D4:E4"/>
    <mergeCell ref="F4:G4"/>
    <mergeCell ref="B5:B6"/>
    <mergeCell ref="C5:C6"/>
    <mergeCell ref="D5:D6"/>
    <mergeCell ref="E5:E6"/>
    <mergeCell ref="F5:F6"/>
    <mergeCell ref="G5:G6"/>
    <mergeCell ref="B20:C20"/>
    <mergeCell ref="D20:E20"/>
    <mergeCell ref="F20:G20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pane xSplit="2" ySplit="14" topLeftCell="C62" activePane="bottomRight" state="frozen"/>
      <selection pane="topRight" activeCell="C1" sqref="C1"/>
      <selection pane="bottomLeft" activeCell="A15" sqref="A15"/>
      <selection pane="bottomRight" activeCell="A67" sqref="A67:B67"/>
    </sheetView>
  </sheetViews>
  <sheetFormatPr defaultRowHeight="15" x14ac:dyDescent="0.25"/>
  <cols>
    <col min="1" max="1" width="59.140625" style="1" customWidth="1"/>
    <col min="2" max="2" width="7.85546875" style="1" customWidth="1"/>
    <col min="3" max="3" width="9.5703125" style="1" bestFit="1" customWidth="1"/>
    <col min="4" max="4" width="10.42578125" style="1" customWidth="1"/>
    <col min="5" max="16384" width="9.140625" style="1"/>
  </cols>
  <sheetData>
    <row r="1" spans="1:4" ht="15.75" x14ac:dyDescent="0.25">
      <c r="A1" s="246" t="s">
        <v>122</v>
      </c>
      <c r="B1" s="246"/>
    </row>
    <row r="2" spans="1:4" ht="15.75" x14ac:dyDescent="0.25">
      <c r="A2" s="246" t="s">
        <v>1</v>
      </c>
      <c r="B2" s="246"/>
    </row>
    <row r="3" spans="1:4" ht="15.75" x14ac:dyDescent="0.25">
      <c r="A3" s="246" t="s">
        <v>2</v>
      </c>
      <c r="B3" s="246"/>
    </row>
    <row r="4" spans="1:4" ht="15.75" x14ac:dyDescent="0.25">
      <c r="A4" s="246" t="s">
        <v>589</v>
      </c>
      <c r="B4" s="246"/>
    </row>
    <row r="5" spans="1:4" ht="15.75" x14ac:dyDescent="0.25">
      <c r="A5" s="63"/>
      <c r="B5" s="39"/>
    </row>
    <row r="6" spans="1:4" ht="15.75" x14ac:dyDescent="0.25">
      <c r="A6" s="246" t="s">
        <v>594</v>
      </c>
      <c r="B6" s="246"/>
    </row>
    <row r="7" spans="1:4" x14ac:dyDescent="0.25">
      <c r="A7" s="245" t="s">
        <v>591</v>
      </c>
      <c r="B7" s="245"/>
    </row>
    <row r="8" spans="1:4" ht="15.75" x14ac:dyDescent="0.25">
      <c r="A8" s="226"/>
      <c r="B8" s="226"/>
    </row>
    <row r="9" spans="1:4" ht="15.75" x14ac:dyDescent="0.25">
      <c r="A9" s="247" t="s">
        <v>123</v>
      </c>
      <c r="B9" s="247"/>
    </row>
    <row r="10" spans="1:4" ht="15.75" x14ac:dyDescent="0.25">
      <c r="A10" s="244" t="s">
        <v>698</v>
      </c>
      <c r="B10" s="244"/>
    </row>
    <row r="11" spans="1:4" ht="15.75" x14ac:dyDescent="0.25">
      <c r="A11" s="63"/>
      <c r="B11" s="39"/>
    </row>
    <row r="12" spans="1:4" x14ac:dyDescent="0.25">
      <c r="B12" s="39"/>
    </row>
    <row r="13" spans="1:4" ht="15.75" x14ac:dyDescent="0.25">
      <c r="A13" s="63"/>
      <c r="B13" s="39"/>
    </row>
    <row r="14" spans="1:4" ht="36" x14ac:dyDescent="0.25">
      <c r="A14" s="203" t="s">
        <v>55</v>
      </c>
      <c r="B14" s="203" t="s">
        <v>6</v>
      </c>
      <c r="C14" s="196" t="s">
        <v>686</v>
      </c>
      <c r="D14" s="196" t="s">
        <v>687</v>
      </c>
    </row>
    <row r="15" spans="1:4" x14ac:dyDescent="0.25">
      <c r="A15" s="236"/>
      <c r="B15" s="236"/>
      <c r="C15" s="188"/>
      <c r="D15" s="188"/>
    </row>
    <row r="16" spans="1:4" x14ac:dyDescent="0.25">
      <c r="A16" s="199" t="s">
        <v>124</v>
      </c>
      <c r="B16" s="200" t="s">
        <v>45</v>
      </c>
      <c r="C16" s="192">
        <v>1738472</v>
      </c>
      <c r="D16" s="192">
        <v>1322912</v>
      </c>
    </row>
    <row r="17" spans="1:4" x14ac:dyDescent="0.25">
      <c r="A17" s="199" t="s">
        <v>56</v>
      </c>
      <c r="B17" s="200" t="s">
        <v>46</v>
      </c>
      <c r="C17" s="192">
        <v>963652</v>
      </c>
      <c r="D17" s="192">
        <v>829996</v>
      </c>
    </row>
    <row r="18" spans="1:4" x14ac:dyDescent="0.25">
      <c r="A18" s="202" t="s">
        <v>635</v>
      </c>
      <c r="B18" s="237" t="s">
        <v>47</v>
      </c>
      <c r="C18" s="193">
        <f>C16-C17</f>
        <v>774820</v>
      </c>
      <c r="D18" s="193">
        <f>D16-D17</f>
        <v>492916</v>
      </c>
    </row>
    <row r="19" spans="1:4" x14ac:dyDescent="0.25">
      <c r="A19" s="199" t="s">
        <v>125</v>
      </c>
      <c r="B19" s="200" t="s">
        <v>48</v>
      </c>
      <c r="C19" s="192">
        <v>270004</v>
      </c>
      <c r="D19" s="192">
        <v>198295</v>
      </c>
    </row>
    <row r="20" spans="1:4" x14ac:dyDescent="0.25">
      <c r="A20" s="199" t="s">
        <v>126</v>
      </c>
      <c r="B20" s="200" t="s">
        <v>49</v>
      </c>
      <c r="C20" s="192">
        <v>157724</v>
      </c>
      <c r="D20" s="192">
        <v>142433</v>
      </c>
    </row>
    <row r="21" spans="1:4" x14ac:dyDescent="0.25">
      <c r="A21" s="202" t="s">
        <v>636</v>
      </c>
      <c r="B21" s="237" t="s">
        <v>127</v>
      </c>
      <c r="C21" s="193">
        <f>C18-C19-C20</f>
        <v>347092</v>
      </c>
      <c r="D21" s="193">
        <f>D18-D19-D20</f>
        <v>152188</v>
      </c>
    </row>
    <row r="22" spans="1:4" x14ac:dyDescent="0.25">
      <c r="A22" s="199" t="s">
        <v>637</v>
      </c>
      <c r="B22" s="200" t="s">
        <v>128</v>
      </c>
      <c r="C22" s="192">
        <v>5823</v>
      </c>
      <c r="D22" s="192">
        <v>4815</v>
      </c>
    </row>
    <row r="23" spans="1:4" x14ac:dyDescent="0.25">
      <c r="A23" s="199" t="s">
        <v>638</v>
      </c>
      <c r="B23" s="200" t="s">
        <v>129</v>
      </c>
      <c r="C23" s="192">
        <v>11588</v>
      </c>
      <c r="D23" s="192">
        <v>45628</v>
      </c>
    </row>
    <row r="24" spans="1:4" ht="24" x14ac:dyDescent="0.25">
      <c r="A24" s="199" t="s">
        <v>58</v>
      </c>
      <c r="B24" s="200" t="s">
        <v>130</v>
      </c>
      <c r="C24" s="192"/>
      <c r="D24" s="192"/>
    </row>
    <row r="25" spans="1:4" x14ac:dyDescent="0.25">
      <c r="A25" s="199" t="s">
        <v>57</v>
      </c>
      <c r="B25" s="200" t="s">
        <v>131</v>
      </c>
      <c r="C25" s="192">
        <v>123019</v>
      </c>
      <c r="D25" s="192">
        <v>166394</v>
      </c>
    </row>
    <row r="26" spans="1:4" x14ac:dyDescent="0.25">
      <c r="A26" s="199" t="s">
        <v>107</v>
      </c>
      <c r="B26" s="200" t="s">
        <v>132</v>
      </c>
      <c r="C26" s="192">
        <v>113601</v>
      </c>
      <c r="D26" s="192">
        <v>69434</v>
      </c>
    </row>
    <row r="27" spans="1:4" x14ac:dyDescent="0.25">
      <c r="A27" s="202" t="s">
        <v>639</v>
      </c>
      <c r="B27" s="203">
        <v>100</v>
      </c>
      <c r="C27" s="196">
        <f t="shared" ref="C27:D27" si="0">C21+C22-C23+C25-C26</f>
        <v>350745</v>
      </c>
      <c r="D27" s="196">
        <f t="shared" si="0"/>
        <v>208335</v>
      </c>
    </row>
    <row r="28" spans="1:4" x14ac:dyDescent="0.25">
      <c r="A28" s="199" t="s">
        <v>640</v>
      </c>
      <c r="B28" s="204">
        <v>101</v>
      </c>
      <c r="C28" s="192">
        <v>55487</v>
      </c>
      <c r="D28" s="192">
        <v>45625</v>
      </c>
    </row>
    <row r="29" spans="1:4" ht="24" x14ac:dyDescent="0.25">
      <c r="A29" s="202" t="s">
        <v>641</v>
      </c>
      <c r="B29" s="203">
        <v>200</v>
      </c>
      <c r="C29" s="193">
        <f>C27-C28</f>
        <v>295258</v>
      </c>
      <c r="D29" s="193">
        <f>D27-D28</f>
        <v>162710</v>
      </c>
    </row>
    <row r="30" spans="1:4" x14ac:dyDescent="0.25">
      <c r="A30" s="199" t="s">
        <v>133</v>
      </c>
      <c r="B30" s="204">
        <v>201</v>
      </c>
      <c r="C30" s="192"/>
      <c r="D30" s="188"/>
    </row>
    <row r="31" spans="1:4" x14ac:dyDescent="0.25">
      <c r="A31" s="202" t="s">
        <v>59</v>
      </c>
      <c r="B31" s="203">
        <v>300</v>
      </c>
      <c r="C31" s="193">
        <f>C29</f>
        <v>295258</v>
      </c>
      <c r="D31" s="193">
        <f>D29</f>
        <v>162710</v>
      </c>
    </row>
    <row r="32" spans="1:4" x14ac:dyDescent="0.25">
      <c r="A32" s="199" t="s">
        <v>70</v>
      </c>
      <c r="B32" s="204" t="s">
        <v>598</v>
      </c>
      <c r="C32" s="188"/>
      <c r="D32" s="188"/>
    </row>
    <row r="33" spans="1:4" x14ac:dyDescent="0.25">
      <c r="A33" s="199" t="s">
        <v>134</v>
      </c>
      <c r="B33" s="204" t="s">
        <v>598</v>
      </c>
      <c r="C33" s="188"/>
      <c r="D33" s="188"/>
    </row>
    <row r="34" spans="1:4" x14ac:dyDescent="0.25">
      <c r="A34" s="202" t="s">
        <v>642</v>
      </c>
      <c r="B34" s="203">
        <v>400</v>
      </c>
      <c r="C34" s="188"/>
      <c r="D34" s="188"/>
    </row>
    <row r="35" spans="1:4" x14ac:dyDescent="0.25">
      <c r="A35" s="199" t="s">
        <v>60</v>
      </c>
      <c r="B35" s="199"/>
      <c r="C35" s="188"/>
      <c r="D35" s="188"/>
    </row>
    <row r="36" spans="1:4" ht="24" x14ac:dyDescent="0.25">
      <c r="A36" s="199" t="s">
        <v>643</v>
      </c>
      <c r="B36" s="204">
        <v>410</v>
      </c>
      <c r="C36" s="188"/>
      <c r="D36" s="188"/>
    </row>
    <row r="37" spans="1:4" ht="24" x14ac:dyDescent="0.25">
      <c r="A37" s="199" t="s">
        <v>644</v>
      </c>
      <c r="B37" s="204">
        <v>411</v>
      </c>
      <c r="C37" s="188"/>
      <c r="D37" s="188"/>
    </row>
    <row r="38" spans="1:4" x14ac:dyDescent="0.25">
      <c r="A38" s="199" t="s">
        <v>645</v>
      </c>
      <c r="B38" s="204">
        <v>412</v>
      </c>
      <c r="C38" s="188"/>
      <c r="D38" s="188"/>
    </row>
    <row r="39" spans="1:4" x14ac:dyDescent="0.25">
      <c r="A39" s="199" t="s">
        <v>63</v>
      </c>
      <c r="B39" s="204">
        <v>413</v>
      </c>
      <c r="C39" s="188"/>
      <c r="D39" s="188"/>
    </row>
    <row r="40" spans="1:4" x14ac:dyDescent="0.25">
      <c r="A40" s="199" t="s">
        <v>64</v>
      </c>
      <c r="B40" s="204">
        <v>414</v>
      </c>
      <c r="C40" s="188"/>
      <c r="D40" s="188"/>
    </row>
    <row r="41" spans="1:4" x14ac:dyDescent="0.25">
      <c r="A41" s="199" t="s">
        <v>65</v>
      </c>
      <c r="B41" s="204">
        <v>415</v>
      </c>
      <c r="C41" s="188"/>
      <c r="D41" s="188"/>
    </row>
    <row r="42" spans="1:4" x14ac:dyDescent="0.25">
      <c r="A42" s="199" t="s">
        <v>66</v>
      </c>
      <c r="B42" s="204">
        <v>416</v>
      </c>
      <c r="C42" s="188"/>
      <c r="D42" s="188"/>
    </row>
    <row r="43" spans="1:4" x14ac:dyDescent="0.25">
      <c r="A43" s="199" t="s">
        <v>67</v>
      </c>
      <c r="B43" s="204">
        <v>417</v>
      </c>
      <c r="C43" s="188"/>
      <c r="D43" s="188"/>
    </row>
    <row r="44" spans="1:4" x14ac:dyDescent="0.25">
      <c r="A44" s="199" t="s">
        <v>646</v>
      </c>
      <c r="B44" s="204">
        <v>418</v>
      </c>
      <c r="C44" s="188"/>
      <c r="D44" s="188"/>
    </row>
    <row r="45" spans="1:4" ht="36" x14ac:dyDescent="0.25">
      <c r="A45" s="202" t="s">
        <v>647</v>
      </c>
      <c r="B45" s="203">
        <v>420</v>
      </c>
      <c r="C45" s="188"/>
      <c r="D45" s="188"/>
    </row>
    <row r="46" spans="1:4" x14ac:dyDescent="0.25">
      <c r="A46" s="199" t="s">
        <v>648</v>
      </c>
      <c r="B46" s="204">
        <v>431</v>
      </c>
      <c r="C46" s="188"/>
      <c r="D46" s="188"/>
    </row>
    <row r="47" spans="1:4" ht="24" x14ac:dyDescent="0.25">
      <c r="A47" s="199" t="s">
        <v>644</v>
      </c>
      <c r="B47" s="204">
        <v>432</v>
      </c>
      <c r="C47" s="188"/>
      <c r="D47" s="188"/>
    </row>
    <row r="48" spans="1:4" x14ac:dyDescent="0.25">
      <c r="A48" s="199" t="s">
        <v>61</v>
      </c>
      <c r="B48" s="204">
        <v>433</v>
      </c>
      <c r="C48" s="188"/>
      <c r="D48" s="188"/>
    </row>
    <row r="49" spans="1:4" x14ac:dyDescent="0.25">
      <c r="A49" s="199" t="s">
        <v>646</v>
      </c>
      <c r="B49" s="204">
        <v>434</v>
      </c>
      <c r="C49" s="188"/>
      <c r="D49" s="188"/>
    </row>
    <row r="50" spans="1:4" ht="24" x14ac:dyDescent="0.25">
      <c r="A50" s="199" t="s">
        <v>649</v>
      </c>
      <c r="B50" s="204">
        <v>435</v>
      </c>
      <c r="C50" s="188"/>
      <c r="D50" s="188"/>
    </row>
    <row r="51" spans="1:4" ht="36" x14ac:dyDescent="0.25">
      <c r="A51" s="202" t="s">
        <v>650</v>
      </c>
      <c r="B51" s="203">
        <v>440</v>
      </c>
      <c r="C51" s="188"/>
      <c r="D51" s="188"/>
    </row>
    <row r="52" spans="1:4" x14ac:dyDescent="0.25">
      <c r="A52" s="202" t="s">
        <v>68</v>
      </c>
      <c r="B52" s="203">
        <v>500</v>
      </c>
      <c r="C52" s="193">
        <f>C31</f>
        <v>295258</v>
      </c>
      <c r="D52" s="193">
        <f>D31</f>
        <v>162710</v>
      </c>
    </row>
    <row r="53" spans="1:4" x14ac:dyDescent="0.25">
      <c r="A53" s="199" t="s">
        <v>69</v>
      </c>
      <c r="B53" s="204" t="s">
        <v>598</v>
      </c>
      <c r="C53" s="188"/>
      <c r="D53" s="188"/>
    </row>
    <row r="54" spans="1:4" x14ac:dyDescent="0.25">
      <c r="A54" s="199" t="s">
        <v>70</v>
      </c>
      <c r="B54" s="204" t="s">
        <v>598</v>
      </c>
      <c r="C54" s="192">
        <f>C52</f>
        <v>295258</v>
      </c>
      <c r="D54" s="192">
        <f>D52</f>
        <v>162710</v>
      </c>
    </row>
    <row r="55" spans="1:4" x14ac:dyDescent="0.25">
      <c r="A55" s="199" t="s">
        <v>71</v>
      </c>
      <c r="B55" s="204" t="s">
        <v>598</v>
      </c>
      <c r="C55" s="188"/>
      <c r="D55" s="188"/>
    </row>
    <row r="56" spans="1:4" x14ac:dyDescent="0.25">
      <c r="A56" s="202" t="s">
        <v>72</v>
      </c>
      <c r="B56" s="203">
        <v>600</v>
      </c>
      <c r="C56" s="188"/>
      <c r="D56" s="188"/>
    </row>
    <row r="57" spans="1:4" x14ac:dyDescent="0.25">
      <c r="A57" s="199" t="s">
        <v>60</v>
      </c>
      <c r="B57" s="199"/>
      <c r="C57" s="188"/>
      <c r="D57" s="188"/>
    </row>
    <row r="58" spans="1:4" x14ac:dyDescent="0.25">
      <c r="A58" s="199" t="s">
        <v>73</v>
      </c>
      <c r="B58" s="204" t="s">
        <v>598</v>
      </c>
      <c r="C58" s="188"/>
      <c r="D58" s="188"/>
    </row>
    <row r="59" spans="1:4" s="2" customFormat="1" ht="12" customHeight="1" x14ac:dyDescent="0.25">
      <c r="A59" s="199" t="s">
        <v>135</v>
      </c>
      <c r="B59" s="204" t="s">
        <v>598</v>
      </c>
      <c r="C59" s="198">
        <f>C54/112.5</f>
        <v>2625</v>
      </c>
      <c r="D59" s="198">
        <f>D54/112.5</f>
        <v>1446</v>
      </c>
    </row>
    <row r="60" spans="1:4" s="2" customFormat="1" ht="11.25" customHeight="1" x14ac:dyDescent="0.25">
      <c r="A60" s="199" t="s">
        <v>136</v>
      </c>
      <c r="B60" s="204" t="s">
        <v>598</v>
      </c>
      <c r="C60" s="190"/>
      <c r="D60" s="190"/>
    </row>
    <row r="61" spans="1:4" s="2" customFormat="1" ht="11.25" customHeight="1" x14ac:dyDescent="0.25">
      <c r="A61" s="199" t="s">
        <v>74</v>
      </c>
      <c r="B61" s="204" t="s">
        <v>598</v>
      </c>
      <c r="C61" s="190"/>
      <c r="D61" s="190"/>
    </row>
    <row r="62" spans="1:4" s="2" customFormat="1" ht="11.25" customHeight="1" x14ac:dyDescent="0.25">
      <c r="A62" s="199" t="s">
        <v>135</v>
      </c>
      <c r="B62" s="204" t="s">
        <v>598</v>
      </c>
      <c r="C62" s="190"/>
      <c r="D62" s="190"/>
    </row>
    <row r="63" spans="1:4" s="169" customFormat="1" ht="12" customHeight="1" x14ac:dyDescent="0.25">
      <c r="A63" s="199" t="s">
        <v>136</v>
      </c>
      <c r="B63" s="204" t="s">
        <v>598</v>
      </c>
      <c r="C63" s="191"/>
      <c r="D63" s="191"/>
    </row>
    <row r="64" spans="1:4" s="2" customFormat="1" ht="11.25" customHeight="1" x14ac:dyDescent="0.25">
      <c r="A64" s="176" t="s">
        <v>598</v>
      </c>
      <c r="B64" s="176" t="s">
        <v>598</v>
      </c>
    </row>
    <row r="65" spans="1:4" s="2" customFormat="1" ht="11.25" customHeight="1" x14ac:dyDescent="0.25">
      <c r="A65" s="176" t="s">
        <v>598</v>
      </c>
      <c r="B65" s="176" t="s">
        <v>598</v>
      </c>
    </row>
    <row r="66" spans="1:4" s="2" customFormat="1" ht="12" customHeight="1" x14ac:dyDescent="0.25">
      <c r="A66" s="184" t="s">
        <v>702</v>
      </c>
      <c r="B66" s="7"/>
      <c r="C66" s="11"/>
      <c r="D66" s="11"/>
    </row>
    <row r="67" spans="1:4" s="2" customFormat="1" ht="11.25" customHeight="1" x14ac:dyDescent="0.25">
      <c r="A67" s="243" t="s">
        <v>680</v>
      </c>
      <c r="B67" s="243"/>
      <c r="C67" s="12"/>
      <c r="D67" s="12"/>
    </row>
    <row r="68" spans="1:4" s="2" customFormat="1" ht="11.25" customHeight="1" x14ac:dyDescent="0.25">
      <c r="B68" s="8"/>
      <c r="C68" s="8"/>
      <c r="D68" s="8"/>
    </row>
    <row r="69" spans="1:4" s="2" customFormat="1" ht="11.25" customHeight="1" x14ac:dyDescent="0.25">
      <c r="B69" s="8"/>
      <c r="C69" s="8"/>
      <c r="D69" s="8"/>
    </row>
    <row r="70" spans="1:4" s="169" customFormat="1" ht="12" customHeight="1" x14ac:dyDescent="0.25">
      <c r="A70" s="187" t="s">
        <v>701</v>
      </c>
      <c r="B70" s="7"/>
      <c r="C70" s="168"/>
    </row>
    <row r="71" spans="1:4" s="2" customFormat="1" ht="11.25" customHeight="1" x14ac:dyDescent="0.25">
      <c r="A71" s="243" t="s">
        <v>682</v>
      </c>
      <c r="B71" s="243"/>
      <c r="C71" s="12"/>
      <c r="D71" s="12"/>
    </row>
    <row r="72" spans="1:4" x14ac:dyDescent="0.25">
      <c r="A72" s="175"/>
      <c r="B72" s="175"/>
    </row>
    <row r="73" spans="1:4" x14ac:dyDescent="0.25">
      <c r="A73" s="175"/>
      <c r="B73" s="175"/>
    </row>
    <row r="74" spans="1:4" x14ac:dyDescent="0.25">
      <c r="A74" s="175"/>
      <c r="B74" s="175"/>
    </row>
    <row r="75" spans="1:4" x14ac:dyDescent="0.25">
      <c r="A75" s="175"/>
      <c r="B75" s="175"/>
    </row>
    <row r="76" spans="1:4" x14ac:dyDescent="0.25">
      <c r="A76" s="175"/>
      <c r="B76" s="175"/>
    </row>
    <row r="77" spans="1:4" x14ac:dyDescent="0.25">
      <c r="A77" s="175"/>
      <c r="B77" s="175"/>
    </row>
    <row r="78" spans="1:4" x14ac:dyDescent="0.25">
      <c r="A78" s="175"/>
      <c r="B78" s="175"/>
    </row>
    <row r="79" spans="1:4" x14ac:dyDescent="0.25">
      <c r="A79" s="175"/>
      <c r="B79" s="175"/>
    </row>
    <row r="80" spans="1:4" x14ac:dyDescent="0.25">
      <c r="A80" s="175"/>
      <c r="B80" s="175"/>
    </row>
    <row r="81" spans="1:2" x14ac:dyDescent="0.25">
      <c r="A81" s="175"/>
      <c r="B81" s="175"/>
    </row>
    <row r="82" spans="1:2" x14ac:dyDescent="0.25">
      <c r="A82" s="175"/>
      <c r="B82" s="175"/>
    </row>
    <row r="83" spans="1:2" x14ac:dyDescent="0.25">
      <c r="A83" s="175"/>
      <c r="B83" s="175"/>
    </row>
    <row r="84" spans="1:2" x14ac:dyDescent="0.25">
      <c r="A84" s="175"/>
      <c r="B84" s="175"/>
    </row>
    <row r="85" spans="1:2" x14ac:dyDescent="0.25">
      <c r="A85" s="175"/>
      <c r="B85" s="175"/>
    </row>
    <row r="86" spans="1:2" x14ac:dyDescent="0.25">
      <c r="A86" s="175"/>
      <c r="B86" s="175"/>
    </row>
    <row r="87" spans="1:2" x14ac:dyDescent="0.25">
      <c r="A87" s="175"/>
      <c r="B87" s="175"/>
    </row>
  </sheetData>
  <mergeCells count="10">
    <mergeCell ref="A71:B71"/>
    <mergeCell ref="A10:B10"/>
    <mergeCell ref="A1:B1"/>
    <mergeCell ref="A2:B2"/>
    <mergeCell ref="A3:B3"/>
    <mergeCell ref="A4:B4"/>
    <mergeCell ref="A6:B6"/>
    <mergeCell ref="A9:B9"/>
    <mergeCell ref="A7:B7"/>
    <mergeCell ref="A67:B67"/>
  </mergeCells>
  <pageMargins left="0.7" right="0.7" top="0.75" bottom="0.75" header="0.3" footer="0.3"/>
  <pageSetup paperSize="9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pane xSplit="1" ySplit="15" topLeftCell="B82" activePane="bottomRight" state="frozen"/>
      <selection pane="topRight" activeCell="B1" sqref="B1"/>
      <selection pane="bottomLeft" activeCell="A16" sqref="A16"/>
      <selection pane="bottomRight" activeCell="A93" sqref="A93:B93"/>
    </sheetView>
  </sheetViews>
  <sheetFormatPr defaultRowHeight="15" x14ac:dyDescent="0.25"/>
  <cols>
    <col min="1" max="1" width="54.42578125" style="167" customWidth="1"/>
    <col min="2" max="2" width="9" style="167" customWidth="1"/>
    <col min="3" max="3" width="9.5703125" style="167" bestFit="1" customWidth="1"/>
    <col min="4" max="4" width="11" style="167" customWidth="1"/>
    <col min="5" max="16384" width="9.140625" style="167"/>
  </cols>
  <sheetData>
    <row r="1" spans="1:4" ht="15.75" x14ac:dyDescent="0.25">
      <c r="A1" s="242" t="s">
        <v>137</v>
      </c>
      <c r="B1" s="242"/>
    </row>
    <row r="2" spans="1:4" ht="15.75" x14ac:dyDescent="0.25">
      <c r="A2" s="242" t="s">
        <v>1</v>
      </c>
      <c r="B2" s="242"/>
    </row>
    <row r="3" spans="1:4" ht="15.75" x14ac:dyDescent="0.25">
      <c r="A3" s="242" t="s">
        <v>2</v>
      </c>
      <c r="B3" s="242"/>
    </row>
    <row r="4" spans="1:4" ht="15.75" x14ac:dyDescent="0.25">
      <c r="A4" s="246" t="s">
        <v>589</v>
      </c>
      <c r="B4" s="246"/>
    </row>
    <row r="5" spans="1:4" ht="15.75" x14ac:dyDescent="0.25">
      <c r="A5" s="170"/>
      <c r="B5" s="166"/>
    </row>
    <row r="6" spans="1:4" ht="15.75" x14ac:dyDescent="0.25">
      <c r="A6" s="242" t="s">
        <v>596</v>
      </c>
      <c r="B6" s="242"/>
    </row>
    <row r="7" spans="1:4" x14ac:dyDescent="0.25">
      <c r="A7" s="245" t="s">
        <v>591</v>
      </c>
      <c r="B7" s="245"/>
    </row>
    <row r="8" spans="1:4" ht="15.75" x14ac:dyDescent="0.25">
      <c r="A8" s="171"/>
      <c r="B8" s="166"/>
    </row>
    <row r="9" spans="1:4" ht="15.75" x14ac:dyDescent="0.25">
      <c r="A9" s="244" t="s">
        <v>138</v>
      </c>
      <c r="B9" s="244"/>
    </row>
    <row r="10" spans="1:4" ht="15.75" x14ac:dyDescent="0.25">
      <c r="A10" s="244" t="s">
        <v>698</v>
      </c>
      <c r="B10" s="244"/>
    </row>
    <row r="11" spans="1:4" ht="15.75" x14ac:dyDescent="0.25">
      <c r="A11" s="170"/>
      <c r="B11" s="166"/>
    </row>
    <row r="12" spans="1:4" x14ac:dyDescent="0.25">
      <c r="B12" s="166"/>
    </row>
    <row r="13" spans="1:4" ht="15.75" x14ac:dyDescent="0.25">
      <c r="A13" s="170"/>
      <c r="B13" s="166"/>
    </row>
    <row r="14" spans="1:4" s="189" customFormat="1" ht="36" x14ac:dyDescent="0.25">
      <c r="A14" s="203" t="s">
        <v>651</v>
      </c>
      <c r="B14" s="203" t="s">
        <v>6</v>
      </c>
      <c r="C14" s="196" t="s">
        <v>686</v>
      </c>
      <c r="D14" s="196" t="s">
        <v>687</v>
      </c>
    </row>
    <row r="15" spans="1:4" x14ac:dyDescent="0.25">
      <c r="A15" s="236"/>
      <c r="B15" s="236"/>
      <c r="C15" s="194"/>
      <c r="D15" s="194"/>
    </row>
    <row r="16" spans="1:4" x14ac:dyDescent="0.25">
      <c r="A16" s="203" t="s">
        <v>76</v>
      </c>
      <c r="B16" s="203"/>
      <c r="C16" s="194"/>
      <c r="D16" s="194"/>
    </row>
    <row r="17" spans="1:4" x14ac:dyDescent="0.25">
      <c r="A17" s="202" t="s">
        <v>77</v>
      </c>
      <c r="B17" s="237" t="s">
        <v>45</v>
      </c>
      <c r="C17" s="238">
        <f>SUM(C19:C24)</f>
        <v>2494375</v>
      </c>
      <c r="D17" s="238">
        <f>SUM(D19:D24)</f>
        <v>2081198</v>
      </c>
    </row>
    <row r="18" spans="1:4" x14ac:dyDescent="0.25">
      <c r="A18" s="199" t="s">
        <v>60</v>
      </c>
      <c r="B18" s="199"/>
      <c r="C18" s="194"/>
      <c r="D18" s="194"/>
    </row>
    <row r="19" spans="1:4" x14ac:dyDescent="0.25">
      <c r="A19" s="199" t="s">
        <v>139</v>
      </c>
      <c r="B19" s="200" t="s">
        <v>46</v>
      </c>
      <c r="C19" s="197">
        <v>1728768</v>
      </c>
      <c r="D19" s="197">
        <v>1412411</v>
      </c>
    </row>
    <row r="20" spans="1:4" x14ac:dyDescent="0.25">
      <c r="A20" s="199" t="s">
        <v>140</v>
      </c>
      <c r="B20" s="200" t="s">
        <v>47</v>
      </c>
      <c r="C20" s="197">
        <v>0</v>
      </c>
      <c r="D20" s="197"/>
    </row>
    <row r="21" spans="1:4" x14ac:dyDescent="0.25">
      <c r="A21" s="199" t="s">
        <v>141</v>
      </c>
      <c r="B21" s="200" t="s">
        <v>48</v>
      </c>
      <c r="C21" s="197">
        <v>761706</v>
      </c>
      <c r="D21" s="197">
        <v>645318</v>
      </c>
    </row>
    <row r="22" spans="1:4" x14ac:dyDescent="0.25">
      <c r="A22" s="199" t="s">
        <v>142</v>
      </c>
      <c r="B22" s="200" t="s">
        <v>49</v>
      </c>
      <c r="C22" s="197">
        <v>0</v>
      </c>
      <c r="D22" s="197"/>
    </row>
    <row r="23" spans="1:4" x14ac:dyDescent="0.25">
      <c r="A23" s="199" t="s">
        <v>143</v>
      </c>
      <c r="B23" s="200" t="s">
        <v>50</v>
      </c>
      <c r="C23" s="197">
        <v>3901</v>
      </c>
      <c r="D23" s="197">
        <v>3869</v>
      </c>
    </row>
    <row r="24" spans="1:4" x14ac:dyDescent="0.25">
      <c r="A24" s="199" t="s">
        <v>144</v>
      </c>
      <c r="B24" s="200" t="s">
        <v>51</v>
      </c>
      <c r="C24" s="197">
        <v>0</v>
      </c>
      <c r="D24" s="197">
        <v>19600</v>
      </c>
    </row>
    <row r="25" spans="1:4" x14ac:dyDescent="0.25">
      <c r="A25" s="202" t="s">
        <v>78</v>
      </c>
      <c r="B25" s="237" t="s">
        <v>127</v>
      </c>
      <c r="C25" s="238">
        <f>SUM(C27:C33)</f>
        <v>2264322</v>
      </c>
      <c r="D25" s="238">
        <f>SUM(D27:D33)</f>
        <v>2156764</v>
      </c>
    </row>
    <row r="26" spans="1:4" x14ac:dyDescent="0.25">
      <c r="A26" s="199" t="s">
        <v>60</v>
      </c>
      <c r="B26" s="199"/>
      <c r="C26" s="194"/>
      <c r="D26" s="194"/>
    </row>
    <row r="27" spans="1:4" x14ac:dyDescent="0.25">
      <c r="A27" s="199" t="s">
        <v>145</v>
      </c>
      <c r="B27" s="200" t="s">
        <v>128</v>
      </c>
      <c r="C27" s="197">
        <v>1197945</v>
      </c>
      <c r="D27" s="197">
        <v>927135</v>
      </c>
    </row>
    <row r="28" spans="1:4" x14ac:dyDescent="0.25">
      <c r="A28" s="199" t="s">
        <v>146</v>
      </c>
      <c r="B28" s="200" t="s">
        <v>129</v>
      </c>
      <c r="C28" s="197">
        <v>515852</v>
      </c>
      <c r="D28" s="197">
        <v>587787</v>
      </c>
    </row>
    <row r="29" spans="1:4" x14ac:dyDescent="0.25">
      <c r="A29" s="199" t="s">
        <v>147</v>
      </c>
      <c r="B29" s="200" t="s">
        <v>130</v>
      </c>
      <c r="C29" s="197">
        <v>193677</v>
      </c>
      <c r="D29" s="197">
        <v>230820</v>
      </c>
    </row>
    <row r="30" spans="1:4" x14ac:dyDescent="0.25">
      <c r="A30" s="199" t="s">
        <v>148</v>
      </c>
      <c r="B30" s="200" t="s">
        <v>131</v>
      </c>
      <c r="C30" s="197">
        <v>3749</v>
      </c>
      <c r="D30" s="197">
        <v>49264</v>
      </c>
    </row>
    <row r="31" spans="1:4" x14ac:dyDescent="0.25">
      <c r="A31" s="199" t="s">
        <v>149</v>
      </c>
      <c r="B31" s="200" t="s">
        <v>132</v>
      </c>
      <c r="C31" s="197">
        <v>0</v>
      </c>
      <c r="D31" s="197">
        <v>4650</v>
      </c>
    </row>
    <row r="32" spans="1:4" x14ac:dyDescent="0.25">
      <c r="A32" s="199" t="s">
        <v>150</v>
      </c>
      <c r="B32" s="200" t="s">
        <v>151</v>
      </c>
      <c r="C32" s="197">
        <v>214935</v>
      </c>
      <c r="D32" s="197">
        <v>175708</v>
      </c>
    </row>
    <row r="33" spans="1:4" x14ac:dyDescent="0.25">
      <c r="A33" s="199" t="s">
        <v>152</v>
      </c>
      <c r="B33" s="200" t="s">
        <v>153</v>
      </c>
      <c r="C33" s="197">
        <v>138164</v>
      </c>
      <c r="D33" s="197">
        <v>181400</v>
      </c>
    </row>
    <row r="34" spans="1:4" ht="24" x14ac:dyDescent="0.25">
      <c r="A34" s="202" t="s">
        <v>652</v>
      </c>
      <c r="B34" s="237" t="s">
        <v>154</v>
      </c>
      <c r="C34" s="238">
        <f>C17-C25</f>
        <v>230053</v>
      </c>
      <c r="D34" s="238">
        <f>D17-D25</f>
        <v>-75566</v>
      </c>
    </row>
    <row r="35" spans="1:4" x14ac:dyDescent="0.25">
      <c r="A35" s="203" t="s">
        <v>79</v>
      </c>
      <c r="B35" s="203"/>
      <c r="C35" s="194"/>
      <c r="D35" s="194"/>
    </row>
    <row r="36" spans="1:4" x14ac:dyDescent="0.25">
      <c r="A36" s="202" t="s">
        <v>653</v>
      </c>
      <c r="B36" s="237" t="s">
        <v>155</v>
      </c>
      <c r="C36" s="238">
        <f>SUM(C38:C49)</f>
        <v>173</v>
      </c>
      <c r="D36" s="238">
        <f>SUM(D38:D49)</f>
        <v>0</v>
      </c>
    </row>
    <row r="37" spans="1:4" x14ac:dyDescent="0.25">
      <c r="A37" s="199" t="s">
        <v>60</v>
      </c>
      <c r="B37" s="199"/>
      <c r="C37" s="194"/>
      <c r="D37" s="194"/>
    </row>
    <row r="38" spans="1:4" x14ac:dyDescent="0.25">
      <c r="A38" s="199" t="s">
        <v>156</v>
      </c>
      <c r="B38" s="200" t="s">
        <v>157</v>
      </c>
      <c r="C38" s="197">
        <v>173</v>
      </c>
      <c r="D38" s="197"/>
    </row>
    <row r="39" spans="1:4" x14ac:dyDescent="0.25">
      <c r="A39" s="199" t="s">
        <v>158</v>
      </c>
      <c r="B39" s="200" t="s">
        <v>159</v>
      </c>
      <c r="C39" s="194"/>
      <c r="D39" s="197"/>
    </row>
    <row r="40" spans="1:4" x14ac:dyDescent="0.25">
      <c r="A40" s="199" t="s">
        <v>160</v>
      </c>
      <c r="B40" s="200" t="s">
        <v>161</v>
      </c>
      <c r="C40" s="194"/>
      <c r="D40" s="197"/>
    </row>
    <row r="41" spans="1:4" ht="24" x14ac:dyDescent="0.25">
      <c r="A41" s="199" t="s">
        <v>162</v>
      </c>
      <c r="B41" s="200" t="s">
        <v>163</v>
      </c>
      <c r="C41" s="194"/>
      <c r="D41" s="197"/>
    </row>
    <row r="42" spans="1:4" x14ac:dyDescent="0.25">
      <c r="A42" s="199" t="s">
        <v>164</v>
      </c>
      <c r="B42" s="200" t="s">
        <v>165</v>
      </c>
      <c r="C42" s="194"/>
      <c r="D42" s="197"/>
    </row>
    <row r="43" spans="1:4" x14ac:dyDescent="0.25">
      <c r="A43" s="199" t="s">
        <v>166</v>
      </c>
      <c r="B43" s="200" t="s">
        <v>167</v>
      </c>
      <c r="C43" s="194"/>
      <c r="D43" s="197"/>
    </row>
    <row r="44" spans="1:4" x14ac:dyDescent="0.25">
      <c r="A44" s="199" t="s">
        <v>654</v>
      </c>
      <c r="B44" s="200" t="s">
        <v>169</v>
      </c>
      <c r="C44" s="194"/>
      <c r="D44" s="197"/>
    </row>
    <row r="45" spans="1:4" x14ac:dyDescent="0.25">
      <c r="A45" s="199" t="s">
        <v>168</v>
      </c>
      <c r="B45" s="200" t="s">
        <v>171</v>
      </c>
      <c r="C45" s="194"/>
      <c r="D45" s="197"/>
    </row>
    <row r="46" spans="1:4" x14ac:dyDescent="0.25">
      <c r="A46" s="199" t="s">
        <v>170</v>
      </c>
      <c r="B46" s="200" t="s">
        <v>173</v>
      </c>
      <c r="C46" s="194"/>
      <c r="D46" s="197"/>
    </row>
    <row r="47" spans="1:4" x14ac:dyDescent="0.25">
      <c r="A47" s="199" t="s">
        <v>172</v>
      </c>
      <c r="B47" s="200" t="s">
        <v>174</v>
      </c>
      <c r="C47" s="194"/>
      <c r="D47" s="197"/>
    </row>
    <row r="48" spans="1:4" x14ac:dyDescent="0.25">
      <c r="A48" s="199" t="s">
        <v>143</v>
      </c>
      <c r="B48" s="200" t="s">
        <v>175</v>
      </c>
      <c r="C48" s="194"/>
      <c r="D48" s="197"/>
    </row>
    <row r="49" spans="1:4" x14ac:dyDescent="0.25">
      <c r="A49" s="199" t="s">
        <v>144</v>
      </c>
      <c r="B49" s="200" t="s">
        <v>655</v>
      </c>
      <c r="C49" s="194"/>
      <c r="D49" s="197"/>
    </row>
    <row r="50" spans="1:4" x14ac:dyDescent="0.25">
      <c r="A50" s="202" t="s">
        <v>656</v>
      </c>
      <c r="B50" s="237" t="s">
        <v>176</v>
      </c>
      <c r="C50" s="238">
        <f>SUM(C52:C64)</f>
        <v>103522</v>
      </c>
      <c r="D50" s="238">
        <f>SUM(D52:D64)</f>
        <v>12823</v>
      </c>
    </row>
    <row r="51" spans="1:4" x14ac:dyDescent="0.25">
      <c r="A51" s="199" t="s">
        <v>60</v>
      </c>
      <c r="B51" s="199"/>
      <c r="C51" s="194"/>
      <c r="D51" s="194"/>
    </row>
    <row r="52" spans="1:4" x14ac:dyDescent="0.25">
      <c r="A52" s="199" t="s">
        <v>177</v>
      </c>
      <c r="B52" s="200" t="s">
        <v>178</v>
      </c>
      <c r="C52" s="197">
        <v>2862</v>
      </c>
      <c r="D52" s="197">
        <v>9005</v>
      </c>
    </row>
    <row r="53" spans="1:4" x14ac:dyDescent="0.25">
      <c r="A53" s="199" t="s">
        <v>179</v>
      </c>
      <c r="B53" s="200" t="s">
        <v>180</v>
      </c>
      <c r="C53" s="197">
        <v>0</v>
      </c>
      <c r="D53" s="197"/>
    </row>
    <row r="54" spans="1:4" x14ac:dyDescent="0.25">
      <c r="A54" s="199" t="s">
        <v>181</v>
      </c>
      <c r="B54" s="200" t="s">
        <v>182</v>
      </c>
      <c r="C54" s="197">
        <v>6180</v>
      </c>
      <c r="D54" s="197">
        <v>3818</v>
      </c>
    </row>
    <row r="55" spans="1:4" ht="24" x14ac:dyDescent="0.25">
      <c r="A55" s="199" t="s">
        <v>183</v>
      </c>
      <c r="B55" s="200" t="s">
        <v>184</v>
      </c>
      <c r="C55" s="197">
        <v>0</v>
      </c>
      <c r="D55" s="197"/>
    </row>
    <row r="56" spans="1:4" x14ac:dyDescent="0.25">
      <c r="A56" s="199" t="s">
        <v>185</v>
      </c>
      <c r="B56" s="200" t="s">
        <v>186</v>
      </c>
      <c r="C56" s="197">
        <v>0</v>
      </c>
      <c r="D56" s="197"/>
    </row>
    <row r="57" spans="1:4" x14ac:dyDescent="0.25">
      <c r="A57" s="199" t="s">
        <v>187</v>
      </c>
      <c r="B57" s="200" t="s">
        <v>188</v>
      </c>
      <c r="C57" s="197">
        <v>0</v>
      </c>
      <c r="D57" s="197"/>
    </row>
    <row r="58" spans="1:4" x14ac:dyDescent="0.25">
      <c r="A58" s="199" t="s">
        <v>657</v>
      </c>
      <c r="B58" s="200" t="s">
        <v>190</v>
      </c>
      <c r="C58" s="197">
        <v>0</v>
      </c>
      <c r="D58" s="197"/>
    </row>
    <row r="59" spans="1:4" x14ac:dyDescent="0.25">
      <c r="A59" s="199" t="s">
        <v>148</v>
      </c>
      <c r="B59" s="200" t="s">
        <v>192</v>
      </c>
      <c r="C59" s="197">
        <v>0</v>
      </c>
      <c r="D59" s="197"/>
    </row>
    <row r="60" spans="1:4" x14ac:dyDescent="0.25">
      <c r="A60" s="199" t="s">
        <v>189</v>
      </c>
      <c r="B60" s="200" t="s">
        <v>193</v>
      </c>
      <c r="C60" s="197">
        <v>0</v>
      </c>
      <c r="D60" s="197"/>
    </row>
    <row r="61" spans="1:4" x14ac:dyDescent="0.25">
      <c r="A61" s="199" t="s">
        <v>191</v>
      </c>
      <c r="B61" s="200" t="s">
        <v>195</v>
      </c>
      <c r="C61" s="197">
        <v>0</v>
      </c>
      <c r="D61" s="197"/>
    </row>
    <row r="62" spans="1:4" x14ac:dyDescent="0.25">
      <c r="A62" s="199" t="s">
        <v>170</v>
      </c>
      <c r="B62" s="200" t="s">
        <v>196</v>
      </c>
      <c r="C62" s="197">
        <v>0</v>
      </c>
      <c r="D62" s="197"/>
    </row>
    <row r="63" spans="1:4" x14ac:dyDescent="0.25">
      <c r="A63" s="199" t="s">
        <v>194</v>
      </c>
      <c r="B63" s="200" t="s">
        <v>658</v>
      </c>
      <c r="C63" s="197">
        <v>0</v>
      </c>
      <c r="D63" s="197"/>
    </row>
    <row r="64" spans="1:4" x14ac:dyDescent="0.25">
      <c r="A64" s="199" t="s">
        <v>152</v>
      </c>
      <c r="B64" s="200" t="s">
        <v>659</v>
      </c>
      <c r="C64" s="197">
        <v>94480</v>
      </c>
      <c r="D64" s="197"/>
    </row>
    <row r="65" spans="1:4" ht="24" x14ac:dyDescent="0.25">
      <c r="A65" s="202" t="s">
        <v>660</v>
      </c>
      <c r="B65" s="237" t="s">
        <v>197</v>
      </c>
      <c r="C65" s="238">
        <f>C36-C50</f>
        <v>-103349</v>
      </c>
      <c r="D65" s="238">
        <f>D36-D50</f>
        <v>-12823</v>
      </c>
    </row>
    <row r="66" spans="1:4" x14ac:dyDescent="0.25">
      <c r="A66" s="203" t="s">
        <v>80</v>
      </c>
      <c r="B66" s="203"/>
      <c r="C66" s="194"/>
      <c r="D66" s="194"/>
    </row>
    <row r="67" spans="1:4" x14ac:dyDescent="0.25">
      <c r="A67" s="202" t="s">
        <v>81</v>
      </c>
      <c r="B67" s="237" t="s">
        <v>198</v>
      </c>
      <c r="C67" s="238">
        <f>SUM(C69:C72)</f>
        <v>0</v>
      </c>
      <c r="D67" s="238">
        <f>SUM(D69:D72)</f>
        <v>0</v>
      </c>
    </row>
    <row r="68" spans="1:4" x14ac:dyDescent="0.25">
      <c r="A68" s="199" t="s">
        <v>60</v>
      </c>
      <c r="B68" s="199"/>
      <c r="C68" s="194"/>
      <c r="D68" s="194"/>
    </row>
    <row r="69" spans="1:4" x14ac:dyDescent="0.25">
      <c r="A69" s="199" t="s">
        <v>199</v>
      </c>
      <c r="B69" s="200" t="s">
        <v>200</v>
      </c>
      <c r="C69" s="194"/>
      <c r="D69" s="194"/>
    </row>
    <row r="70" spans="1:4" x14ac:dyDescent="0.25">
      <c r="A70" s="199" t="s">
        <v>201</v>
      </c>
      <c r="B70" s="200" t="s">
        <v>202</v>
      </c>
      <c r="C70" s="194"/>
      <c r="D70" s="194"/>
    </row>
    <row r="71" spans="1:4" x14ac:dyDescent="0.25">
      <c r="A71" s="199" t="s">
        <v>143</v>
      </c>
      <c r="B71" s="200" t="s">
        <v>203</v>
      </c>
      <c r="C71" s="194"/>
      <c r="D71" s="194"/>
    </row>
    <row r="72" spans="1:4" x14ac:dyDescent="0.25">
      <c r="A72" s="199" t="s">
        <v>144</v>
      </c>
      <c r="B72" s="200" t="s">
        <v>204</v>
      </c>
      <c r="C72" s="197">
        <v>0</v>
      </c>
      <c r="D72" s="194"/>
    </row>
    <row r="73" spans="1:4" x14ac:dyDescent="0.25">
      <c r="A73" s="202" t="s">
        <v>82</v>
      </c>
      <c r="B73" s="203">
        <v>100</v>
      </c>
      <c r="C73" s="238">
        <f>SUM(C75:C79)</f>
        <v>16160</v>
      </c>
      <c r="D73" s="238">
        <f>SUM(D75:D79)</f>
        <v>2031</v>
      </c>
    </row>
    <row r="74" spans="1:4" x14ac:dyDescent="0.25">
      <c r="A74" s="199" t="s">
        <v>60</v>
      </c>
      <c r="B74" s="199"/>
      <c r="C74" s="194"/>
      <c r="D74" s="194"/>
    </row>
    <row r="75" spans="1:4" x14ac:dyDescent="0.25">
      <c r="A75" s="199" t="s">
        <v>205</v>
      </c>
      <c r="B75" s="204">
        <v>101</v>
      </c>
      <c r="C75" s="197">
        <v>0</v>
      </c>
      <c r="D75" s="197">
        <v>2031</v>
      </c>
    </row>
    <row r="76" spans="1:4" x14ac:dyDescent="0.25">
      <c r="A76" s="199" t="s">
        <v>148</v>
      </c>
      <c r="B76" s="204">
        <v>102</v>
      </c>
      <c r="C76" s="197">
        <v>10876</v>
      </c>
      <c r="D76" s="197"/>
    </row>
    <row r="77" spans="1:4" x14ac:dyDescent="0.25">
      <c r="A77" s="199" t="s">
        <v>206</v>
      </c>
      <c r="B77" s="204">
        <v>103</v>
      </c>
      <c r="C77" s="197">
        <v>0</v>
      </c>
      <c r="D77" s="197"/>
    </row>
    <row r="78" spans="1:4" x14ac:dyDescent="0.25">
      <c r="A78" s="199" t="s">
        <v>207</v>
      </c>
      <c r="B78" s="204">
        <v>104</v>
      </c>
      <c r="C78" s="197">
        <v>0</v>
      </c>
      <c r="D78" s="197"/>
    </row>
    <row r="79" spans="1:4" x14ac:dyDescent="0.25">
      <c r="A79" s="199" t="s">
        <v>208</v>
      </c>
      <c r="B79" s="204">
        <v>105</v>
      </c>
      <c r="C79" s="197">
        <v>5284</v>
      </c>
      <c r="D79" s="197"/>
    </row>
    <row r="80" spans="1:4" ht="24" x14ac:dyDescent="0.25">
      <c r="A80" s="202" t="s">
        <v>661</v>
      </c>
      <c r="B80" s="203">
        <v>110</v>
      </c>
      <c r="C80" s="238">
        <f>C67-C73</f>
        <v>-16160</v>
      </c>
      <c r="D80" s="238">
        <f>D67-D73</f>
        <v>-2031</v>
      </c>
    </row>
    <row r="81" spans="1:4" x14ac:dyDescent="0.25">
      <c r="A81" s="202" t="s">
        <v>83</v>
      </c>
      <c r="B81" s="203">
        <v>120</v>
      </c>
      <c r="C81" s="197">
        <v>-1367</v>
      </c>
      <c r="D81" s="197">
        <v>92512</v>
      </c>
    </row>
    <row r="82" spans="1:4" ht="24" x14ac:dyDescent="0.25">
      <c r="A82" s="202" t="s">
        <v>662</v>
      </c>
      <c r="B82" s="203">
        <v>130</v>
      </c>
      <c r="C82" s="194"/>
      <c r="D82" s="197"/>
    </row>
    <row r="83" spans="1:4" s="169" customFormat="1" ht="24" x14ac:dyDescent="0.25">
      <c r="A83" s="202" t="s">
        <v>663</v>
      </c>
      <c r="B83" s="203">
        <v>140</v>
      </c>
      <c r="C83" s="239">
        <f t="shared" ref="C83:D83" si="0">C34+C65+C80+C81</f>
        <v>109177</v>
      </c>
      <c r="D83" s="239">
        <f t="shared" si="0"/>
        <v>2092</v>
      </c>
    </row>
    <row r="84" spans="1:4" s="169" customFormat="1" ht="24" x14ac:dyDescent="0.25">
      <c r="A84" s="202" t="s">
        <v>664</v>
      </c>
      <c r="B84" s="203">
        <v>150</v>
      </c>
      <c r="C84" s="197">
        <v>9884</v>
      </c>
      <c r="D84" s="197">
        <v>22971</v>
      </c>
    </row>
    <row r="85" spans="1:4" s="169" customFormat="1" ht="24" x14ac:dyDescent="0.25">
      <c r="A85" s="202" t="s">
        <v>665</v>
      </c>
      <c r="B85" s="203">
        <v>160</v>
      </c>
      <c r="C85" s="197">
        <v>119061</v>
      </c>
      <c r="D85" s="197">
        <v>25063</v>
      </c>
    </row>
    <row r="86" spans="1:4" s="169" customFormat="1" x14ac:dyDescent="0.25">
      <c r="A86" s="176" t="s">
        <v>598</v>
      </c>
      <c r="B86" s="176" t="s">
        <v>598</v>
      </c>
      <c r="C86" s="178">
        <f t="shared" ref="C86:D86" si="1">C84+C83-C85</f>
        <v>0</v>
      </c>
      <c r="D86" s="178">
        <f t="shared" si="1"/>
        <v>0</v>
      </c>
    </row>
    <row r="87" spans="1:4" s="169" customFormat="1" x14ac:dyDescent="0.25">
      <c r="A87" s="176" t="s">
        <v>598</v>
      </c>
      <c r="B87" s="176" t="s">
        <v>598</v>
      </c>
    </row>
    <row r="88" spans="1:4" s="2" customFormat="1" x14ac:dyDescent="0.25">
      <c r="A88" s="184" t="s">
        <v>703</v>
      </c>
      <c r="B88" s="7"/>
      <c r="C88" s="11"/>
    </row>
    <row r="89" spans="1:4" s="2" customFormat="1" x14ac:dyDescent="0.25">
      <c r="A89" s="243" t="s">
        <v>680</v>
      </c>
      <c r="B89" s="243"/>
      <c r="C89" s="12"/>
    </row>
    <row r="90" spans="1:4" s="2" customFormat="1" x14ac:dyDescent="0.25">
      <c r="B90" s="8"/>
      <c r="C90" s="8"/>
    </row>
    <row r="91" spans="1:4" s="2" customFormat="1" x14ac:dyDescent="0.25">
      <c r="B91" s="8"/>
      <c r="C91" s="8"/>
    </row>
    <row r="92" spans="1:4" s="169" customFormat="1" x14ac:dyDescent="0.25">
      <c r="A92" s="187" t="s">
        <v>701</v>
      </c>
      <c r="B92" s="7"/>
    </row>
    <row r="93" spans="1:4" s="2" customFormat="1" x14ac:dyDescent="0.25">
      <c r="A93" s="243" t="s">
        <v>682</v>
      </c>
      <c r="B93" s="243"/>
      <c r="C93" s="12"/>
    </row>
    <row r="94" spans="1:4" x14ac:dyDescent="0.25">
      <c r="A94" s="175"/>
      <c r="B94" s="175"/>
    </row>
    <row r="95" spans="1:4" x14ac:dyDescent="0.25">
      <c r="A95" s="175"/>
      <c r="B95" s="175"/>
    </row>
    <row r="96" spans="1:4" x14ac:dyDescent="0.25">
      <c r="A96" s="175"/>
      <c r="B96" s="175"/>
    </row>
    <row r="97" spans="1:2" x14ac:dyDescent="0.25">
      <c r="A97" s="175"/>
      <c r="B97" s="175"/>
    </row>
    <row r="98" spans="1:2" x14ac:dyDescent="0.25">
      <c r="A98" s="175"/>
      <c r="B98" s="175"/>
    </row>
    <row r="99" spans="1:2" x14ac:dyDescent="0.25">
      <c r="A99" s="175"/>
      <c r="B99" s="175"/>
    </row>
    <row r="100" spans="1:2" x14ac:dyDescent="0.25">
      <c r="A100" s="175"/>
      <c r="B100" s="175"/>
    </row>
    <row r="101" spans="1:2" x14ac:dyDescent="0.25">
      <c r="A101" s="175"/>
      <c r="B101" s="175"/>
    </row>
    <row r="102" spans="1:2" x14ac:dyDescent="0.25">
      <c r="A102" s="175"/>
      <c r="B102" s="175"/>
    </row>
    <row r="103" spans="1:2" x14ac:dyDescent="0.25">
      <c r="A103" s="175"/>
      <c r="B103" s="175"/>
    </row>
    <row r="104" spans="1:2" x14ac:dyDescent="0.25">
      <c r="A104" s="175"/>
      <c r="B104" s="175"/>
    </row>
    <row r="105" spans="1:2" x14ac:dyDescent="0.25">
      <c r="A105" s="175"/>
      <c r="B105" s="175"/>
    </row>
    <row r="106" spans="1:2" x14ac:dyDescent="0.25">
      <c r="A106" s="175"/>
      <c r="B106" s="175"/>
    </row>
    <row r="107" spans="1:2" x14ac:dyDescent="0.25">
      <c r="A107" s="175"/>
      <c r="B107" s="175"/>
    </row>
    <row r="108" spans="1:2" x14ac:dyDescent="0.25">
      <c r="A108" s="175"/>
      <c r="B108" s="175"/>
    </row>
    <row r="109" spans="1:2" x14ac:dyDescent="0.25">
      <c r="A109" s="175"/>
      <c r="B109" s="175"/>
    </row>
    <row r="110" spans="1:2" x14ac:dyDescent="0.25">
      <c r="A110" s="175"/>
      <c r="B110" s="175"/>
    </row>
    <row r="111" spans="1:2" x14ac:dyDescent="0.25">
      <c r="A111" s="175"/>
      <c r="B111" s="175"/>
    </row>
    <row r="112" spans="1:2" x14ac:dyDescent="0.25">
      <c r="A112" s="175"/>
      <c r="B112" s="175"/>
    </row>
    <row r="113" spans="1:2" x14ac:dyDescent="0.25">
      <c r="A113" s="175"/>
      <c r="B113" s="175"/>
    </row>
    <row r="114" spans="1:2" x14ac:dyDescent="0.25">
      <c r="A114" s="175"/>
      <c r="B114" s="175"/>
    </row>
    <row r="115" spans="1:2" x14ac:dyDescent="0.25">
      <c r="A115" s="175"/>
      <c r="B115" s="175"/>
    </row>
    <row r="116" spans="1:2" x14ac:dyDescent="0.25">
      <c r="A116" s="175"/>
      <c r="B116" s="175"/>
    </row>
    <row r="117" spans="1:2" x14ac:dyDescent="0.25">
      <c r="A117" s="175"/>
      <c r="B117" s="175"/>
    </row>
    <row r="118" spans="1:2" x14ac:dyDescent="0.25">
      <c r="A118" s="175"/>
      <c r="B118" s="175"/>
    </row>
    <row r="119" spans="1:2" x14ac:dyDescent="0.25">
      <c r="A119" s="175"/>
      <c r="B119" s="175"/>
    </row>
    <row r="120" spans="1:2" x14ac:dyDescent="0.25">
      <c r="A120" s="175"/>
      <c r="B120" s="175"/>
    </row>
    <row r="121" spans="1:2" x14ac:dyDescent="0.25">
      <c r="A121" s="175"/>
      <c r="B121" s="175"/>
    </row>
    <row r="122" spans="1:2" x14ac:dyDescent="0.25">
      <c r="A122" s="175"/>
      <c r="B122" s="175"/>
    </row>
    <row r="123" spans="1:2" x14ac:dyDescent="0.25">
      <c r="A123" s="175"/>
      <c r="B123" s="175"/>
    </row>
    <row r="124" spans="1:2" x14ac:dyDescent="0.25">
      <c r="A124" s="175"/>
      <c r="B124" s="175"/>
    </row>
  </sheetData>
  <mergeCells count="10">
    <mergeCell ref="A93:B93"/>
    <mergeCell ref="A7:B7"/>
    <mergeCell ref="A9:B9"/>
    <mergeCell ref="A10:B10"/>
    <mergeCell ref="A1:B1"/>
    <mergeCell ref="A2:B2"/>
    <mergeCell ref="A3:B3"/>
    <mergeCell ref="A4:B4"/>
    <mergeCell ref="A6:B6"/>
    <mergeCell ref="A89:B89"/>
  </mergeCells>
  <pageMargins left="0.7" right="0.7" top="0.75" bottom="0.75" header="0.3" footer="0.3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3"/>
  <sheetViews>
    <sheetView tabSelected="1" workbookViewId="0">
      <pane xSplit="1" ySplit="16" topLeftCell="B83" activePane="bottomRight" state="frozen"/>
      <selection pane="topRight" activeCell="B1" sqref="B1"/>
      <selection pane="bottomLeft" activeCell="A17" sqref="A17"/>
      <selection pane="bottomRight" activeCell="G89" sqref="G89"/>
    </sheetView>
  </sheetViews>
  <sheetFormatPr defaultRowHeight="15" x14ac:dyDescent="0.25"/>
  <cols>
    <col min="1" max="1" width="33" style="39" customWidth="1"/>
    <col min="2" max="2" width="9.140625" style="39"/>
    <col min="3" max="3" width="16.5703125" style="172" customWidth="1"/>
    <col min="4" max="4" width="11.7109375" style="172" customWidth="1"/>
    <col min="5" max="5" width="11.85546875" style="172" customWidth="1"/>
    <col min="6" max="6" width="9.85546875" style="172" customWidth="1"/>
    <col min="7" max="7" width="12.7109375" style="172" customWidth="1"/>
    <col min="8" max="8" width="17.42578125" style="172" customWidth="1"/>
    <col min="9" max="9" width="11.85546875" style="172" customWidth="1"/>
    <col min="10" max="10" width="12.140625" style="180" customWidth="1"/>
    <col min="11" max="16384" width="9.140625" style="1"/>
  </cols>
  <sheetData>
    <row r="1" spans="1:10" ht="15.75" x14ac:dyDescent="0.25">
      <c r="A1" s="246" t="s">
        <v>209</v>
      </c>
      <c r="B1" s="246"/>
      <c r="C1" s="246"/>
      <c r="D1" s="246"/>
      <c r="E1" s="246"/>
      <c r="F1" s="246"/>
      <c r="G1" s="246"/>
      <c r="H1" s="246"/>
      <c r="I1" s="246"/>
    </row>
    <row r="2" spans="1:10" ht="15.75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</row>
    <row r="3" spans="1:10" ht="15.75" x14ac:dyDescent="0.25">
      <c r="A3" s="246" t="s">
        <v>2</v>
      </c>
      <c r="B3" s="246"/>
      <c r="C3" s="246"/>
      <c r="D3" s="246"/>
      <c r="E3" s="246"/>
      <c r="F3" s="246"/>
      <c r="G3" s="246"/>
      <c r="H3" s="246"/>
      <c r="I3" s="246"/>
    </row>
    <row r="4" spans="1:10" ht="15.75" x14ac:dyDescent="0.25">
      <c r="A4" s="246" t="s">
        <v>589</v>
      </c>
      <c r="B4" s="246"/>
      <c r="C4" s="246"/>
      <c r="D4" s="246"/>
      <c r="E4" s="246"/>
      <c r="F4" s="246"/>
      <c r="G4" s="246"/>
      <c r="H4" s="246"/>
      <c r="I4" s="246"/>
    </row>
    <row r="5" spans="1:10" ht="15.75" x14ac:dyDescent="0.25">
      <c r="A5" s="63"/>
    </row>
    <row r="6" spans="1:10" ht="15.75" x14ac:dyDescent="0.25">
      <c r="A6" s="246" t="s">
        <v>595</v>
      </c>
      <c r="B6" s="246"/>
      <c r="C6" s="246"/>
      <c r="D6" s="246"/>
      <c r="E6" s="246"/>
      <c r="F6" s="246"/>
      <c r="G6" s="246"/>
      <c r="H6" s="246"/>
      <c r="I6" s="246"/>
    </row>
    <row r="7" spans="1:10" ht="15.75" x14ac:dyDescent="0.25">
      <c r="A7" s="245" t="s">
        <v>591</v>
      </c>
      <c r="B7" s="245"/>
      <c r="C7" s="245"/>
      <c r="D7" s="245"/>
      <c r="E7" s="173"/>
      <c r="F7" s="173"/>
      <c r="G7" s="173"/>
      <c r="H7" s="173"/>
      <c r="I7" s="173"/>
    </row>
    <row r="8" spans="1:10" ht="15.75" x14ac:dyDescent="0.25">
      <c r="A8" s="64"/>
    </row>
    <row r="9" spans="1:10" ht="15.75" x14ac:dyDescent="0.25">
      <c r="A9" s="247" t="s">
        <v>210</v>
      </c>
      <c r="B9" s="247"/>
      <c r="C9" s="247"/>
      <c r="D9" s="247"/>
      <c r="E9" s="247"/>
      <c r="F9" s="247"/>
      <c r="G9" s="247"/>
      <c r="H9" s="247"/>
      <c r="I9" s="247"/>
    </row>
    <row r="10" spans="1:10" ht="15.75" x14ac:dyDescent="0.25">
      <c r="A10" s="247" t="s">
        <v>698</v>
      </c>
      <c r="B10" s="247"/>
      <c r="C10" s="247"/>
      <c r="D10" s="247"/>
      <c r="E10" s="247"/>
      <c r="F10" s="247"/>
      <c r="G10" s="247"/>
      <c r="H10" s="247"/>
      <c r="I10" s="247"/>
    </row>
    <row r="11" spans="1:10" ht="15.75" x14ac:dyDescent="0.25">
      <c r="A11" s="63"/>
    </row>
    <row r="12" spans="1:10" ht="16.5" thickBot="1" x14ac:dyDescent="0.3">
      <c r="I12" s="173" t="s">
        <v>4</v>
      </c>
    </row>
    <row r="13" spans="1:10" ht="16.5" thickBot="1" x14ac:dyDescent="0.3">
      <c r="A13" s="63"/>
      <c r="C13" s="256" t="s">
        <v>683</v>
      </c>
      <c r="D13" s="257"/>
      <c r="E13" s="257"/>
      <c r="F13" s="257"/>
      <c r="G13" s="257"/>
      <c r="H13" s="257"/>
      <c r="I13" s="257"/>
      <c r="J13" s="258"/>
    </row>
    <row r="14" spans="1:10" x14ac:dyDescent="0.25">
      <c r="A14" s="250" t="s">
        <v>84</v>
      </c>
      <c r="B14" s="250" t="s">
        <v>6</v>
      </c>
      <c r="C14" s="249" t="s">
        <v>666</v>
      </c>
      <c r="D14" s="254"/>
      <c r="E14" s="254"/>
      <c r="F14" s="254"/>
      <c r="G14" s="254"/>
      <c r="H14" s="255"/>
      <c r="I14" s="252" t="s">
        <v>43</v>
      </c>
      <c r="J14" s="248" t="s">
        <v>85</v>
      </c>
    </row>
    <row r="15" spans="1:10" ht="72" x14ac:dyDescent="0.25">
      <c r="A15" s="251"/>
      <c r="B15" s="251"/>
      <c r="C15" s="182" t="s">
        <v>39</v>
      </c>
      <c r="D15" s="182" t="s">
        <v>40</v>
      </c>
      <c r="E15" s="182" t="s">
        <v>41</v>
      </c>
      <c r="F15" s="182" t="s">
        <v>631</v>
      </c>
      <c r="G15" s="182" t="s">
        <v>105</v>
      </c>
      <c r="H15" s="182" t="s">
        <v>632</v>
      </c>
      <c r="I15" s="253"/>
      <c r="J15" s="249"/>
    </row>
    <row r="16" spans="1:10" s="181" customFormat="1" x14ac:dyDescent="0.25">
      <c r="A16" s="175"/>
      <c r="B16" s="175"/>
      <c r="C16" s="179"/>
      <c r="D16" s="179"/>
      <c r="E16" s="179"/>
      <c r="F16" s="179"/>
      <c r="G16" s="179"/>
      <c r="H16" s="179"/>
      <c r="I16" s="179"/>
      <c r="J16" s="179"/>
    </row>
    <row r="17" spans="1:10" s="181" customFormat="1" x14ac:dyDescent="0.25">
      <c r="A17" s="175"/>
      <c r="B17" s="175"/>
      <c r="C17" s="179"/>
      <c r="D17" s="179"/>
      <c r="E17" s="179"/>
      <c r="F17" s="179"/>
      <c r="G17" s="179"/>
      <c r="H17" s="179"/>
      <c r="I17" s="179"/>
      <c r="J17" s="179"/>
    </row>
    <row r="18" spans="1:10" s="181" customFormat="1" x14ac:dyDescent="0.25">
      <c r="A18" s="199" t="s">
        <v>86</v>
      </c>
      <c r="B18" s="200" t="s">
        <v>45</v>
      </c>
      <c r="C18" s="201">
        <v>949307</v>
      </c>
      <c r="D18" s="201">
        <v>-14363</v>
      </c>
      <c r="E18" s="201">
        <v>0</v>
      </c>
      <c r="F18" s="201">
        <v>1189944</v>
      </c>
      <c r="G18" s="201">
        <v>2608195</v>
      </c>
      <c r="H18" s="201">
        <v>0</v>
      </c>
      <c r="I18" s="201">
        <v>0</v>
      </c>
      <c r="J18" s="192">
        <v>4733083</v>
      </c>
    </row>
    <row r="19" spans="1:10" s="181" customFormat="1" x14ac:dyDescent="0.25">
      <c r="A19" s="199" t="s">
        <v>87</v>
      </c>
      <c r="B19" s="200" t="s">
        <v>46</v>
      </c>
      <c r="C19" s="201"/>
      <c r="D19" s="201"/>
      <c r="E19" s="201"/>
      <c r="F19" s="201"/>
      <c r="G19" s="201"/>
      <c r="H19" s="201"/>
      <c r="I19" s="201">
        <v>0</v>
      </c>
      <c r="J19" s="192"/>
    </row>
    <row r="20" spans="1:10" s="181" customFormat="1" ht="24" x14ac:dyDescent="0.25">
      <c r="A20" s="202" t="s">
        <v>667</v>
      </c>
      <c r="B20" s="203">
        <v>100</v>
      </c>
      <c r="C20" s="201">
        <v>949307</v>
      </c>
      <c r="D20" s="201">
        <v>-14363</v>
      </c>
      <c r="E20" s="201"/>
      <c r="F20" s="201">
        <v>1189944</v>
      </c>
      <c r="G20" s="201">
        <v>2608195</v>
      </c>
      <c r="H20" s="201"/>
      <c r="I20" s="201">
        <v>0</v>
      </c>
      <c r="J20" s="193">
        <v>4733083</v>
      </c>
    </row>
    <row r="21" spans="1:10" s="181" customFormat="1" ht="24" x14ac:dyDescent="0.25">
      <c r="A21" s="202" t="s">
        <v>668</v>
      </c>
      <c r="B21" s="203">
        <v>200</v>
      </c>
      <c r="C21" s="193">
        <v>0</v>
      </c>
      <c r="D21" s="193">
        <v>0</v>
      </c>
      <c r="E21" s="193">
        <v>0</v>
      </c>
      <c r="F21" s="193">
        <v>-34065</v>
      </c>
      <c r="G21" s="193">
        <v>1279297</v>
      </c>
      <c r="H21" s="193">
        <v>0</v>
      </c>
      <c r="I21" s="193">
        <v>0</v>
      </c>
      <c r="J21" s="193">
        <v>1245232</v>
      </c>
    </row>
    <row r="22" spans="1:10" s="181" customFormat="1" x14ac:dyDescent="0.25">
      <c r="A22" s="199" t="s">
        <v>88</v>
      </c>
      <c r="B22" s="204">
        <v>210</v>
      </c>
      <c r="C22" s="192"/>
      <c r="D22" s="192"/>
      <c r="E22" s="192"/>
      <c r="F22" s="201"/>
      <c r="G22" s="205">
        <v>1245232</v>
      </c>
      <c r="H22" s="192"/>
      <c r="I22" s="192"/>
      <c r="J22" s="192">
        <v>1245232</v>
      </c>
    </row>
    <row r="23" spans="1:10" s="181" customFormat="1" ht="24" x14ac:dyDescent="0.25">
      <c r="A23" s="199" t="s">
        <v>89</v>
      </c>
      <c r="B23" s="204">
        <v>220</v>
      </c>
      <c r="C23" s="192"/>
      <c r="D23" s="192"/>
      <c r="E23" s="192"/>
      <c r="F23" s="201">
        <v>-34065</v>
      </c>
      <c r="G23" s="201">
        <v>34065</v>
      </c>
      <c r="H23" s="192"/>
      <c r="I23" s="192"/>
      <c r="J23" s="193">
        <v>0</v>
      </c>
    </row>
    <row r="24" spans="1:10" s="181" customFormat="1" x14ac:dyDescent="0.25">
      <c r="A24" s="199" t="s">
        <v>60</v>
      </c>
      <c r="B24" s="199"/>
      <c r="C24" s="192"/>
      <c r="D24" s="192"/>
      <c r="E24" s="192"/>
      <c r="F24" s="201"/>
      <c r="G24" s="201"/>
      <c r="H24" s="192"/>
      <c r="I24" s="192"/>
      <c r="J24" s="192"/>
    </row>
    <row r="25" spans="1:10" s="181" customFormat="1" ht="60" x14ac:dyDescent="0.25">
      <c r="A25" s="199" t="s">
        <v>669</v>
      </c>
      <c r="B25" s="204">
        <v>221</v>
      </c>
      <c r="C25" s="192"/>
      <c r="D25" s="192"/>
      <c r="E25" s="192"/>
      <c r="F25" s="201"/>
      <c r="G25" s="201"/>
      <c r="H25" s="192"/>
      <c r="I25" s="192"/>
      <c r="J25" s="192"/>
    </row>
    <row r="26" spans="1:10" s="181" customFormat="1" ht="60" x14ac:dyDescent="0.25">
      <c r="A26" s="199" t="s">
        <v>670</v>
      </c>
      <c r="B26" s="204">
        <v>222</v>
      </c>
      <c r="C26" s="192"/>
      <c r="D26" s="192"/>
      <c r="E26" s="192"/>
      <c r="F26" s="201"/>
      <c r="G26" s="201"/>
      <c r="H26" s="192"/>
      <c r="I26" s="192"/>
      <c r="J26" s="192"/>
    </row>
    <row r="27" spans="1:10" s="181" customFormat="1" ht="36" x14ac:dyDescent="0.25">
      <c r="A27" s="199" t="s">
        <v>671</v>
      </c>
      <c r="B27" s="204">
        <v>223</v>
      </c>
      <c r="C27" s="192"/>
      <c r="D27" s="192"/>
      <c r="E27" s="192"/>
      <c r="F27" s="201">
        <v>-34065</v>
      </c>
      <c r="G27" s="201">
        <v>34065</v>
      </c>
      <c r="H27" s="192"/>
      <c r="I27" s="192"/>
      <c r="J27" s="192">
        <v>0</v>
      </c>
    </row>
    <row r="28" spans="1:10" s="181" customFormat="1" ht="48" x14ac:dyDescent="0.25">
      <c r="A28" s="199" t="s">
        <v>644</v>
      </c>
      <c r="B28" s="204">
        <v>224</v>
      </c>
      <c r="C28" s="192"/>
      <c r="D28" s="192"/>
      <c r="E28" s="192"/>
      <c r="F28" s="192"/>
      <c r="G28" s="192"/>
      <c r="H28" s="192"/>
      <c r="I28" s="192"/>
      <c r="J28" s="192"/>
    </row>
    <row r="29" spans="1:10" s="181" customFormat="1" ht="24" x14ac:dyDescent="0.25">
      <c r="A29" s="199" t="s">
        <v>61</v>
      </c>
      <c r="B29" s="204">
        <v>225</v>
      </c>
      <c r="C29" s="192"/>
      <c r="D29" s="192"/>
      <c r="E29" s="192"/>
      <c r="F29" s="192"/>
      <c r="G29" s="192"/>
      <c r="H29" s="192"/>
      <c r="I29" s="192"/>
      <c r="J29" s="192"/>
    </row>
    <row r="30" spans="1:10" s="181" customFormat="1" ht="36" x14ac:dyDescent="0.25">
      <c r="A30" s="199" t="s">
        <v>62</v>
      </c>
      <c r="B30" s="204">
        <v>226</v>
      </c>
      <c r="C30" s="192"/>
      <c r="D30" s="192"/>
      <c r="E30" s="192"/>
      <c r="F30" s="192"/>
      <c r="G30" s="192"/>
      <c r="H30" s="192"/>
      <c r="I30" s="192"/>
      <c r="J30" s="192"/>
    </row>
    <row r="31" spans="1:10" s="181" customFormat="1" ht="24" x14ac:dyDescent="0.25">
      <c r="A31" s="199" t="s">
        <v>90</v>
      </c>
      <c r="B31" s="204">
        <v>227</v>
      </c>
      <c r="C31" s="192"/>
      <c r="D31" s="192"/>
      <c r="E31" s="192"/>
      <c r="F31" s="192"/>
      <c r="G31" s="192"/>
      <c r="H31" s="192"/>
      <c r="I31" s="192"/>
      <c r="J31" s="192"/>
    </row>
    <row r="32" spans="1:10" s="181" customFormat="1" ht="24" x14ac:dyDescent="0.25">
      <c r="A32" s="199" t="s">
        <v>65</v>
      </c>
      <c r="B32" s="204">
        <v>228</v>
      </c>
      <c r="C32" s="192"/>
      <c r="D32" s="192"/>
      <c r="E32" s="192"/>
      <c r="F32" s="192"/>
      <c r="G32" s="192"/>
      <c r="H32" s="192"/>
      <c r="I32" s="192"/>
      <c r="J32" s="192"/>
    </row>
    <row r="33" spans="1:10" s="181" customFormat="1" ht="24" x14ac:dyDescent="0.25">
      <c r="A33" s="199" t="s">
        <v>64</v>
      </c>
      <c r="B33" s="204">
        <v>229</v>
      </c>
      <c r="C33" s="192"/>
      <c r="D33" s="192"/>
      <c r="E33" s="192"/>
      <c r="F33" s="192"/>
      <c r="G33" s="192"/>
      <c r="H33" s="192"/>
      <c r="I33" s="192"/>
      <c r="J33" s="192"/>
    </row>
    <row r="34" spans="1:10" s="181" customFormat="1" ht="24" x14ac:dyDescent="0.25">
      <c r="A34" s="202" t="s">
        <v>672</v>
      </c>
      <c r="B34" s="203">
        <v>300</v>
      </c>
      <c r="C34" s="193"/>
      <c r="D34" s="193"/>
      <c r="E34" s="193"/>
      <c r="F34" s="193"/>
      <c r="G34" s="193"/>
      <c r="H34" s="193"/>
      <c r="I34" s="193"/>
      <c r="J34" s="193"/>
    </row>
    <row r="35" spans="1:10" s="181" customFormat="1" x14ac:dyDescent="0.25">
      <c r="A35" s="199" t="s">
        <v>60</v>
      </c>
      <c r="B35" s="199"/>
      <c r="C35" s="192"/>
      <c r="D35" s="192"/>
      <c r="E35" s="192"/>
      <c r="F35" s="192"/>
      <c r="G35" s="192"/>
      <c r="H35" s="192"/>
      <c r="I35" s="192"/>
      <c r="J35" s="192"/>
    </row>
    <row r="36" spans="1:10" s="181" customFormat="1" x14ac:dyDescent="0.25">
      <c r="A36" s="199" t="s">
        <v>91</v>
      </c>
      <c r="B36" s="204">
        <v>310</v>
      </c>
      <c r="C36" s="192"/>
      <c r="D36" s="192"/>
      <c r="E36" s="192"/>
      <c r="F36" s="192"/>
      <c r="G36" s="192"/>
      <c r="H36" s="192"/>
      <c r="I36" s="192"/>
      <c r="J36" s="192"/>
    </row>
    <row r="37" spans="1:10" s="181" customFormat="1" x14ac:dyDescent="0.25">
      <c r="A37" s="199" t="s">
        <v>60</v>
      </c>
      <c r="B37" s="199"/>
      <c r="C37" s="192"/>
      <c r="D37" s="192"/>
      <c r="E37" s="192"/>
      <c r="F37" s="192"/>
      <c r="G37" s="192"/>
      <c r="H37" s="192"/>
      <c r="I37" s="192"/>
      <c r="J37" s="192"/>
    </row>
    <row r="38" spans="1:10" s="181" customFormat="1" x14ac:dyDescent="0.25">
      <c r="A38" s="199" t="s">
        <v>92</v>
      </c>
      <c r="B38" s="204" t="s">
        <v>598</v>
      </c>
      <c r="C38" s="192"/>
      <c r="D38" s="192"/>
      <c r="E38" s="192"/>
      <c r="F38" s="192"/>
      <c r="G38" s="192"/>
      <c r="H38" s="192"/>
      <c r="I38" s="192"/>
      <c r="J38" s="192"/>
    </row>
    <row r="39" spans="1:10" s="181" customFormat="1" ht="24" x14ac:dyDescent="0.25">
      <c r="A39" s="199" t="s">
        <v>93</v>
      </c>
      <c r="B39" s="204" t="s">
        <v>598</v>
      </c>
      <c r="C39" s="192"/>
      <c r="D39" s="192"/>
      <c r="E39" s="192"/>
      <c r="F39" s="192"/>
      <c r="G39" s="192"/>
      <c r="H39" s="192"/>
      <c r="I39" s="192"/>
      <c r="J39" s="192"/>
    </row>
    <row r="40" spans="1:10" s="181" customFormat="1" ht="24" x14ac:dyDescent="0.25">
      <c r="A40" s="199" t="s">
        <v>94</v>
      </c>
      <c r="B40" s="204" t="s">
        <v>598</v>
      </c>
      <c r="C40" s="192"/>
      <c r="D40" s="192"/>
      <c r="E40" s="192"/>
      <c r="F40" s="192"/>
      <c r="G40" s="192"/>
      <c r="H40" s="192"/>
      <c r="I40" s="192"/>
      <c r="J40" s="192"/>
    </row>
    <row r="41" spans="1:10" s="181" customFormat="1" x14ac:dyDescent="0.25">
      <c r="A41" s="199" t="s">
        <v>95</v>
      </c>
      <c r="B41" s="204">
        <v>311</v>
      </c>
      <c r="C41" s="192"/>
      <c r="D41" s="192"/>
      <c r="E41" s="192"/>
      <c r="F41" s="192"/>
      <c r="G41" s="192"/>
      <c r="H41" s="192"/>
      <c r="I41" s="192"/>
      <c r="J41" s="192"/>
    </row>
    <row r="42" spans="1:10" s="181" customFormat="1" ht="24" x14ac:dyDescent="0.25">
      <c r="A42" s="199" t="s">
        <v>96</v>
      </c>
      <c r="B42" s="204">
        <v>312</v>
      </c>
      <c r="C42" s="192"/>
      <c r="D42" s="192"/>
      <c r="E42" s="192"/>
      <c r="F42" s="192"/>
      <c r="G42" s="192"/>
      <c r="H42" s="192"/>
      <c r="I42" s="192"/>
      <c r="J42" s="192"/>
    </row>
    <row r="43" spans="1:10" s="181" customFormat="1" ht="24" x14ac:dyDescent="0.25">
      <c r="A43" s="199" t="s">
        <v>97</v>
      </c>
      <c r="B43" s="204">
        <v>313</v>
      </c>
      <c r="C43" s="192"/>
      <c r="D43" s="192"/>
      <c r="E43" s="192"/>
      <c r="F43" s="192"/>
      <c r="G43" s="192"/>
      <c r="H43" s="192"/>
      <c r="I43" s="192"/>
      <c r="J43" s="192"/>
    </row>
    <row r="44" spans="1:10" s="181" customFormat="1" ht="36" x14ac:dyDescent="0.25">
      <c r="A44" s="199" t="s">
        <v>98</v>
      </c>
      <c r="B44" s="204">
        <v>314</v>
      </c>
      <c r="C44" s="192"/>
      <c r="D44" s="192"/>
      <c r="E44" s="192"/>
      <c r="F44" s="192"/>
      <c r="G44" s="192"/>
      <c r="H44" s="192"/>
      <c r="I44" s="192"/>
      <c r="J44" s="192"/>
    </row>
    <row r="45" spans="1:10" s="181" customFormat="1" x14ac:dyDescent="0.25">
      <c r="A45" s="199" t="s">
        <v>99</v>
      </c>
      <c r="B45" s="204">
        <v>315</v>
      </c>
      <c r="C45" s="192"/>
      <c r="D45" s="192"/>
      <c r="E45" s="192"/>
      <c r="F45" s="192"/>
      <c r="G45" s="192"/>
      <c r="H45" s="192"/>
      <c r="I45" s="192"/>
      <c r="J45" s="192"/>
    </row>
    <row r="46" spans="1:10" s="181" customFormat="1" ht="24" x14ac:dyDescent="0.25">
      <c r="A46" s="199" t="s">
        <v>100</v>
      </c>
      <c r="B46" s="204">
        <v>316</v>
      </c>
      <c r="C46" s="192"/>
      <c r="D46" s="192"/>
      <c r="E46" s="192"/>
      <c r="F46" s="192"/>
      <c r="G46" s="192"/>
      <c r="H46" s="192"/>
      <c r="I46" s="192"/>
      <c r="J46" s="192"/>
    </row>
    <row r="47" spans="1:10" s="181" customFormat="1" x14ac:dyDescent="0.25">
      <c r="A47" s="199" t="s">
        <v>211</v>
      </c>
      <c r="B47" s="204">
        <v>317</v>
      </c>
      <c r="C47" s="192"/>
      <c r="D47" s="192"/>
      <c r="E47" s="192"/>
      <c r="F47" s="192"/>
      <c r="G47" s="192"/>
      <c r="H47" s="192"/>
      <c r="I47" s="192"/>
      <c r="J47" s="192"/>
    </row>
    <row r="48" spans="1:10" s="181" customFormat="1" ht="36" x14ac:dyDescent="0.25">
      <c r="A48" s="199" t="s">
        <v>101</v>
      </c>
      <c r="B48" s="204">
        <v>318</v>
      </c>
      <c r="C48" s="192"/>
      <c r="D48" s="192"/>
      <c r="E48" s="192"/>
      <c r="F48" s="192"/>
      <c r="G48" s="192"/>
      <c r="H48" s="192"/>
      <c r="I48" s="192"/>
      <c r="J48" s="192"/>
    </row>
    <row r="49" spans="1:10" s="181" customFormat="1" x14ac:dyDescent="0.25">
      <c r="A49" s="199" t="s">
        <v>102</v>
      </c>
      <c r="B49" s="204">
        <v>319</v>
      </c>
      <c r="C49" s="192"/>
      <c r="D49" s="192"/>
      <c r="E49" s="192"/>
      <c r="F49" s="192"/>
      <c r="G49" s="192"/>
      <c r="H49" s="192"/>
      <c r="I49" s="192"/>
      <c r="J49" s="192"/>
    </row>
    <row r="50" spans="1:10" s="181" customFormat="1" ht="36" x14ac:dyDescent="0.25">
      <c r="A50" s="202" t="s">
        <v>673</v>
      </c>
      <c r="B50" s="203">
        <v>400</v>
      </c>
      <c r="C50" s="193">
        <v>949307</v>
      </c>
      <c r="D50" s="193">
        <v>-14363</v>
      </c>
      <c r="E50" s="193">
        <v>0</v>
      </c>
      <c r="F50" s="193">
        <v>1155879</v>
      </c>
      <c r="G50" s="193">
        <v>3887492</v>
      </c>
      <c r="H50" s="193"/>
      <c r="I50" s="193"/>
      <c r="J50" s="193">
        <v>5978315</v>
      </c>
    </row>
    <row r="51" spans="1:10" s="181" customFormat="1" x14ac:dyDescent="0.25">
      <c r="A51" s="199" t="s">
        <v>87</v>
      </c>
      <c r="B51" s="204">
        <v>401</v>
      </c>
      <c r="C51" s="192"/>
      <c r="D51" s="192"/>
      <c r="E51" s="192"/>
      <c r="F51" s="192"/>
      <c r="G51" s="192"/>
      <c r="H51" s="192"/>
      <c r="I51" s="192"/>
      <c r="J51" s="192"/>
    </row>
    <row r="52" spans="1:10" s="181" customFormat="1" ht="24" x14ac:dyDescent="0.25">
      <c r="A52" s="202" t="s">
        <v>674</v>
      </c>
      <c r="B52" s="203">
        <v>500</v>
      </c>
      <c r="C52" s="193">
        <v>949307</v>
      </c>
      <c r="D52" s="193">
        <v>-14363</v>
      </c>
      <c r="E52" s="193">
        <v>0</v>
      </c>
      <c r="F52" s="193">
        <v>1155879</v>
      </c>
      <c r="G52" s="193">
        <v>3887492</v>
      </c>
      <c r="H52" s="193"/>
      <c r="I52" s="193"/>
      <c r="J52" s="193">
        <v>5978315</v>
      </c>
    </row>
    <row r="53" spans="1:10" s="181" customFormat="1" ht="24" x14ac:dyDescent="0.25">
      <c r="A53" s="202" t="s">
        <v>675</v>
      </c>
      <c r="B53" s="203">
        <v>600</v>
      </c>
      <c r="C53" s="193"/>
      <c r="D53" s="193"/>
      <c r="E53" s="193"/>
      <c r="F53" s="193">
        <v>-11533</v>
      </c>
      <c r="G53" s="193">
        <v>306791</v>
      </c>
      <c r="H53" s="193"/>
      <c r="I53" s="193"/>
      <c r="J53" s="193">
        <v>295258</v>
      </c>
    </row>
    <row r="54" spans="1:10" s="181" customFormat="1" x14ac:dyDescent="0.25">
      <c r="A54" s="199" t="s">
        <v>88</v>
      </c>
      <c r="B54" s="204">
        <v>610</v>
      </c>
      <c r="C54" s="192"/>
      <c r="D54" s="192"/>
      <c r="E54" s="192"/>
      <c r="F54" s="192"/>
      <c r="G54" s="192">
        <v>295258</v>
      </c>
      <c r="H54" s="192"/>
      <c r="I54" s="192"/>
      <c r="J54" s="193">
        <v>295258</v>
      </c>
    </row>
    <row r="55" spans="1:10" s="181" customFormat="1" ht="24" x14ac:dyDescent="0.25">
      <c r="A55" s="199" t="s">
        <v>676</v>
      </c>
      <c r="B55" s="204">
        <v>620</v>
      </c>
      <c r="C55" s="192"/>
      <c r="D55" s="192"/>
      <c r="E55" s="192"/>
      <c r="F55" s="192">
        <v>-11533</v>
      </c>
      <c r="G55" s="192">
        <v>11533</v>
      </c>
      <c r="H55" s="192"/>
      <c r="I55" s="192"/>
      <c r="J55" s="193">
        <v>0</v>
      </c>
    </row>
    <row r="56" spans="1:10" s="181" customFormat="1" x14ac:dyDescent="0.25">
      <c r="A56" s="199" t="s">
        <v>60</v>
      </c>
      <c r="B56" s="199"/>
      <c r="C56" s="192"/>
      <c r="D56" s="192"/>
      <c r="E56" s="192"/>
      <c r="F56" s="192"/>
      <c r="G56" s="192"/>
      <c r="H56" s="192"/>
      <c r="I56" s="192"/>
      <c r="J56" s="192"/>
    </row>
    <row r="57" spans="1:10" s="181" customFormat="1" ht="60" x14ac:dyDescent="0.25">
      <c r="A57" s="199" t="s">
        <v>669</v>
      </c>
      <c r="B57" s="204">
        <v>621</v>
      </c>
      <c r="C57" s="192"/>
      <c r="D57" s="192"/>
      <c r="E57" s="192"/>
      <c r="F57" s="192"/>
      <c r="G57" s="192"/>
      <c r="H57" s="192"/>
      <c r="I57" s="192"/>
      <c r="J57" s="192"/>
    </row>
    <row r="58" spans="1:10" s="181" customFormat="1" ht="60" x14ac:dyDescent="0.25">
      <c r="A58" s="199" t="s">
        <v>670</v>
      </c>
      <c r="B58" s="204">
        <v>622</v>
      </c>
      <c r="C58" s="192"/>
      <c r="D58" s="192"/>
      <c r="E58" s="192"/>
      <c r="F58" s="192"/>
      <c r="G58" s="192"/>
      <c r="H58" s="192"/>
      <c r="I58" s="192"/>
      <c r="J58" s="192"/>
    </row>
    <row r="59" spans="1:10" s="181" customFormat="1" ht="36" x14ac:dyDescent="0.25">
      <c r="A59" s="199" t="s">
        <v>671</v>
      </c>
      <c r="B59" s="204">
        <v>623</v>
      </c>
      <c r="C59" s="192"/>
      <c r="D59" s="192"/>
      <c r="E59" s="192"/>
      <c r="F59" s="192">
        <v>-11533</v>
      </c>
      <c r="G59" s="192">
        <v>11533</v>
      </c>
      <c r="H59" s="192"/>
      <c r="I59" s="192"/>
      <c r="J59" s="193">
        <v>0</v>
      </c>
    </row>
    <row r="60" spans="1:10" s="181" customFormat="1" ht="48" x14ac:dyDescent="0.25">
      <c r="A60" s="199" t="s">
        <v>644</v>
      </c>
      <c r="B60" s="204">
        <v>624</v>
      </c>
      <c r="C60" s="192"/>
      <c r="D60" s="192"/>
      <c r="E60" s="192"/>
      <c r="F60" s="192"/>
      <c r="G60" s="192"/>
      <c r="H60" s="192"/>
      <c r="I60" s="192"/>
      <c r="J60" s="192"/>
    </row>
    <row r="61" spans="1:10" s="181" customFormat="1" ht="24" x14ac:dyDescent="0.25">
      <c r="A61" s="199" t="s">
        <v>61</v>
      </c>
      <c r="B61" s="204">
        <v>625</v>
      </c>
      <c r="C61" s="192"/>
      <c r="D61" s="192"/>
      <c r="E61" s="192"/>
      <c r="F61" s="192"/>
      <c r="G61" s="192"/>
      <c r="H61" s="192"/>
      <c r="I61" s="192"/>
      <c r="J61" s="192"/>
    </row>
    <row r="62" spans="1:10" s="181" customFormat="1" ht="36" x14ac:dyDescent="0.25">
      <c r="A62" s="199" t="s">
        <v>103</v>
      </c>
      <c r="B62" s="204">
        <v>626</v>
      </c>
      <c r="C62" s="192"/>
      <c r="D62" s="192"/>
      <c r="E62" s="192"/>
      <c r="F62" s="192"/>
      <c r="G62" s="192"/>
      <c r="H62" s="192"/>
      <c r="I62" s="192"/>
      <c r="J62" s="192"/>
    </row>
    <row r="63" spans="1:10" s="181" customFormat="1" ht="24" x14ac:dyDescent="0.25">
      <c r="A63" s="199" t="s">
        <v>90</v>
      </c>
      <c r="B63" s="204">
        <v>627</v>
      </c>
      <c r="C63" s="192"/>
      <c r="D63" s="192"/>
      <c r="E63" s="192"/>
      <c r="F63" s="192"/>
      <c r="G63" s="192"/>
      <c r="H63" s="192"/>
      <c r="I63" s="192"/>
      <c r="J63" s="192"/>
    </row>
    <row r="64" spans="1:10" s="181" customFormat="1" ht="24" x14ac:dyDescent="0.25">
      <c r="A64" s="199" t="s">
        <v>65</v>
      </c>
      <c r="B64" s="204">
        <v>628</v>
      </c>
      <c r="C64" s="192"/>
      <c r="D64" s="192"/>
      <c r="E64" s="192"/>
      <c r="F64" s="192"/>
      <c r="G64" s="192"/>
      <c r="H64" s="192"/>
      <c r="I64" s="192"/>
      <c r="J64" s="192"/>
    </row>
    <row r="65" spans="1:10" s="181" customFormat="1" ht="24" x14ac:dyDescent="0.25">
      <c r="A65" s="199" t="s">
        <v>64</v>
      </c>
      <c r="B65" s="204">
        <v>629</v>
      </c>
      <c r="C65" s="192"/>
      <c r="D65" s="192"/>
      <c r="E65" s="192"/>
      <c r="F65" s="192"/>
      <c r="G65" s="192"/>
      <c r="H65" s="192"/>
      <c r="I65" s="192"/>
      <c r="J65" s="192"/>
    </row>
    <row r="66" spans="1:10" s="181" customFormat="1" ht="24" x14ac:dyDescent="0.25">
      <c r="A66" s="202" t="s">
        <v>212</v>
      </c>
      <c r="B66" s="203">
        <v>700</v>
      </c>
      <c r="C66" s="193"/>
      <c r="D66" s="193"/>
      <c r="E66" s="193"/>
      <c r="F66" s="193"/>
      <c r="G66" s="193"/>
      <c r="H66" s="193"/>
      <c r="I66" s="193"/>
      <c r="J66" s="193"/>
    </row>
    <row r="67" spans="1:10" s="181" customFormat="1" x14ac:dyDescent="0.25">
      <c r="A67" s="199" t="s">
        <v>60</v>
      </c>
      <c r="B67" s="199"/>
      <c r="C67" s="192"/>
      <c r="D67" s="192"/>
      <c r="E67" s="192"/>
      <c r="F67" s="192"/>
      <c r="G67" s="192"/>
      <c r="H67" s="192"/>
      <c r="I67" s="192"/>
      <c r="J67" s="192"/>
    </row>
    <row r="68" spans="1:10" s="181" customFormat="1" x14ac:dyDescent="0.25">
      <c r="A68" s="199" t="s">
        <v>104</v>
      </c>
      <c r="B68" s="204">
        <v>710</v>
      </c>
      <c r="C68" s="192"/>
      <c r="D68" s="192"/>
      <c r="E68" s="192"/>
      <c r="F68" s="192"/>
      <c r="G68" s="192"/>
      <c r="H68" s="192"/>
      <c r="I68" s="192"/>
      <c r="J68" s="192"/>
    </row>
    <row r="69" spans="1:10" s="181" customFormat="1" x14ac:dyDescent="0.25">
      <c r="A69" s="199" t="s">
        <v>60</v>
      </c>
      <c r="B69" s="199"/>
      <c r="C69" s="192"/>
      <c r="D69" s="192"/>
      <c r="E69" s="192"/>
      <c r="F69" s="192"/>
      <c r="G69" s="192"/>
      <c r="H69" s="192"/>
      <c r="I69" s="192"/>
      <c r="J69" s="192"/>
    </row>
    <row r="70" spans="1:10" s="181" customFormat="1" x14ac:dyDescent="0.25">
      <c r="A70" s="199" t="s">
        <v>92</v>
      </c>
      <c r="B70" s="204" t="s">
        <v>598</v>
      </c>
      <c r="C70" s="192"/>
      <c r="D70" s="192"/>
      <c r="E70" s="192"/>
      <c r="F70" s="192"/>
      <c r="G70" s="192"/>
      <c r="H70" s="192"/>
      <c r="I70" s="192"/>
      <c r="J70" s="192"/>
    </row>
    <row r="71" spans="1:10" s="181" customFormat="1" ht="24" x14ac:dyDescent="0.25">
      <c r="A71" s="199" t="s">
        <v>93</v>
      </c>
      <c r="B71" s="204" t="s">
        <v>598</v>
      </c>
      <c r="C71" s="192"/>
      <c r="D71" s="192"/>
      <c r="E71" s="192"/>
      <c r="F71" s="192"/>
      <c r="G71" s="192"/>
      <c r="H71" s="192"/>
      <c r="I71" s="192"/>
      <c r="J71" s="192"/>
    </row>
    <row r="72" spans="1:10" s="181" customFormat="1" ht="24" x14ac:dyDescent="0.25">
      <c r="A72" s="199" t="s">
        <v>94</v>
      </c>
      <c r="B72" s="204" t="s">
        <v>598</v>
      </c>
      <c r="C72" s="192"/>
      <c r="D72" s="192"/>
      <c r="E72" s="192"/>
      <c r="F72" s="192"/>
      <c r="G72" s="192"/>
      <c r="H72" s="192"/>
      <c r="I72" s="192"/>
      <c r="J72" s="192"/>
    </row>
    <row r="73" spans="1:10" s="181" customFormat="1" x14ac:dyDescent="0.25">
      <c r="A73" s="199" t="s">
        <v>95</v>
      </c>
      <c r="B73" s="204">
        <v>711</v>
      </c>
      <c r="C73" s="192"/>
      <c r="D73" s="192"/>
      <c r="E73" s="192"/>
      <c r="F73" s="192"/>
      <c r="G73" s="192"/>
      <c r="H73" s="192"/>
      <c r="I73" s="192"/>
      <c r="J73" s="192"/>
    </row>
    <row r="74" spans="1:10" s="181" customFormat="1" ht="24" x14ac:dyDescent="0.25">
      <c r="A74" s="199" t="s">
        <v>96</v>
      </c>
      <c r="B74" s="204">
        <v>712</v>
      </c>
      <c r="C74" s="192"/>
      <c r="D74" s="192"/>
      <c r="E74" s="192"/>
      <c r="F74" s="192"/>
      <c r="G74" s="192"/>
      <c r="H74" s="192"/>
      <c r="I74" s="192"/>
      <c r="J74" s="192"/>
    </row>
    <row r="75" spans="1:10" s="181" customFormat="1" ht="24" x14ac:dyDescent="0.25">
      <c r="A75" s="199" t="s">
        <v>677</v>
      </c>
      <c r="B75" s="204">
        <v>713</v>
      </c>
      <c r="C75" s="192"/>
      <c r="D75" s="192"/>
      <c r="E75" s="192"/>
      <c r="F75" s="192"/>
      <c r="G75" s="192"/>
      <c r="H75" s="192"/>
      <c r="I75" s="192"/>
      <c r="J75" s="192"/>
    </row>
    <row r="76" spans="1:10" s="181" customFormat="1" ht="36" x14ac:dyDescent="0.25">
      <c r="A76" s="199" t="s">
        <v>98</v>
      </c>
      <c r="B76" s="204">
        <v>714</v>
      </c>
      <c r="C76" s="192"/>
      <c r="D76" s="192"/>
      <c r="E76" s="192"/>
      <c r="F76" s="192"/>
      <c r="G76" s="192"/>
      <c r="H76" s="192"/>
      <c r="I76" s="192"/>
      <c r="J76" s="192"/>
    </row>
    <row r="77" spans="1:10" s="181" customFormat="1" x14ac:dyDescent="0.25">
      <c r="A77" s="199" t="s">
        <v>99</v>
      </c>
      <c r="B77" s="204">
        <v>715</v>
      </c>
      <c r="C77" s="192"/>
      <c r="D77" s="192"/>
      <c r="E77" s="192"/>
      <c r="F77" s="192"/>
      <c r="G77" s="192"/>
      <c r="H77" s="192"/>
      <c r="I77" s="192"/>
      <c r="J77" s="192"/>
    </row>
    <row r="78" spans="1:10" s="181" customFormat="1" ht="24" x14ac:dyDescent="0.25">
      <c r="A78" s="199" t="s">
        <v>100</v>
      </c>
      <c r="B78" s="204">
        <v>716</v>
      </c>
      <c r="C78" s="192"/>
      <c r="D78" s="192"/>
      <c r="E78" s="192"/>
      <c r="F78" s="192"/>
      <c r="G78" s="192"/>
      <c r="H78" s="192"/>
      <c r="I78" s="192"/>
      <c r="J78" s="192"/>
    </row>
    <row r="79" spans="1:10" s="181" customFormat="1" x14ac:dyDescent="0.25">
      <c r="A79" s="199" t="s">
        <v>211</v>
      </c>
      <c r="B79" s="204">
        <v>717</v>
      </c>
      <c r="C79" s="192"/>
      <c r="D79" s="192"/>
      <c r="E79" s="192"/>
      <c r="F79" s="192"/>
      <c r="G79" s="192"/>
      <c r="H79" s="192"/>
      <c r="I79" s="192"/>
      <c r="J79" s="192"/>
    </row>
    <row r="80" spans="1:10" s="181" customFormat="1" ht="36" x14ac:dyDescent="0.25">
      <c r="A80" s="199" t="s">
        <v>101</v>
      </c>
      <c r="B80" s="204">
        <v>718</v>
      </c>
      <c r="C80" s="192"/>
      <c r="D80" s="192"/>
      <c r="E80" s="192"/>
      <c r="F80" s="192"/>
      <c r="G80" s="192"/>
      <c r="H80" s="192"/>
      <c r="I80" s="192"/>
      <c r="J80" s="192"/>
    </row>
    <row r="81" spans="1:10" s="181" customFormat="1" x14ac:dyDescent="0.25">
      <c r="A81" s="199" t="s">
        <v>102</v>
      </c>
      <c r="B81" s="204">
        <v>719</v>
      </c>
      <c r="C81" s="192"/>
      <c r="D81" s="192"/>
      <c r="E81" s="192"/>
      <c r="F81" s="192"/>
      <c r="G81" s="192"/>
      <c r="H81" s="192"/>
      <c r="I81" s="192"/>
      <c r="J81" s="192"/>
    </row>
    <row r="82" spans="1:10" s="181" customFormat="1" ht="36" x14ac:dyDescent="0.25">
      <c r="A82" s="202" t="s">
        <v>678</v>
      </c>
      <c r="B82" s="203">
        <v>800</v>
      </c>
      <c r="C82" s="193">
        <v>949307</v>
      </c>
      <c r="D82" s="193">
        <v>-14363</v>
      </c>
      <c r="E82" s="193">
        <v>0</v>
      </c>
      <c r="F82" s="193">
        <v>1144346</v>
      </c>
      <c r="G82" s="193">
        <v>4194283</v>
      </c>
      <c r="H82" s="193">
        <v>0</v>
      </c>
      <c r="I82" s="193">
        <v>0</v>
      </c>
      <c r="J82" s="193">
        <v>6273573</v>
      </c>
    </row>
    <row r="83" spans="1:10" s="2" customFormat="1" x14ac:dyDescent="0.25">
      <c r="A83" s="176" t="s">
        <v>598</v>
      </c>
      <c r="B83" s="176" t="s">
        <v>598</v>
      </c>
      <c r="C83" s="177" t="s">
        <v>598</v>
      </c>
      <c r="D83" s="177" t="s">
        <v>598</v>
      </c>
      <c r="E83" s="177" t="s">
        <v>598</v>
      </c>
      <c r="F83" s="177" t="s">
        <v>598</v>
      </c>
      <c r="G83" s="177" t="s">
        <v>598</v>
      </c>
      <c r="H83" s="177" t="s">
        <v>598</v>
      </c>
      <c r="I83" s="177" t="s">
        <v>598</v>
      </c>
      <c r="J83" s="177" t="s">
        <v>598</v>
      </c>
    </row>
    <row r="84" spans="1:10" s="2" customFormat="1" x14ac:dyDescent="0.25">
      <c r="A84" s="176" t="s">
        <v>598</v>
      </c>
      <c r="B84" s="176" t="s">
        <v>598</v>
      </c>
      <c r="C84" s="177" t="s">
        <v>598</v>
      </c>
      <c r="D84" s="177" t="s">
        <v>598</v>
      </c>
      <c r="E84" s="177" t="s">
        <v>598</v>
      </c>
      <c r="F84" s="177" t="s">
        <v>598</v>
      </c>
      <c r="G84" s="177" t="s">
        <v>598</v>
      </c>
      <c r="H84" s="177" t="s">
        <v>598</v>
      </c>
      <c r="I84" s="177" t="s">
        <v>598</v>
      </c>
      <c r="J84" s="177" t="s">
        <v>598</v>
      </c>
    </row>
    <row r="85" spans="1:10" s="2" customFormat="1" x14ac:dyDescent="0.25">
      <c r="A85" s="184" t="s">
        <v>679</v>
      </c>
      <c r="B85" s="7"/>
      <c r="D85" s="7"/>
      <c r="E85" s="240"/>
      <c r="F85" s="7"/>
      <c r="G85" s="7"/>
      <c r="H85" s="8"/>
      <c r="I85" s="43"/>
      <c r="J85" s="11"/>
    </row>
    <row r="86" spans="1:10" s="2" customFormat="1" x14ac:dyDescent="0.25">
      <c r="A86" s="243" t="s">
        <v>680</v>
      </c>
      <c r="B86" s="243"/>
      <c r="C86" s="243"/>
      <c r="D86" s="9"/>
      <c r="E86" s="185" t="s">
        <v>75</v>
      </c>
      <c r="F86" s="9"/>
      <c r="G86" s="9"/>
      <c r="H86" s="8"/>
      <c r="J86" s="12"/>
    </row>
    <row r="87" spans="1:10" s="2" customFormat="1" x14ac:dyDescent="0.25">
      <c r="B87" s="8"/>
      <c r="C87" s="186"/>
      <c r="D87" s="8"/>
      <c r="E87" s="8"/>
      <c r="F87" s="8"/>
      <c r="G87" s="8"/>
      <c r="H87" s="8"/>
      <c r="J87" s="8"/>
    </row>
    <row r="88" spans="1:10" s="2" customFormat="1" x14ac:dyDescent="0.25">
      <c r="B88" s="8"/>
      <c r="C88" s="186"/>
      <c r="D88" s="8"/>
      <c r="E88" s="8"/>
      <c r="F88" s="8"/>
      <c r="G88" s="8"/>
      <c r="H88" s="8"/>
      <c r="J88" s="8"/>
    </row>
    <row r="89" spans="1:10" s="169" customFormat="1" x14ac:dyDescent="0.25">
      <c r="A89" s="187" t="s">
        <v>681</v>
      </c>
      <c r="B89" s="7"/>
      <c r="D89" s="7"/>
      <c r="E89" s="241"/>
      <c r="F89" s="7"/>
      <c r="G89" s="168"/>
      <c r="I89" s="168"/>
      <c r="J89" s="168"/>
    </row>
    <row r="90" spans="1:10" s="2" customFormat="1" x14ac:dyDescent="0.25">
      <c r="A90" s="243" t="s">
        <v>682</v>
      </c>
      <c r="B90" s="243"/>
      <c r="C90" s="243"/>
      <c r="D90" s="9"/>
      <c r="E90" s="10" t="s">
        <v>75</v>
      </c>
      <c r="F90" s="9"/>
      <c r="G90" s="9"/>
      <c r="H90" s="8"/>
      <c r="J90" s="12"/>
    </row>
    <row r="91" spans="1:10" s="2" customFormat="1" x14ac:dyDescent="0.25">
      <c r="A91" s="175"/>
      <c r="B91" s="175"/>
      <c r="C91" s="179"/>
      <c r="D91" s="179"/>
      <c r="E91" s="179"/>
      <c r="F91" s="179"/>
      <c r="G91" s="179"/>
      <c r="H91" s="179"/>
      <c r="I91" s="179"/>
      <c r="J91" s="179"/>
    </row>
    <row r="92" spans="1:10" s="2" customFormat="1" x14ac:dyDescent="0.25">
      <c r="A92" s="175"/>
      <c r="B92" s="175"/>
      <c r="C92" s="179"/>
      <c r="D92" s="179"/>
      <c r="E92" s="179"/>
      <c r="F92" s="179"/>
      <c r="G92" s="179"/>
      <c r="H92" s="179"/>
      <c r="I92" s="179"/>
      <c r="J92" s="179"/>
    </row>
    <row r="93" spans="1:10" s="181" customFormat="1" x14ac:dyDescent="0.25">
      <c r="A93" s="175"/>
      <c r="B93" s="175"/>
      <c r="C93" s="179"/>
      <c r="D93" s="179"/>
      <c r="E93" s="179"/>
      <c r="F93" s="179"/>
      <c r="G93" s="179"/>
      <c r="H93" s="179"/>
      <c r="I93" s="179"/>
      <c r="J93" s="179"/>
    </row>
    <row r="94" spans="1:10" s="181" customFormat="1" x14ac:dyDescent="0.25">
      <c r="A94" s="175"/>
      <c r="B94" s="175"/>
      <c r="C94" s="179"/>
      <c r="D94" s="179"/>
      <c r="E94" s="179"/>
      <c r="F94" s="179"/>
      <c r="G94" s="179"/>
      <c r="H94" s="179"/>
      <c r="I94" s="179"/>
      <c r="J94" s="179"/>
    </row>
    <row r="95" spans="1:10" s="181" customFormat="1" x14ac:dyDescent="0.25">
      <c r="A95" s="175"/>
      <c r="B95" s="175"/>
      <c r="C95" s="179"/>
      <c r="D95" s="179"/>
      <c r="E95" s="179"/>
      <c r="F95" s="179"/>
      <c r="G95" s="179"/>
      <c r="H95" s="179"/>
      <c r="I95" s="179"/>
      <c r="J95" s="179"/>
    </row>
    <row r="96" spans="1:10" s="181" customFormat="1" x14ac:dyDescent="0.25">
      <c r="A96" s="175"/>
      <c r="B96" s="175"/>
      <c r="C96" s="179"/>
      <c r="D96" s="179"/>
      <c r="E96" s="179"/>
      <c r="F96" s="179"/>
      <c r="G96" s="179"/>
      <c r="H96" s="179"/>
      <c r="I96" s="179"/>
      <c r="J96" s="179"/>
    </row>
    <row r="97" spans="1:10" s="181" customFormat="1" x14ac:dyDescent="0.25">
      <c r="A97" s="175"/>
      <c r="B97" s="175"/>
      <c r="C97" s="179"/>
      <c r="D97" s="179"/>
      <c r="E97" s="179"/>
      <c r="F97" s="179"/>
      <c r="G97" s="179"/>
      <c r="H97" s="179"/>
      <c r="I97" s="179"/>
      <c r="J97" s="179"/>
    </row>
    <row r="98" spans="1:10" s="181" customFormat="1" x14ac:dyDescent="0.25">
      <c r="A98" s="175"/>
      <c r="B98" s="175"/>
      <c r="C98" s="179"/>
      <c r="D98" s="179"/>
      <c r="E98" s="179"/>
      <c r="F98" s="179"/>
      <c r="G98" s="179"/>
      <c r="H98" s="179"/>
      <c r="I98" s="179"/>
      <c r="J98" s="179"/>
    </row>
    <row r="99" spans="1:10" s="181" customFormat="1" x14ac:dyDescent="0.25">
      <c r="A99" s="175"/>
      <c r="B99" s="175"/>
      <c r="C99" s="179"/>
      <c r="D99" s="179"/>
      <c r="E99" s="179"/>
      <c r="F99" s="179"/>
      <c r="G99" s="179"/>
      <c r="H99" s="179"/>
      <c r="I99" s="179"/>
      <c r="J99" s="179"/>
    </row>
    <row r="100" spans="1:10" s="181" customFormat="1" x14ac:dyDescent="0.25">
      <c r="A100" s="175"/>
      <c r="B100" s="175"/>
      <c r="C100" s="179"/>
      <c r="D100" s="179"/>
      <c r="E100" s="179"/>
      <c r="F100" s="179"/>
      <c r="G100" s="179"/>
      <c r="H100" s="179"/>
      <c r="I100" s="179"/>
      <c r="J100" s="179"/>
    </row>
    <row r="101" spans="1:10" s="181" customFormat="1" x14ac:dyDescent="0.25">
      <c r="A101" s="175"/>
      <c r="B101" s="175"/>
      <c r="C101" s="179"/>
      <c r="D101" s="179"/>
      <c r="E101" s="179"/>
      <c r="F101" s="179"/>
      <c r="G101" s="179"/>
      <c r="H101" s="179"/>
      <c r="I101" s="179"/>
      <c r="J101" s="179"/>
    </row>
    <row r="102" spans="1:10" s="181" customFormat="1" x14ac:dyDescent="0.25">
      <c r="A102" s="175"/>
      <c r="B102" s="175"/>
      <c r="C102" s="179"/>
      <c r="D102" s="179"/>
      <c r="E102" s="179"/>
      <c r="F102" s="179"/>
      <c r="G102" s="179"/>
      <c r="H102" s="179"/>
      <c r="I102" s="179"/>
      <c r="J102" s="179"/>
    </row>
    <row r="103" spans="1:10" s="181" customFormat="1" x14ac:dyDescent="0.25">
      <c r="A103" s="175"/>
      <c r="B103" s="175"/>
      <c r="C103" s="179"/>
      <c r="D103" s="179"/>
      <c r="E103" s="179"/>
      <c r="F103" s="179"/>
      <c r="G103" s="179"/>
      <c r="H103" s="179"/>
      <c r="I103" s="179"/>
      <c r="J103" s="179"/>
    </row>
    <row r="104" spans="1:10" s="181" customFormat="1" x14ac:dyDescent="0.25">
      <c r="A104" s="175"/>
      <c r="B104" s="175"/>
      <c r="C104" s="179"/>
      <c r="D104" s="179"/>
      <c r="E104" s="179"/>
      <c r="F104" s="179"/>
      <c r="G104" s="179"/>
      <c r="H104" s="179"/>
      <c r="I104" s="179"/>
      <c r="J104" s="179"/>
    </row>
    <row r="105" spans="1:10" s="181" customFormat="1" x14ac:dyDescent="0.25">
      <c r="A105" s="175"/>
      <c r="B105" s="175"/>
      <c r="C105" s="179"/>
      <c r="D105" s="179"/>
      <c r="E105" s="179"/>
      <c r="F105" s="179"/>
      <c r="G105" s="179"/>
      <c r="H105" s="179"/>
      <c r="I105" s="179"/>
      <c r="J105" s="179"/>
    </row>
    <row r="106" spans="1:10" s="181" customFormat="1" x14ac:dyDescent="0.25">
      <c r="A106" s="175"/>
      <c r="B106" s="175"/>
      <c r="C106" s="179"/>
      <c r="D106" s="179"/>
      <c r="E106" s="179"/>
      <c r="F106" s="179"/>
      <c r="G106" s="179"/>
      <c r="H106" s="179"/>
      <c r="I106" s="179"/>
      <c r="J106" s="179"/>
    </row>
    <row r="107" spans="1:10" s="181" customFormat="1" x14ac:dyDescent="0.25">
      <c r="A107" s="175"/>
      <c r="B107" s="175"/>
      <c r="C107" s="179"/>
      <c r="D107" s="179"/>
      <c r="E107" s="179"/>
      <c r="F107" s="179"/>
      <c r="G107" s="179"/>
      <c r="H107" s="179"/>
      <c r="I107" s="179"/>
      <c r="J107" s="179"/>
    </row>
    <row r="108" spans="1:10" s="181" customFormat="1" x14ac:dyDescent="0.25">
      <c r="A108" s="175"/>
      <c r="B108" s="175"/>
      <c r="C108" s="179"/>
      <c r="D108" s="179"/>
      <c r="E108" s="179"/>
      <c r="F108" s="179"/>
      <c r="G108" s="179"/>
      <c r="H108" s="179"/>
      <c r="I108" s="179"/>
      <c r="J108" s="179"/>
    </row>
    <row r="109" spans="1:10" s="181" customFormat="1" x14ac:dyDescent="0.25">
      <c r="A109" s="175"/>
      <c r="B109" s="175"/>
      <c r="C109" s="179"/>
      <c r="D109" s="179"/>
      <c r="E109" s="179"/>
      <c r="F109" s="179"/>
      <c r="G109" s="179"/>
      <c r="H109" s="179"/>
      <c r="I109" s="179"/>
      <c r="J109" s="179"/>
    </row>
    <row r="110" spans="1:10" s="181" customFormat="1" x14ac:dyDescent="0.25">
      <c r="A110" s="175"/>
      <c r="B110" s="175"/>
      <c r="C110" s="179"/>
      <c r="D110" s="179"/>
      <c r="E110" s="179"/>
      <c r="F110" s="179"/>
      <c r="G110" s="179"/>
      <c r="H110" s="179"/>
      <c r="I110" s="179"/>
      <c r="J110" s="179"/>
    </row>
    <row r="111" spans="1:10" s="181" customFormat="1" x14ac:dyDescent="0.25">
      <c r="A111" s="175"/>
      <c r="B111" s="175"/>
      <c r="C111" s="179"/>
      <c r="D111" s="179"/>
      <c r="E111" s="179"/>
      <c r="F111" s="179"/>
      <c r="G111" s="179"/>
      <c r="H111" s="179"/>
      <c r="I111" s="179"/>
      <c r="J111" s="179"/>
    </row>
    <row r="112" spans="1:10" s="181" customFormat="1" x14ac:dyDescent="0.25">
      <c r="A112" s="175"/>
      <c r="B112" s="175"/>
      <c r="C112" s="179"/>
      <c r="D112" s="179"/>
      <c r="E112" s="179"/>
      <c r="F112" s="179"/>
      <c r="G112" s="179"/>
      <c r="H112" s="179"/>
      <c r="I112" s="179"/>
      <c r="J112" s="179"/>
    </row>
    <row r="113" spans="1:10" s="181" customFormat="1" x14ac:dyDescent="0.25">
      <c r="A113" s="175"/>
      <c r="B113" s="175"/>
      <c r="C113" s="179"/>
      <c r="D113" s="179"/>
      <c r="E113" s="179"/>
      <c r="F113" s="179"/>
      <c r="G113" s="179"/>
      <c r="H113" s="179"/>
      <c r="I113" s="179"/>
      <c r="J113" s="179"/>
    </row>
    <row r="114" spans="1:10" s="181" customFormat="1" x14ac:dyDescent="0.25">
      <c r="A114" s="175"/>
      <c r="B114" s="175"/>
      <c r="C114" s="179"/>
      <c r="D114" s="179"/>
      <c r="E114" s="179"/>
      <c r="F114" s="179"/>
      <c r="G114" s="179"/>
      <c r="H114" s="179"/>
      <c r="I114" s="179"/>
      <c r="J114" s="179"/>
    </row>
    <row r="115" spans="1:10" s="181" customFormat="1" x14ac:dyDescent="0.25">
      <c r="A115" s="175"/>
      <c r="B115" s="175"/>
      <c r="C115" s="179"/>
      <c r="D115" s="179"/>
      <c r="E115" s="179"/>
      <c r="F115" s="179"/>
      <c r="G115" s="179"/>
      <c r="H115" s="179"/>
      <c r="I115" s="179"/>
      <c r="J115" s="179"/>
    </row>
    <row r="116" spans="1:10" s="181" customFormat="1" x14ac:dyDescent="0.25">
      <c r="A116" s="175"/>
      <c r="B116" s="175"/>
      <c r="C116" s="179"/>
      <c r="D116" s="179"/>
      <c r="E116" s="179"/>
      <c r="F116" s="179"/>
      <c r="G116" s="179"/>
      <c r="H116" s="179"/>
      <c r="I116" s="179"/>
      <c r="J116" s="179"/>
    </row>
    <row r="117" spans="1:10" s="181" customFormat="1" x14ac:dyDescent="0.25">
      <c r="A117" s="175"/>
      <c r="B117" s="175"/>
      <c r="C117" s="179"/>
      <c r="D117" s="179"/>
      <c r="E117" s="179"/>
      <c r="F117" s="179"/>
      <c r="G117" s="179"/>
      <c r="H117" s="179"/>
      <c r="I117" s="179"/>
      <c r="J117" s="179"/>
    </row>
    <row r="118" spans="1:10" s="181" customFormat="1" x14ac:dyDescent="0.25">
      <c r="A118" s="175"/>
      <c r="B118" s="175"/>
      <c r="C118" s="179"/>
      <c r="D118" s="179"/>
      <c r="E118" s="179"/>
      <c r="F118" s="179"/>
      <c r="G118" s="179"/>
      <c r="H118" s="179"/>
      <c r="I118" s="179"/>
      <c r="J118" s="179"/>
    </row>
    <row r="119" spans="1:10" s="181" customFormat="1" x14ac:dyDescent="0.25">
      <c r="A119" s="175"/>
      <c r="B119" s="175"/>
      <c r="C119" s="179"/>
      <c r="D119" s="179"/>
      <c r="E119" s="179"/>
      <c r="F119" s="179"/>
      <c r="G119" s="179"/>
      <c r="H119" s="179"/>
      <c r="I119" s="179"/>
      <c r="J119" s="179"/>
    </row>
    <row r="120" spans="1:10" s="181" customFormat="1" x14ac:dyDescent="0.25">
      <c r="A120" s="175"/>
      <c r="B120" s="175"/>
      <c r="C120" s="179"/>
      <c r="D120" s="179"/>
      <c r="E120" s="179"/>
      <c r="F120" s="179"/>
      <c r="G120" s="179"/>
      <c r="H120" s="179"/>
      <c r="I120" s="179"/>
      <c r="J120" s="179"/>
    </row>
    <row r="121" spans="1:10" s="181" customFormat="1" x14ac:dyDescent="0.25">
      <c r="A121" s="175"/>
      <c r="B121" s="175"/>
      <c r="C121" s="179"/>
      <c r="D121" s="179"/>
      <c r="E121" s="179"/>
      <c r="F121" s="179"/>
      <c r="G121" s="179"/>
      <c r="H121" s="179"/>
      <c r="I121" s="179"/>
      <c r="J121" s="179"/>
    </row>
    <row r="122" spans="1:10" s="181" customFormat="1" x14ac:dyDescent="0.25">
      <c r="A122" s="175"/>
      <c r="B122" s="175"/>
      <c r="C122" s="179"/>
      <c r="D122" s="179"/>
      <c r="E122" s="179"/>
      <c r="F122" s="179"/>
      <c r="G122" s="179"/>
      <c r="H122" s="179"/>
      <c r="I122" s="179"/>
      <c r="J122" s="179"/>
    </row>
    <row r="123" spans="1:10" s="181" customFormat="1" x14ac:dyDescent="0.25">
      <c r="A123" s="175"/>
      <c r="B123" s="175"/>
      <c r="C123" s="179"/>
      <c r="D123" s="179"/>
      <c r="E123" s="179"/>
      <c r="F123" s="179"/>
      <c r="G123" s="179"/>
      <c r="H123" s="179"/>
      <c r="I123" s="179"/>
      <c r="J123" s="179"/>
    </row>
    <row r="124" spans="1:10" s="181" customFormat="1" x14ac:dyDescent="0.25">
      <c r="A124" s="175"/>
      <c r="B124" s="175"/>
      <c r="C124" s="179"/>
      <c r="D124" s="179"/>
      <c r="E124" s="179"/>
      <c r="F124" s="179"/>
      <c r="G124" s="179"/>
      <c r="H124" s="179"/>
      <c r="I124" s="179"/>
      <c r="J124" s="179"/>
    </row>
    <row r="125" spans="1:10" s="181" customFormat="1" x14ac:dyDescent="0.25">
      <c r="A125" s="175"/>
      <c r="B125" s="175"/>
      <c r="C125" s="179"/>
      <c r="D125" s="179"/>
      <c r="E125" s="179"/>
      <c r="F125" s="179"/>
      <c r="G125" s="179"/>
      <c r="H125" s="179"/>
      <c r="I125" s="179"/>
      <c r="J125" s="179"/>
    </row>
    <row r="126" spans="1:10" s="181" customFormat="1" x14ac:dyDescent="0.25">
      <c r="A126" s="175"/>
      <c r="B126" s="175"/>
      <c r="C126" s="179"/>
      <c r="D126" s="179"/>
      <c r="E126" s="179"/>
      <c r="F126" s="179"/>
      <c r="G126" s="179"/>
      <c r="H126" s="179"/>
      <c r="I126" s="179"/>
      <c r="J126" s="179"/>
    </row>
    <row r="127" spans="1:10" s="181" customFormat="1" x14ac:dyDescent="0.25">
      <c r="A127" s="175"/>
      <c r="B127" s="175"/>
      <c r="C127" s="179"/>
      <c r="D127" s="179"/>
      <c r="E127" s="179"/>
      <c r="F127" s="179"/>
      <c r="G127" s="179"/>
      <c r="H127" s="179"/>
      <c r="I127" s="179"/>
      <c r="J127" s="179"/>
    </row>
    <row r="128" spans="1:10" s="181" customFormat="1" x14ac:dyDescent="0.25">
      <c r="A128" s="175"/>
      <c r="B128" s="175"/>
      <c r="C128" s="179"/>
      <c r="D128" s="179"/>
      <c r="E128" s="179"/>
      <c r="F128" s="179"/>
      <c r="G128" s="179"/>
      <c r="H128" s="179"/>
      <c r="I128" s="179"/>
      <c r="J128" s="179"/>
    </row>
    <row r="129" spans="1:10" s="181" customFormat="1" x14ac:dyDescent="0.25">
      <c r="A129" s="175"/>
      <c r="B129" s="175"/>
      <c r="C129" s="179"/>
      <c r="D129" s="179"/>
      <c r="E129" s="179"/>
      <c r="F129" s="179"/>
      <c r="G129" s="179"/>
      <c r="H129" s="179"/>
      <c r="I129" s="179"/>
      <c r="J129" s="179"/>
    </row>
    <row r="130" spans="1:10" s="181" customFormat="1" x14ac:dyDescent="0.25">
      <c r="A130" s="175"/>
      <c r="B130" s="175"/>
      <c r="C130" s="179"/>
      <c r="D130" s="179"/>
      <c r="E130" s="179"/>
      <c r="F130" s="179"/>
      <c r="G130" s="179"/>
      <c r="H130" s="179"/>
      <c r="I130" s="179"/>
      <c r="J130" s="179"/>
    </row>
    <row r="131" spans="1:10" s="181" customFormat="1" x14ac:dyDescent="0.25">
      <c r="A131" s="175"/>
      <c r="B131" s="175"/>
      <c r="C131" s="179"/>
      <c r="D131" s="179"/>
      <c r="E131" s="179"/>
      <c r="F131" s="179"/>
      <c r="G131" s="179"/>
      <c r="H131" s="179"/>
      <c r="I131" s="179"/>
      <c r="J131" s="179"/>
    </row>
    <row r="132" spans="1:10" s="181" customFormat="1" x14ac:dyDescent="0.25">
      <c r="A132" s="175"/>
      <c r="B132" s="175"/>
      <c r="C132" s="179"/>
      <c r="D132" s="179"/>
      <c r="E132" s="179"/>
      <c r="F132" s="179"/>
      <c r="G132" s="179"/>
      <c r="H132" s="179"/>
      <c r="I132" s="179"/>
      <c r="J132" s="179"/>
    </row>
    <row r="133" spans="1:10" s="181" customFormat="1" x14ac:dyDescent="0.25">
      <c r="A133" s="175"/>
      <c r="B133" s="175"/>
      <c r="C133" s="179"/>
      <c r="D133" s="179"/>
      <c r="E133" s="179"/>
      <c r="F133" s="179"/>
      <c r="G133" s="179"/>
      <c r="H133" s="179"/>
      <c r="I133" s="179"/>
      <c r="J133" s="179"/>
    </row>
    <row r="134" spans="1:10" s="181" customFormat="1" x14ac:dyDescent="0.25">
      <c r="A134" s="175"/>
      <c r="B134" s="175"/>
      <c r="C134" s="179"/>
      <c r="D134" s="179"/>
      <c r="E134" s="179"/>
      <c r="F134" s="179"/>
      <c r="G134" s="179"/>
      <c r="H134" s="179"/>
      <c r="I134" s="179"/>
      <c r="J134" s="179"/>
    </row>
    <row r="135" spans="1:10" s="181" customFormat="1" x14ac:dyDescent="0.25">
      <c r="A135" s="175"/>
      <c r="B135" s="175"/>
      <c r="C135" s="179"/>
      <c r="D135" s="179"/>
      <c r="E135" s="179"/>
      <c r="F135" s="179"/>
      <c r="G135" s="179"/>
      <c r="H135" s="179"/>
      <c r="I135" s="179"/>
      <c r="J135" s="179"/>
    </row>
    <row r="136" spans="1:10" s="181" customFormat="1" x14ac:dyDescent="0.25">
      <c r="A136" s="175"/>
      <c r="B136" s="175"/>
      <c r="C136" s="179"/>
      <c r="D136" s="179"/>
      <c r="E136" s="179"/>
      <c r="F136" s="179"/>
      <c r="G136" s="179"/>
      <c r="H136" s="179"/>
      <c r="I136" s="179"/>
      <c r="J136" s="179"/>
    </row>
    <row r="137" spans="1:10" s="181" customFormat="1" x14ac:dyDescent="0.25">
      <c r="A137" s="175"/>
      <c r="B137" s="175"/>
      <c r="C137" s="179"/>
      <c r="D137" s="179"/>
      <c r="E137" s="179"/>
      <c r="F137" s="179"/>
      <c r="G137" s="179"/>
      <c r="H137" s="179"/>
      <c r="I137" s="179"/>
      <c r="J137" s="179"/>
    </row>
    <row r="138" spans="1:10" s="181" customFormat="1" x14ac:dyDescent="0.25">
      <c r="A138" s="175"/>
      <c r="B138" s="175"/>
      <c r="C138" s="179"/>
      <c r="D138" s="179"/>
      <c r="E138" s="179"/>
      <c r="F138" s="179"/>
      <c r="G138" s="179"/>
      <c r="H138" s="179"/>
      <c r="I138" s="179"/>
      <c r="J138" s="179"/>
    </row>
    <row r="139" spans="1:10" s="181" customFormat="1" x14ac:dyDescent="0.25">
      <c r="A139" s="175"/>
      <c r="B139" s="175"/>
      <c r="C139" s="179"/>
      <c r="D139" s="179"/>
      <c r="E139" s="179"/>
      <c r="F139" s="179"/>
      <c r="G139" s="179"/>
      <c r="H139" s="179"/>
      <c r="I139" s="179"/>
      <c r="J139" s="179"/>
    </row>
    <row r="140" spans="1:10" s="181" customFormat="1" x14ac:dyDescent="0.25">
      <c r="A140" s="175"/>
      <c r="B140" s="175"/>
      <c r="C140" s="179"/>
      <c r="D140" s="179"/>
      <c r="E140" s="179"/>
      <c r="F140" s="179"/>
      <c r="G140" s="179"/>
      <c r="H140" s="179"/>
      <c r="I140" s="179"/>
      <c r="J140" s="179"/>
    </row>
    <row r="141" spans="1:10" s="181" customFormat="1" x14ac:dyDescent="0.25">
      <c r="A141" s="175"/>
      <c r="B141" s="175"/>
      <c r="C141" s="179"/>
      <c r="D141" s="179"/>
      <c r="E141" s="179"/>
      <c r="F141" s="179"/>
      <c r="G141" s="179"/>
      <c r="H141" s="179"/>
      <c r="I141" s="179"/>
      <c r="J141" s="179"/>
    </row>
    <row r="142" spans="1:10" s="181" customFormat="1" x14ac:dyDescent="0.25">
      <c r="A142" s="175"/>
      <c r="B142" s="175"/>
      <c r="C142" s="179"/>
      <c r="D142" s="179"/>
      <c r="E142" s="179"/>
      <c r="F142" s="179"/>
      <c r="G142" s="179"/>
      <c r="H142" s="179"/>
      <c r="I142" s="179"/>
      <c r="J142" s="179"/>
    </row>
    <row r="143" spans="1:10" s="181" customFormat="1" x14ac:dyDescent="0.25">
      <c r="A143" s="175"/>
      <c r="B143" s="175"/>
      <c r="C143" s="179"/>
      <c r="D143" s="179"/>
      <c r="E143" s="179"/>
      <c r="F143" s="179"/>
      <c r="G143" s="179"/>
      <c r="H143" s="179"/>
      <c r="I143" s="179"/>
      <c r="J143" s="179"/>
    </row>
    <row r="144" spans="1:10" s="181" customFormat="1" x14ac:dyDescent="0.25">
      <c r="A144" s="175"/>
      <c r="B144" s="175"/>
      <c r="C144" s="179"/>
      <c r="D144" s="179"/>
      <c r="E144" s="179"/>
      <c r="F144" s="179"/>
      <c r="G144" s="179"/>
      <c r="H144" s="179"/>
      <c r="I144" s="179"/>
      <c r="J144" s="179"/>
    </row>
    <row r="145" spans="1:10" s="181" customFormat="1" x14ac:dyDescent="0.25">
      <c r="A145" s="175"/>
      <c r="B145" s="175"/>
      <c r="C145" s="179"/>
      <c r="D145" s="179"/>
      <c r="E145" s="179"/>
      <c r="F145" s="179"/>
      <c r="G145" s="179"/>
      <c r="H145" s="179"/>
      <c r="I145" s="179"/>
      <c r="J145" s="179"/>
    </row>
    <row r="146" spans="1:10" s="181" customFormat="1" x14ac:dyDescent="0.25">
      <c r="A146" s="175"/>
      <c r="B146" s="175"/>
      <c r="C146" s="179"/>
      <c r="D146" s="179"/>
      <c r="E146" s="179"/>
      <c r="F146" s="179"/>
      <c r="G146" s="179"/>
      <c r="H146" s="179"/>
      <c r="I146" s="179"/>
      <c r="J146" s="179"/>
    </row>
    <row r="147" spans="1:10" s="181" customFormat="1" x14ac:dyDescent="0.25">
      <c r="A147" s="175"/>
      <c r="B147" s="175"/>
      <c r="C147" s="179"/>
      <c r="D147" s="179"/>
      <c r="E147" s="179"/>
      <c r="F147" s="179"/>
      <c r="G147" s="179"/>
      <c r="H147" s="179"/>
      <c r="I147" s="179"/>
      <c r="J147" s="179"/>
    </row>
    <row r="148" spans="1:10" s="181" customFormat="1" x14ac:dyDescent="0.25">
      <c r="A148" s="175"/>
      <c r="B148" s="175"/>
      <c r="C148" s="179"/>
      <c r="D148" s="179"/>
      <c r="E148" s="179"/>
      <c r="F148" s="179"/>
      <c r="G148" s="179"/>
      <c r="H148" s="179"/>
      <c r="I148" s="179"/>
      <c r="J148" s="179"/>
    </row>
    <row r="149" spans="1:10" s="181" customFormat="1" x14ac:dyDescent="0.25">
      <c r="A149" s="175"/>
      <c r="B149" s="175"/>
      <c r="C149" s="179"/>
      <c r="D149" s="179"/>
      <c r="E149" s="179"/>
      <c r="F149" s="179"/>
      <c r="G149" s="179"/>
      <c r="H149" s="179"/>
      <c r="I149" s="179"/>
      <c r="J149" s="179"/>
    </row>
    <row r="150" spans="1:10" s="181" customFormat="1" x14ac:dyDescent="0.25">
      <c r="A150" s="175"/>
      <c r="B150" s="175"/>
      <c r="C150" s="179"/>
      <c r="D150" s="179"/>
      <c r="E150" s="179"/>
      <c r="F150" s="179"/>
      <c r="G150" s="179"/>
      <c r="H150" s="179"/>
      <c r="I150" s="179"/>
      <c r="J150" s="179"/>
    </row>
    <row r="151" spans="1:10" s="181" customFormat="1" x14ac:dyDescent="0.25">
      <c r="A151" s="175"/>
      <c r="B151" s="175"/>
      <c r="C151" s="179"/>
      <c r="D151" s="179"/>
      <c r="E151" s="179"/>
      <c r="F151" s="179"/>
      <c r="G151" s="179"/>
      <c r="H151" s="179"/>
      <c r="I151" s="179"/>
      <c r="J151" s="179"/>
    </row>
    <row r="152" spans="1:10" s="181" customFormat="1" x14ac:dyDescent="0.25">
      <c r="A152" s="175"/>
      <c r="B152" s="175"/>
      <c r="C152" s="179"/>
      <c r="D152" s="179"/>
      <c r="E152" s="179"/>
      <c r="F152" s="179"/>
      <c r="G152" s="179"/>
      <c r="H152" s="179"/>
      <c r="I152" s="179"/>
      <c r="J152" s="179"/>
    </row>
    <row r="153" spans="1:10" s="181" customFormat="1" x14ac:dyDescent="0.25">
      <c r="A153" s="175"/>
      <c r="B153" s="175"/>
      <c r="C153" s="179"/>
      <c r="D153" s="179"/>
      <c r="E153" s="179"/>
      <c r="F153" s="179"/>
      <c r="G153" s="179"/>
      <c r="H153" s="179"/>
      <c r="I153" s="179"/>
      <c r="J153" s="179"/>
    </row>
    <row r="154" spans="1:10" s="181" customFormat="1" x14ac:dyDescent="0.25">
      <c r="A154" s="175"/>
      <c r="B154" s="175"/>
      <c r="C154" s="179"/>
      <c r="D154" s="179"/>
      <c r="E154" s="179"/>
      <c r="F154" s="179"/>
      <c r="G154" s="179"/>
      <c r="H154" s="179"/>
      <c r="I154" s="179"/>
      <c r="J154" s="179"/>
    </row>
    <row r="155" spans="1:10" s="181" customFormat="1" x14ac:dyDescent="0.25">
      <c r="A155" s="175"/>
      <c r="B155" s="175"/>
      <c r="C155" s="179"/>
      <c r="D155" s="179"/>
      <c r="E155" s="179"/>
      <c r="F155" s="179"/>
      <c r="G155" s="179"/>
      <c r="H155" s="179"/>
      <c r="I155" s="179"/>
      <c r="J155" s="179"/>
    </row>
    <row r="156" spans="1:10" s="181" customFormat="1" x14ac:dyDescent="0.25">
      <c r="A156" s="175"/>
      <c r="B156" s="175"/>
      <c r="C156" s="179"/>
      <c r="D156" s="179"/>
      <c r="E156" s="179"/>
      <c r="F156" s="179"/>
      <c r="G156" s="179"/>
      <c r="H156" s="179"/>
      <c r="I156" s="179"/>
      <c r="J156" s="179"/>
    </row>
    <row r="157" spans="1:10" s="181" customFormat="1" x14ac:dyDescent="0.25">
      <c r="A157" s="175"/>
      <c r="B157" s="175"/>
      <c r="C157" s="179"/>
      <c r="D157" s="179"/>
      <c r="E157" s="179"/>
      <c r="F157" s="179"/>
      <c r="G157" s="179"/>
      <c r="H157" s="179"/>
      <c r="I157" s="179"/>
      <c r="J157" s="179"/>
    </row>
    <row r="158" spans="1:10" s="181" customFormat="1" x14ac:dyDescent="0.25">
      <c r="A158" s="175"/>
      <c r="B158" s="175"/>
      <c r="C158" s="179"/>
      <c r="D158" s="179"/>
      <c r="E158" s="179"/>
      <c r="F158" s="179"/>
      <c r="G158" s="179"/>
      <c r="H158" s="179"/>
      <c r="I158" s="179"/>
      <c r="J158" s="179"/>
    </row>
    <row r="159" spans="1:10" s="181" customFormat="1" x14ac:dyDescent="0.25">
      <c r="A159" s="175"/>
      <c r="B159" s="175"/>
      <c r="C159" s="179"/>
      <c r="D159" s="179"/>
      <c r="E159" s="179"/>
      <c r="F159" s="179"/>
      <c r="G159" s="179"/>
      <c r="H159" s="179"/>
      <c r="I159" s="179"/>
      <c r="J159" s="179"/>
    </row>
    <row r="160" spans="1:10" s="181" customFormat="1" x14ac:dyDescent="0.25">
      <c r="A160" s="175"/>
      <c r="B160" s="175"/>
      <c r="C160" s="179"/>
      <c r="D160" s="179"/>
      <c r="E160" s="179"/>
      <c r="F160" s="179"/>
      <c r="G160" s="179"/>
      <c r="H160" s="179"/>
      <c r="I160" s="179"/>
      <c r="J160" s="179"/>
    </row>
    <row r="161" spans="1:10" s="181" customFormat="1" x14ac:dyDescent="0.25">
      <c r="A161" s="175"/>
      <c r="B161" s="175"/>
      <c r="C161" s="179"/>
      <c r="D161" s="179"/>
      <c r="E161" s="179"/>
      <c r="F161" s="179"/>
      <c r="G161" s="179"/>
      <c r="H161" s="179"/>
      <c r="I161" s="179"/>
      <c r="J161" s="179"/>
    </row>
    <row r="162" spans="1:10" s="181" customFormat="1" x14ac:dyDescent="0.25">
      <c r="A162" s="175"/>
      <c r="B162" s="175"/>
      <c r="C162" s="179"/>
      <c r="D162" s="179"/>
      <c r="E162" s="179"/>
      <c r="F162" s="179"/>
      <c r="G162" s="179"/>
      <c r="H162" s="179"/>
      <c r="I162" s="179"/>
      <c r="J162" s="179"/>
    </row>
    <row r="163" spans="1:10" s="181" customFormat="1" x14ac:dyDescent="0.25">
      <c r="A163" s="175"/>
      <c r="B163" s="175"/>
      <c r="C163" s="179"/>
      <c r="D163" s="179"/>
      <c r="E163" s="179"/>
      <c r="F163" s="179"/>
      <c r="G163" s="179"/>
      <c r="H163" s="179"/>
      <c r="I163" s="179"/>
      <c r="J163" s="179"/>
    </row>
    <row r="164" spans="1:10" s="181" customFormat="1" x14ac:dyDescent="0.25">
      <c r="A164" s="175"/>
      <c r="B164" s="175"/>
      <c r="C164" s="179"/>
      <c r="D164" s="179"/>
      <c r="E164" s="179"/>
      <c r="F164" s="179"/>
      <c r="G164" s="179"/>
      <c r="H164" s="179"/>
      <c r="I164" s="179"/>
      <c r="J164" s="179"/>
    </row>
    <row r="165" spans="1:10" s="181" customFormat="1" x14ac:dyDescent="0.25">
      <c r="A165" s="175"/>
      <c r="B165" s="175"/>
      <c r="C165" s="179"/>
      <c r="D165" s="179"/>
      <c r="E165" s="179"/>
      <c r="F165" s="179"/>
      <c r="G165" s="179"/>
      <c r="H165" s="179"/>
      <c r="I165" s="179"/>
      <c r="J165" s="179"/>
    </row>
    <row r="166" spans="1:10" s="181" customFormat="1" x14ac:dyDescent="0.25">
      <c r="A166" s="175"/>
      <c r="B166" s="175"/>
      <c r="C166" s="179"/>
      <c r="D166" s="179"/>
      <c r="E166" s="179"/>
      <c r="F166" s="179"/>
      <c r="G166" s="179"/>
      <c r="H166" s="179"/>
      <c r="I166" s="179"/>
      <c r="J166" s="179"/>
    </row>
    <row r="167" spans="1:10" s="181" customFormat="1" x14ac:dyDescent="0.25">
      <c r="A167" s="175"/>
      <c r="B167" s="175"/>
      <c r="C167" s="179"/>
      <c r="D167" s="179"/>
      <c r="E167" s="179"/>
      <c r="F167" s="179"/>
      <c r="G167" s="179"/>
      <c r="H167" s="179"/>
      <c r="I167" s="179"/>
      <c r="J167" s="179"/>
    </row>
    <row r="168" spans="1:10" s="181" customFormat="1" x14ac:dyDescent="0.25">
      <c r="A168" s="175"/>
      <c r="B168" s="175"/>
      <c r="C168" s="179"/>
      <c r="D168" s="179"/>
      <c r="E168" s="179"/>
      <c r="F168" s="179"/>
      <c r="G168" s="179"/>
      <c r="H168" s="179"/>
      <c r="I168" s="179"/>
      <c r="J168" s="179"/>
    </row>
    <row r="169" spans="1:10" s="181" customFormat="1" x14ac:dyDescent="0.25">
      <c r="A169" s="175"/>
      <c r="B169" s="175"/>
      <c r="C169" s="179"/>
      <c r="D169" s="179"/>
      <c r="E169" s="179"/>
      <c r="F169" s="179"/>
      <c r="G169" s="179"/>
      <c r="H169" s="179"/>
      <c r="I169" s="179"/>
      <c r="J169" s="179"/>
    </row>
    <row r="170" spans="1:10" s="181" customFormat="1" x14ac:dyDescent="0.25">
      <c r="A170" s="175"/>
      <c r="B170" s="175"/>
      <c r="C170" s="179"/>
      <c r="D170" s="179"/>
      <c r="E170" s="179"/>
      <c r="F170" s="179"/>
      <c r="G170" s="179"/>
      <c r="H170" s="179"/>
      <c r="I170" s="179"/>
      <c r="J170" s="179"/>
    </row>
    <row r="171" spans="1:10" s="181" customFormat="1" x14ac:dyDescent="0.25">
      <c r="A171" s="175"/>
      <c r="B171" s="175"/>
      <c r="C171" s="179"/>
      <c r="D171" s="179"/>
      <c r="E171" s="179"/>
      <c r="F171" s="179"/>
      <c r="G171" s="179"/>
      <c r="H171" s="179"/>
      <c r="I171" s="179"/>
      <c r="J171" s="179"/>
    </row>
    <row r="172" spans="1:10" s="181" customFormat="1" x14ac:dyDescent="0.25">
      <c r="A172" s="175"/>
      <c r="B172" s="175"/>
      <c r="C172" s="179"/>
      <c r="D172" s="179"/>
      <c r="E172" s="179"/>
      <c r="F172" s="179"/>
      <c r="G172" s="179"/>
      <c r="H172" s="179"/>
      <c r="I172" s="179"/>
      <c r="J172" s="179"/>
    </row>
    <row r="173" spans="1:10" s="181" customFormat="1" x14ac:dyDescent="0.25">
      <c r="A173" s="175"/>
      <c r="B173" s="175"/>
      <c r="C173" s="179"/>
      <c r="D173" s="179"/>
      <c r="E173" s="179"/>
      <c r="F173" s="179"/>
      <c r="G173" s="179"/>
      <c r="H173" s="179"/>
      <c r="I173" s="179"/>
      <c r="J173" s="179"/>
    </row>
    <row r="174" spans="1:10" s="181" customFormat="1" x14ac:dyDescent="0.25">
      <c r="A174" s="175"/>
      <c r="B174" s="175"/>
      <c r="C174" s="179"/>
      <c r="D174" s="179"/>
      <c r="E174" s="179"/>
      <c r="F174" s="179"/>
      <c r="G174" s="179"/>
      <c r="H174" s="179"/>
      <c r="I174" s="179"/>
      <c r="J174" s="179"/>
    </row>
    <row r="175" spans="1:10" s="181" customFormat="1" x14ac:dyDescent="0.25">
      <c r="A175" s="175"/>
      <c r="B175" s="175"/>
      <c r="C175" s="179"/>
      <c r="D175" s="179"/>
      <c r="E175" s="179"/>
      <c r="F175" s="179"/>
      <c r="G175" s="179"/>
      <c r="H175" s="179"/>
      <c r="I175" s="179"/>
      <c r="J175" s="179"/>
    </row>
    <row r="176" spans="1:10" s="181" customFormat="1" x14ac:dyDescent="0.25">
      <c r="A176" s="175"/>
      <c r="B176" s="175"/>
      <c r="C176" s="179"/>
      <c r="D176" s="179"/>
      <c r="E176" s="179"/>
      <c r="F176" s="179"/>
      <c r="G176" s="179"/>
      <c r="H176" s="179"/>
      <c r="I176" s="179"/>
      <c r="J176" s="179"/>
    </row>
    <row r="177" spans="1:10" s="181" customFormat="1" x14ac:dyDescent="0.25">
      <c r="A177" s="175"/>
      <c r="B177" s="175"/>
      <c r="C177" s="179"/>
      <c r="D177" s="179"/>
      <c r="E177" s="179"/>
      <c r="F177" s="179"/>
      <c r="G177" s="179"/>
      <c r="H177" s="179"/>
      <c r="I177" s="179"/>
      <c r="J177" s="179"/>
    </row>
    <row r="178" spans="1:10" s="181" customFormat="1" x14ac:dyDescent="0.25">
      <c r="A178" s="175"/>
      <c r="B178" s="175"/>
      <c r="C178" s="179"/>
      <c r="D178" s="179"/>
      <c r="E178" s="179"/>
      <c r="F178" s="179"/>
      <c r="G178" s="179"/>
      <c r="H178" s="179"/>
      <c r="I178" s="179"/>
      <c r="J178" s="179"/>
    </row>
    <row r="179" spans="1:10" s="181" customFormat="1" x14ac:dyDescent="0.25">
      <c r="A179" s="175"/>
      <c r="B179" s="175"/>
      <c r="C179" s="179"/>
      <c r="D179" s="179"/>
      <c r="E179" s="179"/>
      <c r="F179" s="179"/>
      <c r="G179" s="179"/>
      <c r="H179" s="179"/>
      <c r="I179" s="179"/>
      <c r="J179" s="179"/>
    </row>
    <row r="180" spans="1:10" s="181" customFormat="1" x14ac:dyDescent="0.25">
      <c r="A180" s="175"/>
      <c r="B180" s="175"/>
      <c r="C180" s="179"/>
      <c r="D180" s="179"/>
      <c r="E180" s="179"/>
      <c r="F180" s="179"/>
      <c r="G180" s="179"/>
      <c r="H180" s="179"/>
      <c r="I180" s="179"/>
      <c r="J180" s="179"/>
    </row>
    <row r="181" spans="1:10" s="181" customFormat="1" x14ac:dyDescent="0.25">
      <c r="A181" s="175"/>
      <c r="B181" s="175"/>
      <c r="C181" s="179"/>
      <c r="D181" s="179"/>
      <c r="E181" s="179"/>
      <c r="F181" s="179"/>
      <c r="G181" s="179"/>
      <c r="H181" s="179"/>
      <c r="I181" s="179"/>
      <c r="J181" s="179"/>
    </row>
    <row r="182" spans="1:10" s="181" customFormat="1" x14ac:dyDescent="0.25">
      <c r="A182" s="175"/>
      <c r="B182" s="175"/>
      <c r="C182" s="179"/>
      <c r="D182" s="179"/>
      <c r="E182" s="179"/>
      <c r="F182" s="179"/>
      <c r="G182" s="179"/>
      <c r="H182" s="179"/>
      <c r="I182" s="179"/>
      <c r="J182" s="179"/>
    </row>
    <row r="183" spans="1:10" s="181" customFormat="1" x14ac:dyDescent="0.25">
      <c r="A183" s="175"/>
      <c r="B183" s="175"/>
      <c r="C183" s="179"/>
      <c r="D183" s="179"/>
      <c r="E183" s="179"/>
      <c r="F183" s="179"/>
      <c r="G183" s="179"/>
      <c r="H183" s="179"/>
      <c r="I183" s="179"/>
      <c r="J183" s="179"/>
    </row>
    <row r="184" spans="1:10" s="181" customFormat="1" x14ac:dyDescent="0.25">
      <c r="A184" s="175"/>
      <c r="B184" s="175"/>
      <c r="C184" s="179"/>
      <c r="D184" s="179"/>
      <c r="E184" s="179"/>
      <c r="F184" s="179"/>
      <c r="G184" s="179"/>
      <c r="H184" s="179"/>
      <c r="I184" s="179"/>
      <c r="J184" s="179"/>
    </row>
    <row r="185" spans="1:10" s="181" customFormat="1" x14ac:dyDescent="0.25">
      <c r="A185" s="175"/>
      <c r="B185" s="175"/>
      <c r="C185" s="179"/>
      <c r="D185" s="179"/>
      <c r="E185" s="179"/>
      <c r="F185" s="179"/>
      <c r="G185" s="179"/>
      <c r="H185" s="179"/>
      <c r="I185" s="179"/>
      <c r="J185" s="179"/>
    </row>
    <row r="186" spans="1:10" s="181" customFormat="1" x14ac:dyDescent="0.25">
      <c r="A186" s="175"/>
      <c r="B186" s="175"/>
      <c r="C186" s="179"/>
      <c r="D186" s="179"/>
      <c r="E186" s="179"/>
      <c r="F186" s="179"/>
      <c r="G186" s="179"/>
      <c r="H186" s="179"/>
      <c r="I186" s="179"/>
      <c r="J186" s="179"/>
    </row>
    <row r="187" spans="1:10" s="181" customFormat="1" x14ac:dyDescent="0.25">
      <c r="A187" s="175"/>
      <c r="B187" s="175"/>
      <c r="C187" s="179"/>
      <c r="D187" s="179"/>
      <c r="E187" s="179"/>
      <c r="F187" s="179"/>
      <c r="G187" s="179"/>
      <c r="H187" s="179"/>
      <c r="I187" s="179"/>
      <c r="J187" s="179"/>
    </row>
    <row r="188" spans="1:10" s="181" customFormat="1" x14ac:dyDescent="0.25">
      <c r="A188" s="175"/>
      <c r="B188" s="175"/>
      <c r="C188" s="179"/>
      <c r="D188" s="179"/>
      <c r="E188" s="179"/>
      <c r="F188" s="179"/>
      <c r="G188" s="179"/>
      <c r="H188" s="179"/>
      <c r="I188" s="179"/>
      <c r="J188" s="179"/>
    </row>
    <row r="189" spans="1:10" s="181" customFormat="1" x14ac:dyDescent="0.25">
      <c r="A189" s="175"/>
      <c r="B189" s="175"/>
      <c r="C189" s="179"/>
      <c r="D189" s="179"/>
      <c r="E189" s="179"/>
      <c r="F189" s="179"/>
      <c r="G189" s="179"/>
      <c r="H189" s="179"/>
      <c r="I189" s="179"/>
      <c r="J189" s="179"/>
    </row>
    <row r="190" spans="1:10" s="181" customFormat="1" x14ac:dyDescent="0.25">
      <c r="A190" s="175"/>
      <c r="B190" s="175"/>
      <c r="C190" s="179"/>
      <c r="D190" s="179"/>
      <c r="E190" s="179"/>
      <c r="F190" s="179"/>
      <c r="G190" s="179"/>
      <c r="H190" s="179"/>
      <c r="I190" s="179"/>
      <c r="J190" s="179"/>
    </row>
    <row r="191" spans="1:10" s="181" customFormat="1" x14ac:dyDescent="0.25">
      <c r="A191" s="175"/>
      <c r="B191" s="175"/>
      <c r="C191" s="179"/>
      <c r="D191" s="179"/>
      <c r="E191" s="179"/>
      <c r="F191" s="179"/>
      <c r="G191" s="179"/>
      <c r="H191" s="179"/>
      <c r="I191" s="179"/>
      <c r="J191" s="179"/>
    </row>
    <row r="192" spans="1:10" s="181" customFormat="1" x14ac:dyDescent="0.25">
      <c r="A192" s="175"/>
      <c r="B192" s="175"/>
      <c r="C192" s="179"/>
      <c r="D192" s="179"/>
      <c r="E192" s="179"/>
      <c r="F192" s="179"/>
      <c r="G192" s="179"/>
      <c r="H192" s="179"/>
      <c r="I192" s="179"/>
      <c r="J192" s="179"/>
    </row>
    <row r="193" spans="1:10" s="181" customFormat="1" x14ac:dyDescent="0.25">
      <c r="A193" s="175"/>
      <c r="B193" s="175"/>
      <c r="C193" s="179"/>
      <c r="D193" s="179"/>
      <c r="E193" s="179"/>
      <c r="F193" s="179"/>
      <c r="G193" s="179"/>
      <c r="H193" s="179"/>
      <c r="I193" s="179"/>
      <c r="J193" s="179"/>
    </row>
    <row r="194" spans="1:10" s="181" customFormat="1" x14ac:dyDescent="0.25">
      <c r="A194" s="175"/>
      <c r="B194" s="175"/>
      <c r="C194" s="179"/>
      <c r="D194" s="179"/>
      <c r="E194" s="179"/>
      <c r="F194" s="179"/>
      <c r="G194" s="179"/>
      <c r="H194" s="179"/>
      <c r="I194" s="179"/>
      <c r="J194" s="179"/>
    </row>
    <row r="195" spans="1:10" s="181" customFormat="1" x14ac:dyDescent="0.25">
      <c r="A195" s="175"/>
      <c r="B195" s="175"/>
      <c r="C195" s="179"/>
      <c r="D195" s="179"/>
      <c r="E195" s="179"/>
      <c r="F195" s="179"/>
      <c r="G195" s="179"/>
      <c r="H195" s="179"/>
      <c r="I195" s="179"/>
      <c r="J195" s="179"/>
    </row>
    <row r="196" spans="1:10" s="181" customFormat="1" x14ac:dyDescent="0.25">
      <c r="A196" s="175"/>
      <c r="B196" s="175"/>
      <c r="C196" s="179"/>
      <c r="D196" s="179"/>
      <c r="E196" s="179"/>
      <c r="F196" s="179"/>
      <c r="G196" s="179"/>
      <c r="H196" s="179"/>
      <c r="I196" s="179"/>
      <c r="J196" s="179"/>
    </row>
    <row r="197" spans="1:10" s="181" customFormat="1" x14ac:dyDescent="0.25">
      <c r="A197" s="175"/>
      <c r="B197" s="175"/>
      <c r="C197" s="179"/>
      <c r="D197" s="179"/>
      <c r="E197" s="179"/>
      <c r="F197" s="179"/>
      <c r="G197" s="179"/>
      <c r="H197" s="179"/>
      <c r="I197" s="179"/>
      <c r="J197" s="179"/>
    </row>
    <row r="198" spans="1:10" s="181" customFormat="1" x14ac:dyDescent="0.25">
      <c r="A198" s="175"/>
      <c r="B198" s="175"/>
      <c r="C198" s="179"/>
      <c r="D198" s="179"/>
      <c r="E198" s="179"/>
      <c r="F198" s="179"/>
      <c r="G198" s="179"/>
      <c r="H198" s="179"/>
      <c r="I198" s="179"/>
      <c r="J198" s="179"/>
    </row>
    <row r="199" spans="1:10" s="181" customFormat="1" x14ac:dyDescent="0.25">
      <c r="A199" s="175"/>
      <c r="B199" s="175"/>
      <c r="C199" s="179"/>
      <c r="D199" s="179"/>
      <c r="E199" s="179"/>
      <c r="F199" s="179"/>
      <c r="G199" s="179"/>
      <c r="H199" s="179"/>
      <c r="I199" s="179"/>
      <c r="J199" s="179"/>
    </row>
    <row r="200" spans="1:10" s="181" customFormat="1" x14ac:dyDescent="0.25">
      <c r="A200" s="175"/>
      <c r="B200" s="175"/>
      <c r="C200" s="179"/>
      <c r="D200" s="179"/>
      <c r="E200" s="179"/>
      <c r="F200" s="179"/>
      <c r="G200" s="179"/>
      <c r="H200" s="179"/>
      <c r="I200" s="179"/>
      <c r="J200" s="179"/>
    </row>
    <row r="201" spans="1:10" s="181" customFormat="1" x14ac:dyDescent="0.25">
      <c r="A201" s="175"/>
      <c r="B201" s="175"/>
      <c r="C201" s="179"/>
      <c r="D201" s="179"/>
      <c r="E201" s="179"/>
      <c r="F201" s="179"/>
      <c r="G201" s="179"/>
      <c r="H201" s="179"/>
      <c r="I201" s="179"/>
      <c r="J201" s="179"/>
    </row>
    <row r="202" spans="1:10" s="181" customFormat="1" x14ac:dyDescent="0.25">
      <c r="A202" s="175"/>
      <c r="B202" s="175"/>
      <c r="C202" s="179"/>
      <c r="D202" s="179"/>
      <c r="E202" s="179"/>
      <c r="F202" s="179"/>
      <c r="G202" s="179"/>
      <c r="H202" s="179"/>
      <c r="I202" s="179"/>
      <c r="J202" s="179"/>
    </row>
    <row r="203" spans="1:10" s="181" customFormat="1" x14ac:dyDescent="0.25">
      <c r="A203" s="175"/>
      <c r="B203" s="175"/>
      <c r="C203" s="179"/>
      <c r="D203" s="179"/>
      <c r="E203" s="179"/>
      <c r="F203" s="179"/>
      <c r="G203" s="179"/>
      <c r="H203" s="179"/>
      <c r="I203" s="179"/>
      <c r="J203" s="179"/>
    </row>
    <row r="204" spans="1:10" s="181" customFormat="1" x14ac:dyDescent="0.25">
      <c r="A204" s="175"/>
      <c r="B204" s="175"/>
      <c r="C204" s="179"/>
      <c r="D204" s="179"/>
      <c r="E204" s="179"/>
      <c r="F204" s="179"/>
      <c r="G204" s="179"/>
      <c r="H204" s="179"/>
      <c r="I204" s="179"/>
      <c r="J204" s="179"/>
    </row>
    <row r="205" spans="1:10" s="181" customFormat="1" x14ac:dyDescent="0.25">
      <c r="A205" s="175"/>
      <c r="B205" s="175"/>
      <c r="C205" s="179"/>
      <c r="D205" s="179"/>
      <c r="E205" s="179"/>
      <c r="F205" s="179"/>
      <c r="G205" s="179"/>
      <c r="H205" s="179"/>
      <c r="I205" s="179"/>
      <c r="J205" s="179"/>
    </row>
    <row r="206" spans="1:10" s="181" customFormat="1" x14ac:dyDescent="0.25">
      <c r="A206" s="175"/>
      <c r="B206" s="175"/>
      <c r="C206" s="179"/>
      <c r="D206" s="179"/>
      <c r="E206" s="179"/>
      <c r="F206" s="179"/>
      <c r="G206" s="179"/>
      <c r="H206" s="179"/>
      <c r="I206" s="179"/>
      <c r="J206" s="179"/>
    </row>
    <row r="207" spans="1:10" x14ac:dyDescent="0.25">
      <c r="A207" s="174"/>
      <c r="B207" s="174"/>
      <c r="C207" s="183"/>
      <c r="D207" s="183"/>
      <c r="E207" s="183"/>
      <c r="F207" s="183"/>
      <c r="G207" s="183"/>
      <c r="H207" s="183"/>
      <c r="I207" s="183"/>
      <c r="J207" s="183"/>
    </row>
    <row r="208" spans="1:10" x14ac:dyDescent="0.25">
      <c r="A208" s="174"/>
      <c r="B208" s="174"/>
      <c r="C208" s="183"/>
      <c r="D208" s="183"/>
      <c r="E208" s="183"/>
      <c r="F208" s="183"/>
      <c r="G208" s="183"/>
      <c r="H208" s="183"/>
      <c r="I208" s="183"/>
      <c r="J208" s="183"/>
    </row>
    <row r="209" spans="1:10" x14ac:dyDescent="0.25">
      <c r="A209" s="174"/>
      <c r="B209" s="174"/>
      <c r="C209" s="183"/>
      <c r="D209" s="183"/>
      <c r="E209" s="183"/>
      <c r="F209" s="183"/>
      <c r="G209" s="183"/>
      <c r="H209" s="183"/>
      <c r="I209" s="183"/>
      <c r="J209" s="183"/>
    </row>
    <row r="210" spans="1:10" x14ac:dyDescent="0.25">
      <c r="A210" s="174"/>
      <c r="B210" s="174"/>
      <c r="C210" s="183"/>
      <c r="D210" s="183"/>
      <c r="E210" s="183"/>
      <c r="F210" s="183"/>
      <c r="G210" s="183"/>
      <c r="H210" s="183"/>
      <c r="I210" s="183"/>
      <c r="J210" s="183"/>
    </row>
    <row r="211" spans="1:10" x14ac:dyDescent="0.25">
      <c r="A211" s="174"/>
      <c r="B211" s="174"/>
      <c r="C211" s="183"/>
      <c r="D211" s="183"/>
      <c r="E211" s="183"/>
      <c r="F211" s="183"/>
      <c r="G211" s="183"/>
      <c r="H211" s="183"/>
      <c r="I211" s="183"/>
      <c r="J211" s="183"/>
    </row>
    <row r="212" spans="1:10" x14ac:dyDescent="0.25">
      <c r="A212" s="174"/>
      <c r="B212" s="174"/>
      <c r="C212" s="183"/>
      <c r="D212" s="183"/>
      <c r="E212" s="183"/>
      <c r="F212" s="183"/>
      <c r="G212" s="183"/>
      <c r="H212" s="183"/>
      <c r="I212" s="183"/>
      <c r="J212" s="183"/>
    </row>
    <row r="213" spans="1:10" x14ac:dyDescent="0.25">
      <c r="A213" s="174"/>
      <c r="B213" s="174"/>
      <c r="C213" s="183"/>
      <c r="D213" s="183"/>
      <c r="E213" s="183"/>
      <c r="F213" s="183"/>
      <c r="G213" s="183"/>
      <c r="H213" s="183"/>
      <c r="I213" s="183"/>
      <c r="J213" s="183"/>
    </row>
    <row r="214" spans="1:10" x14ac:dyDescent="0.25">
      <c r="A214" s="174"/>
      <c r="B214" s="174"/>
      <c r="C214" s="183"/>
      <c r="D214" s="183"/>
      <c r="E214" s="183"/>
      <c r="F214" s="183"/>
      <c r="G214" s="183"/>
      <c r="H214" s="183"/>
      <c r="I214" s="183"/>
      <c r="J214" s="183"/>
    </row>
    <row r="215" spans="1:10" x14ac:dyDescent="0.25">
      <c r="A215" s="174"/>
      <c r="B215" s="174"/>
      <c r="C215" s="183"/>
      <c r="D215" s="183"/>
      <c r="E215" s="183"/>
      <c r="F215" s="183"/>
      <c r="G215" s="183"/>
      <c r="H215" s="183"/>
      <c r="I215" s="183"/>
      <c r="J215" s="183"/>
    </row>
    <row r="216" spans="1:10" x14ac:dyDescent="0.25">
      <c r="A216" s="174"/>
      <c r="B216" s="174"/>
      <c r="C216" s="183"/>
      <c r="D216" s="183"/>
      <c r="E216" s="183"/>
      <c r="F216" s="183"/>
      <c r="G216" s="183"/>
      <c r="H216" s="183"/>
      <c r="I216" s="183"/>
      <c r="J216" s="183"/>
    </row>
    <row r="217" spans="1:10" x14ac:dyDescent="0.25">
      <c r="A217" s="174"/>
      <c r="B217" s="174"/>
      <c r="C217" s="183"/>
      <c r="D217" s="183"/>
      <c r="E217" s="183"/>
      <c r="F217" s="183"/>
      <c r="G217" s="183"/>
      <c r="H217" s="183"/>
      <c r="I217" s="183"/>
      <c r="J217" s="183"/>
    </row>
    <row r="218" spans="1:10" x14ac:dyDescent="0.25">
      <c r="A218" s="174"/>
      <c r="B218" s="174"/>
      <c r="C218" s="183"/>
      <c r="D218" s="183"/>
      <c r="E218" s="183"/>
      <c r="F218" s="183"/>
      <c r="G218" s="183"/>
      <c r="H218" s="183"/>
      <c r="I218" s="183"/>
      <c r="J218" s="183"/>
    </row>
    <row r="219" spans="1:10" x14ac:dyDescent="0.25">
      <c r="A219" s="174"/>
      <c r="B219" s="174"/>
      <c r="C219" s="183"/>
      <c r="D219" s="183"/>
      <c r="E219" s="183"/>
      <c r="F219" s="183"/>
      <c r="G219" s="183"/>
      <c r="H219" s="183"/>
      <c r="I219" s="183"/>
      <c r="J219" s="183"/>
    </row>
    <row r="220" spans="1:10" x14ac:dyDescent="0.25">
      <c r="A220" s="174"/>
      <c r="B220" s="174"/>
      <c r="C220" s="183"/>
      <c r="D220" s="183"/>
      <c r="E220" s="183"/>
      <c r="F220" s="183"/>
      <c r="G220" s="183"/>
      <c r="H220" s="183"/>
      <c r="I220" s="183"/>
      <c r="J220" s="183"/>
    </row>
    <row r="221" spans="1:10" x14ac:dyDescent="0.25">
      <c r="A221" s="174"/>
      <c r="B221" s="174"/>
      <c r="C221" s="183"/>
      <c r="D221" s="183"/>
      <c r="E221" s="183"/>
      <c r="F221" s="183"/>
      <c r="G221" s="183"/>
      <c r="H221" s="183"/>
      <c r="I221" s="183"/>
      <c r="J221" s="183"/>
    </row>
    <row r="222" spans="1:10" x14ac:dyDescent="0.25">
      <c r="A222" s="174"/>
      <c r="B222" s="174"/>
      <c r="C222" s="183"/>
      <c r="D222" s="183"/>
      <c r="E222" s="183"/>
      <c r="F222" s="183"/>
      <c r="G222" s="183"/>
      <c r="H222" s="183"/>
      <c r="I222" s="183"/>
      <c r="J222" s="183"/>
    </row>
    <row r="223" spans="1:10" x14ac:dyDescent="0.25">
      <c r="A223" s="174"/>
      <c r="B223" s="174"/>
      <c r="C223" s="183"/>
      <c r="D223" s="183"/>
      <c r="E223" s="183"/>
      <c r="F223" s="183"/>
      <c r="G223" s="183"/>
      <c r="H223" s="183"/>
      <c r="I223" s="183"/>
      <c r="J223" s="183"/>
    </row>
    <row r="224" spans="1:10" x14ac:dyDescent="0.25">
      <c r="A224" s="174"/>
      <c r="B224" s="174"/>
      <c r="C224" s="183"/>
      <c r="D224" s="183"/>
      <c r="E224" s="183"/>
      <c r="F224" s="183"/>
      <c r="G224" s="183"/>
      <c r="H224" s="183"/>
      <c r="I224" s="183"/>
      <c r="J224" s="183"/>
    </row>
    <row r="225" spans="1:10" x14ac:dyDescent="0.25">
      <c r="A225" s="174"/>
      <c r="B225" s="174"/>
      <c r="C225" s="183"/>
      <c r="D225" s="183"/>
      <c r="E225" s="183"/>
      <c r="F225" s="183"/>
      <c r="G225" s="183"/>
      <c r="H225" s="183"/>
      <c r="I225" s="183"/>
      <c r="J225" s="183"/>
    </row>
    <row r="226" spans="1:10" x14ac:dyDescent="0.25">
      <c r="A226" s="174"/>
      <c r="B226" s="174"/>
      <c r="C226" s="183"/>
      <c r="D226" s="183"/>
      <c r="E226" s="183"/>
      <c r="F226" s="183"/>
      <c r="G226" s="183"/>
      <c r="H226" s="183"/>
      <c r="I226" s="183"/>
      <c r="J226" s="183"/>
    </row>
    <row r="227" spans="1:10" x14ac:dyDescent="0.25">
      <c r="A227" s="174"/>
      <c r="B227" s="174"/>
      <c r="C227" s="183"/>
      <c r="D227" s="183"/>
      <c r="E227" s="183"/>
      <c r="F227" s="183"/>
      <c r="G227" s="183"/>
      <c r="H227" s="183"/>
      <c r="I227" s="183"/>
      <c r="J227" s="183"/>
    </row>
    <row r="228" spans="1:10" x14ac:dyDescent="0.25">
      <c r="A228" s="174"/>
      <c r="B228" s="174"/>
      <c r="C228" s="183"/>
      <c r="D228" s="183"/>
      <c r="E228" s="183"/>
      <c r="F228" s="183"/>
      <c r="G228" s="183"/>
      <c r="H228" s="183"/>
      <c r="I228" s="183"/>
      <c r="J228" s="183"/>
    </row>
    <row r="229" spans="1:10" x14ac:dyDescent="0.25">
      <c r="A229" s="174"/>
      <c r="B229" s="174"/>
      <c r="C229" s="183"/>
      <c r="D229" s="183"/>
      <c r="E229" s="183"/>
      <c r="F229" s="183"/>
      <c r="G229" s="183"/>
      <c r="H229" s="183"/>
      <c r="I229" s="183"/>
      <c r="J229" s="183"/>
    </row>
    <row r="230" spans="1:10" x14ac:dyDescent="0.25">
      <c r="A230" s="174"/>
      <c r="B230" s="174"/>
      <c r="C230" s="183"/>
      <c r="D230" s="183"/>
      <c r="E230" s="183"/>
      <c r="F230" s="183"/>
      <c r="G230" s="183"/>
      <c r="H230" s="183"/>
      <c r="I230" s="183"/>
      <c r="J230" s="183"/>
    </row>
    <row r="231" spans="1:10" x14ac:dyDescent="0.25">
      <c r="A231" s="174"/>
      <c r="B231" s="174"/>
      <c r="C231" s="183"/>
      <c r="D231" s="183"/>
      <c r="E231" s="183"/>
      <c r="F231" s="183"/>
      <c r="G231" s="183"/>
      <c r="H231" s="183"/>
      <c r="I231" s="183"/>
      <c r="J231" s="183"/>
    </row>
    <row r="232" spans="1:10" x14ac:dyDescent="0.25">
      <c r="A232" s="174"/>
      <c r="B232" s="174"/>
      <c r="C232" s="183"/>
      <c r="D232" s="183"/>
      <c r="E232" s="183"/>
      <c r="F232" s="183"/>
      <c r="G232" s="183"/>
      <c r="H232" s="183"/>
      <c r="I232" s="183"/>
      <c r="J232" s="183"/>
    </row>
    <row r="233" spans="1:10" x14ac:dyDescent="0.25">
      <c r="A233" s="174"/>
      <c r="B233" s="174"/>
      <c r="C233" s="183"/>
      <c r="D233" s="183"/>
      <c r="E233" s="183"/>
      <c r="F233" s="183"/>
      <c r="G233" s="183"/>
      <c r="H233" s="183"/>
      <c r="I233" s="183"/>
      <c r="J233" s="183"/>
    </row>
    <row r="234" spans="1:10" x14ac:dyDescent="0.25">
      <c r="A234" s="174"/>
      <c r="B234" s="174"/>
      <c r="C234" s="183"/>
      <c r="D234" s="183"/>
      <c r="E234" s="183"/>
      <c r="F234" s="183"/>
      <c r="G234" s="183"/>
      <c r="H234" s="183"/>
      <c r="I234" s="183"/>
      <c r="J234" s="183"/>
    </row>
    <row r="235" spans="1:10" x14ac:dyDescent="0.25">
      <c r="A235" s="174"/>
      <c r="B235" s="174"/>
      <c r="C235" s="183"/>
      <c r="D235" s="183"/>
      <c r="E235" s="183"/>
      <c r="F235" s="183"/>
      <c r="G235" s="183"/>
      <c r="H235" s="183"/>
      <c r="I235" s="183"/>
      <c r="J235" s="183"/>
    </row>
    <row r="236" spans="1:10" x14ac:dyDescent="0.25">
      <c r="A236" s="174"/>
      <c r="B236" s="174"/>
      <c r="C236" s="183"/>
      <c r="D236" s="183"/>
      <c r="E236" s="183"/>
      <c r="F236" s="183"/>
      <c r="G236" s="183"/>
      <c r="H236" s="183"/>
      <c r="I236" s="183"/>
      <c r="J236" s="183"/>
    </row>
    <row r="237" spans="1:10" x14ac:dyDescent="0.25">
      <c r="A237" s="174"/>
      <c r="B237" s="174"/>
      <c r="C237" s="183"/>
      <c r="D237" s="183"/>
      <c r="E237" s="183"/>
      <c r="F237" s="183"/>
      <c r="G237" s="183"/>
      <c r="H237" s="183"/>
      <c r="I237" s="183"/>
      <c r="J237" s="183"/>
    </row>
    <row r="238" spans="1:10" x14ac:dyDescent="0.25">
      <c r="A238" s="174"/>
      <c r="B238" s="174"/>
      <c r="C238" s="183"/>
      <c r="D238" s="183"/>
      <c r="E238" s="183"/>
      <c r="F238" s="183"/>
      <c r="G238" s="183"/>
      <c r="H238" s="183"/>
      <c r="I238" s="183"/>
      <c r="J238" s="183"/>
    </row>
    <row r="239" spans="1:10" x14ac:dyDescent="0.25">
      <c r="A239" s="174"/>
      <c r="B239" s="174"/>
      <c r="C239" s="183"/>
      <c r="D239" s="183"/>
      <c r="E239" s="183"/>
      <c r="F239" s="183"/>
      <c r="G239" s="183"/>
      <c r="H239" s="183"/>
      <c r="I239" s="183"/>
      <c r="J239" s="183"/>
    </row>
    <row r="240" spans="1:10" x14ac:dyDescent="0.25">
      <c r="A240" s="174"/>
      <c r="B240" s="174"/>
      <c r="C240" s="183"/>
      <c r="D240" s="183"/>
      <c r="E240" s="183"/>
      <c r="F240" s="183"/>
      <c r="G240" s="183"/>
      <c r="H240" s="183"/>
      <c r="I240" s="183"/>
      <c r="J240" s="183"/>
    </row>
    <row r="241" spans="1:10" x14ac:dyDescent="0.25">
      <c r="A241" s="174"/>
      <c r="B241" s="174"/>
      <c r="C241" s="183"/>
      <c r="D241" s="183"/>
      <c r="E241" s="183"/>
      <c r="F241" s="183"/>
      <c r="G241" s="183"/>
      <c r="H241" s="183"/>
      <c r="I241" s="183"/>
      <c r="J241" s="183"/>
    </row>
    <row r="242" spans="1:10" x14ac:dyDescent="0.25">
      <c r="A242" s="174"/>
      <c r="B242" s="174"/>
      <c r="C242" s="183"/>
      <c r="D242" s="183"/>
      <c r="E242" s="183"/>
      <c r="F242" s="183"/>
      <c r="G242" s="183"/>
      <c r="H242" s="183"/>
      <c r="I242" s="183"/>
      <c r="J242" s="183"/>
    </row>
    <row r="243" spans="1:10" x14ac:dyDescent="0.25">
      <c r="A243" s="174"/>
      <c r="B243" s="174"/>
      <c r="C243" s="183"/>
      <c r="D243" s="183"/>
      <c r="E243" s="183"/>
      <c r="F243" s="183"/>
      <c r="G243" s="183"/>
      <c r="H243" s="183"/>
      <c r="I243" s="183"/>
      <c r="J243" s="183"/>
    </row>
    <row r="244" spans="1:10" x14ac:dyDescent="0.25">
      <c r="A244" s="174"/>
      <c r="B244" s="174"/>
      <c r="C244" s="183"/>
      <c r="D244" s="183"/>
      <c r="E244" s="183"/>
      <c r="F244" s="183"/>
      <c r="G244" s="183"/>
      <c r="H244" s="183"/>
      <c r="I244" s="183"/>
      <c r="J244" s="183"/>
    </row>
    <row r="245" spans="1:10" x14ac:dyDescent="0.25">
      <c r="A245" s="174"/>
      <c r="B245" s="174"/>
      <c r="C245" s="183"/>
      <c r="D245" s="183"/>
      <c r="E245" s="183"/>
      <c r="F245" s="183"/>
      <c r="G245" s="183"/>
      <c r="H245" s="183"/>
      <c r="I245" s="183"/>
      <c r="J245" s="183"/>
    </row>
    <row r="246" spans="1:10" x14ac:dyDescent="0.25">
      <c r="A246" s="174"/>
      <c r="B246" s="174"/>
      <c r="C246" s="183"/>
      <c r="D246" s="183"/>
      <c r="E246" s="183"/>
      <c r="F246" s="183"/>
      <c r="G246" s="183"/>
      <c r="H246" s="183"/>
      <c r="I246" s="183"/>
      <c r="J246" s="183"/>
    </row>
    <row r="247" spans="1:10" x14ac:dyDescent="0.25">
      <c r="A247" s="174"/>
      <c r="B247" s="174"/>
      <c r="C247" s="183"/>
      <c r="D247" s="183"/>
      <c r="E247" s="183"/>
      <c r="F247" s="183"/>
      <c r="G247" s="183"/>
      <c r="H247" s="183"/>
      <c r="I247" s="183"/>
      <c r="J247" s="183"/>
    </row>
    <row r="248" spans="1:10" x14ac:dyDescent="0.25">
      <c r="A248" s="174"/>
      <c r="B248" s="174"/>
      <c r="C248" s="183"/>
      <c r="D248" s="183"/>
      <c r="E248" s="183"/>
      <c r="F248" s="183"/>
      <c r="G248" s="183"/>
      <c r="H248" s="183"/>
      <c r="I248" s="183"/>
      <c r="J248" s="183"/>
    </row>
    <row r="249" spans="1:10" x14ac:dyDescent="0.25">
      <c r="A249" s="174"/>
      <c r="B249" s="174"/>
      <c r="C249" s="183"/>
      <c r="D249" s="183"/>
      <c r="E249" s="183"/>
      <c r="F249" s="183"/>
      <c r="G249" s="183"/>
      <c r="H249" s="183"/>
      <c r="I249" s="183"/>
      <c r="J249" s="183"/>
    </row>
    <row r="250" spans="1:10" x14ac:dyDescent="0.25">
      <c r="A250" s="174"/>
      <c r="B250" s="174"/>
      <c r="C250" s="183"/>
      <c r="D250" s="183"/>
      <c r="E250" s="183"/>
      <c r="F250" s="183"/>
      <c r="G250" s="183"/>
      <c r="H250" s="183"/>
      <c r="I250" s="183"/>
      <c r="J250" s="183"/>
    </row>
    <row r="251" spans="1:10" x14ac:dyDescent="0.25">
      <c r="A251" s="174"/>
      <c r="B251" s="174"/>
      <c r="C251" s="183"/>
      <c r="D251" s="183"/>
      <c r="E251" s="183"/>
      <c r="F251" s="183"/>
      <c r="G251" s="183"/>
      <c r="H251" s="183"/>
      <c r="I251" s="183"/>
      <c r="J251" s="183"/>
    </row>
    <row r="252" spans="1:10" x14ac:dyDescent="0.25">
      <c r="A252" s="174"/>
      <c r="B252" s="174"/>
      <c r="C252" s="183"/>
      <c r="D252" s="183"/>
      <c r="E252" s="183"/>
      <c r="F252" s="183"/>
      <c r="G252" s="183"/>
      <c r="H252" s="183"/>
      <c r="I252" s="183"/>
      <c r="J252" s="183"/>
    </row>
    <row r="253" spans="1:10" x14ac:dyDescent="0.25">
      <c r="A253" s="174"/>
      <c r="B253" s="174"/>
      <c r="C253" s="183"/>
      <c r="D253" s="183"/>
      <c r="E253" s="183"/>
      <c r="F253" s="183"/>
      <c r="G253" s="183"/>
      <c r="H253" s="183"/>
      <c r="I253" s="183"/>
      <c r="J253" s="183"/>
    </row>
    <row r="254" spans="1:10" x14ac:dyDescent="0.25">
      <c r="A254" s="174"/>
      <c r="B254" s="174"/>
      <c r="C254" s="183"/>
      <c r="D254" s="183"/>
      <c r="E254" s="183"/>
      <c r="F254" s="183"/>
      <c r="G254" s="183"/>
      <c r="H254" s="183"/>
      <c r="I254" s="183"/>
      <c r="J254" s="183"/>
    </row>
    <row r="255" spans="1:10" x14ac:dyDescent="0.25">
      <c r="A255" s="174"/>
      <c r="B255" s="174"/>
      <c r="C255" s="183"/>
      <c r="D255" s="183"/>
      <c r="E255" s="183"/>
      <c r="F255" s="183"/>
      <c r="G255" s="183"/>
      <c r="H255" s="183"/>
      <c r="I255" s="183"/>
      <c r="J255" s="183"/>
    </row>
    <row r="256" spans="1:10" x14ac:dyDescent="0.25">
      <c r="A256" s="174"/>
      <c r="B256" s="174"/>
      <c r="C256" s="183"/>
      <c r="D256" s="183"/>
      <c r="E256" s="183"/>
      <c r="F256" s="183"/>
      <c r="G256" s="183"/>
      <c r="H256" s="183"/>
      <c r="I256" s="183"/>
      <c r="J256" s="183"/>
    </row>
    <row r="257" spans="1:10" x14ac:dyDescent="0.25">
      <c r="A257" s="174"/>
      <c r="B257" s="174"/>
      <c r="C257" s="183"/>
      <c r="D257" s="183"/>
      <c r="E257" s="183"/>
      <c r="F257" s="183"/>
      <c r="G257" s="183"/>
      <c r="H257" s="183"/>
      <c r="I257" s="183"/>
      <c r="J257" s="183"/>
    </row>
    <row r="258" spans="1:10" x14ac:dyDescent="0.25">
      <c r="A258" s="174"/>
      <c r="B258" s="174"/>
      <c r="C258" s="183"/>
      <c r="D258" s="183"/>
      <c r="E258" s="183"/>
      <c r="F258" s="183"/>
      <c r="G258" s="183"/>
      <c r="H258" s="183"/>
      <c r="I258" s="183"/>
      <c r="J258" s="183"/>
    </row>
    <row r="259" spans="1:10" x14ac:dyDescent="0.25">
      <c r="A259" s="174"/>
      <c r="B259" s="174"/>
      <c r="C259" s="183"/>
      <c r="D259" s="183"/>
      <c r="E259" s="183"/>
      <c r="F259" s="183"/>
      <c r="G259" s="183"/>
      <c r="H259" s="183"/>
      <c r="I259" s="183"/>
      <c r="J259" s="183"/>
    </row>
    <row r="260" spans="1:10" x14ac:dyDescent="0.25">
      <c r="A260" s="174"/>
      <c r="B260" s="174"/>
      <c r="C260" s="183"/>
      <c r="D260" s="183"/>
      <c r="E260" s="183"/>
      <c r="F260" s="183"/>
      <c r="G260" s="183"/>
      <c r="H260" s="183"/>
      <c r="I260" s="183"/>
      <c r="J260" s="183"/>
    </row>
    <row r="261" spans="1:10" x14ac:dyDescent="0.25">
      <c r="A261" s="174"/>
      <c r="B261" s="174"/>
      <c r="C261" s="183"/>
      <c r="D261" s="183"/>
      <c r="E261" s="183"/>
      <c r="F261" s="183"/>
      <c r="G261" s="183"/>
      <c r="H261" s="183"/>
      <c r="I261" s="183"/>
      <c r="J261" s="183"/>
    </row>
    <row r="262" spans="1:10" x14ac:dyDescent="0.25">
      <c r="A262" s="174"/>
      <c r="B262" s="174"/>
      <c r="C262" s="183"/>
      <c r="D262" s="183"/>
      <c r="E262" s="183"/>
      <c r="F262" s="183"/>
      <c r="G262" s="183"/>
      <c r="H262" s="183"/>
      <c r="I262" s="183"/>
      <c r="J262" s="183"/>
    </row>
    <row r="263" spans="1:10" x14ac:dyDescent="0.25">
      <c r="A263" s="174"/>
      <c r="B263" s="174"/>
      <c r="C263" s="183"/>
      <c r="D263" s="183"/>
      <c r="E263" s="183"/>
      <c r="F263" s="183"/>
      <c r="G263" s="183"/>
      <c r="H263" s="183"/>
      <c r="I263" s="183"/>
      <c r="J263" s="183"/>
    </row>
  </sheetData>
  <mergeCells count="16">
    <mergeCell ref="A90:C90"/>
    <mergeCell ref="J14:J15"/>
    <mergeCell ref="A9:I9"/>
    <mergeCell ref="A1:I1"/>
    <mergeCell ref="A2:I2"/>
    <mergeCell ref="A3:I3"/>
    <mergeCell ref="A4:I4"/>
    <mergeCell ref="A6:I6"/>
    <mergeCell ref="A10:I10"/>
    <mergeCell ref="A14:A15"/>
    <mergeCell ref="B14:B15"/>
    <mergeCell ref="I14:I15"/>
    <mergeCell ref="A7:D7"/>
    <mergeCell ref="C14:H14"/>
    <mergeCell ref="A86:C86"/>
    <mergeCell ref="C13:J13"/>
  </mergeCells>
  <pageMargins left="0.70866141732283472" right="0.70866141732283472" top="0.74803149606299213" bottom="0.74803149606299213" header="0.31496062992125984" footer="0.31496062992125984"/>
  <pageSetup paperSize="9" scale="89" fitToHeight="9" orientation="landscape" horizontalDpi="0" verticalDpi="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B1" workbookViewId="0">
      <selection activeCell="F75" sqref="F75"/>
    </sheetView>
  </sheetViews>
  <sheetFormatPr defaultRowHeight="15" x14ac:dyDescent="0.25"/>
  <cols>
    <col min="2" max="2" width="27" bestFit="1" customWidth="1"/>
    <col min="3" max="4" width="15.42578125" bestFit="1" customWidth="1"/>
    <col min="5" max="5" width="9.140625" customWidth="1"/>
    <col min="6" max="6" width="16.5703125" customWidth="1"/>
    <col min="7" max="7" width="9.140625" style="1" customWidth="1"/>
    <col min="8" max="8" width="33.7109375" customWidth="1"/>
    <col min="9" max="9" width="52.42578125" customWidth="1"/>
    <col min="10" max="10" width="13.42578125" bestFit="1" customWidth="1"/>
    <col min="11" max="11" width="7.5703125" customWidth="1"/>
    <col min="12" max="13" width="14.85546875" customWidth="1"/>
    <col min="14" max="14" width="13.140625" customWidth="1"/>
    <col min="15" max="15" width="7.5703125" customWidth="1"/>
  </cols>
  <sheetData>
    <row r="1" spans="1:15" x14ac:dyDescent="0.25">
      <c r="A1" s="13" t="s">
        <v>111</v>
      </c>
      <c r="B1" s="14"/>
      <c r="C1" s="14"/>
      <c r="D1" s="14"/>
      <c r="I1" s="47" t="s">
        <v>111</v>
      </c>
      <c r="J1" s="14"/>
      <c r="K1" s="14"/>
      <c r="L1" s="14"/>
      <c r="M1" s="14"/>
      <c r="N1" s="14"/>
      <c r="O1" s="14"/>
    </row>
    <row r="2" spans="1:15" x14ac:dyDescent="0.25">
      <c r="A2" s="13" t="s">
        <v>563</v>
      </c>
      <c r="B2" s="14"/>
      <c r="C2" s="14"/>
      <c r="D2" s="14"/>
      <c r="I2" s="13" t="s">
        <v>569</v>
      </c>
      <c r="J2" s="14"/>
      <c r="K2" s="14"/>
      <c r="L2" s="14"/>
      <c r="M2" s="14"/>
      <c r="N2" s="14"/>
      <c r="O2" s="14"/>
    </row>
    <row r="3" spans="1:15" x14ac:dyDescent="0.25">
      <c r="A3" s="14"/>
      <c r="B3" s="14"/>
      <c r="C3" s="14"/>
      <c r="D3" s="14"/>
      <c r="I3" s="14"/>
      <c r="J3" s="14"/>
      <c r="K3" s="14"/>
      <c r="L3" s="14"/>
      <c r="M3" s="14"/>
      <c r="N3" s="14"/>
      <c r="O3" s="14"/>
    </row>
    <row r="4" spans="1:15" x14ac:dyDescent="0.25">
      <c r="A4" s="143" t="s">
        <v>106</v>
      </c>
      <c r="B4" s="143" t="s">
        <v>114</v>
      </c>
      <c r="C4" s="143" t="s">
        <v>108</v>
      </c>
      <c r="D4" s="143" t="s">
        <v>109</v>
      </c>
      <c r="I4" s="109" t="s">
        <v>106</v>
      </c>
      <c r="J4" s="259" t="s">
        <v>119</v>
      </c>
      <c r="K4" s="259"/>
      <c r="L4" s="259" t="s">
        <v>120</v>
      </c>
      <c r="M4" s="259"/>
      <c r="N4" s="259" t="s">
        <v>121</v>
      </c>
      <c r="O4" s="259"/>
    </row>
    <row r="5" spans="1:15" x14ac:dyDescent="0.25">
      <c r="A5" s="144" t="s">
        <v>311</v>
      </c>
      <c r="B5" s="143" t="s">
        <v>115</v>
      </c>
      <c r="C5" s="145">
        <v>181766541.37</v>
      </c>
      <c r="D5" s="146"/>
      <c r="F5" s="159"/>
      <c r="G5" s="43"/>
      <c r="H5" s="159"/>
      <c r="I5" s="260" t="s">
        <v>213</v>
      </c>
      <c r="J5" s="260" t="s">
        <v>108</v>
      </c>
      <c r="K5" s="260" t="s">
        <v>109</v>
      </c>
      <c r="L5" s="260" t="s">
        <v>108</v>
      </c>
      <c r="M5" s="260" t="s">
        <v>109</v>
      </c>
      <c r="N5" s="260" t="s">
        <v>108</v>
      </c>
      <c r="O5" s="260" t="s">
        <v>109</v>
      </c>
    </row>
    <row r="6" spans="1:15" x14ac:dyDescent="0.25">
      <c r="A6" s="147"/>
      <c r="B6" s="55" t="s">
        <v>307</v>
      </c>
      <c r="C6" s="56">
        <v>871900000</v>
      </c>
      <c r="D6" s="56">
        <v>33345000</v>
      </c>
      <c r="E6" s="15" t="s">
        <v>46</v>
      </c>
      <c r="F6" s="44">
        <f>(C13-D13+C14+C19+C45-D45-D42)/1000</f>
        <v>3634736</v>
      </c>
      <c r="G6" s="1" t="s">
        <v>139</v>
      </c>
      <c r="I6" s="261"/>
      <c r="J6" s="261"/>
      <c r="K6" s="261"/>
      <c r="L6" s="261"/>
      <c r="M6" s="261"/>
      <c r="N6" s="261"/>
      <c r="O6" s="261"/>
    </row>
    <row r="7" spans="1:15" x14ac:dyDescent="0.25">
      <c r="A7" s="147"/>
      <c r="B7" s="55" t="s">
        <v>312</v>
      </c>
      <c r="C7" s="56">
        <v>871900000</v>
      </c>
      <c r="D7" s="56">
        <v>871900000</v>
      </c>
      <c r="E7" s="15"/>
      <c r="F7" s="25"/>
      <c r="I7" s="49" t="s">
        <v>303</v>
      </c>
      <c r="J7" s="26">
        <v>138913000</v>
      </c>
      <c r="K7" s="51"/>
      <c r="L7" s="50">
        <v>4884483159.25</v>
      </c>
      <c r="M7" s="50">
        <v>4910708109.6999998</v>
      </c>
      <c r="N7" s="26">
        <v>112688050</v>
      </c>
      <c r="O7" s="51"/>
    </row>
    <row r="8" spans="1:15" x14ac:dyDescent="0.25">
      <c r="A8" s="147"/>
      <c r="B8" s="55" t="s">
        <v>313</v>
      </c>
      <c r="C8" s="56">
        <v>322320897.33999997</v>
      </c>
      <c r="D8" s="56">
        <v>324550082.68000001</v>
      </c>
      <c r="E8" s="15"/>
      <c r="F8" s="25"/>
      <c r="I8" s="58" t="s">
        <v>304</v>
      </c>
      <c r="J8" s="142"/>
      <c r="K8" s="54"/>
      <c r="L8" s="53">
        <v>320000000</v>
      </c>
      <c r="M8" s="53">
        <v>320000000</v>
      </c>
      <c r="N8" s="54"/>
      <c r="O8" s="54"/>
    </row>
    <row r="9" spans="1:15" ht="24" x14ac:dyDescent="0.25">
      <c r="A9" s="147"/>
      <c r="B9" s="55" t="s">
        <v>308</v>
      </c>
      <c r="C9" s="56">
        <v>5903247374.7299995</v>
      </c>
      <c r="D9" s="56">
        <v>6763914296.5699997</v>
      </c>
      <c r="E9" s="15"/>
      <c r="F9" s="25"/>
      <c r="I9" s="58" t="s">
        <v>570</v>
      </c>
      <c r="J9" s="54"/>
      <c r="K9" s="54"/>
      <c r="L9" s="53">
        <v>500000</v>
      </c>
      <c r="M9" s="53">
        <v>500000</v>
      </c>
      <c r="N9" s="54"/>
      <c r="O9" s="54"/>
    </row>
    <row r="10" spans="1:15" x14ac:dyDescent="0.25">
      <c r="A10" s="147"/>
      <c r="B10" s="55" t="s">
        <v>303</v>
      </c>
      <c r="C10" s="56">
        <v>4901458499.2299995</v>
      </c>
      <c r="D10" s="56">
        <v>4877117392.0500002</v>
      </c>
      <c r="E10" s="15" t="s">
        <v>50</v>
      </c>
      <c r="F10" s="45">
        <f>C11/1000</f>
        <v>12452</v>
      </c>
      <c r="G10" s="1" t="s">
        <v>219</v>
      </c>
      <c r="H10" s="1"/>
      <c r="I10" s="58" t="s">
        <v>571</v>
      </c>
      <c r="J10" s="54"/>
      <c r="K10" s="54"/>
      <c r="L10" s="53">
        <v>3024838419.5500002</v>
      </c>
      <c r="M10" s="53">
        <v>3018309000</v>
      </c>
      <c r="N10" s="53">
        <v>6529419.5499999998</v>
      </c>
      <c r="O10" s="54"/>
    </row>
    <row r="11" spans="1:15" x14ac:dyDescent="0.25">
      <c r="A11" s="147"/>
      <c r="B11" s="55" t="s">
        <v>314</v>
      </c>
      <c r="C11" s="148">
        <v>12452250</v>
      </c>
      <c r="D11" s="57"/>
      <c r="E11" s="15" t="s">
        <v>51</v>
      </c>
      <c r="F11" s="26">
        <f>SUM(F12:F16)</f>
        <v>26244</v>
      </c>
      <c r="G11" s="1" t="s">
        <v>144</v>
      </c>
      <c r="H11" s="1"/>
      <c r="I11" s="58" t="s">
        <v>572</v>
      </c>
      <c r="J11" s="54"/>
      <c r="K11" s="54"/>
      <c r="L11" s="53">
        <v>203617037.69999999</v>
      </c>
      <c r="M11" s="53">
        <v>97458407.700000003</v>
      </c>
      <c r="N11" s="53">
        <v>106158630</v>
      </c>
      <c r="O11" s="54"/>
    </row>
    <row r="12" spans="1:15" x14ac:dyDescent="0.25">
      <c r="A12" s="147"/>
      <c r="B12" s="55" t="s">
        <v>342</v>
      </c>
      <c r="C12" s="57"/>
      <c r="D12" s="56">
        <v>1571770</v>
      </c>
      <c r="E12" s="15"/>
      <c r="F12" s="26">
        <f>(J7-N7)/1000</f>
        <v>26225</v>
      </c>
      <c r="G12" s="1" t="s">
        <v>232</v>
      </c>
      <c r="H12" s="1"/>
      <c r="I12" s="58" t="s">
        <v>214</v>
      </c>
      <c r="J12" s="53">
        <v>53813000</v>
      </c>
      <c r="K12" s="54"/>
      <c r="L12" s="53">
        <v>225365000</v>
      </c>
      <c r="M12" s="53">
        <v>279178000</v>
      </c>
      <c r="N12" s="54"/>
      <c r="O12" s="54"/>
    </row>
    <row r="13" spans="1:15" x14ac:dyDescent="0.25">
      <c r="A13" s="147"/>
      <c r="B13" s="55" t="s">
        <v>315</v>
      </c>
      <c r="C13" s="149">
        <v>1331590052</v>
      </c>
      <c r="D13" s="149">
        <v>1620664</v>
      </c>
      <c r="E13" s="15"/>
      <c r="F13" s="26"/>
      <c r="G13" s="1" t="s">
        <v>215</v>
      </c>
      <c r="H13" s="1"/>
      <c r="I13" s="58" t="s">
        <v>305</v>
      </c>
      <c r="J13" s="53">
        <v>85100000</v>
      </c>
      <c r="K13" s="54"/>
      <c r="L13" s="53">
        <v>1110162702</v>
      </c>
      <c r="M13" s="53">
        <v>1195262702</v>
      </c>
      <c r="N13" s="54"/>
      <c r="O13" s="54"/>
    </row>
    <row r="14" spans="1:15" x14ac:dyDescent="0.25">
      <c r="A14" s="147"/>
      <c r="B14" s="55" t="s">
        <v>316</v>
      </c>
      <c r="C14" s="149">
        <v>1526260</v>
      </c>
      <c r="D14" s="57"/>
      <c r="E14" s="15"/>
      <c r="F14" s="26"/>
      <c r="G14" s="1" t="s">
        <v>218</v>
      </c>
      <c r="H14" s="1"/>
      <c r="I14" s="59" t="s">
        <v>110</v>
      </c>
      <c r="J14" s="60">
        <v>138913000</v>
      </c>
      <c r="K14" s="61"/>
      <c r="L14" s="60">
        <v>4884483159.25</v>
      </c>
      <c r="M14" s="60">
        <v>4910708109.6999998</v>
      </c>
      <c r="N14" s="60">
        <v>112688049.55</v>
      </c>
      <c r="O14" s="61"/>
    </row>
    <row r="15" spans="1:15" x14ac:dyDescent="0.25">
      <c r="A15" s="147"/>
      <c r="B15" s="55" t="s">
        <v>306</v>
      </c>
      <c r="C15" s="150">
        <v>49690145</v>
      </c>
      <c r="D15" s="150">
        <v>65075994</v>
      </c>
      <c r="E15" s="15"/>
      <c r="F15" s="26"/>
      <c r="G15" s="1" t="s">
        <v>573</v>
      </c>
      <c r="H15" s="1"/>
    </row>
    <row r="16" spans="1:15" x14ac:dyDescent="0.25">
      <c r="A16" s="147"/>
      <c r="B16" s="55" t="s">
        <v>317</v>
      </c>
      <c r="C16" s="57"/>
      <c r="D16" s="151">
        <v>2567000</v>
      </c>
      <c r="E16" s="15"/>
      <c r="F16" s="26">
        <f>C49/1000</f>
        <v>19</v>
      </c>
      <c r="G16" s="1" t="s">
        <v>341</v>
      </c>
      <c r="H16" s="1"/>
      <c r="L16" s="25"/>
    </row>
    <row r="17" spans="1:8" x14ac:dyDescent="0.25">
      <c r="A17" s="147"/>
      <c r="B17" s="55" t="s">
        <v>318</v>
      </c>
      <c r="C17" s="57"/>
      <c r="D17" s="152">
        <v>17840</v>
      </c>
      <c r="E17" s="15" t="s">
        <v>128</v>
      </c>
      <c r="F17" s="29">
        <f>(D15-C15+D23-C23-C18+D39-C39+D44+D40-'1251'!F11)/1000-F23</f>
        <v>2294206</v>
      </c>
      <c r="G17" s="1" t="s">
        <v>226</v>
      </c>
      <c r="H17" s="1"/>
    </row>
    <row r="18" spans="1:8" x14ac:dyDescent="0.25">
      <c r="A18" s="147"/>
      <c r="B18" s="55" t="s">
        <v>343</v>
      </c>
      <c r="C18" s="150">
        <v>70967</v>
      </c>
      <c r="D18" s="57"/>
      <c r="E18" s="15" t="s">
        <v>130</v>
      </c>
      <c r="F18" s="28">
        <f>(D16+D41-C41)/1000</f>
        <v>493408</v>
      </c>
      <c r="G18" s="1" t="s">
        <v>147</v>
      </c>
      <c r="H18" s="1"/>
    </row>
    <row r="19" spans="1:8" x14ac:dyDescent="0.25">
      <c r="A19" s="147"/>
      <c r="B19" s="55" t="s">
        <v>319</v>
      </c>
      <c r="C19" s="149">
        <v>289955966</v>
      </c>
      <c r="D19" s="152">
        <v>75000</v>
      </c>
      <c r="E19" s="15" t="s">
        <v>131</v>
      </c>
      <c r="F19" s="27">
        <f>(D25-C25+D26)/1000-F28</f>
        <v>115754</v>
      </c>
      <c r="G19" s="1" t="s">
        <v>148</v>
      </c>
      <c r="H19" s="1"/>
    </row>
    <row r="20" spans="1:8" x14ac:dyDescent="0.25">
      <c r="A20" s="160"/>
      <c r="B20" s="161" t="s">
        <v>564</v>
      </c>
      <c r="C20" s="162"/>
      <c r="D20" s="163">
        <v>1944782</v>
      </c>
      <c r="E20" s="15" t="s">
        <v>151</v>
      </c>
      <c r="F20" s="30">
        <f>(D21+D22-C22+D28+D29+D30+D31+D32+D33+D34+D35)/1000</f>
        <v>500022</v>
      </c>
      <c r="G20" s="1" t="s">
        <v>227</v>
      </c>
      <c r="H20" s="1"/>
    </row>
    <row r="21" spans="1:8" x14ac:dyDescent="0.25">
      <c r="A21" s="147"/>
      <c r="B21" s="55" t="s">
        <v>320</v>
      </c>
      <c r="C21" s="57"/>
      <c r="D21" s="153">
        <v>89745498</v>
      </c>
      <c r="E21" s="15" t="s">
        <v>153</v>
      </c>
      <c r="F21" s="34">
        <f>(D19+D17+D36-C36+D37-C37+D38-C38+D43-C43+D52+'1251'!F11)/1000</f>
        <v>90736</v>
      </c>
      <c r="G21" s="1" t="s">
        <v>231</v>
      </c>
      <c r="H21" s="1"/>
    </row>
    <row r="22" spans="1:8" x14ac:dyDescent="0.25">
      <c r="A22" s="147"/>
      <c r="B22" s="55" t="s">
        <v>321</v>
      </c>
      <c r="C22" s="153">
        <v>974623</v>
      </c>
      <c r="D22" s="153">
        <v>50511132</v>
      </c>
      <c r="E22" s="15"/>
      <c r="F22">
        <f>(D12+D24)/1000</f>
        <v>2571.77</v>
      </c>
      <c r="G22" s="1" t="s">
        <v>574</v>
      </c>
      <c r="H22" s="1"/>
    </row>
    <row r="23" spans="1:8" x14ac:dyDescent="0.25">
      <c r="A23" s="147"/>
      <c r="B23" s="55" t="s">
        <v>309</v>
      </c>
      <c r="C23" s="150">
        <v>19153662</v>
      </c>
      <c r="D23" s="150">
        <v>579134805</v>
      </c>
      <c r="E23" s="15"/>
      <c r="F23" s="29">
        <f>6827660/1000</f>
        <v>6828</v>
      </c>
      <c r="G23" s="1" t="s">
        <v>568</v>
      </c>
      <c r="H23" s="1"/>
    </row>
    <row r="24" spans="1:8" x14ac:dyDescent="0.25">
      <c r="A24" s="147"/>
      <c r="B24" s="55" t="s">
        <v>565</v>
      </c>
      <c r="C24" s="57"/>
      <c r="D24" s="56">
        <v>1000000</v>
      </c>
      <c r="E24" s="15"/>
      <c r="H24" s="1"/>
    </row>
    <row r="25" spans="1:8" x14ac:dyDescent="0.25">
      <c r="A25" s="147"/>
      <c r="B25" s="55" t="s">
        <v>322</v>
      </c>
      <c r="C25" s="154">
        <v>1966520</v>
      </c>
      <c r="D25" s="154">
        <v>19329894</v>
      </c>
      <c r="E25" s="15"/>
      <c r="H25" s="1"/>
    </row>
    <row r="26" spans="1:8" x14ac:dyDescent="0.25">
      <c r="A26" s="147"/>
      <c r="B26" s="55" t="s">
        <v>323</v>
      </c>
      <c r="C26" s="57"/>
      <c r="D26" s="154">
        <v>118748380</v>
      </c>
      <c r="E26" s="15" t="s">
        <v>228</v>
      </c>
      <c r="F26" s="32">
        <f>(D27+D46)/1000</f>
        <v>191908</v>
      </c>
      <c r="G26" s="1" t="s">
        <v>205</v>
      </c>
      <c r="H26" s="1"/>
    </row>
    <row r="27" spans="1:8" x14ac:dyDescent="0.25">
      <c r="A27" s="147"/>
      <c r="B27" s="55" t="s">
        <v>566</v>
      </c>
      <c r="C27" s="57"/>
      <c r="D27" s="155">
        <v>109661492</v>
      </c>
      <c r="E27" s="15" t="s">
        <v>229</v>
      </c>
      <c r="F27" s="32"/>
      <c r="G27" s="1" t="s">
        <v>230</v>
      </c>
      <c r="H27" s="1"/>
    </row>
    <row r="28" spans="1:8" x14ac:dyDescent="0.25">
      <c r="A28" s="147"/>
      <c r="B28" s="55" t="s">
        <v>324</v>
      </c>
      <c r="C28" s="57"/>
      <c r="D28" s="153">
        <v>148129200</v>
      </c>
      <c r="E28" s="15" t="s">
        <v>584</v>
      </c>
      <c r="F28">
        <v>20358</v>
      </c>
      <c r="G28" s="1" t="s">
        <v>583</v>
      </c>
      <c r="H28" s="1"/>
    </row>
    <row r="29" spans="1:8" x14ac:dyDescent="0.25">
      <c r="A29" s="147"/>
      <c r="B29" s="55" t="s">
        <v>325</v>
      </c>
      <c r="C29" s="57"/>
      <c r="D29" s="153">
        <v>53307299</v>
      </c>
      <c r="E29" s="15"/>
      <c r="H29" s="1"/>
    </row>
    <row r="30" spans="1:8" x14ac:dyDescent="0.25">
      <c r="A30" s="147"/>
      <c r="B30" s="55" t="s">
        <v>345</v>
      </c>
      <c r="C30" s="57"/>
      <c r="D30" s="153">
        <v>114611539</v>
      </c>
      <c r="E30" s="15"/>
      <c r="F30" s="25"/>
      <c r="H30" s="1"/>
    </row>
    <row r="31" spans="1:8" x14ac:dyDescent="0.25">
      <c r="A31" s="147"/>
      <c r="B31" s="55" t="s">
        <v>326</v>
      </c>
      <c r="C31" s="57"/>
      <c r="D31" s="153">
        <v>36610248</v>
      </c>
      <c r="E31" s="15"/>
      <c r="H31" s="1"/>
    </row>
    <row r="32" spans="1:8" x14ac:dyDescent="0.25">
      <c r="A32" s="147"/>
      <c r="B32" s="55" t="s">
        <v>327</v>
      </c>
      <c r="C32" s="57"/>
      <c r="D32" s="153">
        <v>941011</v>
      </c>
      <c r="E32" s="15"/>
      <c r="H32" s="1"/>
    </row>
    <row r="33" spans="1:8" x14ac:dyDescent="0.25">
      <c r="A33" s="147"/>
      <c r="B33" s="55" t="s">
        <v>346</v>
      </c>
      <c r="C33" s="57"/>
      <c r="D33" s="153">
        <v>235140</v>
      </c>
      <c r="E33" s="15"/>
      <c r="H33" s="1"/>
    </row>
    <row r="34" spans="1:8" x14ac:dyDescent="0.25">
      <c r="A34" s="147"/>
      <c r="B34" s="55" t="s">
        <v>347</v>
      </c>
      <c r="C34" s="57"/>
      <c r="D34" s="153">
        <v>4395976</v>
      </c>
      <c r="E34" s="15" t="s">
        <v>216</v>
      </c>
      <c r="F34" s="31">
        <f>(C47-D50-15171.51)/1000</f>
        <v>745</v>
      </c>
      <c r="G34" s="1" t="s">
        <v>217</v>
      </c>
      <c r="H34" s="1"/>
    </row>
    <row r="35" spans="1:8" x14ac:dyDescent="0.25">
      <c r="A35" s="147"/>
      <c r="B35" s="55" t="s">
        <v>328</v>
      </c>
      <c r="C35" s="57"/>
      <c r="D35" s="153">
        <v>2509329</v>
      </c>
    </row>
    <row r="36" spans="1:8" x14ac:dyDescent="0.25">
      <c r="A36" s="147"/>
      <c r="B36" s="55" t="s">
        <v>329</v>
      </c>
      <c r="C36" s="152">
        <v>76655</v>
      </c>
      <c r="D36" s="152">
        <v>14339817</v>
      </c>
    </row>
    <row r="37" spans="1:8" x14ac:dyDescent="0.25">
      <c r="A37" s="147"/>
      <c r="B37" s="55" t="s">
        <v>330</v>
      </c>
      <c r="C37" s="152">
        <v>589673</v>
      </c>
      <c r="D37" s="152">
        <v>7632735</v>
      </c>
    </row>
    <row r="38" spans="1:8" x14ac:dyDescent="0.25">
      <c r="A38" s="147"/>
      <c r="B38" s="55" t="s">
        <v>331</v>
      </c>
      <c r="C38" s="152">
        <v>220663</v>
      </c>
      <c r="D38" s="152">
        <v>56234337</v>
      </c>
    </row>
    <row r="39" spans="1:8" x14ac:dyDescent="0.25">
      <c r="A39" s="147"/>
      <c r="B39" s="55" t="s">
        <v>287</v>
      </c>
      <c r="C39" s="150">
        <v>1596200</v>
      </c>
      <c r="D39" s="150">
        <v>1711184813</v>
      </c>
    </row>
    <row r="40" spans="1:8" x14ac:dyDescent="0.25">
      <c r="A40" s="147"/>
      <c r="B40" s="55" t="s">
        <v>349</v>
      </c>
      <c r="C40" s="57"/>
      <c r="D40" s="150">
        <v>4912801</v>
      </c>
      <c r="F40" s="25"/>
    </row>
    <row r="41" spans="1:8" x14ac:dyDescent="0.25">
      <c r="A41" s="147"/>
      <c r="B41" s="55" t="s">
        <v>332</v>
      </c>
      <c r="C41" s="151">
        <v>813314</v>
      </c>
      <c r="D41" s="151">
        <v>491653926</v>
      </c>
      <c r="F41" s="25"/>
    </row>
    <row r="42" spans="1:8" x14ac:dyDescent="0.25">
      <c r="A42" s="147"/>
      <c r="B42" s="55" t="s">
        <v>333</v>
      </c>
      <c r="C42" s="57"/>
      <c r="D42" s="149">
        <v>64413356</v>
      </c>
      <c r="F42" s="25"/>
      <c r="H42" s="4"/>
    </row>
    <row r="43" spans="1:8" x14ac:dyDescent="0.25">
      <c r="A43" s="147"/>
      <c r="B43" s="55" t="s">
        <v>334</v>
      </c>
      <c r="C43" s="152">
        <v>53494</v>
      </c>
      <c r="D43" s="152">
        <v>7148184</v>
      </c>
    </row>
    <row r="44" spans="1:8" x14ac:dyDescent="0.25">
      <c r="A44" s="147"/>
      <c r="B44" s="55" t="s">
        <v>335</v>
      </c>
      <c r="C44" s="57"/>
      <c r="D44" s="150">
        <v>15235633</v>
      </c>
      <c r="F44" s="4"/>
    </row>
    <row r="45" spans="1:8" x14ac:dyDescent="0.25">
      <c r="A45" s="147"/>
      <c r="B45" s="55" t="s">
        <v>336</v>
      </c>
      <c r="C45" s="149">
        <v>2231400968</v>
      </c>
      <c r="D45" s="149">
        <v>153703488</v>
      </c>
      <c r="F45" s="4"/>
    </row>
    <row r="46" spans="1:8" x14ac:dyDescent="0.25">
      <c r="A46" s="147"/>
      <c r="B46" s="55" t="s">
        <v>567</v>
      </c>
      <c r="C46" s="57"/>
      <c r="D46" s="155">
        <v>82246118</v>
      </c>
      <c r="F46" s="4"/>
      <c r="H46" s="4"/>
    </row>
    <row r="47" spans="1:8" x14ac:dyDescent="0.25">
      <c r="A47" s="147"/>
      <c r="B47" s="55" t="s">
        <v>337</v>
      </c>
      <c r="C47" s="156">
        <v>7487701</v>
      </c>
      <c r="D47" s="57"/>
      <c r="E47" s="164">
        <v>15171.51</v>
      </c>
      <c r="F47" s="25" t="s">
        <v>575</v>
      </c>
    </row>
    <row r="48" spans="1:8" x14ac:dyDescent="0.25">
      <c r="A48" s="147"/>
      <c r="B48" s="55" t="s">
        <v>352</v>
      </c>
      <c r="C48" s="141">
        <v>11642804</v>
      </c>
      <c r="D48" s="57"/>
      <c r="F48" s="35"/>
    </row>
    <row r="49" spans="1:15" x14ac:dyDescent="0.25">
      <c r="A49" s="147"/>
      <c r="B49" s="55" t="s">
        <v>338</v>
      </c>
      <c r="C49" s="157">
        <v>19278</v>
      </c>
      <c r="D49" s="57"/>
      <c r="F49" s="35"/>
    </row>
    <row r="50" spans="1:15" x14ac:dyDescent="0.25">
      <c r="A50" s="147"/>
      <c r="B50" s="55" t="s">
        <v>339</v>
      </c>
      <c r="C50" s="57"/>
      <c r="D50" s="156">
        <v>6727243</v>
      </c>
    </row>
    <row r="51" spans="1:15" x14ac:dyDescent="0.25">
      <c r="A51" s="147"/>
      <c r="B51" s="55" t="s">
        <v>354</v>
      </c>
      <c r="C51" s="57"/>
      <c r="D51" s="163">
        <v>9713193.75</v>
      </c>
    </row>
    <row r="52" spans="1:15" x14ac:dyDescent="0.25">
      <c r="A52" s="147"/>
      <c r="B52" s="55" t="s">
        <v>340</v>
      </c>
      <c r="C52" s="57"/>
      <c r="D52" s="152">
        <v>2229185</v>
      </c>
      <c r="F52" s="4"/>
    </row>
    <row r="53" spans="1:15" x14ac:dyDescent="0.25">
      <c r="A53" s="144"/>
      <c r="B53" s="143" t="s">
        <v>116</v>
      </c>
      <c r="C53" s="145">
        <v>16832107966.559999</v>
      </c>
      <c r="D53" s="145">
        <v>16899945595</v>
      </c>
    </row>
    <row r="54" spans="1:15" x14ac:dyDescent="0.25">
      <c r="A54" s="144"/>
      <c r="B54" s="143" t="s">
        <v>117</v>
      </c>
      <c r="C54" s="145">
        <v>113928912.93000001</v>
      </c>
      <c r="D54" s="146"/>
      <c r="F54" s="159"/>
      <c r="G54" s="43"/>
      <c r="H54" s="159"/>
    </row>
    <row r="55" spans="1:15" x14ac:dyDescent="0.25">
      <c r="A55" s="158"/>
      <c r="B55" s="158"/>
      <c r="C55" s="158"/>
      <c r="D55" s="158"/>
      <c r="H55" s="18"/>
    </row>
    <row r="57" spans="1:15" x14ac:dyDescent="0.25">
      <c r="A57" s="13" t="s">
        <v>111</v>
      </c>
      <c r="B57" s="14"/>
      <c r="C57" s="14"/>
      <c r="D57" s="14"/>
    </row>
    <row r="58" spans="1:15" x14ac:dyDescent="0.25">
      <c r="A58" s="13" t="s">
        <v>576</v>
      </c>
      <c r="B58" s="14"/>
      <c r="C58" s="14"/>
      <c r="D58" s="14"/>
    </row>
    <row r="59" spans="1:15" x14ac:dyDescent="0.25">
      <c r="A59" s="14"/>
      <c r="B59" s="14"/>
      <c r="C59" s="14"/>
      <c r="D59" s="14"/>
    </row>
    <row r="60" spans="1:15" x14ac:dyDescent="0.25">
      <c r="A60" s="109" t="s">
        <v>106</v>
      </c>
      <c r="B60" s="109" t="s">
        <v>114</v>
      </c>
      <c r="C60" s="109" t="s">
        <v>108</v>
      </c>
      <c r="D60" s="109" t="s">
        <v>109</v>
      </c>
    </row>
    <row r="61" spans="1:15" x14ac:dyDescent="0.25">
      <c r="A61" s="48" t="s">
        <v>311</v>
      </c>
      <c r="B61" s="49" t="s">
        <v>115</v>
      </c>
      <c r="C61" s="50">
        <v>32716699.699999999</v>
      </c>
      <c r="D61" s="51"/>
      <c r="F61">
        <v>4361</v>
      </c>
    </row>
    <row r="62" spans="1:15" x14ac:dyDescent="0.25">
      <c r="A62" s="62"/>
      <c r="B62" s="52" t="s">
        <v>307</v>
      </c>
      <c r="C62" s="53">
        <v>980732390</v>
      </c>
      <c r="D62" s="53">
        <v>37214263</v>
      </c>
      <c r="E62" s="15" t="s">
        <v>46</v>
      </c>
      <c r="F62" s="44">
        <f>(C69-D69+C70+C104-D104)/1000</f>
        <v>3513350</v>
      </c>
      <c r="G62" s="1" t="s">
        <v>139</v>
      </c>
      <c r="I62" s="47" t="s">
        <v>111</v>
      </c>
      <c r="J62" s="14"/>
      <c r="K62" s="14"/>
      <c r="L62" s="14"/>
      <c r="M62" s="14"/>
      <c r="N62" s="14"/>
      <c r="O62" s="14"/>
    </row>
    <row r="63" spans="1:15" ht="31.5" x14ac:dyDescent="0.25">
      <c r="A63" s="62"/>
      <c r="B63" s="52" t="s">
        <v>312</v>
      </c>
      <c r="C63" s="53">
        <v>980732390</v>
      </c>
      <c r="D63" s="53">
        <v>980732390</v>
      </c>
      <c r="E63" s="15"/>
      <c r="F63" s="25"/>
      <c r="I63" s="140" t="s">
        <v>580</v>
      </c>
      <c r="J63" s="14"/>
      <c r="K63" s="14"/>
      <c r="L63" s="14"/>
      <c r="M63" s="14"/>
      <c r="N63" s="14"/>
      <c r="O63" s="14"/>
    </row>
    <row r="64" spans="1:15" x14ac:dyDescent="0.25">
      <c r="A64" s="62"/>
      <c r="B64" s="52" t="s">
        <v>313</v>
      </c>
      <c r="C64" s="53">
        <v>69499895.900000006</v>
      </c>
      <c r="D64" s="53">
        <v>70123979.739999995</v>
      </c>
      <c r="E64" s="15"/>
      <c r="F64" s="25"/>
      <c r="I64" s="14"/>
      <c r="J64" s="14"/>
      <c r="K64" s="14"/>
      <c r="L64" s="14"/>
      <c r="M64" s="14"/>
      <c r="N64" s="14"/>
      <c r="O64" s="14"/>
    </row>
    <row r="65" spans="1:15" x14ac:dyDescent="0.25">
      <c r="A65" s="62"/>
      <c r="B65" s="52" t="s">
        <v>308</v>
      </c>
      <c r="C65" s="53">
        <v>3752678133.7600002</v>
      </c>
      <c r="D65" s="53">
        <v>4585001265.9200001</v>
      </c>
      <c r="E65" s="15"/>
      <c r="F65" s="25"/>
      <c r="I65" s="109" t="s">
        <v>106</v>
      </c>
      <c r="J65" s="259" t="s">
        <v>119</v>
      </c>
      <c r="K65" s="259"/>
      <c r="L65" s="259" t="s">
        <v>120</v>
      </c>
      <c r="M65" s="259"/>
      <c r="N65" s="259" t="s">
        <v>121</v>
      </c>
      <c r="O65" s="259"/>
    </row>
    <row r="66" spans="1:15" x14ac:dyDescent="0.25">
      <c r="A66" s="62"/>
      <c r="B66" s="52" t="s">
        <v>303</v>
      </c>
      <c r="C66" s="53">
        <v>3296189783.8200002</v>
      </c>
      <c r="D66" s="53">
        <v>3406760694.8200002</v>
      </c>
      <c r="E66" s="15" t="s">
        <v>50</v>
      </c>
      <c r="F66" s="45">
        <f>(C67-D67)/1000</f>
        <v>8690</v>
      </c>
      <c r="G66" s="1" t="s">
        <v>219</v>
      </c>
      <c r="I66" s="260" t="s">
        <v>213</v>
      </c>
      <c r="J66" s="260" t="s">
        <v>108</v>
      </c>
      <c r="K66" s="260" t="s">
        <v>109</v>
      </c>
      <c r="L66" s="260" t="s">
        <v>108</v>
      </c>
      <c r="M66" s="260" t="s">
        <v>109</v>
      </c>
      <c r="N66" s="260" t="s">
        <v>108</v>
      </c>
      <c r="O66" s="260" t="s">
        <v>109</v>
      </c>
    </row>
    <row r="67" spans="1:15" x14ac:dyDescent="0.25">
      <c r="A67" s="62"/>
      <c r="B67" s="52" t="s">
        <v>314</v>
      </c>
      <c r="C67" s="45">
        <v>8690202</v>
      </c>
      <c r="D67" s="45">
        <v>19</v>
      </c>
      <c r="E67" s="15" t="s">
        <v>51</v>
      </c>
      <c r="F67" s="26">
        <f>SUM(F68:F73)</f>
        <v>564150</v>
      </c>
      <c r="G67" s="1" t="s">
        <v>144</v>
      </c>
      <c r="I67" s="261"/>
      <c r="J67" s="261"/>
      <c r="K67" s="261"/>
      <c r="L67" s="261"/>
      <c r="M67" s="261"/>
      <c r="N67" s="261"/>
      <c r="O67" s="261"/>
    </row>
    <row r="68" spans="1:15" x14ac:dyDescent="0.25">
      <c r="A68" s="62"/>
      <c r="B68" s="52" t="s">
        <v>342</v>
      </c>
      <c r="C68" s="26">
        <v>356043767</v>
      </c>
      <c r="D68" s="54"/>
      <c r="E68" s="15"/>
      <c r="F68" s="26"/>
      <c r="G68" s="1" t="s">
        <v>232</v>
      </c>
      <c r="I68" s="49" t="s">
        <v>303</v>
      </c>
      <c r="J68" s="26">
        <v>28355957</v>
      </c>
      <c r="K68" s="51"/>
      <c r="L68" s="50">
        <v>3406895958.54</v>
      </c>
      <c r="M68" s="50">
        <v>3296338915.0500002</v>
      </c>
      <c r="N68" s="26">
        <v>138913000</v>
      </c>
      <c r="O68" s="51"/>
    </row>
    <row r="69" spans="1:15" x14ac:dyDescent="0.25">
      <c r="A69" s="62"/>
      <c r="B69" s="52" t="s">
        <v>315</v>
      </c>
      <c r="C69" s="44">
        <v>1163766239</v>
      </c>
      <c r="D69" s="44">
        <v>1421298</v>
      </c>
      <c r="E69" s="15"/>
      <c r="F69" s="26">
        <f>C68/1000</f>
        <v>356044</v>
      </c>
      <c r="G69" s="1" t="s">
        <v>215</v>
      </c>
      <c r="I69" s="58" t="s">
        <v>581</v>
      </c>
      <c r="J69" s="53">
        <v>220000</v>
      </c>
      <c r="K69" s="54"/>
      <c r="L69" s="54"/>
      <c r="M69" s="53">
        <v>220000</v>
      </c>
      <c r="N69" s="54"/>
      <c r="O69" s="54"/>
    </row>
    <row r="70" spans="1:15" x14ac:dyDescent="0.25">
      <c r="A70" s="62"/>
      <c r="B70" s="52" t="s">
        <v>316</v>
      </c>
      <c r="C70" s="44">
        <v>236489925</v>
      </c>
      <c r="D70" s="54"/>
      <c r="E70" s="15"/>
      <c r="F70" s="26"/>
      <c r="G70" s="1" t="s">
        <v>218</v>
      </c>
      <c r="I70" s="58" t="s">
        <v>582</v>
      </c>
      <c r="J70" s="53">
        <v>3447804.11</v>
      </c>
      <c r="K70" s="54"/>
      <c r="L70" s="53">
        <v>168578.94</v>
      </c>
      <c r="M70" s="53">
        <v>3616383.05</v>
      </c>
      <c r="N70" s="54"/>
      <c r="O70" s="54"/>
    </row>
    <row r="71" spans="1:15" x14ac:dyDescent="0.25">
      <c r="A71" s="62"/>
      <c r="B71" s="52" t="s">
        <v>306</v>
      </c>
      <c r="C71" s="29">
        <v>13495067</v>
      </c>
      <c r="D71" s="29">
        <v>25014354</v>
      </c>
      <c r="E71" s="15"/>
      <c r="F71" s="26">
        <f>C81/1000</f>
        <v>208000</v>
      </c>
      <c r="G71" s="1" t="s">
        <v>586</v>
      </c>
      <c r="I71" s="58" t="s">
        <v>214</v>
      </c>
      <c r="J71" s="54"/>
      <c r="K71" s="54"/>
      <c r="L71" s="53">
        <v>2566546000</v>
      </c>
      <c r="M71" s="53">
        <v>2512733000</v>
      </c>
      <c r="N71" s="53">
        <v>53813000</v>
      </c>
      <c r="O71" s="54"/>
    </row>
    <row r="72" spans="1:15" x14ac:dyDescent="0.25">
      <c r="A72" s="62"/>
      <c r="B72" s="52" t="s">
        <v>577</v>
      </c>
      <c r="C72" s="26">
        <v>17358</v>
      </c>
      <c r="D72" s="54"/>
      <c r="E72" s="15"/>
      <c r="F72" s="26">
        <f>(C72+C74+C75)/1000</f>
        <v>82</v>
      </c>
      <c r="G72" s="1" t="s">
        <v>587</v>
      </c>
      <c r="I72" s="58" t="s">
        <v>350</v>
      </c>
      <c r="J72" s="53">
        <v>24688152.399999999</v>
      </c>
      <c r="K72" s="54"/>
      <c r="L72" s="53">
        <v>202294751.72</v>
      </c>
      <c r="M72" s="53">
        <v>226982904.12</v>
      </c>
      <c r="N72" s="54"/>
      <c r="O72" s="54"/>
    </row>
    <row r="73" spans="1:15" x14ac:dyDescent="0.25">
      <c r="A73" s="62"/>
      <c r="B73" s="52" t="s">
        <v>317</v>
      </c>
      <c r="C73" s="54"/>
      <c r="D73" s="28">
        <v>360000</v>
      </c>
      <c r="E73" s="15"/>
      <c r="F73" s="26">
        <f>C106/1000</f>
        <v>24</v>
      </c>
      <c r="G73" s="1" t="s">
        <v>341</v>
      </c>
      <c r="I73" s="58" t="s">
        <v>305</v>
      </c>
      <c r="J73" s="54"/>
      <c r="K73" s="54"/>
      <c r="L73" s="53">
        <v>637886627.88</v>
      </c>
      <c r="M73" s="53">
        <v>552786627.88</v>
      </c>
      <c r="N73" s="53">
        <v>85100000</v>
      </c>
      <c r="O73" s="54"/>
    </row>
    <row r="74" spans="1:15" x14ac:dyDescent="0.25">
      <c r="A74" s="62"/>
      <c r="B74" s="52" t="s">
        <v>318</v>
      </c>
      <c r="C74" s="26">
        <v>9604</v>
      </c>
      <c r="D74" s="54"/>
      <c r="E74" s="15" t="s">
        <v>128</v>
      </c>
      <c r="F74" s="29">
        <f>(D71-C71+D80-C80+D98-C98+D99+D103-C103-'1251'!F33)/1000-F81</f>
        <v>2090268</v>
      </c>
      <c r="G74" s="1" t="s">
        <v>226</v>
      </c>
      <c r="I74" s="59" t="s">
        <v>110</v>
      </c>
      <c r="J74" s="60">
        <v>28355956.510000002</v>
      </c>
      <c r="K74" s="61"/>
      <c r="L74" s="60">
        <v>3406895958.54</v>
      </c>
      <c r="M74" s="60">
        <v>3296338915.0500002</v>
      </c>
      <c r="N74" s="60">
        <v>138913000</v>
      </c>
      <c r="O74" s="61"/>
    </row>
    <row r="75" spans="1:15" x14ac:dyDescent="0.25">
      <c r="A75" s="62"/>
      <c r="B75" s="52" t="s">
        <v>343</v>
      </c>
      <c r="C75" s="26">
        <v>54755</v>
      </c>
      <c r="D75" s="54"/>
      <c r="E75" s="15" t="s">
        <v>130</v>
      </c>
      <c r="F75" s="28">
        <f>(D100-C100)/1000</f>
        <v>524981</v>
      </c>
      <c r="G75" s="1" t="s">
        <v>147</v>
      </c>
    </row>
    <row r="76" spans="1:15" x14ac:dyDescent="0.25">
      <c r="A76" s="62"/>
      <c r="B76" s="52" t="s">
        <v>319</v>
      </c>
      <c r="C76" s="53">
        <v>899516.8</v>
      </c>
      <c r="D76" s="53">
        <v>33399107.98</v>
      </c>
      <c r="E76" s="15" t="s">
        <v>131</v>
      </c>
      <c r="F76" s="27">
        <f>(D82+D83-C83)/1000-F86</f>
        <v>129800</v>
      </c>
      <c r="G76" s="1" t="s">
        <v>148</v>
      </c>
    </row>
    <row r="77" spans="1:15" x14ac:dyDescent="0.25">
      <c r="A77" s="62"/>
      <c r="B77" s="52" t="s">
        <v>320</v>
      </c>
      <c r="C77" s="54"/>
      <c r="D77" s="30">
        <v>16438825</v>
      </c>
      <c r="E77" s="15" t="s">
        <v>151</v>
      </c>
      <c r="F77" s="30">
        <f>(D77+D78+D79-C79+D86+D87+D88+D89+D90-C90+D91+D92+D93)/1000</f>
        <v>233933</v>
      </c>
      <c r="G77" s="1" t="s">
        <v>227</v>
      </c>
    </row>
    <row r="78" spans="1:15" x14ac:dyDescent="0.25">
      <c r="A78" s="62"/>
      <c r="B78" s="52" t="s">
        <v>578</v>
      </c>
      <c r="C78" s="54"/>
      <c r="D78" s="30">
        <v>308364</v>
      </c>
      <c r="E78" s="15" t="s">
        <v>153</v>
      </c>
      <c r="F78" s="34">
        <f>(D73+D76-C76+D94-C94+D95+D96-C96+D97-C97+D102-C102+D108+D101+'1251'!F33)/1000</f>
        <v>130101</v>
      </c>
      <c r="G78" s="1" t="s">
        <v>231</v>
      </c>
    </row>
    <row r="79" spans="1:15" x14ac:dyDescent="0.25">
      <c r="A79" s="62"/>
      <c r="B79" s="52" t="s">
        <v>321</v>
      </c>
      <c r="C79" s="30">
        <v>230809</v>
      </c>
      <c r="D79" s="30">
        <v>3532326</v>
      </c>
      <c r="E79" s="15"/>
      <c r="F79" s="34">
        <f>(N68-J68+13867.51)/1000</f>
        <v>110571</v>
      </c>
      <c r="G79" s="1" t="s">
        <v>585</v>
      </c>
    </row>
    <row r="80" spans="1:15" x14ac:dyDescent="0.25">
      <c r="A80" s="62"/>
      <c r="B80" s="52" t="s">
        <v>309</v>
      </c>
      <c r="C80" s="29">
        <v>73996817</v>
      </c>
      <c r="D80" s="29">
        <v>471355491</v>
      </c>
      <c r="E80" s="15"/>
      <c r="G80" s="1" t="s">
        <v>574</v>
      </c>
    </row>
    <row r="81" spans="1:7" x14ac:dyDescent="0.25">
      <c r="A81" s="62"/>
      <c r="B81" s="52" t="s">
        <v>579</v>
      </c>
      <c r="C81" s="26">
        <v>208000000</v>
      </c>
      <c r="D81" s="54"/>
      <c r="E81" s="15"/>
      <c r="F81" s="29">
        <f>5155779.5/1000</f>
        <v>5156</v>
      </c>
      <c r="G81" s="1" t="s">
        <v>588</v>
      </c>
    </row>
    <row r="82" spans="1:7" x14ac:dyDescent="0.25">
      <c r="A82" s="62"/>
      <c r="B82" s="52" t="s">
        <v>322</v>
      </c>
      <c r="C82" s="54"/>
      <c r="D82" s="27">
        <v>31409945</v>
      </c>
      <c r="E82" s="15"/>
    </row>
    <row r="83" spans="1:7" x14ac:dyDescent="0.25">
      <c r="A83" s="62"/>
      <c r="B83" s="52" t="s">
        <v>323</v>
      </c>
      <c r="C83" s="27">
        <v>1852024</v>
      </c>
      <c r="D83" s="27">
        <v>120600404</v>
      </c>
      <c r="E83" s="15"/>
    </row>
    <row r="84" spans="1:7" x14ac:dyDescent="0.25">
      <c r="A84" s="62"/>
      <c r="B84" s="52" t="s">
        <v>566</v>
      </c>
      <c r="C84" s="54"/>
      <c r="D84" s="32">
        <v>109661492</v>
      </c>
      <c r="E84" s="15" t="s">
        <v>228</v>
      </c>
      <c r="F84" s="32">
        <f>D84/1000</f>
        <v>109661</v>
      </c>
      <c r="G84" s="1" t="s">
        <v>205</v>
      </c>
    </row>
    <row r="85" spans="1:7" x14ac:dyDescent="0.25">
      <c r="A85" s="62"/>
      <c r="B85" s="52" t="s">
        <v>344</v>
      </c>
      <c r="C85" s="33">
        <v>125513803</v>
      </c>
      <c r="D85" s="33">
        <v>818413344</v>
      </c>
      <c r="E85" s="15" t="s">
        <v>229</v>
      </c>
      <c r="F85" s="33">
        <f>(D85-C85)/1000</f>
        <v>692900</v>
      </c>
      <c r="G85" s="1" t="s">
        <v>230</v>
      </c>
    </row>
    <row r="86" spans="1:7" x14ac:dyDescent="0.25">
      <c r="A86" s="62"/>
      <c r="B86" s="52" t="s">
        <v>324</v>
      </c>
      <c r="C86" s="54"/>
      <c r="D86" s="30">
        <v>7268126</v>
      </c>
      <c r="E86" s="15" t="s">
        <v>584</v>
      </c>
      <c r="F86">
        <v>20358</v>
      </c>
      <c r="G86" s="1" t="s">
        <v>583</v>
      </c>
    </row>
    <row r="87" spans="1:7" x14ac:dyDescent="0.25">
      <c r="A87" s="62"/>
      <c r="B87" s="52" t="s">
        <v>325</v>
      </c>
      <c r="C87" s="54"/>
      <c r="D87" s="30">
        <v>51718941</v>
      </c>
      <c r="E87" s="15"/>
    </row>
    <row r="88" spans="1:7" x14ac:dyDescent="0.25">
      <c r="A88" s="62"/>
      <c r="B88" s="52" t="s">
        <v>345</v>
      </c>
      <c r="C88" s="54"/>
      <c r="D88" s="30">
        <v>105504914</v>
      </c>
      <c r="E88" s="15"/>
      <c r="F88" s="25"/>
    </row>
    <row r="89" spans="1:7" x14ac:dyDescent="0.25">
      <c r="A89" s="62"/>
      <c r="B89" s="52" t="s">
        <v>326</v>
      </c>
      <c r="C89" s="54"/>
      <c r="D89" s="30">
        <v>42978096</v>
      </c>
      <c r="E89" s="15"/>
    </row>
    <row r="90" spans="1:7" x14ac:dyDescent="0.25">
      <c r="A90" s="62"/>
      <c r="B90" s="52" t="s">
        <v>327</v>
      </c>
      <c r="C90" s="30">
        <v>9060</v>
      </c>
      <c r="D90" s="30">
        <v>1385436</v>
      </c>
      <c r="E90" s="15"/>
    </row>
    <row r="91" spans="1:7" x14ac:dyDescent="0.25">
      <c r="A91" s="62"/>
      <c r="B91" s="52" t="s">
        <v>346</v>
      </c>
      <c r="C91" s="54"/>
      <c r="D91" s="30">
        <v>427490</v>
      </c>
      <c r="E91" s="15"/>
    </row>
    <row r="92" spans="1:7" x14ac:dyDescent="0.25">
      <c r="A92" s="62"/>
      <c r="B92" s="52" t="s">
        <v>347</v>
      </c>
      <c r="C92" s="54"/>
      <c r="D92" s="30">
        <v>3356215</v>
      </c>
      <c r="E92" s="15" t="s">
        <v>216</v>
      </c>
      <c r="F92" s="31">
        <f>(C105-D107+13867.51)/1000</f>
        <v>32</v>
      </c>
      <c r="G92" s="1" t="s">
        <v>217</v>
      </c>
    </row>
    <row r="93" spans="1:7" x14ac:dyDescent="0.25">
      <c r="A93" s="62"/>
      <c r="B93" s="52" t="s">
        <v>328</v>
      </c>
      <c r="C93" s="54"/>
      <c r="D93" s="30">
        <v>1254035</v>
      </c>
    </row>
    <row r="94" spans="1:7" x14ac:dyDescent="0.25">
      <c r="A94" s="62"/>
      <c r="B94" s="52" t="s">
        <v>329</v>
      </c>
      <c r="C94" s="53">
        <v>33109</v>
      </c>
      <c r="D94" s="53">
        <v>17028350</v>
      </c>
    </row>
    <row r="95" spans="1:7" x14ac:dyDescent="0.25">
      <c r="A95" s="62"/>
      <c r="B95" s="52" t="s">
        <v>348</v>
      </c>
      <c r="C95" s="54"/>
      <c r="D95" s="53">
        <v>87607</v>
      </c>
    </row>
    <row r="96" spans="1:7" x14ac:dyDescent="0.25">
      <c r="A96" s="62"/>
      <c r="B96" s="52" t="s">
        <v>330</v>
      </c>
      <c r="C96" s="53">
        <v>15767</v>
      </c>
      <c r="D96" s="53">
        <v>7982976</v>
      </c>
    </row>
    <row r="97" spans="1:6" x14ac:dyDescent="0.25">
      <c r="A97" s="62"/>
      <c r="B97" s="52" t="s">
        <v>331</v>
      </c>
      <c r="C97" s="53">
        <v>99494</v>
      </c>
      <c r="D97" s="53">
        <v>58701914</v>
      </c>
    </row>
    <row r="98" spans="1:6" x14ac:dyDescent="0.25">
      <c r="A98" s="62"/>
      <c r="B98" s="52" t="s">
        <v>287</v>
      </c>
      <c r="C98" s="29">
        <v>834148</v>
      </c>
      <c r="D98" s="29">
        <v>1668843278</v>
      </c>
    </row>
    <row r="99" spans="1:6" x14ac:dyDescent="0.25">
      <c r="A99" s="62"/>
      <c r="B99" s="52" t="s">
        <v>349</v>
      </c>
      <c r="C99" s="54"/>
      <c r="D99" s="29">
        <v>1972724</v>
      </c>
    </row>
    <row r="100" spans="1:6" x14ac:dyDescent="0.25">
      <c r="A100" s="62"/>
      <c r="B100" s="52" t="s">
        <v>332</v>
      </c>
      <c r="C100" s="28">
        <v>3478265</v>
      </c>
      <c r="D100" s="28">
        <v>528458816</v>
      </c>
    </row>
    <row r="101" spans="1:6" x14ac:dyDescent="0.25">
      <c r="A101" s="62"/>
      <c r="B101" s="52" t="s">
        <v>333</v>
      </c>
      <c r="C101" s="54"/>
      <c r="D101" s="44">
        <v>2510990</v>
      </c>
    </row>
    <row r="102" spans="1:6" x14ac:dyDescent="0.25">
      <c r="A102" s="62"/>
      <c r="B102" s="52" t="s">
        <v>334</v>
      </c>
      <c r="C102" s="53">
        <v>5672</v>
      </c>
      <c r="D102" s="53">
        <v>8895657.6899999995</v>
      </c>
    </row>
    <row r="103" spans="1:6" x14ac:dyDescent="0.25">
      <c r="A103" s="62"/>
      <c r="B103" s="52" t="s">
        <v>335</v>
      </c>
      <c r="C103" s="165">
        <v>460</v>
      </c>
      <c r="D103" s="53">
        <v>18128953</v>
      </c>
      <c r="F103" s="4"/>
    </row>
    <row r="104" spans="1:6" x14ac:dyDescent="0.25">
      <c r="A104" s="62"/>
      <c r="B104" s="52" t="s">
        <v>336</v>
      </c>
      <c r="C104" s="44">
        <v>2316390219</v>
      </c>
      <c r="D104" s="44">
        <v>201875115</v>
      </c>
    </row>
    <row r="105" spans="1:6" x14ac:dyDescent="0.25">
      <c r="A105" s="62"/>
      <c r="B105" s="52" t="s">
        <v>337</v>
      </c>
      <c r="C105" s="31">
        <v>177897</v>
      </c>
      <c r="D105" s="54"/>
    </row>
    <row r="106" spans="1:6" x14ac:dyDescent="0.25">
      <c r="A106" s="62"/>
      <c r="B106" s="52" t="s">
        <v>338</v>
      </c>
      <c r="C106" s="26">
        <v>24000</v>
      </c>
      <c r="D106" s="54"/>
    </row>
    <row r="107" spans="1:6" x14ac:dyDescent="0.25">
      <c r="A107" s="62"/>
      <c r="B107" s="52" t="s">
        <v>339</v>
      </c>
      <c r="C107" s="54"/>
      <c r="D107" s="31">
        <v>159453</v>
      </c>
    </row>
    <row r="108" spans="1:6" x14ac:dyDescent="0.25">
      <c r="A108" s="62"/>
      <c r="B108" s="52" t="s">
        <v>340</v>
      </c>
      <c r="C108" s="54"/>
      <c r="D108" s="53">
        <v>624083.84</v>
      </c>
    </row>
    <row r="109" spans="1:6" x14ac:dyDescent="0.25">
      <c r="A109" s="48"/>
      <c r="B109" s="49" t="s">
        <v>116</v>
      </c>
      <c r="C109" s="50">
        <v>13589960572.76</v>
      </c>
      <c r="D109" s="50">
        <v>13440910731.09</v>
      </c>
    </row>
    <row r="110" spans="1:6" x14ac:dyDescent="0.25">
      <c r="A110" s="48"/>
      <c r="B110" s="49" t="s">
        <v>117</v>
      </c>
      <c r="C110" s="50">
        <v>181766541.37</v>
      </c>
      <c r="D110" s="51"/>
    </row>
  </sheetData>
  <mergeCells count="20">
    <mergeCell ref="J4:K4"/>
    <mergeCell ref="L4:M4"/>
    <mergeCell ref="N4:O4"/>
    <mergeCell ref="I5:I6"/>
    <mergeCell ref="J5:J6"/>
    <mergeCell ref="K5:K6"/>
    <mergeCell ref="L5:L6"/>
    <mergeCell ref="M5:M6"/>
    <mergeCell ref="N5:N6"/>
    <mergeCell ref="O5:O6"/>
    <mergeCell ref="J65:K65"/>
    <mergeCell ref="L65:M65"/>
    <mergeCell ref="N65:O65"/>
    <mergeCell ref="I66:I67"/>
    <mergeCell ref="J66:J67"/>
    <mergeCell ref="K66:K67"/>
    <mergeCell ref="L66:L67"/>
    <mergeCell ref="M66:M67"/>
    <mergeCell ref="N66:N67"/>
    <mergeCell ref="O66:O6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workbookViewId="0">
      <selection activeCell="F33" sqref="F33"/>
    </sheetView>
  </sheetViews>
  <sheetFormatPr defaultRowHeight="15" x14ac:dyDescent="0.25"/>
  <cols>
    <col min="2" max="2" width="27" bestFit="1" customWidth="1"/>
    <col min="3" max="4" width="12.28515625" bestFit="1" customWidth="1"/>
    <col min="6" max="6" width="11.42578125" bestFit="1" customWidth="1"/>
  </cols>
  <sheetData>
    <row r="1" spans="1:7" x14ac:dyDescent="0.25">
      <c r="A1" s="16" t="s">
        <v>111</v>
      </c>
      <c r="B1" s="17"/>
      <c r="C1" s="17"/>
      <c r="D1" s="17"/>
    </row>
    <row r="2" spans="1:7" x14ac:dyDescent="0.25">
      <c r="A2" s="16" t="s">
        <v>560</v>
      </c>
      <c r="B2" s="17"/>
      <c r="C2" s="17"/>
      <c r="D2" s="17"/>
    </row>
    <row r="3" spans="1:7" x14ac:dyDescent="0.25">
      <c r="A3" s="17"/>
      <c r="B3" s="17"/>
      <c r="C3" s="17"/>
      <c r="D3" s="17"/>
    </row>
    <row r="4" spans="1:7" x14ac:dyDescent="0.25">
      <c r="A4" s="131" t="s">
        <v>106</v>
      </c>
      <c r="B4" s="131" t="s">
        <v>114</v>
      </c>
      <c r="C4" s="131" t="s">
        <v>108</v>
      </c>
      <c r="D4" s="131" t="s">
        <v>109</v>
      </c>
    </row>
    <row r="5" spans="1:7" x14ac:dyDescent="0.25">
      <c r="A5" s="132" t="s">
        <v>306</v>
      </c>
      <c r="B5" s="133" t="s">
        <v>115</v>
      </c>
      <c r="C5" s="134"/>
      <c r="D5" s="134"/>
    </row>
    <row r="6" spans="1:7" x14ac:dyDescent="0.25">
      <c r="A6" s="135"/>
      <c r="B6" s="136" t="s">
        <v>307</v>
      </c>
      <c r="C6" s="137">
        <v>61320982</v>
      </c>
      <c r="D6" s="137">
        <v>49690145</v>
      </c>
    </row>
    <row r="7" spans="1:7" x14ac:dyDescent="0.25">
      <c r="A7" s="135"/>
      <c r="B7" s="136" t="s">
        <v>308</v>
      </c>
      <c r="C7" s="137">
        <v>3755012</v>
      </c>
      <c r="D7" s="138"/>
    </row>
    <row r="8" spans="1:7" x14ac:dyDescent="0.25">
      <c r="A8" s="135"/>
      <c r="B8" s="136" t="s">
        <v>309</v>
      </c>
      <c r="C8" s="138"/>
      <c r="D8" s="137">
        <v>1297536.5</v>
      </c>
    </row>
    <row r="9" spans="1:7" x14ac:dyDescent="0.25">
      <c r="A9" s="135"/>
      <c r="B9" s="136" t="s">
        <v>514</v>
      </c>
      <c r="C9" s="138"/>
      <c r="D9" s="137">
        <v>623150</v>
      </c>
    </row>
    <row r="10" spans="1:7" x14ac:dyDescent="0.25">
      <c r="A10" s="135"/>
      <c r="B10" s="136" t="s">
        <v>328</v>
      </c>
      <c r="C10" s="138"/>
      <c r="D10" s="137">
        <v>33077.5</v>
      </c>
    </row>
    <row r="11" spans="1:7" x14ac:dyDescent="0.25">
      <c r="A11" s="135"/>
      <c r="B11" s="136" t="s">
        <v>287</v>
      </c>
      <c r="C11" s="138"/>
      <c r="D11" s="137">
        <v>9780326</v>
      </c>
      <c r="F11" s="6">
        <f>D9+D14+D15+D16</f>
        <v>3998925</v>
      </c>
      <c r="G11" s="5" t="s">
        <v>562</v>
      </c>
    </row>
    <row r="12" spans="1:7" x14ac:dyDescent="0.25">
      <c r="A12" s="135"/>
      <c r="B12" s="136" t="s">
        <v>332</v>
      </c>
      <c r="C12" s="138"/>
      <c r="D12" s="137">
        <v>275984</v>
      </c>
    </row>
    <row r="13" spans="1:7" x14ac:dyDescent="0.25">
      <c r="A13" s="135"/>
      <c r="B13" s="136" t="s">
        <v>310</v>
      </c>
      <c r="C13" s="137">
        <v>42223</v>
      </c>
      <c r="D13" s="137">
        <v>42223</v>
      </c>
    </row>
    <row r="14" spans="1:7" x14ac:dyDescent="0.25">
      <c r="A14" s="135"/>
      <c r="B14" s="136" t="s">
        <v>288</v>
      </c>
      <c r="C14" s="138"/>
      <c r="D14" s="137">
        <v>1672150</v>
      </c>
    </row>
    <row r="15" spans="1:7" x14ac:dyDescent="0.25">
      <c r="A15" s="135"/>
      <c r="B15" s="136" t="s">
        <v>289</v>
      </c>
      <c r="C15" s="138"/>
      <c r="D15" s="137">
        <v>1019625</v>
      </c>
    </row>
    <row r="16" spans="1:7" x14ac:dyDescent="0.25">
      <c r="A16" s="135"/>
      <c r="B16" s="136" t="s">
        <v>292</v>
      </c>
      <c r="C16" s="138"/>
      <c r="D16" s="137">
        <v>684000</v>
      </c>
    </row>
    <row r="17" spans="1:4" x14ac:dyDescent="0.25">
      <c r="A17" s="132"/>
      <c r="B17" s="133" t="s">
        <v>116</v>
      </c>
      <c r="C17" s="139">
        <v>65118217</v>
      </c>
      <c r="D17" s="139">
        <v>65118217</v>
      </c>
    </row>
    <row r="18" spans="1:4" x14ac:dyDescent="0.25">
      <c r="A18" s="132"/>
      <c r="B18" s="133" t="s">
        <v>117</v>
      </c>
      <c r="C18" s="134"/>
      <c r="D18" s="134"/>
    </row>
    <row r="20" spans="1:4" x14ac:dyDescent="0.25">
      <c r="A20" s="16" t="s">
        <v>111</v>
      </c>
      <c r="B20" s="17"/>
      <c r="C20" s="17"/>
      <c r="D20" s="17"/>
    </row>
    <row r="21" spans="1:4" x14ac:dyDescent="0.25">
      <c r="A21" s="16" t="s">
        <v>561</v>
      </c>
      <c r="B21" s="17"/>
      <c r="C21" s="17"/>
      <c r="D21" s="17"/>
    </row>
    <row r="22" spans="1:4" x14ac:dyDescent="0.25">
      <c r="A22" s="17"/>
      <c r="B22" s="17"/>
      <c r="C22" s="17"/>
      <c r="D22" s="17"/>
    </row>
    <row r="23" spans="1:4" x14ac:dyDescent="0.25">
      <c r="A23" s="131" t="s">
        <v>106</v>
      </c>
      <c r="B23" s="131" t="s">
        <v>114</v>
      </c>
      <c r="C23" s="131" t="s">
        <v>108</v>
      </c>
      <c r="D23" s="131" t="s">
        <v>109</v>
      </c>
    </row>
    <row r="24" spans="1:4" x14ac:dyDescent="0.25">
      <c r="A24" s="132" t="s">
        <v>306</v>
      </c>
      <c r="B24" s="133" t="s">
        <v>115</v>
      </c>
      <c r="C24" s="139">
        <v>402339.21</v>
      </c>
      <c r="D24" s="134"/>
    </row>
    <row r="25" spans="1:4" x14ac:dyDescent="0.25">
      <c r="A25" s="135"/>
      <c r="B25" s="136" t="s">
        <v>307</v>
      </c>
      <c r="C25" s="137">
        <v>21913706</v>
      </c>
      <c r="D25" s="137">
        <v>13475067</v>
      </c>
    </row>
    <row r="26" spans="1:4" x14ac:dyDescent="0.25">
      <c r="A26" s="135"/>
      <c r="B26" s="136" t="s">
        <v>308</v>
      </c>
      <c r="C26" s="137">
        <v>3100648.37</v>
      </c>
      <c r="D26" s="137">
        <v>20000</v>
      </c>
    </row>
    <row r="27" spans="1:4" x14ac:dyDescent="0.25">
      <c r="A27" s="135"/>
      <c r="B27" s="136" t="s">
        <v>306</v>
      </c>
      <c r="C27" s="137">
        <v>392791.52</v>
      </c>
      <c r="D27" s="137">
        <v>392791.52</v>
      </c>
    </row>
    <row r="28" spans="1:4" x14ac:dyDescent="0.25">
      <c r="A28" s="135"/>
      <c r="B28" s="136" t="s">
        <v>318</v>
      </c>
      <c r="C28" s="137">
        <v>18155.34</v>
      </c>
      <c r="D28" s="138"/>
    </row>
    <row r="29" spans="1:4" x14ac:dyDescent="0.25">
      <c r="A29" s="135"/>
      <c r="B29" s="136" t="s">
        <v>309</v>
      </c>
      <c r="C29" s="138"/>
      <c r="D29" s="137">
        <v>1896161.51</v>
      </c>
    </row>
    <row r="30" spans="1:4" x14ac:dyDescent="0.25">
      <c r="A30" s="135"/>
      <c r="B30" s="136" t="s">
        <v>287</v>
      </c>
      <c r="C30" s="138"/>
      <c r="D30" s="137">
        <v>6993622</v>
      </c>
    </row>
    <row r="31" spans="1:4" x14ac:dyDescent="0.25">
      <c r="A31" s="135"/>
      <c r="B31" s="136" t="s">
        <v>332</v>
      </c>
      <c r="C31" s="138"/>
      <c r="D31" s="137">
        <v>1485998.41</v>
      </c>
    </row>
    <row r="32" spans="1:4" x14ac:dyDescent="0.25">
      <c r="A32" s="135"/>
      <c r="B32" s="136" t="s">
        <v>310</v>
      </c>
      <c r="C32" s="137">
        <v>84041</v>
      </c>
      <c r="D32" s="137">
        <v>84041</v>
      </c>
    </row>
    <row r="33" spans="1:7" x14ac:dyDescent="0.25">
      <c r="A33" s="135"/>
      <c r="B33" s="136" t="s">
        <v>288</v>
      </c>
      <c r="C33" s="138"/>
      <c r="D33" s="137">
        <v>398300</v>
      </c>
      <c r="F33" s="6">
        <f>D33+D34+D35+D36+D37</f>
        <v>1564000</v>
      </c>
      <c r="G33" s="5" t="s">
        <v>562</v>
      </c>
    </row>
    <row r="34" spans="1:7" x14ac:dyDescent="0.25">
      <c r="A34" s="135"/>
      <c r="B34" s="136" t="s">
        <v>289</v>
      </c>
      <c r="C34" s="138"/>
      <c r="D34" s="137">
        <v>896150</v>
      </c>
    </row>
    <row r="35" spans="1:7" x14ac:dyDescent="0.25">
      <c r="A35" s="135"/>
      <c r="B35" s="136" t="s">
        <v>340</v>
      </c>
      <c r="C35" s="138"/>
      <c r="D35" s="137">
        <v>87000</v>
      </c>
    </row>
    <row r="36" spans="1:7" x14ac:dyDescent="0.25">
      <c r="A36" s="135"/>
      <c r="B36" s="136" t="s">
        <v>291</v>
      </c>
      <c r="C36" s="138"/>
      <c r="D36" s="137">
        <v>54000</v>
      </c>
    </row>
    <row r="37" spans="1:7" x14ac:dyDescent="0.25">
      <c r="A37" s="135"/>
      <c r="B37" s="136" t="s">
        <v>292</v>
      </c>
      <c r="C37" s="138"/>
      <c r="D37" s="137">
        <v>128550</v>
      </c>
    </row>
    <row r="38" spans="1:7" x14ac:dyDescent="0.25">
      <c r="A38" s="132"/>
      <c r="B38" s="133" t="s">
        <v>116</v>
      </c>
      <c r="C38" s="139">
        <v>25509342.23</v>
      </c>
      <c r="D38" s="139">
        <v>25911681.440000001</v>
      </c>
    </row>
    <row r="39" spans="1:7" x14ac:dyDescent="0.25">
      <c r="A39" s="132"/>
      <c r="B39" s="133" t="s">
        <v>117</v>
      </c>
      <c r="C39" s="134"/>
      <c r="D39" s="134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opLeftCell="A94" workbookViewId="0">
      <selection activeCell="F116" sqref="F116"/>
    </sheetView>
  </sheetViews>
  <sheetFormatPr defaultRowHeight="15" x14ac:dyDescent="0.25"/>
  <cols>
    <col min="2" max="2" width="27" bestFit="1" customWidth="1"/>
    <col min="3" max="3" width="15.42578125" bestFit="1" customWidth="1"/>
    <col min="4" max="4" width="14.85546875" bestFit="1" customWidth="1"/>
    <col min="6" max="6" width="11.42578125" bestFit="1" customWidth="1"/>
    <col min="11" max="12" width="15.42578125" bestFit="1" customWidth="1"/>
    <col min="13" max="13" width="14" bestFit="1" customWidth="1"/>
  </cols>
  <sheetData>
    <row r="1" spans="1:8" x14ac:dyDescent="0.25">
      <c r="A1" s="276" t="s">
        <v>111</v>
      </c>
      <c r="B1" s="276"/>
      <c r="C1" s="276"/>
      <c r="D1" s="276"/>
    </row>
    <row r="2" spans="1:8" x14ac:dyDescent="0.25">
      <c r="A2" s="276" t="s">
        <v>408</v>
      </c>
      <c r="B2" s="276"/>
      <c r="C2" s="276"/>
      <c r="D2" s="276"/>
    </row>
    <row r="3" spans="1:8" x14ac:dyDescent="0.25">
      <c r="A3" s="3"/>
      <c r="B3" s="3"/>
      <c r="C3" s="3"/>
      <c r="D3" s="3"/>
    </row>
    <row r="4" spans="1:8" x14ac:dyDescent="0.25">
      <c r="A4" s="84" t="s">
        <v>106</v>
      </c>
      <c r="B4" s="84" t="s">
        <v>114</v>
      </c>
      <c r="C4" s="84" t="s">
        <v>108</v>
      </c>
      <c r="D4" s="84" t="s">
        <v>109</v>
      </c>
    </row>
    <row r="5" spans="1:8" x14ac:dyDescent="0.25">
      <c r="A5" s="111" t="s">
        <v>284</v>
      </c>
      <c r="B5" s="86" t="s">
        <v>115</v>
      </c>
      <c r="C5" s="112">
        <v>2068454092.9100001</v>
      </c>
      <c r="D5" s="88"/>
    </row>
    <row r="6" spans="1:8" x14ac:dyDescent="0.25">
      <c r="A6" s="89"/>
      <c r="B6" s="90" t="s">
        <v>360</v>
      </c>
      <c r="C6" s="110">
        <v>27684874.149999999</v>
      </c>
      <c r="D6" s="92"/>
    </row>
    <row r="7" spans="1:8" x14ac:dyDescent="0.25">
      <c r="A7" s="89"/>
      <c r="B7" s="90" t="s">
        <v>409</v>
      </c>
      <c r="C7" s="92"/>
      <c r="D7" s="110">
        <v>17017003.149999999</v>
      </c>
    </row>
    <row r="8" spans="1:8" x14ac:dyDescent="0.25">
      <c r="A8" s="89"/>
      <c r="B8" s="90" t="s">
        <v>285</v>
      </c>
      <c r="C8" s="110">
        <v>5851980168.0200005</v>
      </c>
      <c r="D8" s="110">
        <v>5816228794.0200005</v>
      </c>
    </row>
    <row r="9" spans="1:8" x14ac:dyDescent="0.25">
      <c r="A9" s="89"/>
      <c r="B9" s="90" t="s">
        <v>286</v>
      </c>
      <c r="C9" s="110">
        <v>928360533.89999998</v>
      </c>
      <c r="D9" s="110">
        <v>964111907.89999998</v>
      </c>
    </row>
    <row r="10" spans="1:8" x14ac:dyDescent="0.25">
      <c r="A10" s="89"/>
      <c r="B10" s="90" t="s">
        <v>287</v>
      </c>
      <c r="C10" s="110">
        <v>17300563.370000001</v>
      </c>
      <c r="D10" s="92"/>
      <c r="F10" s="83">
        <f>(C10+C11)/1000</f>
        <v>17341</v>
      </c>
      <c r="G10" s="5" t="s">
        <v>118</v>
      </c>
      <c r="H10" s="5"/>
    </row>
    <row r="11" spans="1:8" x14ac:dyDescent="0.25">
      <c r="A11" s="89"/>
      <c r="B11" s="90" t="s">
        <v>349</v>
      </c>
      <c r="C11" s="110">
        <v>40416.959999999999</v>
      </c>
      <c r="D11" s="92"/>
    </row>
    <row r="12" spans="1:8" x14ac:dyDescent="0.25">
      <c r="A12" s="89"/>
      <c r="B12" s="90" t="s">
        <v>288</v>
      </c>
      <c r="C12" s="92"/>
      <c r="D12" s="110">
        <v>2013088.23</v>
      </c>
    </row>
    <row r="13" spans="1:8" x14ac:dyDescent="0.25">
      <c r="A13" s="89"/>
      <c r="B13" s="90" t="s">
        <v>289</v>
      </c>
      <c r="C13" s="92"/>
      <c r="D13" s="110">
        <v>11706706.720000001</v>
      </c>
    </row>
    <row r="14" spans="1:8" x14ac:dyDescent="0.25">
      <c r="A14" s="89"/>
      <c r="B14" s="90" t="s">
        <v>290</v>
      </c>
      <c r="C14" s="92"/>
      <c r="D14" s="110">
        <v>12651664.720000001</v>
      </c>
    </row>
    <row r="15" spans="1:8" x14ac:dyDescent="0.25">
      <c r="A15" s="89"/>
      <c r="B15" s="90" t="s">
        <v>353</v>
      </c>
      <c r="C15" s="92"/>
      <c r="D15" s="110">
        <v>1318582.79</v>
      </c>
    </row>
    <row r="16" spans="1:8" x14ac:dyDescent="0.25">
      <c r="A16" s="89"/>
      <c r="B16" s="90" t="s">
        <v>340</v>
      </c>
      <c r="C16" s="92"/>
      <c r="D16" s="110">
        <v>224129.44</v>
      </c>
    </row>
    <row r="17" spans="1:11" x14ac:dyDescent="0.25">
      <c r="A17" s="89"/>
      <c r="B17" s="90" t="s">
        <v>292</v>
      </c>
      <c r="C17" s="92"/>
      <c r="D17" s="110">
        <v>139796674.41999999</v>
      </c>
    </row>
    <row r="18" spans="1:11" x14ac:dyDescent="0.25">
      <c r="A18" s="111"/>
      <c r="B18" s="86" t="s">
        <v>116</v>
      </c>
      <c r="C18" s="112">
        <v>6825366556.3999996</v>
      </c>
      <c r="D18" s="112">
        <v>6965068551.3900003</v>
      </c>
    </row>
    <row r="19" spans="1:11" x14ac:dyDescent="0.25">
      <c r="A19" s="111"/>
      <c r="B19" s="86" t="s">
        <v>117</v>
      </c>
      <c r="C19" s="112">
        <v>1928752097.9200001</v>
      </c>
      <c r="D19" s="88"/>
    </row>
    <row r="21" spans="1:11" x14ac:dyDescent="0.25">
      <c r="A21" s="276" t="s">
        <v>111</v>
      </c>
      <c r="B21" s="276"/>
      <c r="C21" s="3"/>
      <c r="D21" s="3"/>
      <c r="E21" s="3"/>
      <c r="F21" s="3"/>
      <c r="G21" s="3"/>
      <c r="H21" s="3"/>
      <c r="I21" s="3"/>
      <c r="J21" s="3"/>
    </row>
    <row r="22" spans="1:11" x14ac:dyDescent="0.25">
      <c r="A22" s="276" t="s">
        <v>293</v>
      </c>
      <c r="B22" s="276"/>
      <c r="C22" s="3"/>
      <c r="D22" s="3"/>
      <c r="E22" s="3"/>
      <c r="F22" s="3"/>
      <c r="G22" s="3"/>
      <c r="H22" s="3"/>
      <c r="I22" s="3"/>
      <c r="J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ht="22.5" x14ac:dyDescent="0.25">
      <c r="A24" s="104" t="s">
        <v>294</v>
      </c>
      <c r="B24" s="104" t="s">
        <v>410</v>
      </c>
      <c r="C24" s="3"/>
      <c r="D24" s="3"/>
      <c r="E24" s="3"/>
      <c r="F24" s="3"/>
      <c r="G24" s="3"/>
      <c r="H24" s="3"/>
      <c r="I24" s="3"/>
      <c r="J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5">
      <c r="A26" s="269" t="s">
        <v>283</v>
      </c>
      <c r="B26" s="271" t="s">
        <v>296</v>
      </c>
      <c r="C26" s="271" t="s">
        <v>297</v>
      </c>
      <c r="D26" s="273" t="s">
        <v>298</v>
      </c>
      <c r="E26" s="275" t="s">
        <v>108</v>
      </c>
      <c r="F26" s="275"/>
      <c r="G26" s="275"/>
      <c r="H26" s="267" t="s">
        <v>109</v>
      </c>
      <c r="I26" s="267"/>
      <c r="J26" s="267"/>
    </row>
    <row r="27" spans="1:11" x14ac:dyDescent="0.25">
      <c r="A27" s="270"/>
      <c r="B27" s="272"/>
      <c r="C27" s="272"/>
      <c r="D27" s="274"/>
      <c r="E27" s="105" t="s">
        <v>106</v>
      </c>
      <c r="F27" s="268"/>
      <c r="G27" s="268"/>
      <c r="H27" s="113" t="s">
        <v>106</v>
      </c>
      <c r="I27" s="268"/>
      <c r="J27" s="268"/>
    </row>
    <row r="28" spans="1:11" ht="84" x14ac:dyDescent="0.25">
      <c r="A28" s="90" t="s">
        <v>411</v>
      </c>
      <c r="B28" s="107" t="s">
        <v>412</v>
      </c>
      <c r="C28" s="107" t="s">
        <v>413</v>
      </c>
      <c r="D28" s="107" t="s">
        <v>414</v>
      </c>
      <c r="E28" s="108" t="s">
        <v>285</v>
      </c>
      <c r="F28" s="262">
        <v>40416.959999999999</v>
      </c>
      <c r="G28" s="262"/>
      <c r="H28" s="108" t="s">
        <v>349</v>
      </c>
      <c r="I28" s="263"/>
      <c r="J28" s="263"/>
      <c r="K28" s="18"/>
    </row>
    <row r="29" spans="1:11" x14ac:dyDescent="0.25">
      <c r="A29" s="264"/>
      <c r="B29" s="264"/>
      <c r="C29" s="264"/>
      <c r="D29" s="264"/>
      <c r="E29" s="265">
        <v>40416.959999999999</v>
      </c>
      <c r="F29" s="265"/>
      <c r="G29" s="265"/>
      <c r="H29" s="266"/>
      <c r="I29" s="266"/>
      <c r="J29" s="266"/>
      <c r="K29" s="18"/>
    </row>
    <row r="30" spans="1:11" x14ac:dyDescent="0.25">
      <c r="K30" s="18"/>
    </row>
    <row r="31" spans="1:11" x14ac:dyDescent="0.25">
      <c r="A31" s="276" t="s">
        <v>111</v>
      </c>
      <c r="B31" s="276"/>
      <c r="C31" s="3"/>
      <c r="D31" s="3"/>
      <c r="E31" s="3"/>
      <c r="F31" s="3"/>
      <c r="G31" s="3"/>
      <c r="H31" s="3"/>
      <c r="I31" s="3"/>
      <c r="J31" s="3"/>
      <c r="K31" s="18"/>
    </row>
    <row r="32" spans="1:11" x14ac:dyDescent="0.25">
      <c r="A32" s="276" t="s">
        <v>293</v>
      </c>
      <c r="B32" s="276"/>
      <c r="C32" s="3"/>
      <c r="D32" s="3"/>
      <c r="E32" s="3"/>
      <c r="F32" s="3"/>
      <c r="G32" s="3"/>
      <c r="H32" s="3"/>
      <c r="I32" s="3"/>
      <c r="J32" s="3"/>
      <c r="K32" s="18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18"/>
    </row>
    <row r="34" spans="1:11" ht="22.5" x14ac:dyDescent="0.25">
      <c r="A34" s="104" t="s">
        <v>294</v>
      </c>
      <c r="B34" s="104" t="s">
        <v>295</v>
      </c>
      <c r="C34" s="3"/>
      <c r="D34" s="3"/>
      <c r="E34" s="3"/>
      <c r="F34" s="3"/>
      <c r="G34" s="3"/>
      <c r="H34" s="3"/>
      <c r="I34" s="3"/>
      <c r="J34" s="3"/>
      <c r="K34" s="18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18"/>
    </row>
    <row r="36" spans="1:11" x14ac:dyDescent="0.25">
      <c r="A36" s="269" t="s">
        <v>283</v>
      </c>
      <c r="B36" s="271" t="s">
        <v>296</v>
      </c>
      <c r="C36" s="271" t="s">
        <v>297</v>
      </c>
      <c r="D36" s="273" t="s">
        <v>298</v>
      </c>
      <c r="E36" s="275" t="s">
        <v>108</v>
      </c>
      <c r="F36" s="275"/>
      <c r="G36" s="275"/>
      <c r="H36" s="267" t="s">
        <v>109</v>
      </c>
      <c r="I36" s="267"/>
      <c r="J36" s="267"/>
      <c r="K36" s="18"/>
    </row>
    <row r="37" spans="1:11" x14ac:dyDescent="0.25">
      <c r="A37" s="270"/>
      <c r="B37" s="272"/>
      <c r="C37" s="272"/>
      <c r="D37" s="274"/>
      <c r="E37" s="105" t="s">
        <v>106</v>
      </c>
      <c r="F37" s="268"/>
      <c r="G37" s="268"/>
      <c r="H37" s="113" t="s">
        <v>106</v>
      </c>
      <c r="I37" s="268"/>
      <c r="J37" s="268"/>
      <c r="K37" s="18"/>
    </row>
    <row r="38" spans="1:11" ht="72" x14ac:dyDescent="0.25">
      <c r="A38" s="90" t="s">
        <v>299</v>
      </c>
      <c r="B38" s="107" t="s">
        <v>300</v>
      </c>
      <c r="C38" s="107" t="s">
        <v>301</v>
      </c>
      <c r="D38" s="107" t="s">
        <v>302</v>
      </c>
      <c r="E38" s="108" t="s">
        <v>285</v>
      </c>
      <c r="F38" s="262">
        <v>66875</v>
      </c>
      <c r="G38" s="262"/>
      <c r="H38" s="108" t="s">
        <v>287</v>
      </c>
      <c r="I38" s="263"/>
      <c r="J38" s="263"/>
      <c r="K38" s="18"/>
    </row>
    <row r="39" spans="1:11" ht="84" x14ac:dyDescent="0.25">
      <c r="A39" s="90" t="s">
        <v>415</v>
      </c>
      <c r="B39" s="107" t="s">
        <v>416</v>
      </c>
      <c r="C39" s="107" t="s">
        <v>417</v>
      </c>
      <c r="D39" s="107" t="s">
        <v>418</v>
      </c>
      <c r="E39" s="108" t="s">
        <v>285</v>
      </c>
      <c r="F39" s="262">
        <v>473214.29</v>
      </c>
      <c r="G39" s="262"/>
      <c r="H39" s="108" t="s">
        <v>287</v>
      </c>
      <c r="I39" s="263"/>
      <c r="J39" s="263"/>
      <c r="K39" s="18"/>
    </row>
    <row r="40" spans="1:11" ht="84" x14ac:dyDescent="0.25">
      <c r="A40" s="90" t="s">
        <v>415</v>
      </c>
      <c r="B40" s="107" t="s">
        <v>416</v>
      </c>
      <c r="C40" s="107" t="s">
        <v>417</v>
      </c>
      <c r="D40" s="107" t="s">
        <v>418</v>
      </c>
      <c r="E40" s="108" t="s">
        <v>285</v>
      </c>
      <c r="F40" s="262">
        <v>473214.29</v>
      </c>
      <c r="G40" s="262"/>
      <c r="H40" s="108" t="s">
        <v>287</v>
      </c>
      <c r="I40" s="263"/>
      <c r="J40" s="263"/>
      <c r="K40" s="18"/>
    </row>
    <row r="41" spans="1:11" ht="84" x14ac:dyDescent="0.25">
      <c r="A41" s="90" t="s">
        <v>415</v>
      </c>
      <c r="B41" s="107" t="s">
        <v>416</v>
      </c>
      <c r="C41" s="107" t="s">
        <v>417</v>
      </c>
      <c r="D41" s="107" t="s">
        <v>418</v>
      </c>
      <c r="E41" s="108" t="s">
        <v>285</v>
      </c>
      <c r="F41" s="262">
        <v>473214.29</v>
      </c>
      <c r="G41" s="262"/>
      <c r="H41" s="108" t="s">
        <v>287</v>
      </c>
      <c r="I41" s="263"/>
      <c r="J41" s="263"/>
      <c r="K41" s="18"/>
    </row>
    <row r="42" spans="1:11" ht="84" x14ac:dyDescent="0.25">
      <c r="A42" s="90" t="s">
        <v>415</v>
      </c>
      <c r="B42" s="107" t="s">
        <v>416</v>
      </c>
      <c r="C42" s="107" t="s">
        <v>417</v>
      </c>
      <c r="D42" s="107" t="s">
        <v>418</v>
      </c>
      <c r="E42" s="108" t="s">
        <v>285</v>
      </c>
      <c r="F42" s="262">
        <v>473214.27</v>
      </c>
      <c r="G42" s="262"/>
      <c r="H42" s="108" t="s">
        <v>287</v>
      </c>
      <c r="I42" s="263"/>
      <c r="J42" s="263"/>
      <c r="K42" s="18"/>
    </row>
    <row r="43" spans="1:11" ht="72" x14ac:dyDescent="0.25">
      <c r="A43" s="90" t="s">
        <v>419</v>
      </c>
      <c r="B43" s="107" t="s">
        <v>420</v>
      </c>
      <c r="C43" s="107" t="s">
        <v>421</v>
      </c>
      <c r="D43" s="107" t="s">
        <v>422</v>
      </c>
      <c r="E43" s="108" t="s">
        <v>285</v>
      </c>
      <c r="F43" s="262">
        <v>22678.57</v>
      </c>
      <c r="G43" s="262"/>
      <c r="H43" s="108" t="s">
        <v>287</v>
      </c>
      <c r="I43" s="263"/>
      <c r="J43" s="263"/>
      <c r="K43" s="18"/>
    </row>
    <row r="44" spans="1:11" ht="72" x14ac:dyDescent="0.25">
      <c r="A44" s="90" t="s">
        <v>419</v>
      </c>
      <c r="B44" s="107" t="s">
        <v>420</v>
      </c>
      <c r="C44" s="107" t="s">
        <v>421</v>
      </c>
      <c r="D44" s="107" t="s">
        <v>422</v>
      </c>
      <c r="E44" s="108" t="s">
        <v>285</v>
      </c>
      <c r="F44" s="262">
        <v>22678.57</v>
      </c>
      <c r="G44" s="262"/>
      <c r="H44" s="108" t="s">
        <v>287</v>
      </c>
      <c r="I44" s="263"/>
      <c r="J44" s="263"/>
      <c r="K44" s="18"/>
    </row>
    <row r="45" spans="1:11" ht="72" x14ac:dyDescent="0.25">
      <c r="A45" s="90" t="s">
        <v>419</v>
      </c>
      <c r="B45" s="107" t="s">
        <v>420</v>
      </c>
      <c r="C45" s="107" t="s">
        <v>421</v>
      </c>
      <c r="D45" s="107" t="s">
        <v>422</v>
      </c>
      <c r="E45" s="108" t="s">
        <v>285</v>
      </c>
      <c r="F45" s="262">
        <v>22678.57</v>
      </c>
      <c r="G45" s="262"/>
      <c r="H45" s="108" t="s">
        <v>287</v>
      </c>
      <c r="I45" s="263"/>
      <c r="J45" s="263"/>
      <c r="K45" s="18"/>
    </row>
    <row r="46" spans="1:11" ht="72" x14ac:dyDescent="0.25">
      <c r="A46" s="90" t="s">
        <v>419</v>
      </c>
      <c r="B46" s="107" t="s">
        <v>420</v>
      </c>
      <c r="C46" s="107" t="s">
        <v>421</v>
      </c>
      <c r="D46" s="107" t="s">
        <v>422</v>
      </c>
      <c r="E46" s="108" t="s">
        <v>285</v>
      </c>
      <c r="F46" s="262">
        <v>22678.57</v>
      </c>
      <c r="G46" s="262"/>
      <c r="H46" s="108" t="s">
        <v>287</v>
      </c>
      <c r="I46" s="263"/>
      <c r="J46" s="263"/>
      <c r="K46" s="18"/>
    </row>
    <row r="47" spans="1:11" ht="72" x14ac:dyDescent="0.25">
      <c r="A47" s="90" t="s">
        <v>419</v>
      </c>
      <c r="B47" s="107" t="s">
        <v>420</v>
      </c>
      <c r="C47" s="107" t="s">
        <v>421</v>
      </c>
      <c r="D47" s="107" t="s">
        <v>422</v>
      </c>
      <c r="E47" s="108" t="s">
        <v>285</v>
      </c>
      <c r="F47" s="262">
        <v>22678.57</v>
      </c>
      <c r="G47" s="262"/>
      <c r="H47" s="108" t="s">
        <v>287</v>
      </c>
      <c r="I47" s="263"/>
      <c r="J47" s="263"/>
      <c r="K47" s="18"/>
    </row>
    <row r="48" spans="1:11" ht="72" x14ac:dyDescent="0.25">
      <c r="A48" s="90" t="s">
        <v>419</v>
      </c>
      <c r="B48" s="107" t="s">
        <v>420</v>
      </c>
      <c r="C48" s="107" t="s">
        <v>421</v>
      </c>
      <c r="D48" s="107" t="s">
        <v>422</v>
      </c>
      <c r="E48" s="108" t="s">
        <v>285</v>
      </c>
      <c r="F48" s="262">
        <v>22678.57</v>
      </c>
      <c r="G48" s="262"/>
      <c r="H48" s="108" t="s">
        <v>287</v>
      </c>
      <c r="I48" s="263"/>
      <c r="J48" s="263"/>
      <c r="K48" s="18"/>
    </row>
    <row r="49" spans="1:11" ht="72" x14ac:dyDescent="0.25">
      <c r="A49" s="90" t="s">
        <v>419</v>
      </c>
      <c r="B49" s="107" t="s">
        <v>420</v>
      </c>
      <c r="C49" s="107" t="s">
        <v>421</v>
      </c>
      <c r="D49" s="107" t="s">
        <v>422</v>
      </c>
      <c r="E49" s="108" t="s">
        <v>285</v>
      </c>
      <c r="F49" s="262">
        <v>22678.58</v>
      </c>
      <c r="G49" s="262"/>
      <c r="H49" s="108" t="s">
        <v>287</v>
      </c>
      <c r="I49" s="263"/>
      <c r="J49" s="263"/>
      <c r="K49" s="18"/>
    </row>
    <row r="50" spans="1:11" ht="72" x14ac:dyDescent="0.25">
      <c r="A50" s="90" t="s">
        <v>423</v>
      </c>
      <c r="B50" s="107" t="s">
        <v>424</v>
      </c>
      <c r="C50" s="107" t="s">
        <v>425</v>
      </c>
      <c r="D50" s="107" t="s">
        <v>302</v>
      </c>
      <c r="E50" s="108" t="s">
        <v>285</v>
      </c>
      <c r="F50" s="262">
        <v>66698.210000000006</v>
      </c>
      <c r="G50" s="262"/>
      <c r="H50" s="108" t="s">
        <v>287</v>
      </c>
      <c r="I50" s="263"/>
      <c r="J50" s="263"/>
      <c r="K50" s="18"/>
    </row>
    <row r="51" spans="1:11" ht="72" x14ac:dyDescent="0.25">
      <c r="A51" s="90" t="s">
        <v>426</v>
      </c>
      <c r="B51" s="107" t="s">
        <v>427</v>
      </c>
      <c r="C51" s="107" t="s">
        <v>425</v>
      </c>
      <c r="D51" s="107" t="s">
        <v>302</v>
      </c>
      <c r="E51" s="108" t="s">
        <v>285</v>
      </c>
      <c r="F51" s="262">
        <v>51438.39</v>
      </c>
      <c r="G51" s="262"/>
      <c r="H51" s="108" t="s">
        <v>287</v>
      </c>
      <c r="I51" s="263"/>
      <c r="J51" s="263"/>
      <c r="K51" s="18"/>
    </row>
    <row r="52" spans="1:11" ht="48" x14ac:dyDescent="0.25">
      <c r="A52" s="90" t="s">
        <v>428</v>
      </c>
      <c r="B52" s="107" t="s">
        <v>429</v>
      </c>
      <c r="C52" s="107" t="s">
        <v>430</v>
      </c>
      <c r="D52" s="107" t="s">
        <v>431</v>
      </c>
      <c r="E52" s="108" t="s">
        <v>285</v>
      </c>
      <c r="F52" s="262">
        <v>81517.86</v>
      </c>
      <c r="G52" s="262"/>
      <c r="H52" s="108" t="s">
        <v>287</v>
      </c>
      <c r="I52" s="263"/>
      <c r="J52" s="263"/>
      <c r="K52" s="18"/>
    </row>
    <row r="53" spans="1:11" ht="48" x14ac:dyDescent="0.25">
      <c r="A53" s="90" t="s">
        <v>428</v>
      </c>
      <c r="B53" s="107" t="s">
        <v>429</v>
      </c>
      <c r="C53" s="107" t="s">
        <v>432</v>
      </c>
      <c r="D53" s="107" t="s">
        <v>431</v>
      </c>
      <c r="E53" s="108" t="s">
        <v>285</v>
      </c>
      <c r="F53" s="262">
        <v>24196.43</v>
      </c>
      <c r="G53" s="262"/>
      <c r="H53" s="108" t="s">
        <v>287</v>
      </c>
      <c r="I53" s="263"/>
      <c r="J53" s="263"/>
      <c r="K53" s="18"/>
    </row>
    <row r="54" spans="1:11" ht="48" x14ac:dyDescent="0.25">
      <c r="A54" s="90" t="s">
        <v>428</v>
      </c>
      <c r="B54" s="107" t="s">
        <v>429</v>
      </c>
      <c r="C54" s="107" t="s">
        <v>432</v>
      </c>
      <c r="D54" s="107" t="s">
        <v>431</v>
      </c>
      <c r="E54" s="108" t="s">
        <v>285</v>
      </c>
      <c r="F54" s="262">
        <v>24196.43</v>
      </c>
      <c r="G54" s="262"/>
      <c r="H54" s="108" t="s">
        <v>287</v>
      </c>
      <c r="I54" s="263"/>
      <c r="J54" s="263"/>
      <c r="K54" s="18"/>
    </row>
    <row r="55" spans="1:11" ht="48" x14ac:dyDescent="0.25">
      <c r="A55" s="90" t="s">
        <v>428</v>
      </c>
      <c r="B55" s="107" t="s">
        <v>429</v>
      </c>
      <c r="C55" s="107" t="s">
        <v>432</v>
      </c>
      <c r="D55" s="107" t="s">
        <v>431</v>
      </c>
      <c r="E55" s="108" t="s">
        <v>285</v>
      </c>
      <c r="F55" s="262">
        <v>24196.43</v>
      </c>
      <c r="G55" s="262"/>
      <c r="H55" s="108" t="s">
        <v>287</v>
      </c>
      <c r="I55" s="263"/>
      <c r="J55" s="263"/>
      <c r="K55" s="18"/>
    </row>
    <row r="56" spans="1:11" ht="48" x14ac:dyDescent="0.25">
      <c r="A56" s="90" t="s">
        <v>428</v>
      </c>
      <c r="B56" s="107" t="s">
        <v>429</v>
      </c>
      <c r="C56" s="107" t="s">
        <v>432</v>
      </c>
      <c r="D56" s="107" t="s">
        <v>431</v>
      </c>
      <c r="E56" s="108" t="s">
        <v>285</v>
      </c>
      <c r="F56" s="262">
        <v>24196.43</v>
      </c>
      <c r="G56" s="262"/>
      <c r="H56" s="108" t="s">
        <v>287</v>
      </c>
      <c r="I56" s="263"/>
      <c r="J56" s="263"/>
      <c r="K56" s="18"/>
    </row>
    <row r="57" spans="1:11" ht="84" x14ac:dyDescent="0.25">
      <c r="A57" s="90" t="s">
        <v>428</v>
      </c>
      <c r="B57" s="107" t="s">
        <v>429</v>
      </c>
      <c r="C57" s="107" t="s">
        <v>433</v>
      </c>
      <c r="D57" s="107" t="s">
        <v>431</v>
      </c>
      <c r="E57" s="108" t="s">
        <v>285</v>
      </c>
      <c r="F57" s="262">
        <v>78482.14</v>
      </c>
      <c r="G57" s="262"/>
      <c r="H57" s="108" t="s">
        <v>287</v>
      </c>
      <c r="I57" s="263"/>
      <c r="J57" s="263"/>
      <c r="K57" s="18"/>
    </row>
    <row r="58" spans="1:11" ht="84" x14ac:dyDescent="0.25">
      <c r="A58" s="90" t="s">
        <v>428</v>
      </c>
      <c r="B58" s="107" t="s">
        <v>429</v>
      </c>
      <c r="C58" s="107" t="s">
        <v>434</v>
      </c>
      <c r="D58" s="107" t="s">
        <v>431</v>
      </c>
      <c r="E58" s="108" t="s">
        <v>285</v>
      </c>
      <c r="F58" s="262">
        <v>36339.29</v>
      </c>
      <c r="G58" s="262"/>
      <c r="H58" s="108" t="s">
        <v>287</v>
      </c>
      <c r="I58" s="263"/>
      <c r="J58" s="263"/>
      <c r="K58" s="18"/>
    </row>
    <row r="59" spans="1:11" ht="84" x14ac:dyDescent="0.25">
      <c r="A59" s="90" t="s">
        <v>428</v>
      </c>
      <c r="B59" s="107" t="s">
        <v>429</v>
      </c>
      <c r="C59" s="107" t="s">
        <v>435</v>
      </c>
      <c r="D59" s="107" t="s">
        <v>431</v>
      </c>
      <c r="E59" s="108" t="s">
        <v>285</v>
      </c>
      <c r="F59" s="262">
        <v>38303.57</v>
      </c>
      <c r="G59" s="262"/>
      <c r="H59" s="108" t="s">
        <v>287</v>
      </c>
      <c r="I59" s="263"/>
      <c r="J59" s="263"/>
      <c r="K59" s="18"/>
    </row>
    <row r="60" spans="1:11" ht="84" x14ac:dyDescent="0.25">
      <c r="A60" s="90" t="s">
        <v>428</v>
      </c>
      <c r="B60" s="107" t="s">
        <v>429</v>
      </c>
      <c r="C60" s="107" t="s">
        <v>436</v>
      </c>
      <c r="D60" s="107" t="s">
        <v>431</v>
      </c>
      <c r="E60" s="108" t="s">
        <v>285</v>
      </c>
      <c r="F60" s="262">
        <v>65535.7</v>
      </c>
      <c r="G60" s="262"/>
      <c r="H60" s="108" t="s">
        <v>287</v>
      </c>
      <c r="I60" s="263"/>
      <c r="J60" s="263"/>
      <c r="K60" s="18"/>
    </row>
    <row r="61" spans="1:11" ht="84" x14ac:dyDescent="0.25">
      <c r="A61" s="90" t="s">
        <v>428</v>
      </c>
      <c r="B61" s="107" t="s">
        <v>429</v>
      </c>
      <c r="C61" s="107" t="s">
        <v>437</v>
      </c>
      <c r="D61" s="107" t="s">
        <v>431</v>
      </c>
      <c r="E61" s="108" t="s">
        <v>285</v>
      </c>
      <c r="F61" s="262">
        <v>105000</v>
      </c>
      <c r="G61" s="262"/>
      <c r="H61" s="108" t="s">
        <v>287</v>
      </c>
      <c r="I61" s="263"/>
      <c r="J61" s="263"/>
      <c r="K61" s="18"/>
    </row>
    <row r="62" spans="1:11" ht="72" x14ac:dyDescent="0.25">
      <c r="A62" s="90" t="s">
        <v>438</v>
      </c>
      <c r="B62" s="107" t="s">
        <v>439</v>
      </c>
      <c r="C62" s="107" t="s">
        <v>440</v>
      </c>
      <c r="D62" s="107" t="s">
        <v>441</v>
      </c>
      <c r="E62" s="108" t="s">
        <v>285</v>
      </c>
      <c r="F62" s="262">
        <v>118991.07</v>
      </c>
      <c r="G62" s="262"/>
      <c r="H62" s="108" t="s">
        <v>287</v>
      </c>
      <c r="I62" s="263"/>
      <c r="J62" s="263"/>
      <c r="K62" s="18"/>
    </row>
    <row r="63" spans="1:11" ht="72" x14ac:dyDescent="0.25">
      <c r="A63" s="90" t="s">
        <v>438</v>
      </c>
      <c r="B63" s="107" t="s">
        <v>442</v>
      </c>
      <c r="C63" s="107" t="s">
        <v>443</v>
      </c>
      <c r="D63" s="107" t="s">
        <v>444</v>
      </c>
      <c r="E63" s="108" t="s">
        <v>285</v>
      </c>
      <c r="F63" s="262">
        <v>241071.43</v>
      </c>
      <c r="G63" s="262"/>
      <c r="H63" s="108" t="s">
        <v>287</v>
      </c>
      <c r="I63" s="263"/>
      <c r="J63" s="263"/>
      <c r="K63" s="18"/>
    </row>
    <row r="64" spans="1:11" ht="108" x14ac:dyDescent="0.25">
      <c r="A64" s="90" t="s">
        <v>438</v>
      </c>
      <c r="B64" s="107" t="s">
        <v>445</v>
      </c>
      <c r="C64" s="107" t="s">
        <v>446</v>
      </c>
      <c r="D64" s="107" t="s">
        <v>447</v>
      </c>
      <c r="E64" s="108" t="s">
        <v>285</v>
      </c>
      <c r="F64" s="262">
        <v>11236584.82</v>
      </c>
      <c r="G64" s="262"/>
      <c r="H64" s="108" t="s">
        <v>287</v>
      </c>
      <c r="I64" s="263"/>
      <c r="J64" s="263"/>
      <c r="K64" s="18"/>
    </row>
    <row r="65" spans="1:11" ht="72" x14ac:dyDescent="0.25">
      <c r="A65" s="90" t="s">
        <v>438</v>
      </c>
      <c r="B65" s="107" t="s">
        <v>448</v>
      </c>
      <c r="C65" s="107" t="s">
        <v>440</v>
      </c>
      <c r="D65" s="107" t="s">
        <v>449</v>
      </c>
      <c r="E65" s="108" t="s">
        <v>285</v>
      </c>
      <c r="F65" s="262">
        <v>28600</v>
      </c>
      <c r="G65" s="262"/>
      <c r="H65" s="108" t="s">
        <v>287</v>
      </c>
      <c r="I65" s="263"/>
      <c r="J65" s="263"/>
      <c r="K65" s="18"/>
    </row>
    <row r="66" spans="1:11" ht="72" x14ac:dyDescent="0.25">
      <c r="A66" s="90" t="s">
        <v>438</v>
      </c>
      <c r="B66" s="107" t="s">
        <v>450</v>
      </c>
      <c r="C66" s="107" t="s">
        <v>440</v>
      </c>
      <c r="D66" s="107" t="s">
        <v>449</v>
      </c>
      <c r="E66" s="108" t="s">
        <v>285</v>
      </c>
      <c r="F66" s="262">
        <v>1500</v>
      </c>
      <c r="G66" s="262"/>
      <c r="H66" s="108" t="s">
        <v>287</v>
      </c>
      <c r="I66" s="263"/>
      <c r="J66" s="263"/>
      <c r="K66" s="18"/>
    </row>
    <row r="67" spans="1:11" ht="72" x14ac:dyDescent="0.25">
      <c r="A67" s="90" t="s">
        <v>451</v>
      </c>
      <c r="B67" s="107" t="s">
        <v>452</v>
      </c>
      <c r="C67" s="107" t="s">
        <v>443</v>
      </c>
      <c r="D67" s="107" t="s">
        <v>444</v>
      </c>
      <c r="E67" s="108" t="s">
        <v>285</v>
      </c>
      <c r="F67" s="262">
        <v>241071.43</v>
      </c>
      <c r="G67" s="262"/>
      <c r="H67" s="108" t="s">
        <v>287</v>
      </c>
      <c r="I67" s="263"/>
      <c r="J67" s="263"/>
      <c r="K67" s="18"/>
    </row>
    <row r="68" spans="1:11" ht="120" x14ac:dyDescent="0.25">
      <c r="A68" s="90" t="s">
        <v>453</v>
      </c>
      <c r="B68" s="107" t="s">
        <v>454</v>
      </c>
      <c r="C68" s="107" t="s">
        <v>455</v>
      </c>
      <c r="D68" s="107" t="s">
        <v>302</v>
      </c>
      <c r="E68" s="108" t="s">
        <v>285</v>
      </c>
      <c r="F68" s="262">
        <v>23733.93</v>
      </c>
      <c r="G68" s="262"/>
      <c r="H68" s="108" t="s">
        <v>287</v>
      </c>
      <c r="I68" s="263"/>
      <c r="J68" s="263"/>
      <c r="K68" s="18"/>
    </row>
    <row r="69" spans="1:11" ht="96" x14ac:dyDescent="0.25">
      <c r="A69" s="90" t="s">
        <v>456</v>
      </c>
      <c r="B69" s="107" t="s">
        <v>457</v>
      </c>
      <c r="C69" s="107" t="s">
        <v>458</v>
      </c>
      <c r="D69" s="107" t="s">
        <v>459</v>
      </c>
      <c r="E69" s="108" t="s">
        <v>285</v>
      </c>
      <c r="F69" s="262">
        <v>33035.72</v>
      </c>
      <c r="G69" s="262"/>
      <c r="H69" s="108" t="s">
        <v>287</v>
      </c>
      <c r="I69" s="263"/>
      <c r="J69" s="263"/>
      <c r="K69" s="18"/>
    </row>
    <row r="70" spans="1:11" ht="96" x14ac:dyDescent="0.25">
      <c r="A70" s="90" t="s">
        <v>456</v>
      </c>
      <c r="B70" s="107" t="s">
        <v>457</v>
      </c>
      <c r="C70" s="107" t="s">
        <v>460</v>
      </c>
      <c r="D70" s="107" t="s">
        <v>459</v>
      </c>
      <c r="E70" s="108" t="s">
        <v>285</v>
      </c>
      <c r="F70" s="262">
        <v>33035.71</v>
      </c>
      <c r="G70" s="262"/>
      <c r="H70" s="108" t="s">
        <v>287</v>
      </c>
      <c r="I70" s="263"/>
      <c r="J70" s="263"/>
      <c r="K70" s="18"/>
    </row>
    <row r="71" spans="1:11" ht="132" x14ac:dyDescent="0.25">
      <c r="A71" s="90" t="s">
        <v>461</v>
      </c>
      <c r="B71" s="107" t="s">
        <v>462</v>
      </c>
      <c r="C71" s="107" t="s">
        <v>463</v>
      </c>
      <c r="D71" s="107" t="s">
        <v>302</v>
      </c>
      <c r="E71" s="108" t="s">
        <v>285</v>
      </c>
      <c r="F71" s="262">
        <v>64108.04</v>
      </c>
      <c r="G71" s="262"/>
      <c r="H71" s="108" t="s">
        <v>287</v>
      </c>
      <c r="I71" s="263"/>
      <c r="J71" s="263"/>
      <c r="K71" s="18"/>
    </row>
    <row r="72" spans="1:11" ht="120" x14ac:dyDescent="0.25">
      <c r="A72" s="90" t="s">
        <v>461</v>
      </c>
      <c r="B72" s="107" t="s">
        <v>464</v>
      </c>
      <c r="C72" s="107" t="s">
        <v>465</v>
      </c>
      <c r="D72" s="107" t="s">
        <v>302</v>
      </c>
      <c r="E72" s="108" t="s">
        <v>285</v>
      </c>
      <c r="F72" s="262">
        <v>23125</v>
      </c>
      <c r="G72" s="262"/>
      <c r="H72" s="108" t="s">
        <v>287</v>
      </c>
      <c r="I72" s="263"/>
      <c r="J72" s="263"/>
      <c r="K72" s="18"/>
    </row>
    <row r="73" spans="1:11" ht="60" x14ac:dyDescent="0.25">
      <c r="A73" s="90" t="s">
        <v>466</v>
      </c>
      <c r="B73" s="107" t="s">
        <v>467</v>
      </c>
      <c r="C73" s="107" t="s">
        <v>468</v>
      </c>
      <c r="D73" s="107" t="s">
        <v>469</v>
      </c>
      <c r="E73" s="108" t="s">
        <v>285</v>
      </c>
      <c r="F73" s="262">
        <v>256440.18</v>
      </c>
      <c r="G73" s="262"/>
      <c r="H73" s="108" t="s">
        <v>287</v>
      </c>
      <c r="I73" s="263"/>
      <c r="J73" s="263"/>
      <c r="K73" s="18"/>
    </row>
    <row r="74" spans="1:11" ht="60" x14ac:dyDescent="0.25">
      <c r="A74" s="90" t="s">
        <v>466</v>
      </c>
      <c r="B74" s="107" t="s">
        <v>470</v>
      </c>
      <c r="C74" s="107" t="s">
        <v>468</v>
      </c>
      <c r="D74" s="107" t="s">
        <v>469</v>
      </c>
      <c r="E74" s="108" t="s">
        <v>285</v>
      </c>
      <c r="F74" s="262">
        <v>34732.14</v>
      </c>
      <c r="G74" s="262"/>
      <c r="H74" s="108" t="s">
        <v>287</v>
      </c>
      <c r="I74" s="263"/>
      <c r="J74" s="263"/>
      <c r="K74" s="18"/>
    </row>
    <row r="75" spans="1:11" ht="48" x14ac:dyDescent="0.25">
      <c r="A75" s="90" t="s">
        <v>471</v>
      </c>
      <c r="B75" s="107" t="s">
        <v>472</v>
      </c>
      <c r="C75" s="107" t="s">
        <v>473</v>
      </c>
      <c r="D75" s="107" t="s">
        <v>403</v>
      </c>
      <c r="E75" s="108" t="s">
        <v>285</v>
      </c>
      <c r="F75" s="262">
        <v>220000</v>
      </c>
      <c r="G75" s="262"/>
      <c r="H75" s="108" t="s">
        <v>287</v>
      </c>
      <c r="I75" s="263"/>
      <c r="J75" s="263"/>
      <c r="K75" s="18"/>
    </row>
    <row r="76" spans="1:11" ht="60" x14ac:dyDescent="0.25">
      <c r="A76" s="90" t="s">
        <v>474</v>
      </c>
      <c r="B76" s="107" t="s">
        <v>475</v>
      </c>
      <c r="C76" s="107" t="s">
        <v>476</v>
      </c>
      <c r="D76" s="107" t="s">
        <v>302</v>
      </c>
      <c r="E76" s="108" t="s">
        <v>285</v>
      </c>
      <c r="F76" s="262">
        <v>31034.82</v>
      </c>
      <c r="G76" s="262"/>
      <c r="H76" s="108" t="s">
        <v>287</v>
      </c>
      <c r="I76" s="263"/>
      <c r="J76" s="263"/>
      <c r="K76" s="18"/>
    </row>
    <row r="77" spans="1:11" ht="60" x14ac:dyDescent="0.25">
      <c r="A77" s="90" t="s">
        <v>474</v>
      </c>
      <c r="B77" s="107" t="s">
        <v>475</v>
      </c>
      <c r="C77" s="107" t="s">
        <v>476</v>
      </c>
      <c r="D77" s="107" t="s">
        <v>302</v>
      </c>
      <c r="E77" s="108" t="s">
        <v>285</v>
      </c>
      <c r="F77" s="262">
        <v>31034.82</v>
      </c>
      <c r="G77" s="262"/>
      <c r="H77" s="108" t="s">
        <v>287</v>
      </c>
      <c r="I77" s="263"/>
      <c r="J77" s="263"/>
      <c r="K77" s="18"/>
    </row>
    <row r="78" spans="1:11" ht="60" x14ac:dyDescent="0.25">
      <c r="A78" s="90" t="s">
        <v>474</v>
      </c>
      <c r="B78" s="107" t="s">
        <v>475</v>
      </c>
      <c r="C78" s="107" t="s">
        <v>476</v>
      </c>
      <c r="D78" s="107" t="s">
        <v>302</v>
      </c>
      <c r="E78" s="108" t="s">
        <v>285</v>
      </c>
      <c r="F78" s="262">
        <v>31034.82</v>
      </c>
      <c r="G78" s="262"/>
      <c r="H78" s="108" t="s">
        <v>287</v>
      </c>
      <c r="I78" s="263"/>
      <c r="J78" s="263"/>
      <c r="K78" s="18"/>
    </row>
    <row r="79" spans="1:11" ht="60" x14ac:dyDescent="0.25">
      <c r="A79" s="90" t="s">
        <v>474</v>
      </c>
      <c r="B79" s="107" t="s">
        <v>475</v>
      </c>
      <c r="C79" s="107" t="s">
        <v>476</v>
      </c>
      <c r="D79" s="107" t="s">
        <v>302</v>
      </c>
      <c r="E79" s="108" t="s">
        <v>285</v>
      </c>
      <c r="F79" s="262">
        <v>31034.82</v>
      </c>
      <c r="G79" s="262"/>
      <c r="H79" s="108" t="s">
        <v>287</v>
      </c>
      <c r="I79" s="263"/>
      <c r="J79" s="263"/>
      <c r="K79" s="18"/>
    </row>
    <row r="80" spans="1:11" ht="48" x14ac:dyDescent="0.25">
      <c r="A80" s="90" t="s">
        <v>477</v>
      </c>
      <c r="B80" s="107" t="s">
        <v>478</v>
      </c>
      <c r="C80" s="107" t="s">
        <v>479</v>
      </c>
      <c r="D80" s="107" t="s">
        <v>480</v>
      </c>
      <c r="E80" s="108" t="s">
        <v>285</v>
      </c>
      <c r="F80" s="262">
        <v>36250</v>
      </c>
      <c r="G80" s="262"/>
      <c r="H80" s="108" t="s">
        <v>287</v>
      </c>
      <c r="I80" s="263"/>
      <c r="J80" s="263"/>
      <c r="K80" s="18"/>
    </row>
    <row r="81" spans="1:11" ht="72" x14ac:dyDescent="0.25">
      <c r="A81" s="90" t="s">
        <v>481</v>
      </c>
      <c r="B81" s="107" t="s">
        <v>482</v>
      </c>
      <c r="C81" s="107" t="s">
        <v>483</v>
      </c>
      <c r="D81" s="107" t="s">
        <v>469</v>
      </c>
      <c r="E81" s="108" t="s">
        <v>285</v>
      </c>
      <c r="F81" s="262">
        <v>108147.32</v>
      </c>
      <c r="G81" s="262"/>
      <c r="H81" s="108" t="s">
        <v>287</v>
      </c>
      <c r="I81" s="263"/>
      <c r="J81" s="263"/>
      <c r="K81" s="18"/>
    </row>
    <row r="82" spans="1:11" ht="72" x14ac:dyDescent="0.25">
      <c r="A82" s="90" t="s">
        <v>481</v>
      </c>
      <c r="B82" s="107" t="s">
        <v>484</v>
      </c>
      <c r="C82" s="107" t="s">
        <v>483</v>
      </c>
      <c r="D82" s="107" t="s">
        <v>469</v>
      </c>
      <c r="E82" s="108" t="s">
        <v>285</v>
      </c>
      <c r="F82" s="262">
        <v>20535.71</v>
      </c>
      <c r="G82" s="262"/>
      <c r="H82" s="108" t="s">
        <v>287</v>
      </c>
      <c r="I82" s="263"/>
      <c r="J82" s="263"/>
      <c r="K82" s="18"/>
    </row>
    <row r="83" spans="1:11" ht="84" x14ac:dyDescent="0.25">
      <c r="A83" s="90" t="s">
        <v>485</v>
      </c>
      <c r="B83" s="107" t="s">
        <v>486</v>
      </c>
      <c r="C83" s="107" t="s">
        <v>487</v>
      </c>
      <c r="D83" s="107" t="s">
        <v>302</v>
      </c>
      <c r="E83" s="108" t="s">
        <v>285</v>
      </c>
      <c r="F83" s="262">
        <v>363391.07</v>
      </c>
      <c r="G83" s="262"/>
      <c r="H83" s="108" t="s">
        <v>287</v>
      </c>
      <c r="I83" s="263"/>
      <c r="J83" s="263"/>
      <c r="K83" s="18"/>
    </row>
    <row r="84" spans="1:11" ht="48" x14ac:dyDescent="0.25">
      <c r="A84" s="90" t="s">
        <v>488</v>
      </c>
      <c r="B84" s="107" t="s">
        <v>489</v>
      </c>
      <c r="C84" s="107" t="s">
        <v>473</v>
      </c>
      <c r="D84" s="107" t="s">
        <v>403</v>
      </c>
      <c r="E84" s="108" t="s">
        <v>285</v>
      </c>
      <c r="F84" s="262">
        <v>220000</v>
      </c>
      <c r="G84" s="262"/>
      <c r="H84" s="108" t="s">
        <v>287</v>
      </c>
      <c r="I84" s="263"/>
      <c r="J84" s="263"/>
      <c r="K84" s="18"/>
    </row>
    <row r="85" spans="1:11" ht="84" x14ac:dyDescent="0.25">
      <c r="A85" s="90" t="s">
        <v>490</v>
      </c>
      <c r="B85" s="107" t="s">
        <v>491</v>
      </c>
      <c r="C85" s="107" t="s">
        <v>492</v>
      </c>
      <c r="D85" s="107" t="s">
        <v>302</v>
      </c>
      <c r="E85" s="108" t="s">
        <v>285</v>
      </c>
      <c r="F85" s="262">
        <v>322501.78999999998</v>
      </c>
      <c r="G85" s="262"/>
      <c r="H85" s="108" t="s">
        <v>287</v>
      </c>
      <c r="I85" s="263"/>
      <c r="J85" s="263"/>
      <c r="K85" s="18"/>
    </row>
    <row r="86" spans="1:11" ht="84" x14ac:dyDescent="0.25">
      <c r="A86" s="90" t="s">
        <v>493</v>
      </c>
      <c r="B86" s="107" t="s">
        <v>494</v>
      </c>
      <c r="C86" s="107" t="s">
        <v>495</v>
      </c>
      <c r="D86" s="107" t="s">
        <v>302</v>
      </c>
      <c r="E86" s="108" t="s">
        <v>285</v>
      </c>
      <c r="F86" s="262">
        <v>541960.71</v>
      </c>
      <c r="G86" s="262"/>
      <c r="H86" s="108" t="s">
        <v>287</v>
      </c>
      <c r="I86" s="263"/>
      <c r="J86" s="263"/>
      <c r="K86" s="18"/>
    </row>
    <row r="87" spans="1:11" ht="72" x14ac:dyDescent="0.25">
      <c r="A87" s="90" t="s">
        <v>496</v>
      </c>
      <c r="B87" s="107" t="s">
        <v>497</v>
      </c>
      <c r="C87" s="107" t="s">
        <v>498</v>
      </c>
      <c r="D87" s="107" t="s">
        <v>302</v>
      </c>
      <c r="E87" s="108" t="s">
        <v>285</v>
      </c>
      <c r="F87" s="262">
        <v>117751.79</v>
      </c>
      <c r="G87" s="262"/>
      <c r="H87" s="108" t="s">
        <v>287</v>
      </c>
      <c r="I87" s="263"/>
      <c r="J87" s="263"/>
      <c r="K87" s="18"/>
    </row>
    <row r="88" spans="1:11" ht="72" x14ac:dyDescent="0.25">
      <c r="A88" s="90" t="s">
        <v>496</v>
      </c>
      <c r="B88" s="107" t="s">
        <v>497</v>
      </c>
      <c r="C88" s="107" t="s">
        <v>499</v>
      </c>
      <c r="D88" s="107" t="s">
        <v>302</v>
      </c>
      <c r="E88" s="108" t="s">
        <v>285</v>
      </c>
      <c r="F88" s="262">
        <v>24553.57</v>
      </c>
      <c r="G88" s="262"/>
      <c r="H88" s="108" t="s">
        <v>287</v>
      </c>
      <c r="I88" s="263"/>
      <c r="J88" s="263"/>
      <c r="K88" s="18"/>
    </row>
    <row r="89" spans="1:11" ht="84" x14ac:dyDescent="0.25">
      <c r="A89" s="90" t="s">
        <v>496</v>
      </c>
      <c r="B89" s="107" t="s">
        <v>497</v>
      </c>
      <c r="C89" s="107" t="s">
        <v>500</v>
      </c>
      <c r="D89" s="107" t="s">
        <v>302</v>
      </c>
      <c r="E89" s="108" t="s">
        <v>285</v>
      </c>
      <c r="F89" s="262">
        <v>37523.21</v>
      </c>
      <c r="G89" s="262"/>
      <c r="H89" s="108" t="s">
        <v>287</v>
      </c>
      <c r="I89" s="263"/>
      <c r="J89" s="263"/>
      <c r="K89" s="18"/>
    </row>
    <row r="90" spans="1:11" ht="60" x14ac:dyDescent="0.25">
      <c r="A90" s="90" t="s">
        <v>501</v>
      </c>
      <c r="B90" s="107" t="s">
        <v>502</v>
      </c>
      <c r="C90" s="107" t="s">
        <v>503</v>
      </c>
      <c r="D90" s="107" t="s">
        <v>469</v>
      </c>
      <c r="E90" s="108" t="s">
        <v>285</v>
      </c>
      <c r="F90" s="262">
        <v>19196.43</v>
      </c>
      <c r="G90" s="262"/>
      <c r="H90" s="108" t="s">
        <v>287</v>
      </c>
      <c r="I90" s="263"/>
      <c r="J90" s="263"/>
      <c r="K90" s="18"/>
    </row>
    <row r="91" spans="1:11" ht="48" x14ac:dyDescent="0.25">
      <c r="A91" s="90" t="s">
        <v>504</v>
      </c>
      <c r="B91" s="107" t="s">
        <v>505</v>
      </c>
      <c r="C91" s="107" t="s">
        <v>506</v>
      </c>
      <c r="D91" s="107" t="s">
        <v>507</v>
      </c>
      <c r="E91" s="108" t="s">
        <v>285</v>
      </c>
      <c r="F91" s="262">
        <v>70000</v>
      </c>
      <c r="G91" s="262"/>
      <c r="H91" s="108" t="s">
        <v>287</v>
      </c>
      <c r="I91" s="263"/>
      <c r="J91" s="263"/>
      <c r="K91" s="18"/>
    </row>
    <row r="92" spans="1:11" x14ac:dyDescent="0.25">
      <c r="A92" s="264"/>
      <c r="B92" s="264"/>
      <c r="C92" s="264"/>
      <c r="D92" s="264"/>
      <c r="E92" s="265">
        <v>17300563.370000001</v>
      </c>
      <c r="F92" s="265"/>
      <c r="G92" s="265"/>
      <c r="H92" s="266"/>
      <c r="I92" s="266"/>
      <c r="J92" s="266"/>
      <c r="K92" s="18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1" s="46" customFormat="1" x14ac:dyDescent="0.25">
      <c r="A94" s="276" t="s">
        <v>111</v>
      </c>
      <c r="B94" s="276"/>
      <c r="C94" s="276"/>
      <c r="D94" s="276"/>
    </row>
    <row r="95" spans="1:11" s="46" customFormat="1" x14ac:dyDescent="0.25">
      <c r="A95" s="276" t="s">
        <v>359</v>
      </c>
      <c r="B95" s="276"/>
      <c r="C95" s="276"/>
      <c r="D95" s="276"/>
    </row>
    <row r="96" spans="1:11" x14ac:dyDescent="0.25">
      <c r="A96" s="3"/>
      <c r="B96" s="3"/>
      <c r="C96" s="3"/>
      <c r="D96" s="3"/>
    </row>
    <row r="97" spans="1:6" x14ac:dyDescent="0.25">
      <c r="A97" s="84" t="s">
        <v>106</v>
      </c>
      <c r="B97" s="84" t="s">
        <v>114</v>
      </c>
      <c r="C97" s="84" t="s">
        <v>108</v>
      </c>
      <c r="D97" s="84" t="s">
        <v>109</v>
      </c>
    </row>
    <row r="98" spans="1:6" x14ac:dyDescent="0.25">
      <c r="A98" s="85" t="s">
        <v>284</v>
      </c>
      <c r="B98" s="86" t="s">
        <v>115</v>
      </c>
      <c r="C98" s="87">
        <v>2177179501.4499998</v>
      </c>
      <c r="D98" s="88"/>
    </row>
    <row r="99" spans="1:6" x14ac:dyDescent="0.25">
      <c r="A99" s="89"/>
      <c r="B99" s="90" t="s">
        <v>360</v>
      </c>
      <c r="C99" s="91">
        <v>31461656.41</v>
      </c>
      <c r="D99" s="92"/>
    </row>
    <row r="100" spans="1:6" x14ac:dyDescent="0.25">
      <c r="A100" s="89"/>
      <c r="B100" s="90" t="s">
        <v>285</v>
      </c>
      <c r="C100" s="91">
        <v>2109580092.8399999</v>
      </c>
      <c r="D100" s="91">
        <v>2105050370.3399999</v>
      </c>
    </row>
    <row r="101" spans="1:6" x14ac:dyDescent="0.25">
      <c r="A101" s="89"/>
      <c r="B101" s="90" t="s">
        <v>286</v>
      </c>
      <c r="C101" s="91">
        <v>308352098.94999999</v>
      </c>
      <c r="D101" s="91">
        <v>312881821.44999999</v>
      </c>
    </row>
    <row r="102" spans="1:6" x14ac:dyDescent="0.25">
      <c r="A102" s="89"/>
      <c r="B102" s="90" t="s">
        <v>361</v>
      </c>
      <c r="C102" s="91">
        <v>12320182.189999999</v>
      </c>
      <c r="D102" s="92"/>
    </row>
    <row r="103" spans="1:6" x14ac:dyDescent="0.25">
      <c r="A103" s="89"/>
      <c r="B103" s="90" t="s">
        <v>362</v>
      </c>
      <c r="C103" s="91">
        <v>206481.28</v>
      </c>
      <c r="D103" s="92"/>
    </row>
    <row r="104" spans="1:6" x14ac:dyDescent="0.25">
      <c r="A104" s="89"/>
      <c r="B104" s="102" t="s">
        <v>287</v>
      </c>
      <c r="C104" s="103">
        <v>1390533.92</v>
      </c>
      <c r="D104" s="92"/>
      <c r="F104" s="114">
        <f>C104/1000</f>
        <v>1391</v>
      </c>
    </row>
    <row r="105" spans="1:6" x14ac:dyDescent="0.25">
      <c r="A105" s="89"/>
      <c r="B105" s="90" t="s">
        <v>338</v>
      </c>
      <c r="C105" s="91">
        <v>5349829</v>
      </c>
      <c r="D105" s="92"/>
    </row>
    <row r="106" spans="1:6" x14ac:dyDescent="0.25">
      <c r="A106" s="89"/>
      <c r="B106" s="90" t="s">
        <v>288</v>
      </c>
      <c r="C106" s="92"/>
      <c r="D106" s="91">
        <v>1065541.1599999999</v>
      </c>
    </row>
    <row r="107" spans="1:6" x14ac:dyDescent="0.25">
      <c r="A107" s="89"/>
      <c r="B107" s="90" t="s">
        <v>289</v>
      </c>
      <c r="C107" s="92"/>
      <c r="D107" s="91">
        <v>11750974</v>
      </c>
    </row>
    <row r="108" spans="1:6" x14ac:dyDescent="0.25">
      <c r="A108" s="89"/>
      <c r="B108" s="90" t="s">
        <v>290</v>
      </c>
      <c r="C108" s="92"/>
      <c r="D108" s="91">
        <v>2041167.12</v>
      </c>
    </row>
    <row r="109" spans="1:6" x14ac:dyDescent="0.25">
      <c r="A109" s="89"/>
      <c r="B109" s="90" t="s">
        <v>291</v>
      </c>
      <c r="C109" s="92"/>
      <c r="D109" s="91">
        <v>94377572.120000005</v>
      </c>
    </row>
    <row r="110" spans="1:6" x14ac:dyDescent="0.25">
      <c r="A110" s="89"/>
      <c r="B110" s="90" t="s">
        <v>292</v>
      </c>
      <c r="C110" s="92"/>
      <c r="D110" s="91">
        <v>50218836.939999998</v>
      </c>
    </row>
    <row r="111" spans="1:6" x14ac:dyDescent="0.25">
      <c r="A111" s="85"/>
      <c r="B111" s="86" t="s">
        <v>116</v>
      </c>
      <c r="C111" s="87">
        <v>2468660874.5900002</v>
      </c>
      <c r="D111" s="87">
        <v>2577386283.1300001</v>
      </c>
    </row>
    <row r="112" spans="1:6" x14ac:dyDescent="0.25">
      <c r="A112" s="85"/>
      <c r="B112" s="86" t="s">
        <v>117</v>
      </c>
      <c r="C112" s="87">
        <v>2068454092.9100001</v>
      </c>
      <c r="D112" s="88"/>
    </row>
    <row r="114" spans="1:11" x14ac:dyDescent="0.25">
      <c r="A114" s="276" t="s">
        <v>111</v>
      </c>
      <c r="B114" s="276"/>
      <c r="C114" s="276"/>
      <c r="D114" s="276"/>
      <c r="E114" s="3"/>
      <c r="F114" s="3"/>
      <c r="G114" s="3"/>
      <c r="H114" s="3"/>
      <c r="I114" s="3"/>
      <c r="J114" s="3"/>
    </row>
    <row r="115" spans="1:11" x14ac:dyDescent="0.25">
      <c r="A115" s="276" t="s">
        <v>366</v>
      </c>
      <c r="B115" s="276"/>
      <c r="C115" s="276"/>
      <c r="D115" s="276"/>
      <c r="E115" s="3"/>
      <c r="F115" s="3"/>
      <c r="G115" s="3"/>
      <c r="H115" s="3"/>
      <c r="I115" s="3"/>
      <c r="J115" s="3"/>
    </row>
    <row r="116" spans="1:1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1" ht="22.5" x14ac:dyDescent="0.25">
      <c r="A117" s="104" t="s">
        <v>294</v>
      </c>
      <c r="B117" s="104" t="s">
        <v>295</v>
      </c>
      <c r="C117" s="3"/>
      <c r="D117" s="3"/>
      <c r="E117" s="3"/>
      <c r="F117" s="3"/>
      <c r="G117" s="3"/>
      <c r="H117" s="3"/>
      <c r="I117" s="3"/>
      <c r="J117" s="3"/>
    </row>
    <row r="118" spans="1:1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1" x14ac:dyDescent="0.25">
      <c r="A119" s="269" t="s">
        <v>283</v>
      </c>
      <c r="B119" s="271" t="s">
        <v>296</v>
      </c>
      <c r="C119" s="271" t="s">
        <v>297</v>
      </c>
      <c r="D119" s="273" t="s">
        <v>298</v>
      </c>
      <c r="E119" s="275" t="s">
        <v>108</v>
      </c>
      <c r="F119" s="275"/>
      <c r="G119" s="275"/>
      <c r="H119" s="267" t="s">
        <v>109</v>
      </c>
      <c r="I119" s="267"/>
      <c r="J119" s="267"/>
    </row>
    <row r="120" spans="1:11" x14ac:dyDescent="0.25">
      <c r="A120" s="270"/>
      <c r="B120" s="272"/>
      <c r="C120" s="272"/>
      <c r="D120" s="274"/>
      <c r="E120" s="105" t="s">
        <v>106</v>
      </c>
      <c r="F120" s="268"/>
      <c r="G120" s="268"/>
      <c r="H120" s="106" t="s">
        <v>106</v>
      </c>
      <c r="I120" s="268"/>
      <c r="J120" s="268"/>
    </row>
    <row r="121" spans="1:11" ht="60" x14ac:dyDescent="0.25">
      <c r="A121" s="90" t="s">
        <v>367</v>
      </c>
      <c r="B121" s="107" t="s">
        <v>368</v>
      </c>
      <c r="C121" s="107" t="s">
        <v>369</v>
      </c>
      <c r="D121" s="107" t="s">
        <v>370</v>
      </c>
      <c r="E121" s="108" t="s">
        <v>285</v>
      </c>
      <c r="F121" s="262">
        <v>60000</v>
      </c>
      <c r="G121" s="262"/>
      <c r="H121" s="108" t="s">
        <v>287</v>
      </c>
      <c r="I121" s="263"/>
      <c r="J121" s="263"/>
      <c r="K121" s="4"/>
    </row>
    <row r="122" spans="1:11" ht="72" x14ac:dyDescent="0.25">
      <c r="A122" s="90" t="s">
        <v>371</v>
      </c>
      <c r="B122" s="107" t="s">
        <v>372</v>
      </c>
      <c r="C122" s="107" t="s">
        <v>373</v>
      </c>
      <c r="D122" s="107" t="s">
        <v>374</v>
      </c>
      <c r="E122" s="108" t="s">
        <v>285</v>
      </c>
      <c r="F122" s="262">
        <v>22321.43</v>
      </c>
      <c r="G122" s="262"/>
      <c r="H122" s="108" t="s">
        <v>287</v>
      </c>
      <c r="I122" s="263"/>
      <c r="J122" s="263"/>
      <c r="K122" s="18"/>
    </row>
    <row r="123" spans="1:11" ht="60" x14ac:dyDescent="0.25">
      <c r="A123" s="90" t="s">
        <v>375</v>
      </c>
      <c r="B123" s="107" t="s">
        <v>376</v>
      </c>
      <c r="C123" s="107" t="s">
        <v>377</v>
      </c>
      <c r="D123" s="107" t="s">
        <v>302</v>
      </c>
      <c r="E123" s="108" t="s">
        <v>285</v>
      </c>
      <c r="F123" s="262">
        <v>245915.18</v>
      </c>
      <c r="G123" s="262"/>
      <c r="H123" s="108" t="s">
        <v>287</v>
      </c>
      <c r="I123" s="263"/>
      <c r="J123" s="263"/>
      <c r="K123" s="18"/>
    </row>
    <row r="124" spans="1:11" ht="84" x14ac:dyDescent="0.25">
      <c r="A124" s="90" t="s">
        <v>378</v>
      </c>
      <c r="B124" s="107" t="s">
        <v>379</v>
      </c>
      <c r="C124" s="107" t="s">
        <v>380</v>
      </c>
      <c r="D124" s="107" t="s">
        <v>302</v>
      </c>
      <c r="E124" s="108" t="s">
        <v>285</v>
      </c>
      <c r="F124" s="262">
        <v>77589.289999999994</v>
      </c>
      <c r="G124" s="262"/>
      <c r="H124" s="108" t="s">
        <v>287</v>
      </c>
      <c r="I124" s="263"/>
      <c r="J124" s="263"/>
      <c r="K124" s="18"/>
    </row>
    <row r="125" spans="1:11" ht="84" x14ac:dyDescent="0.25">
      <c r="A125" s="90" t="s">
        <v>378</v>
      </c>
      <c r="B125" s="107" t="s">
        <v>379</v>
      </c>
      <c r="C125" s="107" t="s">
        <v>380</v>
      </c>
      <c r="D125" s="107" t="s">
        <v>302</v>
      </c>
      <c r="E125" s="108" t="s">
        <v>285</v>
      </c>
      <c r="F125" s="262">
        <v>77589.289999999994</v>
      </c>
      <c r="G125" s="262"/>
      <c r="H125" s="108" t="s">
        <v>287</v>
      </c>
      <c r="I125" s="263"/>
      <c r="J125" s="263"/>
      <c r="K125" s="18"/>
    </row>
    <row r="126" spans="1:11" ht="84" x14ac:dyDescent="0.25">
      <c r="A126" s="90" t="s">
        <v>378</v>
      </c>
      <c r="B126" s="107" t="s">
        <v>379</v>
      </c>
      <c r="C126" s="107" t="s">
        <v>380</v>
      </c>
      <c r="D126" s="107" t="s">
        <v>302</v>
      </c>
      <c r="E126" s="108" t="s">
        <v>285</v>
      </c>
      <c r="F126" s="262">
        <v>77589.279999999999</v>
      </c>
      <c r="G126" s="262"/>
      <c r="H126" s="108" t="s">
        <v>287</v>
      </c>
      <c r="I126" s="263"/>
      <c r="J126" s="263"/>
      <c r="K126" s="18"/>
    </row>
    <row r="127" spans="1:11" ht="84" x14ac:dyDescent="0.25">
      <c r="A127" s="90" t="s">
        <v>378</v>
      </c>
      <c r="B127" s="107" t="s">
        <v>379</v>
      </c>
      <c r="C127" s="107" t="s">
        <v>380</v>
      </c>
      <c r="D127" s="107" t="s">
        <v>302</v>
      </c>
      <c r="E127" s="108" t="s">
        <v>285</v>
      </c>
      <c r="F127" s="262">
        <v>77589.279999999999</v>
      </c>
      <c r="G127" s="262"/>
      <c r="H127" s="108" t="s">
        <v>287</v>
      </c>
      <c r="I127" s="263"/>
      <c r="J127" s="263"/>
      <c r="K127" s="18"/>
    </row>
    <row r="128" spans="1:11" ht="84" x14ac:dyDescent="0.25">
      <c r="A128" s="90" t="s">
        <v>220</v>
      </c>
      <c r="B128" s="107" t="s">
        <v>381</v>
      </c>
      <c r="C128" s="107" t="s">
        <v>382</v>
      </c>
      <c r="D128" s="107" t="s">
        <v>302</v>
      </c>
      <c r="E128" s="108" t="s">
        <v>285</v>
      </c>
      <c r="F128" s="262">
        <v>115982.14</v>
      </c>
      <c r="G128" s="262"/>
      <c r="H128" s="108" t="s">
        <v>287</v>
      </c>
      <c r="I128" s="263"/>
      <c r="J128" s="263"/>
      <c r="K128" s="18"/>
    </row>
    <row r="129" spans="1:11" ht="60" x14ac:dyDescent="0.25">
      <c r="A129" s="90" t="s">
        <v>383</v>
      </c>
      <c r="B129" s="107" t="s">
        <v>384</v>
      </c>
      <c r="C129" s="107" t="s">
        <v>385</v>
      </c>
      <c r="D129" s="107" t="s">
        <v>386</v>
      </c>
      <c r="E129" s="108" t="s">
        <v>285</v>
      </c>
      <c r="F129" s="262">
        <v>71428.570000000007</v>
      </c>
      <c r="G129" s="262"/>
      <c r="H129" s="108" t="s">
        <v>287</v>
      </c>
      <c r="I129" s="263"/>
      <c r="J129" s="263"/>
      <c r="K129" s="18"/>
    </row>
    <row r="130" spans="1:11" ht="72" x14ac:dyDescent="0.25">
      <c r="A130" s="90" t="s">
        <v>221</v>
      </c>
      <c r="B130" s="107" t="s">
        <v>387</v>
      </c>
      <c r="C130" s="107" t="s">
        <v>388</v>
      </c>
      <c r="D130" s="107" t="s">
        <v>389</v>
      </c>
      <c r="E130" s="108" t="s">
        <v>285</v>
      </c>
      <c r="F130" s="262">
        <v>62500</v>
      </c>
      <c r="G130" s="262"/>
      <c r="H130" s="108" t="s">
        <v>287</v>
      </c>
      <c r="I130" s="263"/>
      <c r="J130" s="263"/>
      <c r="K130" s="18"/>
    </row>
    <row r="131" spans="1:11" ht="72" x14ac:dyDescent="0.25">
      <c r="A131" s="90" t="s">
        <v>221</v>
      </c>
      <c r="B131" s="107" t="s">
        <v>390</v>
      </c>
      <c r="C131" s="107" t="s">
        <v>388</v>
      </c>
      <c r="D131" s="107" t="s">
        <v>389</v>
      </c>
      <c r="E131" s="108" t="s">
        <v>285</v>
      </c>
      <c r="F131" s="262">
        <v>17857.14</v>
      </c>
      <c r="G131" s="262"/>
      <c r="H131" s="108" t="s">
        <v>287</v>
      </c>
      <c r="I131" s="263"/>
      <c r="J131" s="263"/>
      <c r="K131" s="18"/>
    </row>
    <row r="132" spans="1:11" ht="72" x14ac:dyDescent="0.25">
      <c r="A132" s="90" t="s">
        <v>391</v>
      </c>
      <c r="B132" s="107" t="s">
        <v>392</v>
      </c>
      <c r="C132" s="107" t="s">
        <v>393</v>
      </c>
      <c r="D132" s="107" t="s">
        <v>389</v>
      </c>
      <c r="E132" s="108" t="s">
        <v>285</v>
      </c>
      <c r="F132" s="262">
        <v>65178.57</v>
      </c>
      <c r="G132" s="262"/>
      <c r="H132" s="108" t="s">
        <v>287</v>
      </c>
      <c r="I132" s="263"/>
      <c r="J132" s="263"/>
      <c r="K132" s="18"/>
    </row>
    <row r="133" spans="1:11" ht="72" x14ac:dyDescent="0.25">
      <c r="A133" s="90" t="s">
        <v>391</v>
      </c>
      <c r="B133" s="107" t="s">
        <v>394</v>
      </c>
      <c r="C133" s="107" t="s">
        <v>393</v>
      </c>
      <c r="D133" s="107" t="s">
        <v>389</v>
      </c>
      <c r="E133" s="108" t="s">
        <v>285</v>
      </c>
      <c r="F133" s="262">
        <v>16964.29</v>
      </c>
      <c r="G133" s="262"/>
      <c r="H133" s="108" t="s">
        <v>287</v>
      </c>
      <c r="I133" s="263"/>
      <c r="J133" s="263"/>
      <c r="K133" s="18"/>
    </row>
    <row r="134" spans="1:11" ht="60" x14ac:dyDescent="0.25">
      <c r="A134" s="90" t="s">
        <v>395</v>
      </c>
      <c r="B134" s="107" t="s">
        <v>396</v>
      </c>
      <c r="C134" s="107" t="s">
        <v>385</v>
      </c>
      <c r="D134" s="107" t="s">
        <v>397</v>
      </c>
      <c r="E134" s="108" t="s">
        <v>285</v>
      </c>
      <c r="F134" s="262">
        <v>51200</v>
      </c>
      <c r="G134" s="262"/>
      <c r="H134" s="108" t="s">
        <v>287</v>
      </c>
      <c r="I134" s="263"/>
      <c r="J134" s="263"/>
      <c r="K134" s="18"/>
    </row>
    <row r="135" spans="1:11" ht="72" x14ac:dyDescent="0.25">
      <c r="A135" s="90" t="s">
        <v>234</v>
      </c>
      <c r="B135" s="107" t="s">
        <v>398</v>
      </c>
      <c r="C135" s="107" t="s">
        <v>399</v>
      </c>
      <c r="D135" s="107" t="s">
        <v>400</v>
      </c>
      <c r="E135" s="108" t="s">
        <v>285</v>
      </c>
      <c r="F135" s="262">
        <v>119800</v>
      </c>
      <c r="G135" s="262"/>
      <c r="H135" s="108" t="s">
        <v>287</v>
      </c>
      <c r="I135" s="263"/>
      <c r="J135" s="263"/>
      <c r="K135" s="18"/>
    </row>
    <row r="136" spans="1:11" ht="48" x14ac:dyDescent="0.25">
      <c r="A136" s="90" t="s">
        <v>236</v>
      </c>
      <c r="B136" s="107" t="s">
        <v>401</v>
      </c>
      <c r="C136" s="107" t="s">
        <v>402</v>
      </c>
      <c r="D136" s="107" t="s">
        <v>403</v>
      </c>
      <c r="E136" s="108" t="s">
        <v>285</v>
      </c>
      <c r="F136" s="262">
        <v>200000</v>
      </c>
      <c r="G136" s="262"/>
      <c r="H136" s="108" t="s">
        <v>287</v>
      </c>
      <c r="I136" s="263"/>
      <c r="J136" s="263"/>
      <c r="K136" s="18"/>
    </row>
    <row r="137" spans="1:11" ht="48" x14ac:dyDescent="0.25">
      <c r="A137" s="90" t="s">
        <v>237</v>
      </c>
      <c r="B137" s="107" t="s">
        <v>404</v>
      </c>
      <c r="C137" s="107" t="s">
        <v>405</v>
      </c>
      <c r="D137" s="107" t="s">
        <v>302</v>
      </c>
      <c r="E137" s="108" t="s">
        <v>285</v>
      </c>
      <c r="F137" s="262">
        <v>21922.32</v>
      </c>
      <c r="G137" s="262"/>
      <c r="H137" s="108" t="s">
        <v>287</v>
      </c>
      <c r="I137" s="263"/>
      <c r="J137" s="263"/>
      <c r="K137" s="18"/>
    </row>
    <row r="138" spans="1:11" ht="60" x14ac:dyDescent="0.25">
      <c r="A138" s="90" t="s">
        <v>238</v>
      </c>
      <c r="B138" s="107" t="s">
        <v>406</v>
      </c>
      <c r="C138" s="107" t="s">
        <v>407</v>
      </c>
      <c r="D138" s="107" t="s">
        <v>374</v>
      </c>
      <c r="E138" s="108" t="s">
        <v>285</v>
      </c>
      <c r="F138" s="262">
        <v>9107.14</v>
      </c>
      <c r="G138" s="262"/>
      <c r="H138" s="108" t="s">
        <v>287</v>
      </c>
      <c r="I138" s="263"/>
      <c r="J138" s="263"/>
      <c r="K138" s="18"/>
    </row>
    <row r="139" spans="1:11" x14ac:dyDescent="0.25">
      <c r="A139" s="264"/>
      <c r="B139" s="264"/>
      <c r="C139" s="264"/>
      <c r="D139" s="264"/>
      <c r="E139" s="265">
        <v>1390533.92</v>
      </c>
      <c r="F139" s="265"/>
      <c r="G139" s="265"/>
      <c r="H139" s="266"/>
      <c r="I139" s="266"/>
      <c r="J139" s="266"/>
    </row>
    <row r="141" spans="1:1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</sheetData>
  <mergeCells count="189">
    <mergeCell ref="I122:J122"/>
    <mergeCell ref="F123:G123"/>
    <mergeCell ref="I123:J123"/>
    <mergeCell ref="F124:G124"/>
    <mergeCell ref="I124:J124"/>
    <mergeCell ref="E119:G119"/>
    <mergeCell ref="H119:J119"/>
    <mergeCell ref="F120:G120"/>
    <mergeCell ref="I120:J120"/>
    <mergeCell ref="F121:G121"/>
    <mergeCell ref="I121:J121"/>
    <mergeCell ref="I128:J128"/>
    <mergeCell ref="F129:G129"/>
    <mergeCell ref="I129:J129"/>
    <mergeCell ref="F130:G130"/>
    <mergeCell ref="I130:J130"/>
    <mergeCell ref="F125:G125"/>
    <mergeCell ref="I125:J125"/>
    <mergeCell ref="A139:D139"/>
    <mergeCell ref="E139:G139"/>
    <mergeCell ref="H139:J139"/>
    <mergeCell ref="F134:G134"/>
    <mergeCell ref="I134:J134"/>
    <mergeCell ref="F135:G135"/>
    <mergeCell ref="I135:J135"/>
    <mergeCell ref="F136:G136"/>
    <mergeCell ref="I136:J136"/>
    <mergeCell ref="F126:G126"/>
    <mergeCell ref="I126:J126"/>
    <mergeCell ref="F127:G127"/>
    <mergeCell ref="I127:J127"/>
    <mergeCell ref="I137:J137"/>
    <mergeCell ref="F138:G138"/>
    <mergeCell ref="I138:J138"/>
    <mergeCell ref="F131:G131"/>
    <mergeCell ref="I131:J131"/>
    <mergeCell ref="F132:G132"/>
    <mergeCell ref="I132:J132"/>
    <mergeCell ref="F133:G133"/>
    <mergeCell ref="I133:J133"/>
    <mergeCell ref="A31:B31"/>
    <mergeCell ref="A32:B32"/>
    <mergeCell ref="A1:D1"/>
    <mergeCell ref="A2:D2"/>
    <mergeCell ref="A26:A27"/>
    <mergeCell ref="B26:B27"/>
    <mergeCell ref="C26:C27"/>
    <mergeCell ref="D26:D27"/>
    <mergeCell ref="A29:D29"/>
    <mergeCell ref="E29:G29"/>
    <mergeCell ref="H29:J29"/>
    <mergeCell ref="A21:B21"/>
    <mergeCell ref="A22:B22"/>
    <mergeCell ref="E26:G26"/>
    <mergeCell ref="H26:J26"/>
    <mergeCell ref="F27:G27"/>
    <mergeCell ref="I27:J27"/>
    <mergeCell ref="F28:G28"/>
    <mergeCell ref="I28:J28"/>
    <mergeCell ref="F137:G137"/>
    <mergeCell ref="F128:G128"/>
    <mergeCell ref="F122:G122"/>
    <mergeCell ref="A94:D94"/>
    <mergeCell ref="A95:D95"/>
    <mergeCell ref="A119:A120"/>
    <mergeCell ref="B119:B120"/>
    <mergeCell ref="C119:C120"/>
    <mergeCell ref="D119:D120"/>
    <mergeCell ref="A114:D114"/>
    <mergeCell ref="A115:D115"/>
    <mergeCell ref="H36:J36"/>
    <mergeCell ref="F37:G37"/>
    <mergeCell ref="I37:J37"/>
    <mergeCell ref="F38:G38"/>
    <mergeCell ref="I38:J38"/>
    <mergeCell ref="A36:A37"/>
    <mergeCell ref="B36:B37"/>
    <mergeCell ref="C36:C37"/>
    <mergeCell ref="D36:D37"/>
    <mergeCell ref="E36:G36"/>
    <mergeCell ref="F42:G42"/>
    <mergeCell ref="I42:J42"/>
    <mergeCell ref="F43:G43"/>
    <mergeCell ref="I43:J43"/>
    <mergeCell ref="F44:G44"/>
    <mergeCell ref="I44:J44"/>
    <mergeCell ref="F39:G39"/>
    <mergeCell ref="I39:J39"/>
    <mergeCell ref="F40:G40"/>
    <mergeCell ref="I40:J40"/>
    <mergeCell ref="F41:G41"/>
    <mergeCell ref="I41:J41"/>
    <mergeCell ref="F48:G48"/>
    <mergeCell ref="I48:J48"/>
    <mergeCell ref="F49:G49"/>
    <mergeCell ref="I49:J49"/>
    <mergeCell ref="F50:G50"/>
    <mergeCell ref="I50:J50"/>
    <mergeCell ref="F45:G45"/>
    <mergeCell ref="I45:J45"/>
    <mergeCell ref="F46:G46"/>
    <mergeCell ref="I46:J46"/>
    <mergeCell ref="F47:G47"/>
    <mergeCell ref="I47:J47"/>
    <mergeCell ref="F54:G54"/>
    <mergeCell ref="I54:J54"/>
    <mergeCell ref="F55:G55"/>
    <mergeCell ref="I55:J55"/>
    <mergeCell ref="F56:G56"/>
    <mergeCell ref="I56:J56"/>
    <mergeCell ref="F51:G51"/>
    <mergeCell ref="I51:J51"/>
    <mergeCell ref="F52:G52"/>
    <mergeCell ref="I52:J52"/>
    <mergeCell ref="F53:G53"/>
    <mergeCell ref="I53:J53"/>
    <mergeCell ref="F60:G60"/>
    <mergeCell ref="I60:J60"/>
    <mergeCell ref="F61:G61"/>
    <mergeCell ref="I61:J61"/>
    <mergeCell ref="F62:G62"/>
    <mergeCell ref="I62:J62"/>
    <mergeCell ref="F57:G57"/>
    <mergeCell ref="I57:J57"/>
    <mergeCell ref="F58:G58"/>
    <mergeCell ref="I58:J58"/>
    <mergeCell ref="F59:G59"/>
    <mergeCell ref="I59:J59"/>
    <mergeCell ref="F66:G66"/>
    <mergeCell ref="I66:J66"/>
    <mergeCell ref="F67:G67"/>
    <mergeCell ref="I67:J67"/>
    <mergeCell ref="F68:G68"/>
    <mergeCell ref="I68:J68"/>
    <mergeCell ref="F63:G63"/>
    <mergeCell ref="I63:J63"/>
    <mergeCell ref="F64:G64"/>
    <mergeCell ref="I64:J64"/>
    <mergeCell ref="F65:G65"/>
    <mergeCell ref="I65:J65"/>
    <mergeCell ref="F72:G72"/>
    <mergeCell ref="I72:J72"/>
    <mergeCell ref="F73:G73"/>
    <mergeCell ref="I73:J73"/>
    <mergeCell ref="F74:G74"/>
    <mergeCell ref="I74:J74"/>
    <mergeCell ref="F69:G69"/>
    <mergeCell ref="I69:J69"/>
    <mergeCell ref="F70:G70"/>
    <mergeCell ref="I70:J70"/>
    <mergeCell ref="F71:G71"/>
    <mergeCell ref="I71:J71"/>
    <mergeCell ref="F78:G78"/>
    <mergeCell ref="I78:J78"/>
    <mergeCell ref="F79:G79"/>
    <mergeCell ref="I79:J79"/>
    <mergeCell ref="F80:G80"/>
    <mergeCell ref="I80:J80"/>
    <mergeCell ref="F75:G75"/>
    <mergeCell ref="I75:J75"/>
    <mergeCell ref="F76:G76"/>
    <mergeCell ref="I76:J76"/>
    <mergeCell ref="F77:G77"/>
    <mergeCell ref="I77:J77"/>
    <mergeCell ref="F90:G90"/>
    <mergeCell ref="I90:J90"/>
    <mergeCell ref="F91:G91"/>
    <mergeCell ref="I91:J91"/>
    <mergeCell ref="A92:D92"/>
    <mergeCell ref="E92:G92"/>
    <mergeCell ref="H92:J92"/>
    <mergeCell ref="F87:G87"/>
    <mergeCell ref="I87:J87"/>
    <mergeCell ref="F88:G88"/>
    <mergeCell ref="I88:J88"/>
    <mergeCell ref="F89:G89"/>
    <mergeCell ref="I89:J89"/>
    <mergeCell ref="F84:G84"/>
    <mergeCell ref="I84:J84"/>
    <mergeCell ref="F85:G85"/>
    <mergeCell ref="I85:J85"/>
    <mergeCell ref="F86:G86"/>
    <mergeCell ref="I86:J86"/>
    <mergeCell ref="F81:G81"/>
    <mergeCell ref="I81:J81"/>
    <mergeCell ref="F82:G82"/>
    <mergeCell ref="I82:J82"/>
    <mergeCell ref="F83:G83"/>
    <mergeCell ref="I83:J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7" sqref="A17:F17"/>
    </sheetView>
  </sheetViews>
  <sheetFormatPr defaultRowHeight="15" x14ac:dyDescent="0.25"/>
  <cols>
    <col min="2" max="2" width="27" bestFit="1" customWidth="1"/>
    <col min="3" max="3" width="11.85546875" bestFit="1" customWidth="1"/>
    <col min="4" max="4" width="10.42578125" bestFit="1" customWidth="1"/>
  </cols>
  <sheetData>
    <row r="1" spans="1:4" x14ac:dyDescent="0.25">
      <c r="A1" s="40" t="s">
        <v>111</v>
      </c>
      <c r="B1" s="41"/>
      <c r="C1" s="41"/>
      <c r="D1" s="41"/>
    </row>
    <row r="2" spans="1:4" x14ac:dyDescent="0.25">
      <c r="A2" s="40" t="s">
        <v>559</v>
      </c>
      <c r="B2" s="41"/>
      <c r="C2" s="41"/>
      <c r="D2" s="41"/>
    </row>
    <row r="3" spans="1:4" x14ac:dyDescent="0.25">
      <c r="A3" s="41"/>
      <c r="B3" s="41"/>
      <c r="C3" s="41"/>
      <c r="D3" s="41"/>
    </row>
    <row r="4" spans="1:4" x14ac:dyDescent="0.25">
      <c r="A4" s="122" t="s">
        <v>106</v>
      </c>
      <c r="B4" s="122" t="s">
        <v>114</v>
      </c>
      <c r="C4" s="122" t="s">
        <v>108</v>
      </c>
      <c r="D4" s="122" t="s">
        <v>109</v>
      </c>
    </row>
    <row r="5" spans="1:4" x14ac:dyDescent="0.25">
      <c r="A5" s="123" t="s">
        <v>558</v>
      </c>
      <c r="B5" s="124" t="s">
        <v>115</v>
      </c>
      <c r="C5" s="125">
        <v>2324701.0099999998</v>
      </c>
      <c r="D5" s="126"/>
    </row>
    <row r="6" spans="1:4" x14ac:dyDescent="0.25">
      <c r="A6" s="127"/>
      <c r="B6" s="128" t="s">
        <v>289</v>
      </c>
      <c r="C6" s="130"/>
      <c r="D6" s="129">
        <v>886764.84</v>
      </c>
    </row>
    <row r="7" spans="1:4" x14ac:dyDescent="0.25">
      <c r="A7" s="123"/>
      <c r="B7" s="124" t="s">
        <v>116</v>
      </c>
      <c r="C7" s="126"/>
      <c r="D7" s="125">
        <v>886764.84</v>
      </c>
    </row>
    <row r="8" spans="1:4" x14ac:dyDescent="0.25">
      <c r="A8" s="123"/>
      <c r="B8" s="124" t="s">
        <v>117</v>
      </c>
      <c r="C8" s="125">
        <v>1437936.17</v>
      </c>
      <c r="D8" s="126"/>
    </row>
    <row r="10" spans="1:4" x14ac:dyDescent="0.25">
      <c r="A10" t="s">
        <v>233</v>
      </c>
    </row>
    <row r="12" spans="1:4" x14ac:dyDescent="0.25">
      <c r="A12" s="40" t="s">
        <v>111</v>
      </c>
      <c r="B12" s="41"/>
      <c r="C12" s="41"/>
      <c r="D12" s="41"/>
    </row>
    <row r="13" spans="1:4" x14ac:dyDescent="0.25">
      <c r="A13" s="40" t="s">
        <v>557</v>
      </c>
      <c r="B13" s="41"/>
      <c r="C13" s="41"/>
      <c r="D13" s="41"/>
    </row>
    <row r="14" spans="1:4" ht="15.75" x14ac:dyDescent="0.25">
      <c r="A14" s="42"/>
      <c r="B14" s="41"/>
      <c r="C14" s="41"/>
      <c r="D14" s="41"/>
    </row>
    <row r="15" spans="1:4" x14ac:dyDescent="0.25">
      <c r="A15" s="122" t="s">
        <v>106</v>
      </c>
      <c r="B15" s="122" t="s">
        <v>114</v>
      </c>
      <c r="C15" s="122" t="s">
        <v>108</v>
      </c>
      <c r="D15" s="122" t="s">
        <v>109</v>
      </c>
    </row>
    <row r="16" spans="1:4" x14ac:dyDescent="0.25">
      <c r="A16" s="123" t="s">
        <v>558</v>
      </c>
      <c r="B16" s="124" t="s">
        <v>115</v>
      </c>
      <c r="C16" s="125">
        <v>2924945.83</v>
      </c>
      <c r="D16" s="126"/>
    </row>
    <row r="17" spans="1:6" x14ac:dyDescent="0.25">
      <c r="A17" s="127"/>
      <c r="B17" s="128" t="s">
        <v>360</v>
      </c>
      <c r="C17" s="129">
        <v>251578.57</v>
      </c>
      <c r="D17" s="130"/>
      <c r="F17" s="83">
        <f>C17/1000</f>
        <v>252</v>
      </c>
    </row>
    <row r="18" spans="1:6" x14ac:dyDescent="0.25">
      <c r="A18" s="127"/>
      <c r="B18" s="128" t="s">
        <v>289</v>
      </c>
      <c r="C18" s="130"/>
      <c r="D18" s="129">
        <v>851823.39</v>
      </c>
    </row>
    <row r="19" spans="1:6" x14ac:dyDescent="0.25">
      <c r="A19" s="123"/>
      <c r="B19" s="124" t="s">
        <v>116</v>
      </c>
      <c r="C19" s="125">
        <v>251578.57</v>
      </c>
      <c r="D19" s="125">
        <v>851823.39</v>
      </c>
    </row>
    <row r="20" spans="1:6" x14ac:dyDescent="0.25">
      <c r="A20" s="123"/>
      <c r="B20" s="124" t="s">
        <v>117</v>
      </c>
      <c r="C20" s="125">
        <v>2324701.0099999998</v>
      </c>
      <c r="D20" s="126"/>
    </row>
    <row r="21" spans="1:6" x14ac:dyDescent="0.25">
      <c r="A21" s="41"/>
      <c r="B21" s="41"/>
      <c r="C21" s="41"/>
      <c r="D21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G16" sqref="G16"/>
    </sheetView>
  </sheetViews>
  <sheetFormatPr defaultRowHeight="15" x14ac:dyDescent="0.25"/>
  <cols>
    <col min="2" max="2" width="27" bestFit="1" customWidth="1"/>
    <col min="3" max="4" width="12.85546875" bestFit="1" customWidth="1"/>
    <col min="11" max="11" width="13.7109375" customWidth="1"/>
  </cols>
  <sheetData>
    <row r="1" spans="1:10" x14ac:dyDescent="0.25">
      <c r="A1" s="36" t="s">
        <v>111</v>
      </c>
      <c r="B1" s="37"/>
      <c r="C1" s="37"/>
      <c r="D1" s="37"/>
    </row>
    <row r="2" spans="1:10" ht="15.75" x14ac:dyDescent="0.25">
      <c r="A2" s="38" t="s">
        <v>363</v>
      </c>
      <c r="B2" s="37"/>
      <c r="C2" s="37"/>
      <c r="D2" s="37"/>
    </row>
    <row r="3" spans="1:10" x14ac:dyDescent="0.25">
      <c r="A3" s="37"/>
      <c r="B3" s="37"/>
      <c r="C3" s="37"/>
      <c r="D3" s="37"/>
    </row>
    <row r="4" spans="1:10" x14ac:dyDescent="0.25">
      <c r="A4" s="93" t="s">
        <v>106</v>
      </c>
      <c r="B4" s="93" t="s">
        <v>114</v>
      </c>
      <c r="C4" s="93" t="s">
        <v>108</v>
      </c>
      <c r="D4" s="93" t="s">
        <v>109</v>
      </c>
    </row>
    <row r="5" spans="1:10" x14ac:dyDescent="0.25">
      <c r="A5" s="94" t="s">
        <v>364</v>
      </c>
      <c r="B5" s="95" t="s">
        <v>115</v>
      </c>
      <c r="C5" s="96"/>
      <c r="D5" s="96"/>
    </row>
    <row r="6" spans="1:10" x14ac:dyDescent="0.25">
      <c r="A6" s="97"/>
      <c r="B6" s="98" t="s">
        <v>306</v>
      </c>
      <c r="C6" s="99">
        <v>623150</v>
      </c>
      <c r="D6" s="100"/>
    </row>
    <row r="7" spans="1:10" x14ac:dyDescent="0.25">
      <c r="A7" s="97"/>
      <c r="B7" s="98" t="s">
        <v>326</v>
      </c>
      <c r="C7" s="99">
        <v>261980.1</v>
      </c>
      <c r="D7" s="100"/>
    </row>
    <row r="8" spans="1:10" x14ac:dyDescent="0.25">
      <c r="A8" s="97"/>
      <c r="B8" s="98" t="s">
        <v>329</v>
      </c>
      <c r="C8" s="99">
        <v>36100.68</v>
      </c>
      <c r="D8" s="100"/>
    </row>
    <row r="9" spans="1:10" x14ac:dyDescent="0.25">
      <c r="A9" s="97"/>
      <c r="B9" s="98" t="s">
        <v>330</v>
      </c>
      <c r="C9" s="99">
        <v>22101.4</v>
      </c>
      <c r="D9" s="100"/>
    </row>
    <row r="10" spans="1:10" x14ac:dyDescent="0.25">
      <c r="A10" s="97"/>
      <c r="B10" s="120" t="s">
        <v>287</v>
      </c>
      <c r="C10" s="121">
        <v>995254.47</v>
      </c>
      <c r="D10" s="100"/>
      <c r="F10" s="114">
        <f>(C6+C7+C8+C9+C10+C11)/1000</f>
        <v>5425</v>
      </c>
      <c r="G10" s="5" t="s">
        <v>556</v>
      </c>
      <c r="H10" s="5"/>
    </row>
    <row r="11" spans="1:10" x14ac:dyDescent="0.25">
      <c r="A11" s="97"/>
      <c r="B11" s="98" t="s">
        <v>332</v>
      </c>
      <c r="C11" s="99">
        <v>3486483</v>
      </c>
      <c r="D11" s="100"/>
    </row>
    <row r="12" spans="1:10" x14ac:dyDescent="0.25">
      <c r="A12" s="97"/>
      <c r="B12" s="98" t="s">
        <v>365</v>
      </c>
      <c r="C12" s="99">
        <v>208452.7</v>
      </c>
      <c r="D12" s="100"/>
    </row>
    <row r="13" spans="1:10" x14ac:dyDescent="0.25">
      <c r="A13" s="94"/>
      <c r="B13" s="95" t="s">
        <v>116</v>
      </c>
      <c r="C13" s="101">
        <v>5633522.3499999996</v>
      </c>
      <c r="D13" s="96"/>
    </row>
    <row r="14" spans="1:10" x14ac:dyDescent="0.25">
      <c r="A14" s="94"/>
      <c r="B14" s="95" t="s">
        <v>117</v>
      </c>
      <c r="C14" s="101">
        <v>5633522.3499999996</v>
      </c>
      <c r="D14" s="96"/>
    </row>
    <row r="16" spans="1:10" x14ac:dyDescent="0.25">
      <c r="A16" s="36" t="s">
        <v>111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1" ht="15.75" x14ac:dyDescent="0.25">
      <c r="A17" s="38" t="s">
        <v>293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2.5" x14ac:dyDescent="0.25">
      <c r="A19" s="115" t="s">
        <v>294</v>
      </c>
      <c r="B19" s="115" t="s">
        <v>509</v>
      </c>
      <c r="C19" s="37"/>
      <c r="D19" s="37"/>
      <c r="E19" s="37"/>
      <c r="F19" s="37"/>
      <c r="G19" s="37"/>
      <c r="H19" s="37"/>
      <c r="I19" s="37"/>
      <c r="J19" s="37"/>
    </row>
    <row r="20" spans="1:1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1" x14ac:dyDescent="0.25">
      <c r="A21" s="284" t="s">
        <v>283</v>
      </c>
      <c r="B21" s="286" t="s">
        <v>296</v>
      </c>
      <c r="C21" s="286" t="s">
        <v>297</v>
      </c>
      <c r="D21" s="288" t="s">
        <v>298</v>
      </c>
      <c r="E21" s="290" t="s">
        <v>108</v>
      </c>
      <c r="F21" s="290"/>
      <c r="G21" s="290"/>
      <c r="H21" s="282" t="s">
        <v>109</v>
      </c>
      <c r="I21" s="282"/>
      <c r="J21" s="282"/>
    </row>
    <row r="22" spans="1:11" x14ac:dyDescent="0.25">
      <c r="A22" s="285"/>
      <c r="B22" s="287"/>
      <c r="C22" s="287"/>
      <c r="D22" s="289"/>
      <c r="E22" s="116" t="s">
        <v>106</v>
      </c>
      <c r="F22" s="283"/>
      <c r="G22" s="283"/>
      <c r="H22" s="117" t="s">
        <v>106</v>
      </c>
      <c r="I22" s="283"/>
      <c r="J22" s="283"/>
    </row>
    <row r="23" spans="1:11" ht="84" x14ac:dyDescent="0.25">
      <c r="A23" s="98" t="s">
        <v>510</v>
      </c>
      <c r="B23" s="118" t="s">
        <v>511</v>
      </c>
      <c r="C23" s="118" t="s">
        <v>512</v>
      </c>
      <c r="D23" s="118" t="s">
        <v>513</v>
      </c>
      <c r="E23" s="119" t="s">
        <v>514</v>
      </c>
      <c r="F23" s="280">
        <v>45645</v>
      </c>
      <c r="G23" s="280"/>
      <c r="H23" s="119" t="s">
        <v>287</v>
      </c>
      <c r="I23" s="281"/>
      <c r="J23" s="281"/>
      <c r="K23" s="25"/>
    </row>
    <row r="24" spans="1:11" ht="84" x14ac:dyDescent="0.25">
      <c r="A24" s="98" t="s">
        <v>510</v>
      </c>
      <c r="B24" s="118" t="s">
        <v>515</v>
      </c>
      <c r="C24" s="118" t="s">
        <v>512</v>
      </c>
      <c r="D24" s="118" t="s">
        <v>513</v>
      </c>
      <c r="E24" s="119" t="s">
        <v>514</v>
      </c>
      <c r="F24" s="280">
        <v>5000</v>
      </c>
      <c r="G24" s="280"/>
      <c r="H24" s="119" t="s">
        <v>287</v>
      </c>
      <c r="I24" s="281"/>
      <c r="J24" s="281"/>
      <c r="K24" s="25"/>
    </row>
    <row r="25" spans="1:11" ht="84" x14ac:dyDescent="0.25">
      <c r="A25" s="98" t="s">
        <v>516</v>
      </c>
      <c r="B25" s="118" t="s">
        <v>517</v>
      </c>
      <c r="C25" s="118" t="s">
        <v>512</v>
      </c>
      <c r="D25" s="118" t="s">
        <v>513</v>
      </c>
      <c r="E25" s="119" t="s">
        <v>514</v>
      </c>
      <c r="F25" s="280">
        <v>5000</v>
      </c>
      <c r="G25" s="280"/>
      <c r="H25" s="119" t="s">
        <v>287</v>
      </c>
      <c r="I25" s="281"/>
      <c r="J25" s="281"/>
      <c r="K25" s="25"/>
    </row>
    <row r="26" spans="1:11" ht="84" x14ac:dyDescent="0.25">
      <c r="A26" s="98" t="s">
        <v>516</v>
      </c>
      <c r="B26" s="118" t="s">
        <v>518</v>
      </c>
      <c r="C26" s="118" t="s">
        <v>512</v>
      </c>
      <c r="D26" s="118" t="s">
        <v>519</v>
      </c>
      <c r="E26" s="119" t="s">
        <v>514</v>
      </c>
      <c r="F26" s="280">
        <v>47346.43</v>
      </c>
      <c r="G26" s="280"/>
      <c r="H26" s="119" t="s">
        <v>287</v>
      </c>
      <c r="I26" s="281"/>
      <c r="J26" s="281"/>
      <c r="K26" s="25"/>
    </row>
    <row r="27" spans="1:11" ht="96" x14ac:dyDescent="0.25">
      <c r="A27" s="98" t="s">
        <v>520</v>
      </c>
      <c r="B27" s="118" t="s">
        <v>521</v>
      </c>
      <c r="C27" s="118" t="s">
        <v>522</v>
      </c>
      <c r="D27" s="118" t="s">
        <v>523</v>
      </c>
      <c r="E27" s="119" t="s">
        <v>514</v>
      </c>
      <c r="F27" s="280">
        <v>14510</v>
      </c>
      <c r="G27" s="280"/>
      <c r="H27" s="119" t="s">
        <v>287</v>
      </c>
      <c r="I27" s="281"/>
      <c r="J27" s="281"/>
      <c r="K27" s="25"/>
    </row>
    <row r="28" spans="1:11" ht="96" x14ac:dyDescent="0.25">
      <c r="A28" s="98" t="s">
        <v>524</v>
      </c>
      <c r="B28" s="118" t="s">
        <v>525</v>
      </c>
      <c r="C28" s="118" t="s">
        <v>522</v>
      </c>
      <c r="D28" s="118" t="s">
        <v>526</v>
      </c>
      <c r="E28" s="119" t="s">
        <v>514</v>
      </c>
      <c r="F28" s="280">
        <v>38420</v>
      </c>
      <c r="G28" s="280"/>
      <c r="H28" s="119" t="s">
        <v>287</v>
      </c>
      <c r="I28" s="281"/>
      <c r="J28" s="281"/>
      <c r="K28" s="25"/>
    </row>
    <row r="29" spans="1:11" ht="84" x14ac:dyDescent="0.25">
      <c r="A29" s="98" t="s">
        <v>527</v>
      </c>
      <c r="B29" s="118" t="s">
        <v>528</v>
      </c>
      <c r="C29" s="118" t="s">
        <v>512</v>
      </c>
      <c r="D29" s="118" t="s">
        <v>513</v>
      </c>
      <c r="E29" s="119" t="s">
        <v>514</v>
      </c>
      <c r="F29" s="280">
        <v>5000</v>
      </c>
      <c r="G29" s="280"/>
      <c r="H29" s="119" t="s">
        <v>287</v>
      </c>
      <c r="I29" s="281"/>
      <c r="J29" s="281"/>
      <c r="K29" s="25"/>
    </row>
    <row r="30" spans="1:11" ht="84" x14ac:dyDescent="0.25">
      <c r="A30" s="98" t="s">
        <v>527</v>
      </c>
      <c r="B30" s="118" t="s">
        <v>529</v>
      </c>
      <c r="C30" s="118" t="s">
        <v>512</v>
      </c>
      <c r="D30" s="118" t="s">
        <v>519</v>
      </c>
      <c r="E30" s="119" t="s">
        <v>514</v>
      </c>
      <c r="F30" s="280">
        <v>69283.039999999994</v>
      </c>
      <c r="G30" s="280"/>
      <c r="H30" s="119" t="s">
        <v>287</v>
      </c>
      <c r="I30" s="281"/>
      <c r="J30" s="281"/>
      <c r="K30" s="25"/>
    </row>
    <row r="31" spans="1:11" ht="84" x14ac:dyDescent="0.25">
      <c r="A31" s="98" t="s">
        <v>530</v>
      </c>
      <c r="B31" s="118" t="s">
        <v>531</v>
      </c>
      <c r="C31" s="118" t="s">
        <v>512</v>
      </c>
      <c r="D31" s="118" t="s">
        <v>532</v>
      </c>
      <c r="E31" s="119" t="s">
        <v>514</v>
      </c>
      <c r="F31" s="280">
        <v>10810</v>
      </c>
      <c r="G31" s="280"/>
      <c r="H31" s="119" t="s">
        <v>287</v>
      </c>
      <c r="I31" s="281"/>
      <c r="J31" s="281"/>
      <c r="K31" s="25"/>
    </row>
    <row r="32" spans="1:11" ht="84" x14ac:dyDescent="0.25">
      <c r="A32" s="98" t="s">
        <v>471</v>
      </c>
      <c r="B32" s="118" t="s">
        <v>533</v>
      </c>
      <c r="C32" s="118" t="s">
        <v>512</v>
      </c>
      <c r="D32" s="118" t="s">
        <v>513</v>
      </c>
      <c r="E32" s="119" t="s">
        <v>514</v>
      </c>
      <c r="F32" s="280">
        <v>117891</v>
      </c>
      <c r="G32" s="280"/>
      <c r="H32" s="119" t="s">
        <v>287</v>
      </c>
      <c r="I32" s="281"/>
      <c r="J32" s="281"/>
      <c r="K32" s="25"/>
    </row>
    <row r="33" spans="1:11" ht="84" x14ac:dyDescent="0.25">
      <c r="A33" s="98" t="s">
        <v>471</v>
      </c>
      <c r="B33" s="118" t="s">
        <v>534</v>
      </c>
      <c r="C33" s="118" t="s">
        <v>512</v>
      </c>
      <c r="D33" s="118" t="s">
        <v>513</v>
      </c>
      <c r="E33" s="119" t="s">
        <v>514</v>
      </c>
      <c r="F33" s="280">
        <v>6000</v>
      </c>
      <c r="G33" s="280"/>
      <c r="H33" s="119" t="s">
        <v>287</v>
      </c>
      <c r="I33" s="281"/>
      <c r="J33" s="281"/>
      <c r="K33" s="25"/>
    </row>
    <row r="34" spans="1:11" ht="84" x14ac:dyDescent="0.25">
      <c r="A34" s="98" t="s">
        <v>535</v>
      </c>
      <c r="B34" s="118" t="s">
        <v>536</v>
      </c>
      <c r="C34" s="118" t="s">
        <v>512</v>
      </c>
      <c r="D34" s="118" t="s">
        <v>513</v>
      </c>
      <c r="E34" s="119" t="s">
        <v>514</v>
      </c>
      <c r="F34" s="280">
        <v>61253</v>
      </c>
      <c r="G34" s="280"/>
      <c r="H34" s="119" t="s">
        <v>287</v>
      </c>
      <c r="I34" s="281"/>
      <c r="J34" s="281"/>
      <c r="K34" s="25"/>
    </row>
    <row r="35" spans="1:11" ht="84" x14ac:dyDescent="0.25">
      <c r="A35" s="98" t="s">
        <v>537</v>
      </c>
      <c r="B35" s="118" t="s">
        <v>538</v>
      </c>
      <c r="C35" s="118" t="s">
        <v>512</v>
      </c>
      <c r="D35" s="118" t="s">
        <v>513</v>
      </c>
      <c r="E35" s="119" t="s">
        <v>514</v>
      </c>
      <c r="F35" s="280">
        <v>66345</v>
      </c>
      <c r="G35" s="280"/>
      <c r="H35" s="119" t="s">
        <v>287</v>
      </c>
      <c r="I35" s="281"/>
      <c r="J35" s="281"/>
      <c r="K35" s="25"/>
    </row>
    <row r="36" spans="1:11" ht="84" x14ac:dyDescent="0.25">
      <c r="A36" s="98" t="s">
        <v>477</v>
      </c>
      <c r="B36" s="118" t="s">
        <v>539</v>
      </c>
      <c r="C36" s="118" t="s">
        <v>512</v>
      </c>
      <c r="D36" s="118" t="s">
        <v>513</v>
      </c>
      <c r="E36" s="119" t="s">
        <v>514</v>
      </c>
      <c r="F36" s="280">
        <v>68569</v>
      </c>
      <c r="G36" s="280"/>
      <c r="H36" s="119" t="s">
        <v>287</v>
      </c>
      <c r="I36" s="281"/>
      <c r="J36" s="281"/>
      <c r="K36" s="25"/>
    </row>
    <row r="37" spans="1:11" ht="84" x14ac:dyDescent="0.25">
      <c r="A37" s="98" t="s">
        <v>540</v>
      </c>
      <c r="B37" s="118" t="s">
        <v>541</v>
      </c>
      <c r="C37" s="118" t="s">
        <v>512</v>
      </c>
      <c r="D37" s="118" t="s">
        <v>513</v>
      </c>
      <c r="E37" s="119" t="s">
        <v>514</v>
      </c>
      <c r="F37" s="280">
        <v>102848</v>
      </c>
      <c r="G37" s="280"/>
      <c r="H37" s="119" t="s">
        <v>287</v>
      </c>
      <c r="I37" s="281"/>
      <c r="J37" s="281"/>
      <c r="K37" s="25"/>
    </row>
    <row r="38" spans="1:11" ht="84" x14ac:dyDescent="0.25">
      <c r="A38" s="98" t="s">
        <v>542</v>
      </c>
      <c r="B38" s="118" t="s">
        <v>543</v>
      </c>
      <c r="C38" s="118" t="s">
        <v>512</v>
      </c>
      <c r="D38" s="118" t="s">
        <v>513</v>
      </c>
      <c r="E38" s="119" t="s">
        <v>514</v>
      </c>
      <c r="F38" s="280">
        <v>90003</v>
      </c>
      <c r="G38" s="280"/>
      <c r="H38" s="119" t="s">
        <v>287</v>
      </c>
      <c r="I38" s="281"/>
      <c r="J38" s="281"/>
      <c r="K38" s="25"/>
    </row>
    <row r="39" spans="1:11" ht="84" x14ac:dyDescent="0.25">
      <c r="A39" s="98" t="s">
        <v>542</v>
      </c>
      <c r="B39" s="118" t="s">
        <v>544</v>
      </c>
      <c r="C39" s="118" t="s">
        <v>512</v>
      </c>
      <c r="D39" s="118" t="s">
        <v>513</v>
      </c>
      <c r="E39" s="119" t="s">
        <v>514</v>
      </c>
      <c r="F39" s="280">
        <v>5000</v>
      </c>
      <c r="G39" s="280"/>
      <c r="H39" s="119" t="s">
        <v>287</v>
      </c>
      <c r="I39" s="281"/>
      <c r="J39" s="281"/>
      <c r="K39" s="25"/>
    </row>
    <row r="40" spans="1:11" ht="84" x14ac:dyDescent="0.25">
      <c r="A40" s="98" t="s">
        <v>545</v>
      </c>
      <c r="B40" s="118" t="s">
        <v>546</v>
      </c>
      <c r="C40" s="118" t="s">
        <v>512</v>
      </c>
      <c r="D40" s="118" t="s">
        <v>513</v>
      </c>
      <c r="E40" s="119" t="s">
        <v>514</v>
      </c>
      <c r="F40" s="280">
        <v>58466</v>
      </c>
      <c r="G40" s="280"/>
      <c r="H40" s="119" t="s">
        <v>287</v>
      </c>
      <c r="I40" s="281"/>
      <c r="J40" s="281"/>
      <c r="K40" s="25"/>
    </row>
    <row r="41" spans="1:11" ht="84" x14ac:dyDescent="0.25">
      <c r="A41" s="98" t="s">
        <v>545</v>
      </c>
      <c r="B41" s="118" t="s">
        <v>547</v>
      </c>
      <c r="C41" s="118" t="s">
        <v>512</v>
      </c>
      <c r="D41" s="118" t="s">
        <v>513</v>
      </c>
      <c r="E41" s="119" t="s">
        <v>514</v>
      </c>
      <c r="F41" s="280">
        <v>4000</v>
      </c>
      <c r="G41" s="280"/>
      <c r="H41" s="119" t="s">
        <v>287</v>
      </c>
      <c r="I41" s="281"/>
      <c r="J41" s="281"/>
      <c r="K41" s="25"/>
    </row>
    <row r="42" spans="1:11" ht="84" x14ac:dyDescent="0.25">
      <c r="A42" s="98" t="s">
        <v>548</v>
      </c>
      <c r="B42" s="118" t="s">
        <v>549</v>
      </c>
      <c r="C42" s="118" t="s">
        <v>512</v>
      </c>
      <c r="D42" s="118" t="s">
        <v>513</v>
      </c>
      <c r="E42" s="119" t="s">
        <v>514</v>
      </c>
      <c r="F42" s="280">
        <v>58342</v>
      </c>
      <c r="G42" s="280"/>
      <c r="H42" s="119" t="s">
        <v>287</v>
      </c>
      <c r="I42" s="281"/>
      <c r="J42" s="281"/>
      <c r="K42" s="25"/>
    </row>
    <row r="43" spans="1:11" ht="84" x14ac:dyDescent="0.25">
      <c r="A43" s="98" t="s">
        <v>548</v>
      </c>
      <c r="B43" s="118" t="s">
        <v>550</v>
      </c>
      <c r="C43" s="118" t="s">
        <v>512</v>
      </c>
      <c r="D43" s="118" t="s">
        <v>513</v>
      </c>
      <c r="E43" s="119" t="s">
        <v>514</v>
      </c>
      <c r="F43" s="280">
        <v>5000</v>
      </c>
      <c r="G43" s="280"/>
      <c r="H43" s="119" t="s">
        <v>287</v>
      </c>
      <c r="I43" s="281"/>
      <c r="J43" s="281"/>
      <c r="K43" s="25"/>
    </row>
    <row r="44" spans="1:11" ht="84" x14ac:dyDescent="0.25">
      <c r="A44" s="98" t="s">
        <v>551</v>
      </c>
      <c r="B44" s="118" t="s">
        <v>552</v>
      </c>
      <c r="C44" s="118" t="s">
        <v>512</v>
      </c>
      <c r="D44" s="118" t="s">
        <v>513</v>
      </c>
      <c r="E44" s="119" t="s">
        <v>514</v>
      </c>
      <c r="F44" s="280">
        <v>5460</v>
      </c>
      <c r="G44" s="280"/>
      <c r="H44" s="119" t="s">
        <v>287</v>
      </c>
      <c r="I44" s="281"/>
      <c r="J44" s="281"/>
      <c r="K44" s="25"/>
    </row>
    <row r="45" spans="1:11" ht="84" x14ac:dyDescent="0.25">
      <c r="A45" s="98" t="s">
        <v>551</v>
      </c>
      <c r="B45" s="118" t="s">
        <v>553</v>
      </c>
      <c r="C45" s="118" t="s">
        <v>512</v>
      </c>
      <c r="D45" s="118" t="s">
        <v>513</v>
      </c>
      <c r="E45" s="119" t="s">
        <v>514</v>
      </c>
      <c r="F45" s="280">
        <v>49217</v>
      </c>
      <c r="G45" s="280"/>
      <c r="H45" s="119" t="s">
        <v>287</v>
      </c>
      <c r="I45" s="281"/>
      <c r="J45" s="281"/>
      <c r="K45" s="25"/>
    </row>
    <row r="46" spans="1:11" ht="84" x14ac:dyDescent="0.25">
      <c r="A46" s="98" t="s">
        <v>554</v>
      </c>
      <c r="B46" s="118" t="s">
        <v>555</v>
      </c>
      <c r="C46" s="118" t="s">
        <v>512</v>
      </c>
      <c r="D46" s="118" t="s">
        <v>513</v>
      </c>
      <c r="E46" s="119" t="s">
        <v>514</v>
      </c>
      <c r="F46" s="280">
        <v>55846</v>
      </c>
      <c r="G46" s="280"/>
      <c r="H46" s="119" t="s">
        <v>287</v>
      </c>
      <c r="I46" s="281"/>
      <c r="J46" s="281"/>
      <c r="K46" s="25"/>
    </row>
    <row r="47" spans="1:11" x14ac:dyDescent="0.25">
      <c r="A47" s="277"/>
      <c r="B47" s="277"/>
      <c r="C47" s="277"/>
      <c r="D47" s="277"/>
      <c r="E47" s="278">
        <v>995254.47</v>
      </c>
      <c r="F47" s="278"/>
      <c r="G47" s="278"/>
      <c r="H47" s="279"/>
      <c r="I47" s="279"/>
      <c r="J47" s="279"/>
    </row>
    <row r="49" spans="1:6" x14ac:dyDescent="0.25">
      <c r="A49" s="36" t="s">
        <v>111</v>
      </c>
      <c r="B49" s="37"/>
      <c r="C49" s="37"/>
      <c r="D49" s="37"/>
    </row>
    <row r="50" spans="1:6" ht="15.75" x14ac:dyDescent="0.25">
      <c r="A50" s="38" t="s">
        <v>508</v>
      </c>
      <c r="B50" s="37"/>
      <c r="C50" s="37"/>
      <c r="D50" s="37"/>
    </row>
    <row r="51" spans="1:6" x14ac:dyDescent="0.25">
      <c r="A51" s="37"/>
      <c r="B51" s="37"/>
      <c r="C51" s="37"/>
      <c r="D51" s="37"/>
    </row>
    <row r="52" spans="1:6" x14ac:dyDescent="0.25">
      <c r="A52" s="93" t="s">
        <v>106</v>
      </c>
      <c r="B52" s="93" t="s">
        <v>114</v>
      </c>
      <c r="C52" s="93" t="s">
        <v>108</v>
      </c>
      <c r="D52" s="93" t="s">
        <v>109</v>
      </c>
    </row>
    <row r="53" spans="1:6" x14ac:dyDescent="0.25">
      <c r="A53" s="94" t="s">
        <v>364</v>
      </c>
      <c r="B53" s="95" t="s">
        <v>115</v>
      </c>
      <c r="C53" s="101">
        <v>23869756.510000002</v>
      </c>
      <c r="D53" s="96"/>
    </row>
    <row r="54" spans="1:6" x14ac:dyDescent="0.25">
      <c r="A54" s="97"/>
      <c r="B54" s="98" t="s">
        <v>360</v>
      </c>
      <c r="C54" s="99">
        <v>9968244.7899999991</v>
      </c>
      <c r="D54" s="99">
        <v>21635984.829999998</v>
      </c>
    </row>
    <row r="55" spans="1:6" x14ac:dyDescent="0.25">
      <c r="A55" s="97"/>
      <c r="B55" s="98" t="s">
        <v>285</v>
      </c>
      <c r="C55" s="100"/>
      <c r="D55" s="99">
        <v>12526663.470000001</v>
      </c>
    </row>
    <row r="56" spans="1:6" x14ac:dyDescent="0.25">
      <c r="A56" s="97"/>
      <c r="B56" s="98" t="s">
        <v>361</v>
      </c>
      <c r="C56" s="99">
        <v>7663950.2599999998</v>
      </c>
      <c r="D56" s="99">
        <v>7663950.2599999998</v>
      </c>
      <c r="F56" s="83">
        <f>(C54+C57+C58+C59+C60)/1000</f>
        <v>10293</v>
      </c>
    </row>
    <row r="57" spans="1:6" x14ac:dyDescent="0.25">
      <c r="A57" s="97"/>
      <c r="B57" s="98" t="s">
        <v>326</v>
      </c>
      <c r="C57" s="99">
        <v>15930</v>
      </c>
      <c r="D57" s="100"/>
    </row>
    <row r="58" spans="1:6" x14ac:dyDescent="0.25">
      <c r="A58" s="97"/>
      <c r="B58" s="98" t="s">
        <v>329</v>
      </c>
      <c r="C58" s="99">
        <v>9292</v>
      </c>
      <c r="D58" s="100"/>
    </row>
    <row r="59" spans="1:6" x14ac:dyDescent="0.25">
      <c r="A59" s="97"/>
      <c r="B59" s="98" t="s">
        <v>330</v>
      </c>
      <c r="C59" s="99">
        <v>4425</v>
      </c>
      <c r="D59" s="100"/>
    </row>
    <row r="60" spans="1:6" x14ac:dyDescent="0.25">
      <c r="A60" s="97"/>
      <c r="B60" s="98" t="s">
        <v>332</v>
      </c>
      <c r="C60" s="99">
        <v>295000</v>
      </c>
      <c r="D60" s="100"/>
    </row>
    <row r="61" spans="1:6" x14ac:dyDescent="0.25">
      <c r="A61" s="94"/>
      <c r="B61" s="95" t="s">
        <v>116</v>
      </c>
      <c r="C61" s="101">
        <v>17956842.050000001</v>
      </c>
      <c r="D61" s="101">
        <v>41826598.560000002</v>
      </c>
    </row>
    <row r="62" spans="1:6" x14ac:dyDescent="0.25">
      <c r="A62" s="94"/>
      <c r="B62" s="95" t="s">
        <v>117</v>
      </c>
      <c r="C62" s="96"/>
      <c r="D62" s="96"/>
    </row>
  </sheetData>
  <mergeCells count="59">
    <mergeCell ref="H21:J21"/>
    <mergeCell ref="F22:G22"/>
    <mergeCell ref="I22:J22"/>
    <mergeCell ref="A21:A22"/>
    <mergeCell ref="B21:B22"/>
    <mergeCell ref="C21:C22"/>
    <mergeCell ref="D21:D22"/>
    <mergeCell ref="E21:G21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A47:D47"/>
    <mergeCell ref="E47:G47"/>
    <mergeCell ref="H47:J47"/>
    <mergeCell ref="F44:G44"/>
    <mergeCell ref="I44:J44"/>
    <mergeCell ref="F45:G45"/>
    <mergeCell ref="I45:J45"/>
    <mergeCell ref="F46:G46"/>
    <mergeCell ref="I46:J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ББ</vt:lpstr>
      <vt:lpstr>ОПиУ</vt:lpstr>
      <vt:lpstr>ОДДС</vt:lpstr>
      <vt:lpstr>ОИК</vt:lpstr>
      <vt:lpstr>1000</vt:lpstr>
      <vt:lpstr>1251</vt:lpstr>
      <vt:lpstr>2400</vt:lpstr>
      <vt:lpstr>2700</vt:lpstr>
      <vt:lpstr>2930</vt:lpstr>
      <vt:lpstr>Продажа ОС</vt:lpstr>
      <vt:lpstr>ББ!Область_печати</vt:lpstr>
      <vt:lpstr>ОДДС!Область_печати</vt:lpstr>
      <vt:lpstr>ОИК!Область_печати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2021-05-20T10:12:31Z</dcterms:modified>
</cp:coreProperties>
</file>