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Z:\Finance\Reports\Отчеты\KASE\2023\3 kv 2023\"/>
    </mc:Choice>
  </mc:AlternateContent>
  <xr:revisionPtr revIDLastSave="0" documentId="13_ncr:1_{3F6B10CC-FCB9-4AF7-B9D3-1BB46B6EC39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5" l="1"/>
  <c r="E31" i="5" s="1"/>
  <c r="E11" i="5"/>
  <c r="E13" i="5" s="1"/>
  <c r="E9" i="5"/>
  <c r="E21" i="5" s="1"/>
  <c r="E23" i="5" s="1"/>
  <c r="D28" i="3"/>
  <c r="D30" i="3" s="1"/>
  <c r="D38" i="3"/>
  <c r="D44" i="3"/>
  <c r="D46" i="3" l="1"/>
  <c r="E32" i="5"/>
  <c r="C9" i="5" l="1"/>
  <c r="C13" i="5"/>
  <c r="C30" i="5"/>
  <c r="C31" i="5" s="1"/>
  <c r="C21" i="5" l="1"/>
  <c r="C23" i="5" s="1"/>
  <c r="C32" i="5" s="1"/>
  <c r="E37" i="4" l="1"/>
  <c r="F23" i="4" l="1"/>
  <c r="F25" i="4" s="1"/>
  <c r="C35" i="6" l="1"/>
  <c r="C47" i="4" l="1"/>
  <c r="D47" i="4"/>
  <c r="E47" i="4"/>
  <c r="G47" i="4"/>
  <c r="H47" i="4"/>
  <c r="I47" i="4"/>
  <c r="J47" i="4"/>
  <c r="K47" i="4"/>
  <c r="L47" i="4"/>
  <c r="B47" i="4"/>
  <c r="B44" i="3" l="1"/>
  <c r="C16" i="4" l="1"/>
  <c r="C23" i="4"/>
  <c r="C37" i="4"/>
  <c r="C40" i="4"/>
  <c r="C25" i="4" l="1"/>
  <c r="C41" i="4"/>
  <c r="C49" i="4" s="1"/>
  <c r="E27" i="6"/>
  <c r="C27" i="6"/>
  <c r="C36" i="6" s="1"/>
  <c r="D5" i="3" l="1"/>
  <c r="B5" i="3"/>
  <c r="L23" i="4"/>
  <c r="K23" i="4"/>
  <c r="J23" i="4"/>
  <c r="I23" i="4"/>
  <c r="H23" i="4"/>
  <c r="G23" i="4"/>
  <c r="E23" i="4"/>
  <c r="D23" i="4"/>
  <c r="B23" i="4"/>
  <c r="E15" i="4" l="1"/>
  <c r="E21" i="6" l="1"/>
  <c r="E35" i="6"/>
  <c r="E36" i="6" l="1"/>
  <c r="C21" i="6"/>
  <c r="L37" i="4" l="1"/>
  <c r="K37" i="4"/>
  <c r="J37" i="4"/>
  <c r="I37" i="4"/>
  <c r="H37" i="4"/>
  <c r="G37" i="4"/>
  <c r="D37" i="4"/>
  <c r="L40" i="4"/>
  <c r="K40" i="4"/>
  <c r="J40" i="4"/>
  <c r="I40" i="4"/>
  <c r="H40" i="4"/>
  <c r="G40" i="4"/>
  <c r="E40" i="4"/>
  <c r="E41" i="4" s="1"/>
  <c r="E49" i="4" s="1"/>
  <c r="D40" i="4"/>
  <c r="B40" i="4"/>
  <c r="M48" i="4"/>
  <c r="M47" i="4"/>
  <c r="M46" i="4"/>
  <c r="M39" i="4"/>
  <c r="M36" i="4"/>
  <c r="M35" i="4"/>
  <c r="M34" i="4"/>
  <c r="M33" i="4"/>
  <c r="M28" i="4"/>
  <c r="B37" i="4"/>
  <c r="K41" i="4" l="1"/>
  <c r="K49" i="4" s="1"/>
  <c r="G41" i="4"/>
  <c r="G49" i="4" s="1"/>
  <c r="D41" i="4"/>
  <c r="D49" i="4" s="1"/>
  <c r="J41" i="4"/>
  <c r="J49" i="4" s="1"/>
  <c r="I41" i="4"/>
  <c r="I49" i="4" s="1"/>
  <c r="B41" i="4"/>
  <c r="B49" i="4" s="1"/>
  <c r="M40" i="4"/>
  <c r="H41" i="4"/>
  <c r="H49" i="4" s="1"/>
  <c r="M37" i="4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B38" i="3"/>
  <c r="B28" i="3"/>
  <c r="B30" i="3" s="1"/>
  <c r="A3" i="3"/>
  <c r="A3" i="4" s="1"/>
  <c r="B46" i="3" l="1"/>
  <c r="B50" i="3" s="1"/>
  <c r="D50" i="3"/>
  <c r="L16" i="4" l="1"/>
  <c r="M8" i="4"/>
  <c r="M30" i="4"/>
  <c r="L41" i="4"/>
  <c r="L25" i="4" l="1"/>
  <c r="M16" i="4"/>
  <c r="M25" i="4" s="1"/>
  <c r="L49" i="4"/>
  <c r="M49" i="4" s="1"/>
  <c r="M41" i="4"/>
  <c r="A2" i="3" l="1"/>
</calcChain>
</file>

<file path=xl/sharedStrings.xml><?xml version="1.0" encoding="utf-8"?>
<sst xmlns="http://schemas.openxmlformats.org/spreadsheetml/2006/main" count="181" uniqueCount="144">
  <si>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</si>
  <si>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</si>
  <si>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</si>
  <si>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</si>
  <si>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</si>
  <si>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</si>
  <si>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</si>
  <si>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</si>
  <si>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</si>
  <si>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</si>
  <si>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</si>
  <si>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</si>
  <si>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</si>
  <si>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</si>
  <si>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</si>
  <si>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</si>
  <si>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</si>
  <si>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</si>
  <si>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</si>
  <si>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</si>
  <si>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</si>
  <si>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</si>
  <si>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</si>
  <si>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</si>
  <si>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</si>
  <si>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</si>
  <si>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</si>
  <si>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</si>
  <si>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</si>
  <si>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</si>
  <si>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</si>
  <si>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</si>
  <si>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</si>
  <si>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</si>
  <si>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</si>
  <si>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</si>
  <si>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</si>
  <si>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</si>
  <si>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</si>
  <si>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</si>
  <si>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</si>
  <si>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</si>
  <si>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</si>
  <si>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</si>
  <si>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</si>
  <si>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</si>
  <si>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</si>
  <si>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</si>
  <si>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</si>
  <si>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</si>
  <si>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</si>
  <si>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</si>
  <si>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</si>
  <si>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</si>
  <si>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</si>
  <si>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</si>
  <si>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</si>
  <si>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</si>
  <si>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</si>
  <si>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</si>
  <si>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</si>
  <si>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</si>
  <si>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</si>
  <si>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</si>
  <si>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</si>
  <si>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</si>
  <si>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</si>
  <si>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</si>
  <si>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</si>
  <si>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</si>
  <si>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</si>
  <si>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</si>
  <si>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</si>
  <si>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</si>
  <si>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</si>
  <si>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</si>
  <si>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</si>
  <si>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</si>
  <si>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</si>
  <si>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</si>
  <si>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</si>
  <si>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</si>
  <si>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</si>
  <si>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</si>
  <si>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</si>
  <si>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</si>
  <si>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</si>
  <si>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</si>
  <si>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</si>
  <si>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</si>
  <si>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</si>
  <si>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</si>
  <si>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</si>
  <si>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</si>
  <si>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</si>
  <si>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</si>
  <si>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</si>
  <si>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</si>
  <si>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</si>
  <si>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</si>
  <si>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</si>
  <si>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</si>
  <si>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</si>
  <si>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</si>
  <si>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</si>
  <si>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</si>
  <si>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</si>
  <si>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</si>
  <si>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</si>
  <si>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</si>
  <si>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</si>
  <si>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</si>
  <si>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</si>
  <si>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</si>
  <si>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</si>
  <si>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</si>
  <si>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</si>
  <si>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</si>
  <si>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</si>
  <si>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</si>
  <si>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Остаток по состоянию на 1 января 2022 года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</si>
  <si>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</si>
  <si>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</si>
  <si>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</si>
  <si>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</si>
  <si>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</si>
  <si>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2023 года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</si>
  <si>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</si>
  <si>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</si>
  <si>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</si>
  <si>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</si>
  <si>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</si>
  <si>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</si>
  <si>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за девять месяцев, закончившихся 30 сентября 2023 года</t>
  </si>
  <si>
    <t>30 сентября</t>
  </si>
  <si>
    <t>по состоянию на 30 сентября 2023 года</t>
  </si>
  <si>
    <t>Чистый доход от курсовой переоценки финансовых активов и обязательств в иностранной валюте</t>
  </si>
  <si>
    <t>Прочие (расходы)/доходы</t>
  </si>
  <si>
    <t>Остаток на 30 сентября 2022 года</t>
  </si>
  <si>
    <t>за девять месяцев, закончившихся 30 сентября 2022 года</t>
  </si>
  <si>
    <t>Прочие поступления/(платежи)</t>
  </si>
  <si>
    <t>Прочие активы</t>
  </si>
  <si>
    <t>Салимов Т.Р.</t>
  </si>
  <si>
    <t>Остаток на 30 сентября 2023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</si>
</sst>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21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4" xfId="16" applyNumberFormat="1" applyFont="1" applyBorder="1" applyAlignment="1" applyProtection="1">
      <alignment horizontal="right" vertical="center"/>
      <protection locked="0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5"/>
  <sheetViews>
    <sheetView showGridLines="0" topLeftCell="A6" zoomScale="82" zoomScaleNormal="82" workbookViewId="0">
      <selection activeCell="L36" sqref="L36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6" width="9.140625" style="6"/>
    <col min="7" max="7" width="13.5703125" style="6" bestFit="1" customWidth="1"/>
    <col min="8" max="16384" width="9.140625" style="6"/>
  </cols>
  <sheetData>
    <row r="1" spans="1:8" x14ac:dyDescent="0.2">
      <c r="A1" s="114" t="s">
        <v>95</v>
      </c>
      <c r="B1" s="114"/>
      <c r="C1" s="114"/>
      <c r="D1" s="114"/>
      <c r="E1" s="114"/>
    </row>
    <row r="2" spans="1:8" x14ac:dyDescent="0.2">
      <c r="A2" s="114" t="s">
        <v>91</v>
      </c>
      <c r="B2" s="114"/>
      <c r="C2" s="114"/>
      <c r="D2" s="114"/>
      <c r="E2" s="114"/>
    </row>
    <row r="3" spans="1:8" x14ac:dyDescent="0.2">
      <c r="A3" s="114" t="s">
        <v>135</v>
      </c>
      <c r="B3" s="114"/>
      <c r="C3" s="114"/>
      <c r="D3" s="114"/>
      <c r="E3" s="114"/>
    </row>
    <row r="4" spans="1:8" x14ac:dyDescent="0.2">
      <c r="C4" s="82"/>
      <c r="E4" s="82"/>
    </row>
    <row r="5" spans="1:8" ht="21" customHeight="1" x14ac:dyDescent="0.2">
      <c r="A5" s="114"/>
      <c r="B5" s="114" t="s">
        <v>51</v>
      </c>
      <c r="C5" s="59" t="s">
        <v>134</v>
      </c>
      <c r="D5" s="59"/>
      <c r="E5" s="59" t="s">
        <v>74</v>
      </c>
    </row>
    <row r="6" spans="1:8" x14ac:dyDescent="0.2">
      <c r="A6" s="114"/>
      <c r="B6" s="114"/>
      <c r="C6" s="59" t="s">
        <v>126</v>
      </c>
      <c r="D6" s="59"/>
      <c r="E6" s="59" t="s">
        <v>116</v>
      </c>
    </row>
    <row r="7" spans="1:8" ht="13.5" thickBot="1" x14ac:dyDescent="0.25">
      <c r="A7" s="114"/>
      <c r="B7" s="114"/>
      <c r="C7" s="60" t="s">
        <v>52</v>
      </c>
      <c r="D7" s="59"/>
      <c r="E7" s="60" t="s">
        <v>52</v>
      </c>
    </row>
    <row r="8" spans="1:8" x14ac:dyDescent="0.2">
      <c r="A8" s="64" t="s">
        <v>75</v>
      </c>
      <c r="B8" s="61"/>
      <c r="C8" s="1"/>
      <c r="D8" s="61"/>
      <c r="E8" s="1"/>
    </row>
    <row r="9" spans="1:8" x14ac:dyDescent="0.2">
      <c r="A9" s="1" t="s">
        <v>76</v>
      </c>
      <c r="B9" s="61">
        <v>13</v>
      </c>
      <c r="C9" s="2">
        <v>1795218</v>
      </c>
      <c r="D9" s="61"/>
      <c r="E9" s="2">
        <v>1941657</v>
      </c>
    </row>
    <row r="10" spans="1:8" x14ac:dyDescent="0.2">
      <c r="A10" s="1" t="s">
        <v>117</v>
      </c>
      <c r="B10" s="61"/>
      <c r="C10" s="2">
        <v>4748</v>
      </c>
      <c r="D10" s="61"/>
      <c r="E10" s="2">
        <v>9256437</v>
      </c>
    </row>
    <row r="11" spans="1:8" x14ac:dyDescent="0.2">
      <c r="A11" s="1" t="s">
        <v>94</v>
      </c>
      <c r="B11" s="61">
        <v>14</v>
      </c>
      <c r="C11" s="2">
        <v>3822625</v>
      </c>
      <c r="D11" s="61"/>
      <c r="E11" s="2">
        <v>11178229</v>
      </c>
      <c r="G11" s="99"/>
    </row>
    <row r="12" spans="1:8" ht="25.5" x14ac:dyDescent="0.2">
      <c r="A12" s="1" t="s">
        <v>77</v>
      </c>
      <c r="B12" s="61">
        <v>15</v>
      </c>
      <c r="C12" s="2">
        <v>10040683</v>
      </c>
      <c r="D12" s="61"/>
      <c r="E12" s="2">
        <v>15742597</v>
      </c>
      <c r="G12" s="100"/>
    </row>
    <row r="13" spans="1:8" ht="25.5" x14ac:dyDescent="0.2">
      <c r="A13" s="1" t="s">
        <v>99</v>
      </c>
      <c r="B13" s="61">
        <v>16</v>
      </c>
      <c r="C13" s="2">
        <v>25507714</v>
      </c>
      <c r="D13" s="61"/>
      <c r="E13" s="2">
        <v>23704756</v>
      </c>
      <c r="G13" s="99"/>
      <c r="H13" s="100"/>
    </row>
    <row r="14" spans="1:8" x14ac:dyDescent="0.2">
      <c r="A14" s="1" t="s">
        <v>0</v>
      </c>
      <c r="B14" s="61"/>
      <c r="C14" s="2">
        <v>0</v>
      </c>
      <c r="D14" s="61"/>
      <c r="E14" s="2">
        <v>0</v>
      </c>
    </row>
    <row r="15" spans="1:8" x14ac:dyDescent="0.2">
      <c r="A15" s="1" t="s">
        <v>49</v>
      </c>
      <c r="B15" s="61"/>
      <c r="C15" s="2">
        <v>4255287</v>
      </c>
      <c r="D15" s="61"/>
      <c r="E15" s="2">
        <v>71743</v>
      </c>
    </row>
    <row r="16" spans="1:8" x14ac:dyDescent="0.2">
      <c r="A16" s="1" t="s">
        <v>78</v>
      </c>
      <c r="B16" s="61"/>
      <c r="C16" s="2">
        <v>43279</v>
      </c>
      <c r="D16" s="61"/>
      <c r="E16" s="2">
        <v>24731</v>
      </c>
    </row>
    <row r="17" spans="1:8" x14ac:dyDescent="0.2">
      <c r="A17" s="1" t="s">
        <v>79</v>
      </c>
      <c r="B17" s="61">
        <v>17</v>
      </c>
      <c r="C17" s="2">
        <v>155725</v>
      </c>
      <c r="D17" s="61"/>
      <c r="E17" s="2">
        <v>126297</v>
      </c>
    </row>
    <row r="18" spans="1:8" x14ac:dyDescent="0.2">
      <c r="A18" s="1" t="s">
        <v>1</v>
      </c>
      <c r="B18" s="61"/>
      <c r="C18" s="2">
        <v>311106</v>
      </c>
      <c r="D18" s="61"/>
      <c r="E18" s="2">
        <v>212363</v>
      </c>
    </row>
    <row r="19" spans="1:8" x14ac:dyDescent="0.2">
      <c r="A19" s="1" t="s">
        <v>97</v>
      </c>
      <c r="B19" s="61"/>
      <c r="C19" s="2">
        <v>76107</v>
      </c>
      <c r="D19" s="61"/>
      <c r="E19" s="2">
        <v>76107</v>
      </c>
    </row>
    <row r="20" spans="1:8" ht="13.5" thickBot="1" x14ac:dyDescent="0.25">
      <c r="A20" s="1" t="s">
        <v>80</v>
      </c>
      <c r="B20" s="61"/>
      <c r="C20" s="3">
        <v>40104</v>
      </c>
      <c r="D20" s="61"/>
      <c r="E20" s="3">
        <v>131626</v>
      </c>
      <c r="G20" s="99"/>
      <c r="H20" s="100"/>
    </row>
    <row r="21" spans="1:8" ht="13.5" thickBot="1" x14ac:dyDescent="0.25">
      <c r="A21" s="64" t="s">
        <v>81</v>
      </c>
      <c r="B21" s="59"/>
      <c r="C21" s="83">
        <f>SUM(C9:C20)</f>
        <v>46052596</v>
      </c>
      <c r="D21" s="59"/>
      <c r="E21" s="83">
        <f>SUM(E9:E20)</f>
        <v>62466543</v>
      </c>
      <c r="G21" s="99"/>
      <c r="H21" s="100"/>
    </row>
    <row r="22" spans="1:8" ht="13.5" thickTop="1" x14ac:dyDescent="0.2">
      <c r="A22" s="64"/>
      <c r="B22" s="61"/>
      <c r="C22" s="111"/>
      <c r="D22" s="61"/>
      <c r="E22" s="111"/>
    </row>
    <row r="23" spans="1:8" x14ac:dyDescent="0.2">
      <c r="A23" s="1" t="s">
        <v>82</v>
      </c>
      <c r="B23" s="61"/>
      <c r="C23" s="112"/>
      <c r="D23" s="61"/>
      <c r="E23" s="112"/>
    </row>
    <row r="24" spans="1:8" x14ac:dyDescent="0.2">
      <c r="A24" s="1" t="s">
        <v>118</v>
      </c>
      <c r="B24" s="61"/>
      <c r="C24" s="70">
        <v>0</v>
      </c>
      <c r="D24" s="61"/>
      <c r="E24" s="96">
        <v>19854520</v>
      </c>
    </row>
    <row r="25" spans="1:8" x14ac:dyDescent="0.2">
      <c r="A25" s="1" t="s">
        <v>50</v>
      </c>
      <c r="B25" s="61">
        <v>18</v>
      </c>
      <c r="C25" s="71">
        <v>76532</v>
      </c>
      <c r="D25" s="61"/>
      <c r="E25" s="2">
        <v>443371</v>
      </c>
      <c r="G25" s="99"/>
      <c r="H25" s="101"/>
    </row>
    <row r="26" spans="1:8" x14ac:dyDescent="0.2">
      <c r="A26" s="1" t="s">
        <v>119</v>
      </c>
      <c r="B26" s="61"/>
      <c r="C26" s="71">
        <v>4</v>
      </c>
      <c r="D26" s="61"/>
      <c r="E26" s="2">
        <v>835</v>
      </c>
      <c r="G26" s="99"/>
      <c r="H26" s="101"/>
    </row>
    <row r="27" spans="1:8" ht="13.5" thickBot="1" x14ac:dyDescent="0.25">
      <c r="A27" s="1" t="s">
        <v>83</v>
      </c>
      <c r="B27" s="61"/>
      <c r="C27" s="84">
        <f>SUM(C24:C26)</f>
        <v>76536</v>
      </c>
      <c r="D27" s="61"/>
      <c r="E27" s="84">
        <f>SUM(E24:E26)</f>
        <v>20298726</v>
      </c>
      <c r="G27" s="99"/>
      <c r="H27" s="100"/>
    </row>
    <row r="28" spans="1:8" x14ac:dyDescent="0.2">
      <c r="A28" s="64"/>
      <c r="B28" s="61"/>
      <c r="C28" s="113"/>
      <c r="D28" s="61"/>
      <c r="E28" s="113"/>
    </row>
    <row r="29" spans="1:8" x14ac:dyDescent="0.2">
      <c r="A29" s="64" t="s">
        <v>84</v>
      </c>
      <c r="B29" s="61"/>
      <c r="C29" s="112"/>
      <c r="D29" s="61"/>
      <c r="E29" s="112"/>
    </row>
    <row r="30" spans="1:8" x14ac:dyDescent="0.2">
      <c r="A30" s="1" t="s">
        <v>85</v>
      </c>
      <c r="B30" s="61">
        <v>19</v>
      </c>
      <c r="C30" s="2">
        <v>40012639</v>
      </c>
      <c r="D30" s="61"/>
      <c r="E30" s="2">
        <v>40012639</v>
      </c>
    </row>
    <row r="31" spans="1:8" x14ac:dyDescent="0.2">
      <c r="A31" s="1" t="s">
        <v>124</v>
      </c>
      <c r="B31" s="61"/>
      <c r="C31" s="75">
        <v>-12651</v>
      </c>
      <c r="D31" s="61"/>
      <c r="E31" s="75">
        <v>-12651</v>
      </c>
    </row>
    <row r="32" spans="1:8" ht="25.5" x14ac:dyDescent="0.2">
      <c r="A32" s="1" t="s">
        <v>86</v>
      </c>
      <c r="B32" s="61"/>
      <c r="C32" s="75">
        <v>-232381</v>
      </c>
      <c r="D32" s="61"/>
      <c r="E32" s="75">
        <v>-43916</v>
      </c>
      <c r="G32" s="75"/>
      <c r="H32" s="101"/>
    </row>
    <row r="33" spans="1:8" ht="25.5" x14ac:dyDescent="0.2">
      <c r="A33" s="1" t="s">
        <v>87</v>
      </c>
      <c r="B33" s="61"/>
      <c r="C33" s="2">
        <v>0</v>
      </c>
      <c r="D33" s="61"/>
      <c r="E33" s="2">
        <v>0</v>
      </c>
    </row>
    <row r="34" spans="1:8" ht="13.5" thickBot="1" x14ac:dyDescent="0.25">
      <c r="A34" s="1" t="s">
        <v>88</v>
      </c>
      <c r="B34" s="61"/>
      <c r="C34" s="98">
        <v>6208453</v>
      </c>
      <c r="D34" s="61"/>
      <c r="E34" s="3">
        <v>2211745</v>
      </c>
      <c r="G34" s="99"/>
      <c r="H34" s="101"/>
    </row>
    <row r="35" spans="1:8" ht="13.5" thickBot="1" x14ac:dyDescent="0.25">
      <c r="A35" s="64" t="s">
        <v>89</v>
      </c>
      <c r="B35" s="61"/>
      <c r="C35" s="84">
        <f>SUM(C30:C34)</f>
        <v>45976060</v>
      </c>
      <c r="D35" s="61"/>
      <c r="E35" s="84">
        <f>SUM(E30:E34)</f>
        <v>42167817</v>
      </c>
      <c r="G35" s="99"/>
      <c r="H35" s="100"/>
    </row>
    <row r="36" spans="1:8" ht="13.5" thickBot="1" x14ac:dyDescent="0.25">
      <c r="A36" s="64" t="s">
        <v>90</v>
      </c>
      <c r="B36" s="61"/>
      <c r="C36" s="83">
        <f>C35+C27</f>
        <v>46052596</v>
      </c>
      <c r="D36" s="61"/>
      <c r="E36" s="83">
        <f>E35+E27</f>
        <v>62466543</v>
      </c>
      <c r="G36" s="99"/>
      <c r="H36" s="100"/>
    </row>
    <row r="37" spans="1:8" ht="13.5" thickTop="1" x14ac:dyDescent="0.2">
      <c r="C37" s="95"/>
      <c r="D37" s="94"/>
      <c r="E37" s="95"/>
    </row>
    <row r="38" spans="1:8" x14ac:dyDescent="0.2">
      <c r="C38" s="95"/>
      <c r="D38" s="94"/>
      <c r="E38" s="95"/>
    </row>
    <row r="39" spans="1:8" x14ac:dyDescent="0.2">
      <c r="C39" s="95"/>
      <c r="D39" s="94"/>
      <c r="E39" s="95"/>
    </row>
    <row r="41" spans="1:8" x14ac:dyDescent="0.2">
      <c r="A41" s="41" t="s">
        <v>121</v>
      </c>
      <c r="C41" s="41" t="s">
        <v>142</v>
      </c>
    </row>
    <row r="42" spans="1:8" x14ac:dyDescent="0.2">
      <c r="A42" s="41"/>
      <c r="C42" s="41"/>
    </row>
    <row r="43" spans="1:8" x14ac:dyDescent="0.2">
      <c r="A43" s="41"/>
      <c r="C43" s="41"/>
    </row>
    <row r="44" spans="1:8" x14ac:dyDescent="0.2">
      <c r="A44" s="41"/>
      <c r="C44" s="41"/>
    </row>
    <row r="45" spans="1:8" x14ac:dyDescent="0.2">
      <c r="A45" s="41" t="s">
        <v>4</v>
      </c>
      <c r="C45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showGridLines="0" topLeftCell="A4" zoomScale="80" zoomScaleNormal="80" workbookViewId="0">
      <selection activeCell="B55" sqref="B55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16" t="s">
        <v>96</v>
      </c>
      <c r="B1" s="116"/>
      <c r="C1" s="116"/>
      <c r="D1" s="116"/>
      <c r="E1" s="116"/>
    </row>
    <row r="2" spans="1:5" x14ac:dyDescent="0.2">
      <c r="A2" s="114" t="s">
        <v>91</v>
      </c>
      <c r="B2" s="114"/>
      <c r="C2" s="114"/>
      <c r="D2" s="114"/>
      <c r="E2" s="114"/>
    </row>
    <row r="3" spans="1:5" x14ac:dyDescent="0.2">
      <c r="A3" s="114" t="s">
        <v>133</v>
      </c>
      <c r="B3" s="114"/>
      <c r="C3" s="114"/>
      <c r="D3" s="114"/>
      <c r="E3" s="114"/>
    </row>
    <row r="4" spans="1:5" x14ac:dyDescent="0.2">
      <c r="A4" s="81"/>
      <c r="B4" s="81"/>
      <c r="C4" s="81"/>
      <c r="D4" s="81"/>
      <c r="E4" s="81"/>
    </row>
    <row r="5" spans="1:5" ht="38.25" x14ac:dyDescent="0.2">
      <c r="A5" s="115"/>
      <c r="B5" s="114" t="s">
        <v>51</v>
      </c>
      <c r="C5" s="59" t="s">
        <v>133</v>
      </c>
      <c r="D5" s="59"/>
      <c r="E5" s="59" t="s">
        <v>139</v>
      </c>
    </row>
    <row r="6" spans="1:5" ht="13.5" thickBot="1" x14ac:dyDescent="0.25">
      <c r="A6" s="115"/>
      <c r="B6" s="114"/>
      <c r="C6" s="60" t="s">
        <v>52</v>
      </c>
      <c r="D6" s="59"/>
      <c r="E6" s="60" t="s">
        <v>52</v>
      </c>
    </row>
    <row r="7" spans="1:5" x14ac:dyDescent="0.2">
      <c r="A7" s="1" t="s">
        <v>53</v>
      </c>
      <c r="B7" s="61">
        <v>5</v>
      </c>
      <c r="C7" s="4">
        <v>367881</v>
      </c>
      <c r="D7" s="5"/>
      <c r="E7" s="4">
        <v>483087</v>
      </c>
    </row>
    <row r="8" spans="1:5" ht="13.5" thickBot="1" x14ac:dyDescent="0.25">
      <c r="A8" s="1" t="s">
        <v>54</v>
      </c>
      <c r="B8" s="61">
        <v>5</v>
      </c>
      <c r="C8" s="62">
        <v>-206860</v>
      </c>
      <c r="D8" s="63"/>
      <c r="E8" s="62">
        <v>-480743</v>
      </c>
    </row>
    <row r="9" spans="1:5" ht="13.5" thickBot="1" x14ac:dyDescent="0.25">
      <c r="A9" s="64" t="s">
        <v>55</v>
      </c>
      <c r="B9" s="61"/>
      <c r="C9" s="97">
        <f>SUM(C7:C8)</f>
        <v>161021</v>
      </c>
      <c r="D9" s="65"/>
      <c r="E9" s="97">
        <f>SUM(E7:E8)</f>
        <v>2344</v>
      </c>
    </row>
    <row r="10" spans="1:5" x14ac:dyDescent="0.2">
      <c r="A10" s="1" t="s">
        <v>56</v>
      </c>
      <c r="B10" s="61">
        <v>6</v>
      </c>
      <c r="C10" s="66">
        <v>1805864</v>
      </c>
      <c r="D10" s="5"/>
      <c r="E10" s="66">
        <v>264436</v>
      </c>
    </row>
    <row r="11" spans="1:5" x14ac:dyDescent="0.2">
      <c r="A11" s="1" t="s">
        <v>57</v>
      </c>
      <c r="B11" s="61">
        <v>6</v>
      </c>
      <c r="C11" s="4">
        <v>236625</v>
      </c>
      <c r="D11" s="5"/>
      <c r="E11" s="4">
        <f>1201900-E14</f>
        <v>1136283</v>
      </c>
    </row>
    <row r="12" spans="1:5" ht="13.5" thickBot="1" x14ac:dyDescent="0.25">
      <c r="A12" s="1" t="s">
        <v>58</v>
      </c>
      <c r="B12" s="61">
        <v>6</v>
      </c>
      <c r="C12" s="62">
        <v>-134827</v>
      </c>
      <c r="D12" s="63"/>
      <c r="E12" s="62">
        <v>-202783</v>
      </c>
    </row>
    <row r="13" spans="1:5" ht="13.5" thickBot="1" x14ac:dyDescent="0.25">
      <c r="A13" s="64" t="s">
        <v>59</v>
      </c>
      <c r="B13" s="61"/>
      <c r="C13" s="108">
        <f>SUM(C10:C12)</f>
        <v>1907662</v>
      </c>
      <c r="D13" s="67"/>
      <c r="E13" s="108">
        <f>SUM(E10:E12)</f>
        <v>1197936</v>
      </c>
    </row>
    <row r="14" spans="1:5" x14ac:dyDescent="0.2">
      <c r="A14" s="1" t="s">
        <v>60</v>
      </c>
      <c r="B14" s="61">
        <v>7</v>
      </c>
      <c r="C14" s="4">
        <v>193802</v>
      </c>
      <c r="D14" s="5"/>
      <c r="E14" s="4">
        <v>65617</v>
      </c>
    </row>
    <row r="15" spans="1:5" ht="25.5" x14ac:dyDescent="0.2">
      <c r="A15" s="1" t="s">
        <v>61</v>
      </c>
      <c r="B15" s="61">
        <v>8</v>
      </c>
      <c r="C15" s="63">
        <v>2608701</v>
      </c>
      <c r="D15" s="69"/>
      <c r="E15" s="68">
        <v>-6187226</v>
      </c>
    </row>
    <row r="16" spans="1:5" ht="25.5" x14ac:dyDescent="0.2">
      <c r="A16" s="1" t="s">
        <v>101</v>
      </c>
      <c r="B16" s="61">
        <v>9</v>
      </c>
      <c r="C16" s="5">
        <v>12680</v>
      </c>
      <c r="D16" s="69"/>
      <c r="E16" s="68">
        <v>39631</v>
      </c>
    </row>
    <row r="17" spans="1:8" ht="25.5" x14ac:dyDescent="0.2">
      <c r="A17" s="1" t="s">
        <v>136</v>
      </c>
      <c r="B17" s="61"/>
      <c r="C17" s="63">
        <v>577420</v>
      </c>
      <c r="D17" s="70"/>
      <c r="E17" s="2">
        <v>3778090</v>
      </c>
    </row>
    <row r="18" spans="1:8" x14ac:dyDescent="0.2">
      <c r="A18" s="1" t="s">
        <v>137</v>
      </c>
      <c r="B18" s="61"/>
      <c r="C18" s="63">
        <v>-9010</v>
      </c>
      <c r="D18" s="70"/>
      <c r="E18" s="68">
        <v>10175</v>
      </c>
    </row>
    <row r="19" spans="1:8" x14ac:dyDescent="0.2">
      <c r="A19" s="1" t="s">
        <v>102</v>
      </c>
      <c r="B19" s="61">
        <v>10</v>
      </c>
      <c r="C19" s="63">
        <v>80433</v>
      </c>
      <c r="D19" s="69"/>
      <c r="E19" s="68">
        <v>9976</v>
      </c>
    </row>
    <row r="20" spans="1:8" ht="13.5" thickBot="1" x14ac:dyDescent="0.25">
      <c r="A20" s="1" t="s">
        <v>62</v>
      </c>
      <c r="B20" s="61">
        <v>11</v>
      </c>
      <c r="C20" s="62">
        <v>-1531176</v>
      </c>
      <c r="D20" s="69"/>
      <c r="E20" s="68">
        <v>-1000356</v>
      </c>
    </row>
    <row r="21" spans="1:8" x14ac:dyDescent="0.2">
      <c r="A21" s="64" t="s">
        <v>63</v>
      </c>
      <c r="B21" s="61"/>
      <c r="C21" s="109">
        <f>C9+C13+SUM(C14:C20)</f>
        <v>4001533</v>
      </c>
      <c r="D21" s="67"/>
      <c r="E21" s="109">
        <f>E9+E13+SUM(E14:E20)</f>
        <v>-2083813</v>
      </c>
      <c r="G21" s="99"/>
      <c r="H21" s="100"/>
    </row>
    <row r="22" spans="1:8" ht="13.5" thickBot="1" x14ac:dyDescent="0.25">
      <c r="A22" s="1" t="s">
        <v>64</v>
      </c>
      <c r="B22" s="61">
        <v>12</v>
      </c>
      <c r="C22" s="107">
        <v>-4825</v>
      </c>
      <c r="D22" s="69"/>
      <c r="E22" s="72">
        <v>-2774</v>
      </c>
    </row>
    <row r="23" spans="1:8" ht="13.5" thickBot="1" x14ac:dyDescent="0.25">
      <c r="A23" s="64" t="s">
        <v>65</v>
      </c>
      <c r="B23" s="61"/>
      <c r="C23" s="110">
        <f>SUM(C21:C22)</f>
        <v>3996708</v>
      </c>
      <c r="D23" s="67"/>
      <c r="E23" s="110">
        <f>SUM(E21:E22)</f>
        <v>-2086587</v>
      </c>
      <c r="G23" s="106"/>
      <c r="H23" s="100"/>
    </row>
    <row r="24" spans="1:8" ht="13.5" thickTop="1" x14ac:dyDescent="0.2">
      <c r="A24" s="64" t="s">
        <v>66</v>
      </c>
      <c r="B24" s="61"/>
      <c r="C24" s="64"/>
      <c r="D24" s="64"/>
      <c r="E24" s="64"/>
    </row>
    <row r="25" spans="1:8" ht="25.5" x14ac:dyDescent="0.2">
      <c r="A25" s="74" t="s">
        <v>67</v>
      </c>
      <c r="B25" s="61"/>
      <c r="C25" s="64"/>
      <c r="D25" s="64"/>
      <c r="E25" s="64"/>
    </row>
    <row r="26" spans="1:8" x14ac:dyDescent="0.2">
      <c r="A26" s="1" t="s">
        <v>68</v>
      </c>
      <c r="B26" s="61"/>
      <c r="C26" s="80"/>
      <c r="D26" s="64"/>
      <c r="E26" s="80"/>
    </row>
    <row r="27" spans="1:8" x14ac:dyDescent="0.2">
      <c r="A27" s="1" t="s">
        <v>125</v>
      </c>
      <c r="B27" s="61"/>
      <c r="C27" s="75"/>
      <c r="D27" s="64"/>
      <c r="E27" s="75">
        <v>-21120</v>
      </c>
    </row>
    <row r="28" spans="1:8" x14ac:dyDescent="0.2">
      <c r="A28" s="1" t="s">
        <v>69</v>
      </c>
      <c r="B28" s="61"/>
      <c r="C28" s="75">
        <v>-102234</v>
      </c>
      <c r="D28" s="75"/>
      <c r="E28" s="75">
        <v>1568</v>
      </c>
    </row>
    <row r="29" spans="1:8" ht="13.5" thickBot="1" x14ac:dyDescent="0.25">
      <c r="A29" s="1" t="s">
        <v>70</v>
      </c>
      <c r="B29" s="61"/>
      <c r="C29" s="76">
        <v>-86231</v>
      </c>
      <c r="D29" s="75"/>
      <c r="E29" s="76">
        <v>-205167</v>
      </c>
    </row>
    <row r="30" spans="1:8" ht="26.25" thickBot="1" x14ac:dyDescent="0.25">
      <c r="A30" s="74" t="s">
        <v>71</v>
      </c>
      <c r="B30" s="61"/>
      <c r="C30" s="77">
        <f>SUM(C27:C29)</f>
        <v>-188465</v>
      </c>
      <c r="D30" s="78"/>
      <c r="E30" s="77">
        <f>SUM(E27:E29)</f>
        <v>-224719</v>
      </c>
      <c r="H30" s="101"/>
    </row>
    <row r="31" spans="1:8" ht="13.5" thickBot="1" x14ac:dyDescent="0.25">
      <c r="A31" s="64" t="s">
        <v>72</v>
      </c>
      <c r="B31" s="61"/>
      <c r="C31" s="79">
        <f>SUM(C30)</f>
        <v>-188465</v>
      </c>
      <c r="D31" s="80"/>
      <c r="E31" s="79">
        <f>SUM(E30)</f>
        <v>-224719</v>
      </c>
    </row>
    <row r="32" spans="1:8" ht="13.5" thickBot="1" x14ac:dyDescent="0.25">
      <c r="A32" s="64" t="s">
        <v>73</v>
      </c>
      <c r="B32" s="61"/>
      <c r="C32" s="73">
        <f>C23+C31</f>
        <v>3808243</v>
      </c>
      <c r="D32" s="67"/>
      <c r="E32" s="73">
        <f>E23+E31</f>
        <v>-2311306</v>
      </c>
    </row>
    <row r="33" spans="1:4" ht="13.5" thickTop="1" x14ac:dyDescent="0.2"/>
    <row r="37" spans="1:4" x14ac:dyDescent="0.2">
      <c r="A37" s="41" t="s">
        <v>121</v>
      </c>
      <c r="C37" s="41" t="s">
        <v>142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4</v>
      </c>
      <c r="C41" s="41" t="s">
        <v>3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9"/>
  <sheetViews>
    <sheetView showGridLines="0" topLeftCell="A21" zoomScale="71" zoomScaleNormal="71" workbookViewId="0">
      <selection activeCell="M22" sqref="M22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4" x14ac:dyDescent="0.2">
      <c r="A1" s="117" t="s">
        <v>113</v>
      </c>
      <c r="B1" s="117"/>
      <c r="C1" s="117"/>
      <c r="D1" s="117"/>
    </row>
    <row r="2" spans="1:4" x14ac:dyDescent="0.2">
      <c r="A2" s="117" t="str">
        <f>Ф4!A2</f>
        <v>АО «First Heartland Jusan Invest»</v>
      </c>
      <c r="B2" s="117"/>
      <c r="C2" s="117"/>
      <c r="D2" s="117"/>
    </row>
    <row r="3" spans="1:4" x14ac:dyDescent="0.2">
      <c r="A3" s="117" t="str">
        <f>ОПИУ_МСФО!A3</f>
        <v>за девять месяцев, закончившихся 30 сентября 2023 года</v>
      </c>
      <c r="B3" s="117"/>
      <c r="C3" s="117"/>
      <c r="D3" s="117"/>
    </row>
    <row r="4" spans="1:4" x14ac:dyDescent="0.2">
      <c r="A4" s="9"/>
      <c r="B4" s="9"/>
      <c r="C4" s="9"/>
      <c r="D4" s="9"/>
    </row>
    <row r="5" spans="1:4" ht="38.25" x14ac:dyDescent="0.2">
      <c r="A5" s="85"/>
      <c r="B5" s="10" t="str">
        <f>ОПИУ_МСФО!C5</f>
        <v>за девять месяцев, закончившихся 30 сентября 2023 года</v>
      </c>
      <c r="C5" s="86"/>
      <c r="D5" s="10" t="str">
        <f>ОПИУ_МСФО!E5</f>
        <v>за девять месяцев, закончившихся 30 сентября 2022 года</v>
      </c>
    </row>
    <row r="6" spans="1:4" ht="12.75" customHeight="1" x14ac:dyDescent="0.2">
      <c r="A6" s="89" t="s">
        <v>31</v>
      </c>
      <c r="B6" s="11"/>
      <c r="C6" s="11"/>
      <c r="D6" s="11"/>
    </row>
    <row r="7" spans="1:4" x14ac:dyDescent="0.2">
      <c r="A7" s="13" t="s">
        <v>32</v>
      </c>
      <c r="B7" s="12">
        <v>1176720</v>
      </c>
      <c r="C7" s="12"/>
      <c r="D7" s="12">
        <v>1039755</v>
      </c>
    </row>
    <row r="8" spans="1:4" x14ac:dyDescent="0.2">
      <c r="A8" s="13" t="s">
        <v>33</v>
      </c>
      <c r="B8" s="12">
        <v>-120496</v>
      </c>
      <c r="C8" s="12"/>
      <c r="D8" s="12">
        <v>-203376</v>
      </c>
    </row>
    <row r="9" spans="1:4" x14ac:dyDescent="0.2">
      <c r="A9" s="13" t="s">
        <v>34</v>
      </c>
      <c r="B9" s="12">
        <v>322249</v>
      </c>
      <c r="C9" s="12"/>
      <c r="D9" s="12">
        <v>840300</v>
      </c>
    </row>
    <row r="10" spans="1:4" x14ac:dyDescent="0.2">
      <c r="A10" s="13" t="s">
        <v>35</v>
      </c>
      <c r="B10" s="12">
        <v>-207304</v>
      </c>
      <c r="C10" s="12"/>
      <c r="D10" s="12">
        <v>-481646</v>
      </c>
    </row>
    <row r="11" spans="1:4" ht="25.5" customHeight="1" x14ac:dyDescent="0.2">
      <c r="A11" s="13" t="s">
        <v>112</v>
      </c>
      <c r="B11" s="12">
        <v>-112659</v>
      </c>
      <c r="C11" s="12"/>
      <c r="D11" s="12">
        <v>-5947554</v>
      </c>
    </row>
    <row r="12" spans="1:4" x14ac:dyDescent="0.2">
      <c r="A12" s="13" t="s">
        <v>98</v>
      </c>
      <c r="B12" s="12">
        <v>980319</v>
      </c>
      <c r="C12" s="12"/>
      <c r="D12" s="12">
        <v>3266031</v>
      </c>
    </row>
    <row r="13" spans="1:4" x14ac:dyDescent="0.2">
      <c r="A13" s="13" t="s">
        <v>100</v>
      </c>
      <c r="B13" s="12">
        <v>175254</v>
      </c>
      <c r="C13" s="12"/>
      <c r="D13" s="12"/>
    </row>
    <row r="14" spans="1:4" x14ac:dyDescent="0.2">
      <c r="A14" s="13" t="s">
        <v>110</v>
      </c>
      <c r="B14" s="12">
        <v>7352211</v>
      </c>
      <c r="C14" s="12"/>
      <c r="D14" s="12"/>
    </row>
    <row r="15" spans="1:4" x14ac:dyDescent="0.2">
      <c r="A15" s="13" t="s">
        <v>140</v>
      </c>
      <c r="B15" s="12">
        <v>10156</v>
      </c>
      <c r="C15" s="12"/>
      <c r="D15" s="12">
        <v>8630</v>
      </c>
    </row>
    <row r="16" spans="1:4" ht="25.5" x14ac:dyDescent="0.2">
      <c r="A16" s="13" t="s">
        <v>36</v>
      </c>
      <c r="B16" s="12">
        <v>-1151023</v>
      </c>
      <c r="C16" s="12"/>
      <c r="D16" s="12">
        <v>-1401415</v>
      </c>
    </row>
    <row r="17" spans="1:4" x14ac:dyDescent="0.2">
      <c r="A17" s="90"/>
      <c r="B17" s="12"/>
      <c r="C17" s="12"/>
      <c r="D17" s="12"/>
    </row>
    <row r="18" spans="1:4" x14ac:dyDescent="0.2">
      <c r="A18" s="89" t="s">
        <v>103</v>
      </c>
      <c r="B18" s="12"/>
      <c r="C18" s="12"/>
      <c r="D18" s="12"/>
    </row>
    <row r="19" spans="1:4" x14ac:dyDescent="0.2">
      <c r="A19" s="13" t="s">
        <v>37</v>
      </c>
      <c r="B19" s="12">
        <v>9251689</v>
      </c>
      <c r="C19" s="12"/>
      <c r="D19" s="12"/>
    </row>
    <row r="20" spans="1:4" x14ac:dyDescent="0.2">
      <c r="A20" s="13" t="s">
        <v>49</v>
      </c>
      <c r="B20" s="12">
        <v>-4137912</v>
      </c>
      <c r="C20" s="12"/>
      <c r="D20" s="12">
        <v>17465116</v>
      </c>
    </row>
    <row r="21" spans="1:4" ht="25.5" x14ac:dyDescent="0.2">
      <c r="A21" s="13" t="s">
        <v>38</v>
      </c>
      <c r="B21" s="12">
        <v>8424090</v>
      </c>
      <c r="C21" s="12"/>
      <c r="D21" s="12"/>
    </row>
    <row r="22" spans="1:4" x14ac:dyDescent="0.2">
      <c r="A22" s="13" t="s">
        <v>141</v>
      </c>
      <c r="B22" s="12">
        <v>202684</v>
      </c>
      <c r="C22" s="12"/>
      <c r="D22" s="12"/>
    </row>
    <row r="23" spans="1:4" x14ac:dyDescent="0.2">
      <c r="A23" s="91"/>
      <c r="B23" s="12"/>
      <c r="C23" s="12"/>
      <c r="D23" s="12"/>
    </row>
    <row r="24" spans="1:4" x14ac:dyDescent="0.2">
      <c r="A24" s="89" t="s">
        <v>104</v>
      </c>
      <c r="B24" s="12"/>
      <c r="C24" s="12"/>
      <c r="D24" s="12"/>
    </row>
    <row r="25" spans="1:4" ht="12.75" customHeight="1" x14ac:dyDescent="0.2">
      <c r="A25" s="13" t="s">
        <v>111</v>
      </c>
      <c r="B25" s="12">
        <v>-19868851</v>
      </c>
      <c r="C25" s="12"/>
      <c r="D25" s="12">
        <v>-6262721</v>
      </c>
    </row>
    <row r="26" spans="1:4" ht="12.75" customHeight="1" x14ac:dyDescent="0.2">
      <c r="A26" s="13" t="s">
        <v>50</v>
      </c>
      <c r="B26" s="12">
        <v>0</v>
      </c>
      <c r="C26" s="12"/>
      <c r="D26" s="12">
        <v>5040</v>
      </c>
    </row>
    <row r="27" spans="1:4" ht="12.75" customHeight="1" x14ac:dyDescent="0.2">
      <c r="A27" s="13" t="s">
        <v>2</v>
      </c>
      <c r="B27" s="12">
        <v>-758774</v>
      </c>
      <c r="C27" s="12"/>
      <c r="D27" s="12">
        <v>-2508</v>
      </c>
    </row>
    <row r="28" spans="1:4" ht="38.25" x14ac:dyDescent="0.2">
      <c r="A28" s="14" t="s">
        <v>105</v>
      </c>
      <c r="B28" s="15">
        <f>SUM(B7:B27)</f>
        <v>1538353</v>
      </c>
      <c r="C28" s="21"/>
      <c r="D28" s="15">
        <f>SUM(D7:D27)</f>
        <v>8325652</v>
      </c>
    </row>
    <row r="29" spans="1:4" x14ac:dyDescent="0.2">
      <c r="A29" s="13" t="s">
        <v>39</v>
      </c>
      <c r="B29" s="12">
        <v>-104399</v>
      </c>
      <c r="C29" s="12"/>
      <c r="D29" s="12">
        <v>-326612</v>
      </c>
    </row>
    <row r="30" spans="1:4" ht="25.5" x14ac:dyDescent="0.2">
      <c r="A30" s="14" t="s">
        <v>106</v>
      </c>
      <c r="B30" s="15">
        <f>B28+B29</f>
        <v>1433954</v>
      </c>
      <c r="C30" s="21"/>
      <c r="D30" s="15">
        <f>D28+D29</f>
        <v>7999040</v>
      </c>
    </row>
    <row r="31" spans="1:4" x14ac:dyDescent="0.2">
      <c r="A31" s="91"/>
      <c r="B31" s="17"/>
      <c r="C31" s="17"/>
      <c r="D31" s="17"/>
    </row>
    <row r="32" spans="1:4" ht="25.5" x14ac:dyDescent="0.2">
      <c r="A32" s="89" t="s">
        <v>92</v>
      </c>
      <c r="B32" s="18"/>
      <c r="C32" s="18"/>
      <c r="D32" s="18"/>
    </row>
    <row r="33" spans="1:6" x14ac:dyDescent="0.2">
      <c r="A33" s="13" t="s">
        <v>40</v>
      </c>
      <c r="B33" s="12">
        <v>-54418</v>
      </c>
      <c r="C33" s="12"/>
      <c r="D33" s="12">
        <v>-13229</v>
      </c>
    </row>
    <row r="34" spans="1:6" x14ac:dyDescent="0.2">
      <c r="A34" s="13" t="s">
        <v>131</v>
      </c>
      <c r="B34" s="12">
        <v>0</v>
      </c>
      <c r="C34" s="12"/>
      <c r="D34" s="12"/>
    </row>
    <row r="35" spans="1:6" ht="25.5" x14ac:dyDescent="0.2">
      <c r="A35" s="13" t="s">
        <v>132</v>
      </c>
      <c r="B35" s="12">
        <v>0</v>
      </c>
      <c r="C35" s="12"/>
      <c r="D35" s="12"/>
    </row>
    <row r="36" spans="1:6" x14ac:dyDescent="0.2">
      <c r="A36" s="105" t="s">
        <v>129</v>
      </c>
      <c r="B36" s="12">
        <v>0</v>
      </c>
      <c r="C36" s="12"/>
      <c r="D36" s="12"/>
    </row>
    <row r="37" spans="1:6" ht="25.5" x14ac:dyDescent="0.2">
      <c r="A37" s="13" t="s">
        <v>123</v>
      </c>
      <c r="B37" s="12">
        <v>-1123076</v>
      </c>
      <c r="C37" s="12"/>
      <c r="D37" s="12">
        <v>-5335458</v>
      </c>
      <c r="F37" s="104"/>
    </row>
    <row r="38" spans="1:6" ht="26.25" thickBot="1" x14ac:dyDescent="0.25">
      <c r="A38" s="19" t="s">
        <v>107</v>
      </c>
      <c r="B38" s="16">
        <f>SUM(B33:B37)</f>
        <v>-1177494</v>
      </c>
      <c r="C38" s="21"/>
      <c r="D38" s="16">
        <f>SUM(D33:D37)</f>
        <v>-5348687</v>
      </c>
    </row>
    <row r="39" spans="1:6" x14ac:dyDescent="0.2">
      <c r="A39" s="90"/>
      <c r="B39" s="20"/>
      <c r="C39" s="20"/>
      <c r="D39" s="20"/>
    </row>
    <row r="40" spans="1:6" x14ac:dyDescent="0.2">
      <c r="A40" s="89" t="s">
        <v>93</v>
      </c>
      <c r="B40" s="18"/>
      <c r="C40" s="18"/>
      <c r="D40" s="18"/>
    </row>
    <row r="41" spans="1:6" x14ac:dyDescent="0.2">
      <c r="A41" s="13" t="s">
        <v>41</v>
      </c>
      <c r="B41" s="12"/>
      <c r="C41" s="12"/>
      <c r="D41" s="12"/>
    </row>
    <row r="42" spans="1:6" x14ac:dyDescent="0.2">
      <c r="A42" s="13" t="s">
        <v>42</v>
      </c>
      <c r="B42" s="12"/>
      <c r="C42" s="12"/>
      <c r="D42" s="12"/>
    </row>
    <row r="43" spans="1:6" x14ac:dyDescent="0.2">
      <c r="A43" s="13" t="s">
        <v>124</v>
      </c>
      <c r="B43" s="12">
        <v>0</v>
      </c>
      <c r="C43" s="12"/>
      <c r="D43" s="12">
        <v>-12652</v>
      </c>
    </row>
    <row r="44" spans="1:6" ht="26.25" thickBot="1" x14ac:dyDescent="0.25">
      <c r="A44" s="19" t="s">
        <v>108</v>
      </c>
      <c r="B44" s="16">
        <f>SUM(B41:B43)</f>
        <v>0</v>
      </c>
      <c r="C44" s="21"/>
      <c r="D44" s="16">
        <f>SUM(D41:D43)</f>
        <v>-12652</v>
      </c>
    </row>
    <row r="45" spans="1:6" x14ac:dyDescent="0.2">
      <c r="A45" s="91"/>
      <c r="B45" s="18"/>
      <c r="C45" s="18"/>
      <c r="D45" s="18"/>
    </row>
    <row r="46" spans="1:6" x14ac:dyDescent="0.2">
      <c r="A46" s="89" t="s">
        <v>109</v>
      </c>
      <c r="B46" s="21">
        <f>B30+B38+B44</f>
        <v>256460</v>
      </c>
      <c r="C46" s="21"/>
      <c r="D46" s="21">
        <f>D30+D38+D44</f>
        <v>2637701</v>
      </c>
    </row>
    <row r="47" spans="1:6" ht="25.5" x14ac:dyDescent="0.2">
      <c r="A47" s="13" t="s">
        <v>43</v>
      </c>
      <c r="B47" s="12">
        <v>-402899</v>
      </c>
      <c r="C47" s="12"/>
      <c r="D47" s="12">
        <v>512059</v>
      </c>
    </row>
    <row r="48" spans="1:6" ht="25.5" x14ac:dyDescent="0.2">
      <c r="A48" s="13" t="s">
        <v>44</v>
      </c>
      <c r="B48" s="12"/>
      <c r="C48" s="12"/>
      <c r="D48" s="12"/>
    </row>
    <row r="49" spans="1:7" x14ac:dyDescent="0.2">
      <c r="A49" s="92" t="s">
        <v>45</v>
      </c>
      <c r="B49" s="22">
        <v>1941657</v>
      </c>
      <c r="C49" s="87"/>
      <c r="D49" s="22">
        <v>5139235</v>
      </c>
    </row>
    <row r="50" spans="1:7" ht="13.5" thickBot="1" x14ac:dyDescent="0.25">
      <c r="A50" s="19" t="s">
        <v>46</v>
      </c>
      <c r="B50" s="23">
        <f>SUM(B46:B49)</f>
        <v>1795218</v>
      </c>
      <c r="C50" s="88"/>
      <c r="D50" s="23">
        <f>SUM(D46:D49)</f>
        <v>8288995</v>
      </c>
      <c r="G50" s="93"/>
    </row>
    <row r="51" spans="1:7" x14ac:dyDescent="0.2">
      <c r="A51" s="7"/>
      <c r="B51" s="24"/>
      <c r="C51" s="24"/>
      <c r="D51" s="24"/>
    </row>
    <row r="52" spans="1:7" x14ac:dyDescent="0.2">
      <c r="A52" s="7"/>
      <c r="B52" s="24"/>
      <c r="C52" s="24"/>
      <c r="D52" s="24"/>
    </row>
    <row r="53" spans="1:7" x14ac:dyDescent="0.2">
      <c r="A53" s="102"/>
      <c r="B53" s="103"/>
      <c r="C53" s="103"/>
      <c r="D53" s="103"/>
    </row>
    <row r="55" spans="1:7" x14ac:dyDescent="0.2">
      <c r="A55" s="41" t="s">
        <v>121</v>
      </c>
      <c r="B55" s="41" t="s">
        <v>142</v>
      </c>
    </row>
    <row r="56" spans="1:7" x14ac:dyDescent="0.2">
      <c r="A56" s="41"/>
      <c r="B56" s="41"/>
    </row>
    <row r="57" spans="1:7" x14ac:dyDescent="0.2">
      <c r="A57" s="41"/>
      <c r="B57" s="41"/>
    </row>
    <row r="58" spans="1:7" x14ac:dyDescent="0.2">
      <c r="A58" s="41"/>
      <c r="B58" s="41"/>
    </row>
    <row r="59" spans="1:7" x14ac:dyDescent="0.2">
      <c r="A59" s="41" t="s">
        <v>4</v>
      </c>
      <c r="B59" s="41" t="s">
        <v>3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60"/>
  <sheetViews>
    <sheetView showGridLines="0" tabSelected="1" zoomScale="60" zoomScaleNormal="60" workbookViewId="0">
      <selection activeCell="A26" sqref="A26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6" width="18.140625" style="58" customWidth="1"/>
    <col min="7" max="7" width="20.7109375" style="58" customWidth="1"/>
    <col min="8" max="8" width="15.42578125" style="58" customWidth="1"/>
    <col min="9" max="9" width="16.28515625" style="58" customWidth="1"/>
    <col min="10" max="10" width="18.42578125" style="58" customWidth="1"/>
    <col min="11" max="11" width="19.85546875" style="26" customWidth="1"/>
    <col min="12" max="12" width="19.5703125" style="26" customWidth="1"/>
    <col min="13" max="13" width="14.140625" style="26" customWidth="1"/>
    <col min="14" max="16384" width="9.140625" style="26"/>
  </cols>
  <sheetData>
    <row r="1" spans="1:13" s="25" customFormat="1" x14ac:dyDescent="0.25">
      <c r="A1" s="118" t="s">
        <v>114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25">
      <c r="A2" s="119" t="s">
        <v>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x14ac:dyDescent="0.25">
      <c r="A3" s="120" t="str">
        <f>ДДС!A3</f>
        <v>за девять месяцев, закончившихся 30 сентября 2023 года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/>
      <c r="G5" s="32" t="s">
        <v>115</v>
      </c>
      <c r="H5" s="32" t="s">
        <v>9</v>
      </c>
      <c r="I5" s="32" t="s">
        <v>10</v>
      </c>
      <c r="J5" s="32" t="s">
        <v>11</v>
      </c>
      <c r="K5" s="32" t="s">
        <v>47</v>
      </c>
      <c r="L5" s="32" t="s">
        <v>12</v>
      </c>
      <c r="M5" s="32" t="s">
        <v>13</v>
      </c>
    </row>
    <row r="6" spans="1:13" x14ac:dyDescent="0.25">
      <c r="A6" s="34" t="s">
        <v>128</v>
      </c>
      <c r="B6" s="35">
        <v>40012639</v>
      </c>
      <c r="C6" s="35">
        <v>-12651</v>
      </c>
      <c r="D6" s="35"/>
      <c r="E6" s="35">
        <v>-43916</v>
      </c>
      <c r="F6" s="35"/>
      <c r="G6" s="35"/>
      <c r="H6" s="35"/>
      <c r="I6" s="35"/>
      <c r="J6" s="35"/>
      <c r="K6" s="35"/>
      <c r="L6" s="35">
        <v>2211745</v>
      </c>
      <c r="M6" s="36">
        <f>SUM(B6:L6)</f>
        <v>42167817</v>
      </c>
    </row>
    <row r="7" spans="1:13" s="25" customFormat="1" x14ac:dyDescent="0.25">
      <c r="A7" s="34" t="s">
        <v>14</v>
      </c>
    </row>
    <row r="8" spans="1:13" x14ac:dyDescent="0.25">
      <c r="A8" s="13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3996708</v>
      </c>
      <c r="M8" s="36">
        <f>SUM(B8:L8)</f>
        <v>3996708</v>
      </c>
    </row>
    <row r="9" spans="1:13" s="25" customFormat="1" x14ac:dyDescent="0.25">
      <c r="A9" s="38" t="s">
        <v>16</v>
      </c>
    </row>
    <row r="10" spans="1:13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17</v>
      </c>
      <c r="B11" s="37"/>
      <c r="C11" s="37"/>
      <c r="D11" s="37"/>
      <c r="E11" s="37">
        <v>-102234.11256000001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-102234.11256000001</v>
      </c>
    </row>
    <row r="12" spans="1:13" ht="25.5" x14ac:dyDescent="0.25">
      <c r="A12" s="41" t="s">
        <v>18</v>
      </c>
      <c r="B12" s="37"/>
      <c r="C12" s="37"/>
      <c r="D12" s="37"/>
      <c r="E12" s="37">
        <v>-86230.845600000001</v>
      </c>
      <c r="F12" s="37"/>
      <c r="G12" s="37"/>
      <c r="H12" s="37"/>
      <c r="I12" s="37"/>
      <c r="J12" s="37"/>
      <c r="K12" s="37"/>
      <c r="L12" s="37"/>
      <c r="M12" s="36">
        <f t="shared" si="0"/>
        <v>-86230.845600000001</v>
      </c>
    </row>
    <row r="13" spans="1:13" ht="25.5" x14ac:dyDescent="0.25">
      <c r="A13" s="41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-188464.95816000001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-188464.95816000001</v>
      </c>
    </row>
    <row r="16" spans="1:13" ht="13.5" thickBot="1" x14ac:dyDescent="0.3">
      <c r="A16" s="44" t="s">
        <v>130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-188464.95816000001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3996708</v>
      </c>
      <c r="M16" s="45">
        <f t="shared" si="0"/>
        <v>3808243.0418400001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x14ac:dyDescent="0.25">
      <c r="A21" s="41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127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25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0</v>
      </c>
    </row>
    <row r="24" spans="1:13" s="47" customFormat="1" x14ac:dyDescent="0.25">
      <c r="A24" s="41" t="s">
        <v>26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143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-232380.95816000001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6208453</v>
      </c>
      <c r="M25" s="45">
        <f>SUM(M23:M24,M16,M6)</f>
        <v>45976060.041840002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8" t="s">
        <v>120</v>
      </c>
      <c r="B28" s="35">
        <v>40012639</v>
      </c>
      <c r="C28" s="35"/>
      <c r="D28" s="35"/>
      <c r="E28" s="35">
        <v>46392</v>
      </c>
      <c r="F28" s="35"/>
      <c r="G28" s="35"/>
      <c r="H28" s="35">
        <v>21120</v>
      </c>
      <c r="I28" s="35"/>
      <c r="J28" s="37"/>
      <c r="K28" s="37"/>
      <c r="L28" s="35">
        <v>4457792</v>
      </c>
      <c r="M28" s="35">
        <f>SUM(B28:L28)</f>
        <v>44537943</v>
      </c>
    </row>
    <row r="29" spans="1:13" s="47" customFormat="1" x14ac:dyDescent="0.25">
      <c r="A29" s="34" t="s">
        <v>14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5"/>
      <c r="M29" s="35"/>
    </row>
    <row r="30" spans="1:13" s="47" customFormat="1" x14ac:dyDescent="0.25">
      <c r="A30" s="41" t="s">
        <v>122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-2086587</v>
      </c>
      <c r="M30" s="36">
        <f>SUM(B30:L30)</f>
        <v>-2086587</v>
      </c>
    </row>
    <row r="31" spans="1:13" s="47" customFormat="1" x14ac:dyDescent="0.25">
      <c r="A31" s="38" t="s">
        <v>16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5"/>
      <c r="M31" s="35"/>
    </row>
    <row r="32" spans="1:13" s="47" customFormat="1" ht="25.5" x14ac:dyDescent="0.25">
      <c r="A32" s="39" t="s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s="47" customFormat="1" ht="37.5" customHeight="1" x14ac:dyDescent="0.25">
      <c r="A33" s="41" t="s">
        <v>17</v>
      </c>
      <c r="B33" s="37"/>
      <c r="C33" s="37"/>
      <c r="D33" s="37"/>
      <c r="E33" s="37">
        <v>1568</v>
      </c>
      <c r="F33" s="37"/>
      <c r="G33" s="37"/>
      <c r="H33" s="37"/>
      <c r="I33" s="37"/>
      <c r="J33" s="37"/>
      <c r="K33" s="37"/>
      <c r="L33" s="37"/>
      <c r="M33" s="36">
        <f>SUM(B33:L33)</f>
        <v>1568</v>
      </c>
    </row>
    <row r="34" spans="1:13" s="47" customFormat="1" ht="25.5" x14ac:dyDescent="0.25">
      <c r="A34" s="41" t="s">
        <v>18</v>
      </c>
      <c r="B34" s="37"/>
      <c r="C34" s="37"/>
      <c r="D34" s="37"/>
      <c r="E34" s="37">
        <v>-165536</v>
      </c>
      <c r="F34" s="37"/>
      <c r="G34" s="37"/>
      <c r="H34" s="37"/>
      <c r="I34" s="37"/>
      <c r="J34" s="37"/>
      <c r="K34" s="37"/>
      <c r="L34" s="37"/>
      <c r="M34" s="36">
        <f>SUM(B34:L34)</f>
        <v>-165536</v>
      </c>
    </row>
    <row r="35" spans="1:13" s="47" customFormat="1" ht="25.5" x14ac:dyDescent="0.25">
      <c r="A35" s="41" t="s">
        <v>19</v>
      </c>
      <c r="B35" s="37"/>
      <c r="C35" s="37"/>
      <c r="D35" s="37"/>
      <c r="E35" s="37">
        <v>-39631</v>
      </c>
      <c r="F35" s="37"/>
      <c r="G35" s="37"/>
      <c r="H35" s="37"/>
      <c r="I35" s="37"/>
      <c r="J35" s="37"/>
      <c r="K35" s="37"/>
      <c r="L35" s="37"/>
      <c r="M35" s="36">
        <f>SUM(B35:L35)</f>
        <v>-39631</v>
      </c>
    </row>
    <row r="36" spans="1:13" s="47" customFormat="1" ht="25.5" x14ac:dyDescent="0.25">
      <c r="A36" s="41" t="s">
        <v>20</v>
      </c>
      <c r="B36" s="37"/>
      <c r="C36" s="37"/>
      <c r="D36" s="37"/>
      <c r="E36" s="37"/>
      <c r="F36" s="37"/>
      <c r="G36" s="50"/>
      <c r="H36" s="37"/>
      <c r="I36" s="37"/>
      <c r="J36" s="37"/>
      <c r="K36" s="37"/>
      <c r="L36" s="37"/>
      <c r="M36" s="51">
        <f>SUM(B36:L36)</f>
        <v>0</v>
      </c>
    </row>
    <row r="37" spans="1:13" s="47" customFormat="1" ht="25.5" x14ac:dyDescent="0.25">
      <c r="A37" s="42" t="s">
        <v>21</v>
      </c>
      <c r="B37" s="43">
        <f>SUM(B33:B36)</f>
        <v>0</v>
      </c>
      <c r="C37" s="43">
        <f t="shared" ref="C37:L37" si="5">SUM(C33:C36)</f>
        <v>0</v>
      </c>
      <c r="D37" s="43">
        <f t="shared" si="5"/>
        <v>0</v>
      </c>
      <c r="E37" s="43">
        <f>SUM(E33:E36)</f>
        <v>-203599</v>
      </c>
      <c r="F37" s="43"/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>SUM(B37:L37)</f>
        <v>-203599</v>
      </c>
    </row>
    <row r="38" spans="1:13" s="47" customFormat="1" ht="25.5" x14ac:dyDescent="0.25">
      <c r="A38" s="39" t="s">
        <v>28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47" customFormat="1" x14ac:dyDescent="0.25">
      <c r="A39" s="41" t="s">
        <v>29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2">
        <f>SUM(B39:L39)</f>
        <v>0</v>
      </c>
    </row>
    <row r="40" spans="1:13" s="47" customFormat="1" ht="25.5" x14ac:dyDescent="0.25">
      <c r="A40" s="53" t="s">
        <v>30</v>
      </c>
      <c r="B40" s="54">
        <f>B39</f>
        <v>0</v>
      </c>
      <c r="C40" s="54">
        <f t="shared" ref="C40:L40" si="6">C39</f>
        <v>0</v>
      </c>
      <c r="D40" s="54">
        <f t="shared" si="6"/>
        <v>0</v>
      </c>
      <c r="E40" s="54">
        <f t="shared" si="6"/>
        <v>0</v>
      </c>
      <c r="F40" s="54"/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43">
        <f>SUM(B40:L40)</f>
        <v>0</v>
      </c>
    </row>
    <row r="41" spans="1:13" s="47" customFormat="1" ht="20.25" customHeight="1" thickBot="1" x14ac:dyDescent="0.3">
      <c r="A41" s="44" t="s">
        <v>130</v>
      </c>
      <c r="B41" s="45">
        <f>SUM(B30,B37,B40)</f>
        <v>0</v>
      </c>
      <c r="C41" s="45">
        <f t="shared" ref="C41:L41" si="7">SUM(C30,C37,C40)</f>
        <v>0</v>
      </c>
      <c r="D41" s="45">
        <f t="shared" si="7"/>
        <v>0</v>
      </c>
      <c r="E41" s="45">
        <f t="shared" si="7"/>
        <v>-203599</v>
      </c>
      <c r="F41" s="45"/>
      <c r="G41" s="45">
        <f t="shared" si="7"/>
        <v>0</v>
      </c>
      <c r="H41" s="45">
        <f t="shared" si="7"/>
        <v>0</v>
      </c>
      <c r="I41" s="45">
        <f t="shared" si="7"/>
        <v>0</v>
      </c>
      <c r="J41" s="45">
        <f t="shared" si="7"/>
        <v>0</v>
      </c>
      <c r="K41" s="45">
        <f t="shared" si="7"/>
        <v>0</v>
      </c>
      <c r="L41" s="45">
        <f t="shared" si="7"/>
        <v>-2086587</v>
      </c>
      <c r="M41" s="45">
        <f>SUM(B41:L41)</f>
        <v>-2290186</v>
      </c>
    </row>
    <row r="42" spans="1:13" s="47" customFormat="1" x14ac:dyDescent="0.25">
      <c r="A42" s="4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47" customFormat="1" x14ac:dyDescent="0.25">
      <c r="A43" s="38" t="s">
        <v>22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s="47" customFormat="1" x14ac:dyDescent="0.25">
      <c r="A44" s="41" t="s">
        <v>23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6">
        <v>0</v>
      </c>
    </row>
    <row r="45" spans="1:13" s="47" customFormat="1" x14ac:dyDescent="0.25">
      <c r="A45" s="41" t="s">
        <v>124</v>
      </c>
      <c r="B45" s="37"/>
      <c r="C45" s="37">
        <v>-12652</v>
      </c>
      <c r="D45" s="37"/>
      <c r="E45" s="37"/>
      <c r="F45" s="37"/>
      <c r="G45" s="37"/>
      <c r="H45" s="37"/>
      <c r="I45" s="37"/>
      <c r="J45" s="37"/>
      <c r="K45" s="37"/>
      <c r="L45" s="37"/>
      <c r="M45" s="36"/>
    </row>
    <row r="46" spans="1:13" s="47" customFormat="1" x14ac:dyDescent="0.25">
      <c r="A46" s="41" t="s">
        <v>24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6">
        <f>SUM(B46:L46)</f>
        <v>0</v>
      </c>
    </row>
    <row r="47" spans="1:13" s="47" customFormat="1" x14ac:dyDescent="0.25">
      <c r="A47" s="48" t="s">
        <v>25</v>
      </c>
      <c r="B47" s="49">
        <f>SUM(B44:B46)</f>
        <v>0</v>
      </c>
      <c r="C47" s="49">
        <f t="shared" ref="C47:L47" si="8">SUM(C44:C46)</f>
        <v>-12652</v>
      </c>
      <c r="D47" s="49">
        <f t="shared" si="8"/>
        <v>0</v>
      </c>
      <c r="E47" s="49">
        <f t="shared" si="8"/>
        <v>0</v>
      </c>
      <c r="F47" s="49"/>
      <c r="G47" s="49">
        <f t="shared" si="8"/>
        <v>0</v>
      </c>
      <c r="H47" s="49">
        <f t="shared" si="8"/>
        <v>0</v>
      </c>
      <c r="I47" s="49">
        <f t="shared" si="8"/>
        <v>0</v>
      </c>
      <c r="J47" s="49">
        <f t="shared" si="8"/>
        <v>0</v>
      </c>
      <c r="K47" s="49">
        <f t="shared" si="8"/>
        <v>0</v>
      </c>
      <c r="L47" s="49">
        <f t="shared" si="8"/>
        <v>0</v>
      </c>
      <c r="M47" s="49">
        <f>SUM(B47:L47)</f>
        <v>-12652</v>
      </c>
    </row>
    <row r="48" spans="1:13" x14ac:dyDescent="0.25">
      <c r="A48" s="55" t="s">
        <v>26</v>
      </c>
      <c r="B48" s="56"/>
      <c r="C48" s="56"/>
      <c r="D48" s="56"/>
      <c r="E48" s="56"/>
      <c r="F48" s="56"/>
      <c r="G48" s="56"/>
      <c r="H48" s="56">
        <v>-21120</v>
      </c>
      <c r="I48" s="56"/>
      <c r="J48" s="56"/>
      <c r="K48" s="56"/>
      <c r="L48" s="56"/>
      <c r="M48" s="36">
        <f>SUM(B48:L48)</f>
        <v>-21120</v>
      </c>
    </row>
    <row r="49" spans="1:13" ht="13.5" thickBot="1" x14ac:dyDescent="0.3">
      <c r="A49" s="44" t="s">
        <v>138</v>
      </c>
      <c r="B49" s="45">
        <f>SUM(B28,B41,B47:B48)</f>
        <v>40012639</v>
      </c>
      <c r="C49" s="45">
        <f t="shared" ref="C49:L49" si="9">SUM(C28,C41,C47:C48)</f>
        <v>-12652</v>
      </c>
      <c r="D49" s="45">
        <f t="shared" si="9"/>
        <v>0</v>
      </c>
      <c r="E49" s="45">
        <f t="shared" si="9"/>
        <v>-157207</v>
      </c>
      <c r="F49" s="45"/>
      <c r="G49" s="45">
        <f t="shared" si="9"/>
        <v>0</v>
      </c>
      <c r="H49" s="45">
        <f t="shared" si="9"/>
        <v>0</v>
      </c>
      <c r="I49" s="45">
        <f t="shared" si="9"/>
        <v>0</v>
      </c>
      <c r="J49" s="45">
        <f t="shared" si="9"/>
        <v>0</v>
      </c>
      <c r="K49" s="45">
        <f t="shared" si="9"/>
        <v>0</v>
      </c>
      <c r="L49" s="45">
        <f t="shared" si="9"/>
        <v>2371205</v>
      </c>
      <c r="M49" s="45">
        <f>SUM(B49:L49)</f>
        <v>42213985</v>
      </c>
    </row>
    <row r="50" spans="1:13" s="7" customFormat="1" ht="15.95" customHeight="1" x14ac:dyDescent="0.2"/>
    <row r="51" spans="1:13" s="7" customFormat="1" ht="15.95" customHeight="1" x14ac:dyDescent="0.2"/>
    <row r="52" spans="1:13" s="7" customFormat="1" ht="15.95" customHeight="1" x14ac:dyDescent="0.2"/>
    <row r="53" spans="1:13" x14ac:dyDescent="0.25">
      <c r="A53" s="41" t="s">
        <v>121</v>
      </c>
      <c r="B53" s="41" t="s">
        <v>142</v>
      </c>
    </row>
    <row r="54" spans="1:13" x14ac:dyDescent="0.25">
      <c r="A54" s="41"/>
      <c r="B54" s="41"/>
    </row>
    <row r="55" spans="1:13" x14ac:dyDescent="0.25">
      <c r="A55" s="41"/>
      <c r="B55" s="41"/>
    </row>
    <row r="56" spans="1:13" x14ac:dyDescent="0.25">
      <c r="A56" s="41"/>
      <c r="B56" s="41"/>
    </row>
    <row r="57" spans="1:13" x14ac:dyDescent="0.25">
      <c r="A57" s="41" t="s">
        <v>4</v>
      </c>
      <c r="B57" s="41" t="s">
        <v>3</v>
      </c>
      <c r="C57" s="41"/>
    </row>
    <row r="58" spans="1:13" x14ac:dyDescent="0.25">
      <c r="C58" s="41"/>
    </row>
    <row r="59" spans="1:13" x14ac:dyDescent="0.25">
      <c r="C59" s="41"/>
    </row>
    <row r="60" spans="1:13" x14ac:dyDescent="0.25">
      <c r="A60" s="26"/>
      <c r="B60" s="26"/>
      <c r="C60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cp:lastPrinted>2023-07-24T14:24:28Z</cp:lastPrinted>
  <dcterms:created xsi:type="dcterms:W3CDTF">2020-07-15T05:07:30Z</dcterms:created>
  <dcterms:modified xsi:type="dcterms:W3CDTF">2023-10-18T10:49:58Z</dcterms:modified>
</cp:coreProperties>
</file>