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\\192.168.7.19\all\Finance\Reports\Отчеты\KASE\2022\2 kv\"/>
    </mc:Choice>
  </mc:AlternateContent>
  <xr:revisionPtr revIDLastSave="0" documentId="13_ncr:1_{F5817211-EB8F-4A06-A95B-5FD5AAFC6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E29" i="5"/>
  <c r="C16" i="4" l="1"/>
  <c r="C22" i="4"/>
  <c r="C24" i="4"/>
  <c r="C36" i="4"/>
  <c r="C39" i="4"/>
  <c r="C40" i="4"/>
  <c r="C45" i="4"/>
  <c r="C47" i="4"/>
  <c r="D25" i="3"/>
  <c r="D27" i="3" s="1"/>
  <c r="E27" i="6" l="1"/>
  <c r="C27" i="6"/>
  <c r="D5" i="3" l="1"/>
  <c r="B5" i="3"/>
  <c r="K45" i="4"/>
  <c r="J45" i="4"/>
  <c r="I45" i="4"/>
  <c r="H45" i="4"/>
  <c r="G45" i="4"/>
  <c r="F45" i="4"/>
  <c r="E45" i="4"/>
  <c r="D45" i="4"/>
  <c r="B45" i="4"/>
  <c r="K22" i="4"/>
  <c r="J22" i="4"/>
  <c r="I22" i="4"/>
  <c r="H22" i="4"/>
  <c r="G22" i="4"/>
  <c r="F22" i="4"/>
  <c r="E22" i="4"/>
  <c r="D22" i="4"/>
  <c r="B22" i="4"/>
  <c r="E15" i="4" l="1"/>
  <c r="E21" i="6" l="1"/>
  <c r="C34" i="6"/>
  <c r="E34" i="6"/>
  <c r="E35" i="6" l="1"/>
  <c r="C35" i="6"/>
  <c r="C21" i="6"/>
  <c r="K36" i="4" l="1"/>
  <c r="J36" i="4"/>
  <c r="I36" i="4"/>
  <c r="H36" i="4"/>
  <c r="G36" i="4"/>
  <c r="F36" i="4"/>
  <c r="E36" i="4"/>
  <c r="D36" i="4"/>
  <c r="K39" i="4"/>
  <c r="J39" i="4"/>
  <c r="J40" i="4" s="1"/>
  <c r="J47" i="4" s="1"/>
  <c r="I39" i="4"/>
  <c r="H39" i="4"/>
  <c r="G39" i="4"/>
  <c r="F39" i="4"/>
  <c r="E39" i="4"/>
  <c r="E40" i="4" s="1"/>
  <c r="E47" i="4" s="1"/>
  <c r="D39" i="4"/>
  <c r="B39" i="4"/>
  <c r="L46" i="4"/>
  <c r="L45" i="4"/>
  <c r="L44" i="4"/>
  <c r="L38" i="4"/>
  <c r="L35" i="4"/>
  <c r="L34" i="4"/>
  <c r="L33" i="4"/>
  <c r="L32" i="4"/>
  <c r="L27" i="4"/>
  <c r="B36" i="4"/>
  <c r="F40" i="4" l="1"/>
  <c r="F47" i="4" s="1"/>
  <c r="D40" i="4"/>
  <c r="D47" i="4" s="1"/>
  <c r="I40" i="4"/>
  <c r="I47" i="4" s="1"/>
  <c r="H40" i="4"/>
  <c r="H47" i="4" s="1"/>
  <c r="B40" i="4"/>
  <c r="B47" i="4" s="1"/>
  <c r="L39" i="4"/>
  <c r="G40" i="4"/>
  <c r="G47" i="4" s="1"/>
  <c r="L36" i="4"/>
  <c r="L23" i="4" l="1"/>
  <c r="L22" i="4"/>
  <c r="L21" i="4"/>
  <c r="L20" i="4"/>
  <c r="L19" i="4"/>
  <c r="L15" i="4"/>
  <c r="L14" i="4"/>
  <c r="L13" i="4"/>
  <c r="L12" i="4"/>
  <c r="L11" i="4"/>
  <c r="L6" i="4"/>
  <c r="J16" i="4"/>
  <c r="J24" i="4" s="1"/>
  <c r="I16" i="4"/>
  <c r="I24" i="4" s="1"/>
  <c r="H16" i="4"/>
  <c r="H24" i="4" s="1"/>
  <c r="G16" i="4"/>
  <c r="G24" i="4" s="1"/>
  <c r="F16" i="4"/>
  <c r="F24" i="4" s="1"/>
  <c r="D16" i="4"/>
  <c r="D24" i="4" s="1"/>
  <c r="B16" i="4"/>
  <c r="E16" i="4"/>
  <c r="E24" i="4" s="1"/>
  <c r="B24" i="4" l="1"/>
  <c r="D38" i="3"/>
  <c r="D32" i="3"/>
  <c r="B32" i="3"/>
  <c r="B25" i="3"/>
  <c r="B27" i="3" s="1"/>
  <c r="A3" i="3"/>
  <c r="A3" i="4" s="1"/>
  <c r="D40" i="3" l="1"/>
  <c r="D44" i="3" s="1"/>
  <c r="B40" i="3"/>
  <c r="B44" i="3" s="1"/>
  <c r="E30" i="5" l="1"/>
  <c r="E13" i="5"/>
  <c r="E9" i="5"/>
  <c r="C29" i="5"/>
  <c r="C30" i="5" s="1"/>
  <c r="C13" i="5"/>
  <c r="C9" i="5"/>
  <c r="E21" i="5" l="1"/>
  <c r="E23" i="5" s="1"/>
  <c r="C21" i="5"/>
  <c r="C23" i="5" s="1"/>
  <c r="C31" i="5" l="1"/>
  <c r="K8" i="4"/>
  <c r="E31" i="5"/>
  <c r="K29" i="4"/>
  <c r="K16" i="4" l="1"/>
  <c r="L8" i="4"/>
  <c r="L29" i="4"/>
  <c r="K40" i="4"/>
  <c r="K24" i="4" l="1"/>
  <c r="L16" i="4"/>
  <c r="L24" i="4" s="1"/>
  <c r="K47" i="4"/>
  <c r="L47" i="4" s="1"/>
  <c r="L40" i="4"/>
  <c r="A2" i="3" l="1"/>
</calcChain>
</file>

<file path=xl/sharedStrings.xml><?xml version="1.0" encoding="utf-8"?>
<sst xmlns="http://schemas.openxmlformats.org/spreadsheetml/2006/main" count="171" uniqueCount="138">
  <si>
    <t>Инвестиционное имущество</t>
  </si>
  <si>
    <t>Текущий налоговый актив</t>
  </si>
  <si>
    <t>Прочие обязательства</t>
  </si>
  <si>
    <t>Касымбаева Ш.К.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</si>
  <si>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</si>
  <si>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</si>
  <si>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</si>
  <si>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</si>
  <si>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</si>
  <si>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</si>
  <si>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</si>
  <si>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</si>
  <si>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</si>
  <si>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</si>
  <si>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</si>
  <si>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</si>
  <si>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</si>
  <si>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</si>
  <si>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</si>
  <si>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</si>
  <si>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</si>
  <si>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</si>
  <si>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</si>
  <si>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</si>
  <si>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</si>
  <si>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</si>
  <si>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</si>
  <si>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</si>
  <si>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</si>
  <si>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</si>
  <si>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</si>
  <si>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</si>
  <si>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</si>
  <si>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</si>
  <si>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</si>
  <si>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</si>
  <si>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</si>
  <si>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</si>
  <si>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</si>
  <si>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</si>
  <si>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</si>
  <si>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</si>
  <si>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продажи основных средств и инвестиционной собственности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</si>
  <si>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</si>
  <si>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</si>
  <si>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</si>
  <si>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</si>
  <si>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</si>
  <si>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</si>
  <si>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</si>
  <si>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</si>
  <si>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</si>
  <si>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</si>
  <si>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</si>
  <si>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</si>
  <si>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</si>
  <si>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</si>
  <si>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</si>
  <si>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</si>
  <si>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</si>
  <si>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</si>
  <si>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</si>
  <si>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</si>
  <si>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</si>
  <si>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</si>
  <si>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</si>
  <si>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</si>
  <si>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</si>
  <si>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</si>
  <si>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</si>
  <si>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</si>
  <si>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</si>
  <si>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</si>
  <si>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</si>
  <si>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</si>
  <si>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</si>
  <si>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</si>
  <si>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</si>
  <si>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</si>
  <si>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</si>
  <si>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</si>
  <si>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</si>
  <si>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</si>
  <si>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</si>
  <si>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</si>
  <si>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</si>
  <si>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</si>
  <si>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</si>
  <si>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</si>
  <si>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</si>
  <si>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</si>
  <si>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</si>
  <si>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</si>
  <si>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</si>
  <si>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</si>
  <si>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</si>
  <si>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</si>
  <si>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</si>
  <si>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</si>
  <si>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</si>
  <si>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</si>
  <si>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</si>
  <si>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>2021 года</t>
  </si>
  <si>
    <t xml:space="preserve">Финансовые активы, оцениваемые по справедливой стоимости через прочий совокупный доход </t>
  </si>
  <si>
    <t>Остаток по состоянию на 1 января 2021 года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</si>
  <si>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</si>
  <si>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</si>
  <si>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</si>
  <si>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Прочие доходы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</si>
  <si>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</si>
  <si>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</si>
  <si>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</si>
  <si>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</si>
  <si>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</si>
  <si>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</si>
  <si>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</si>
  <si>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</si>
  <si>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</si>
  <si>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</si>
  <si>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</si>
  <si>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</si>
  <si>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</si>
  <si>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2022 года</t>
  </si>
  <si>
    <t>Депозиты в банках</t>
  </si>
  <si>
    <t>Кредиторская задолженность по сделкам "РЕПО"</t>
  </si>
  <si>
    <t>Текущее налоговое обязательство</t>
  </si>
  <si>
    <t>Кабанов М.В.</t>
  </si>
  <si>
    <t>Остаток по состоянию на 1 января 2022 года</t>
  </si>
  <si>
    <t>Председатель Правления</t>
  </si>
  <si>
    <t>Убыток за период</t>
  </si>
  <si>
    <t>по состоянию на 30 июня 2022 года</t>
  </si>
  <si>
    <t>30 июня</t>
  </si>
  <si>
    <t>за шесть месяцев, закончившихся 30 июня 2022 года</t>
  </si>
  <si>
    <t>за шесть месяцев, закончившихся
30 июня 2022 года</t>
  </si>
  <si>
    <t>за шесть месяцев, закончившихся
30 июня 2021 года</t>
  </si>
  <si>
    <t>Выкуп собственных акций</t>
  </si>
  <si>
    <t>Остаток на 30 июня 2022 года*</t>
  </si>
  <si>
    <t>Остаток на 30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</si>
</sst>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11" fillId="0" borderId="0" xfId="0" applyFont="1" applyFill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1" xfId="11" applyFont="1" applyBorder="1" applyAlignment="1">
      <alignment vertical="center" wrapText="1"/>
    </xf>
    <xf numFmtId="165" fontId="19" fillId="0" borderId="1" xfId="11" applyNumberFormat="1" applyFont="1" applyBorder="1" applyAlignment="1">
      <alignment horizontal="right" vertical="center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 applyProtection="1">
      <alignment horizontal="right" vertical="center"/>
      <protection locked="0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4" fontId="11" fillId="0" borderId="4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167" fontId="10" fillId="0" borderId="0" xfId="14" applyNumberFormat="1" applyFont="1" applyFill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5" xfId="14" applyNumberFormat="1" applyFont="1" applyFill="1" applyBorder="1" applyAlignment="1">
      <alignment vertical="center" wrapText="1"/>
    </xf>
    <xf numFmtId="167" fontId="10" fillId="0" borderId="4" xfId="0" applyNumberFormat="1" applyFont="1" applyFill="1" applyBorder="1" applyAlignment="1">
      <alignment vertical="center" wrapText="1"/>
    </xf>
    <xf numFmtId="167" fontId="10" fillId="0" borderId="0" xfId="0" applyNumberFormat="1" applyFont="1" applyFill="1" applyBorder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0" fillId="0" borderId="5" xfId="0" applyNumberFormat="1" applyFont="1" applyFill="1" applyBorder="1" applyAlignment="1">
      <alignment vertical="center" wrapText="1"/>
    </xf>
    <xf numFmtId="166" fontId="11" fillId="0" borderId="4" xfId="14" applyNumberFormat="1" applyFont="1" applyFill="1" applyBorder="1" applyAlignment="1">
      <alignment vertical="center" wrapText="1"/>
    </xf>
    <xf numFmtId="166" fontId="10" fillId="0" borderId="6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166" fontId="11" fillId="0" borderId="0" xfId="0" applyNumberFormat="1" applyFont="1" applyFill="1" applyAlignment="1">
      <alignment vertical="center" wrapText="1"/>
    </xf>
    <xf numFmtId="166" fontId="11" fillId="0" borderId="0" xfId="0" applyNumberFormat="1" applyFont="1" applyFill="1" applyBorder="1" applyAlignment="1">
      <alignment vertical="center" wrapText="1"/>
    </xf>
    <xf numFmtId="166" fontId="11" fillId="0" borderId="4" xfId="0" applyNumberFormat="1" applyFont="1" applyFill="1" applyBorder="1" applyAlignment="1">
      <alignment vertical="center" wrapText="1"/>
    </xf>
    <xf numFmtId="166" fontId="14" fillId="0" borderId="4" xfId="0" applyNumberFormat="1" applyFont="1" applyFill="1" applyBorder="1" applyAlignment="1">
      <alignment vertical="center" wrapText="1"/>
    </xf>
    <xf numFmtId="166" fontId="14" fillId="0" borderId="0" xfId="0" applyNumberFormat="1" applyFont="1" applyFill="1" applyBorder="1" applyAlignment="1">
      <alignment vertical="center" wrapText="1"/>
    </xf>
    <xf numFmtId="166" fontId="10" fillId="0" borderId="4" xfId="0" applyNumberFormat="1" applyFont="1" applyFill="1" applyBorder="1" applyAlignment="1">
      <alignment vertical="center" wrapText="1"/>
    </xf>
    <xf numFmtId="166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5" fillId="0" borderId="0" xfId="0" applyFont="1" applyFill="1"/>
    <xf numFmtId="167" fontId="3" fillId="0" borderId="6" xfId="14" applyNumberFormat="1" applyFont="1" applyFill="1" applyBorder="1" applyAlignment="1">
      <alignment vertical="center" wrapText="1"/>
    </xf>
    <xf numFmtId="167" fontId="3" fillId="0" borderId="4" xfId="14" applyNumberFormat="1" applyFont="1" applyFill="1" applyBorder="1" applyAlignment="1">
      <alignment vertical="center" wrapText="1"/>
    </xf>
    <xf numFmtId="0" fontId="16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/>
    </xf>
    <xf numFmtId="165" fontId="9" fillId="0" borderId="0" xfId="0" applyNumberFormat="1" applyFont="1" applyBorder="1" applyProtection="1">
      <protection locked="0"/>
    </xf>
    <xf numFmtId="165" fontId="18" fillId="0" borderId="0" xfId="0" applyNumberFormat="1" applyFont="1" applyBorder="1"/>
    <xf numFmtId="165" fontId="18" fillId="0" borderId="0" xfId="0" applyNumberFormat="1" applyFont="1" applyBorder="1" applyProtection="1">
      <protection locked="0"/>
    </xf>
    <xf numFmtId="165" fontId="16" fillId="0" borderId="0" xfId="0" applyNumberFormat="1" applyFont="1" applyBorder="1" applyAlignment="1" applyProtection="1">
      <alignment vertical="center"/>
      <protection locked="0"/>
    </xf>
    <xf numFmtId="165" fontId="17" fillId="0" borderId="0" xfId="0" applyNumberFormat="1" applyFont="1" applyBorder="1" applyAlignment="1" applyProtection="1">
      <alignment vertic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165" fontId="18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wrapText="1"/>
    </xf>
    <xf numFmtId="0" fontId="11" fillId="0" borderId="0" xfId="0" applyFont="1" applyBorder="1" applyProtection="1">
      <protection locked="0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 applyFill="1"/>
    <xf numFmtId="166" fontId="21" fillId="0" borderId="0" xfId="0" applyNumberFormat="1" applyFont="1" applyFill="1"/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4" fontId="10" fillId="0" borderId="5" xfId="0" applyNumberFormat="1" applyFont="1" applyFill="1" applyBorder="1" applyAlignment="1">
      <alignment vertical="center" wrapText="1"/>
    </xf>
    <xf numFmtId="164" fontId="10" fillId="0" borderId="6" xfId="0" applyNumberFormat="1" applyFont="1" applyFill="1" applyBorder="1" applyAlignment="1">
      <alignment vertical="center" wrapText="1"/>
    </xf>
    <xf numFmtId="165" fontId="22" fillId="0" borderId="0" xfId="0" applyNumberFormat="1" applyFont="1" applyProtection="1">
      <protection locked="0"/>
    </xf>
    <xf numFmtId="0" fontId="10" fillId="0" borderId="0" xfId="0" applyFont="1" applyFill="1" applyAlignment="1">
      <alignment horizontal="center" vertical="center" wrapText="1"/>
    </xf>
    <xf numFmtId="166" fontId="12" fillId="0" borderId="4" xfId="14" applyNumberFormat="1" applyFont="1" applyFill="1" applyBorder="1" applyAlignment="1">
      <alignment vertical="center" wrapText="1"/>
    </xf>
    <xf numFmtId="167" fontId="12" fillId="0" borderId="7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5" xfId="1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</cellXfs>
  <cellStyles count="16"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dimension ref="A1:E40"/>
  <sheetViews>
    <sheetView tabSelected="1" zoomScale="82" zoomScaleNormal="82" workbookViewId="0">
      <selection activeCell="L21" sqref="L21"/>
    </sheetView>
  </sheetViews>
  <sheetFormatPr defaultColWidth="9.140625" defaultRowHeight="12.75" x14ac:dyDescent="0.2"/>
  <cols>
    <col min="1" max="1" width="68.5703125" style="90" customWidth="1"/>
    <col min="2" max="2" width="9.140625" style="89"/>
    <col min="3" max="3" width="18.28515625" style="89" customWidth="1"/>
    <col min="4" max="4" width="6.7109375" style="89" customWidth="1"/>
    <col min="5" max="5" width="12.140625" style="89" bestFit="1" customWidth="1"/>
    <col min="6" max="16384" width="9.140625" style="6"/>
  </cols>
  <sheetData>
    <row r="1" spans="1:5" x14ac:dyDescent="0.2">
      <c r="A1" s="125" t="s">
        <v>98</v>
      </c>
      <c r="B1" s="125"/>
      <c r="C1" s="125"/>
      <c r="D1" s="125"/>
      <c r="E1" s="125"/>
    </row>
    <row r="2" spans="1:5" x14ac:dyDescent="0.2">
      <c r="A2" s="125" t="s">
        <v>94</v>
      </c>
      <c r="B2" s="125"/>
      <c r="C2" s="125"/>
      <c r="D2" s="125"/>
      <c r="E2" s="125"/>
    </row>
    <row r="3" spans="1:5" x14ac:dyDescent="0.2">
      <c r="A3" s="125" t="s">
        <v>130</v>
      </c>
      <c r="B3" s="125"/>
      <c r="C3" s="125"/>
      <c r="D3" s="125"/>
      <c r="E3" s="125"/>
    </row>
    <row r="4" spans="1:5" x14ac:dyDescent="0.2">
      <c r="C4" s="91"/>
      <c r="E4" s="91"/>
    </row>
    <row r="5" spans="1:5" ht="21" customHeight="1" x14ac:dyDescent="0.2">
      <c r="A5" s="125"/>
      <c r="B5" s="125" t="s">
        <v>53</v>
      </c>
      <c r="C5" s="59" t="s">
        <v>131</v>
      </c>
      <c r="D5" s="59"/>
      <c r="E5" s="59" t="s">
        <v>77</v>
      </c>
    </row>
    <row r="6" spans="1:5" x14ac:dyDescent="0.2">
      <c r="A6" s="125"/>
      <c r="B6" s="125"/>
      <c r="C6" s="59" t="s">
        <v>122</v>
      </c>
      <c r="D6" s="59"/>
      <c r="E6" s="59" t="s">
        <v>102</v>
      </c>
    </row>
    <row r="7" spans="1:5" ht="13.5" thickBot="1" x14ac:dyDescent="0.25">
      <c r="A7" s="125"/>
      <c r="B7" s="125"/>
      <c r="C7" s="61" t="s">
        <v>54</v>
      </c>
      <c r="D7" s="59"/>
      <c r="E7" s="61" t="s">
        <v>54</v>
      </c>
    </row>
    <row r="8" spans="1:5" x14ac:dyDescent="0.2">
      <c r="A8" s="65" t="s">
        <v>78</v>
      </c>
      <c r="B8" s="62"/>
      <c r="C8" s="1"/>
      <c r="D8" s="62"/>
      <c r="E8" s="1"/>
    </row>
    <row r="9" spans="1:5" x14ac:dyDescent="0.2">
      <c r="A9" s="1" t="s">
        <v>79</v>
      </c>
      <c r="B9" s="62">
        <v>12</v>
      </c>
      <c r="C9" s="2">
        <v>9557460</v>
      </c>
      <c r="D9" s="62"/>
      <c r="E9" s="2">
        <v>3356977</v>
      </c>
    </row>
    <row r="10" spans="1:5" x14ac:dyDescent="0.2">
      <c r="A10" s="1" t="s">
        <v>123</v>
      </c>
      <c r="B10" s="62"/>
      <c r="C10" s="2">
        <v>0</v>
      </c>
      <c r="D10" s="62"/>
      <c r="E10" s="2">
        <v>5040</v>
      </c>
    </row>
    <row r="11" spans="1:5" x14ac:dyDescent="0.2">
      <c r="A11" s="1" t="s">
        <v>97</v>
      </c>
      <c r="B11" s="62">
        <v>13</v>
      </c>
      <c r="C11" s="2">
        <v>0</v>
      </c>
      <c r="D11" s="62"/>
      <c r="E11" s="2">
        <v>1782258</v>
      </c>
    </row>
    <row r="12" spans="1:5" ht="25.5" x14ac:dyDescent="0.2">
      <c r="A12" s="1" t="s">
        <v>80</v>
      </c>
      <c r="B12" s="62">
        <v>14</v>
      </c>
      <c r="C12" s="2">
        <v>28832912</v>
      </c>
      <c r="D12" s="62"/>
      <c r="E12" s="2">
        <v>46822501</v>
      </c>
    </row>
    <row r="13" spans="1:5" ht="25.5" x14ac:dyDescent="0.2">
      <c r="A13" s="1" t="s">
        <v>103</v>
      </c>
      <c r="B13" s="62">
        <v>15</v>
      </c>
      <c r="C13" s="2">
        <v>4069238</v>
      </c>
      <c r="D13" s="62"/>
      <c r="E13" s="2">
        <v>323261</v>
      </c>
    </row>
    <row r="14" spans="1:5" x14ac:dyDescent="0.2">
      <c r="A14" s="1" t="s">
        <v>0</v>
      </c>
      <c r="B14" s="62">
        <v>17</v>
      </c>
      <c r="C14" s="2">
        <v>46380</v>
      </c>
      <c r="D14" s="62"/>
      <c r="E14" s="2">
        <v>46380</v>
      </c>
    </row>
    <row r="15" spans="1:5" x14ac:dyDescent="0.2">
      <c r="A15" s="1" t="s">
        <v>51</v>
      </c>
      <c r="B15" s="62"/>
      <c r="C15" s="2">
        <v>42224</v>
      </c>
      <c r="D15" s="62"/>
      <c r="E15" s="2">
        <v>405236</v>
      </c>
    </row>
    <row r="16" spans="1:5" x14ac:dyDescent="0.2">
      <c r="A16" s="1" t="s">
        <v>81</v>
      </c>
      <c r="B16" s="62"/>
      <c r="C16" s="2">
        <v>37097</v>
      </c>
      <c r="D16" s="62"/>
      <c r="E16" s="2">
        <v>24731</v>
      </c>
    </row>
    <row r="17" spans="1:5" x14ac:dyDescent="0.2">
      <c r="A17" s="1" t="s">
        <v>82</v>
      </c>
      <c r="B17" s="62">
        <v>16</v>
      </c>
      <c r="C17" s="2">
        <v>136346</v>
      </c>
      <c r="D17" s="62"/>
      <c r="E17" s="2">
        <v>140987</v>
      </c>
    </row>
    <row r="18" spans="1:5" x14ac:dyDescent="0.2">
      <c r="A18" s="1" t="s">
        <v>1</v>
      </c>
      <c r="B18" s="62"/>
      <c r="C18" s="2">
        <v>91529</v>
      </c>
      <c r="D18" s="62"/>
      <c r="E18" s="2">
        <v>10692</v>
      </c>
    </row>
    <row r="19" spans="1:5" x14ac:dyDescent="0.2">
      <c r="A19" s="1" t="s">
        <v>100</v>
      </c>
      <c r="B19" s="62"/>
      <c r="C19" s="2">
        <v>77472</v>
      </c>
      <c r="D19" s="62"/>
      <c r="E19" s="2">
        <v>77472</v>
      </c>
    </row>
    <row r="20" spans="1:5" ht="13.5" thickBot="1" x14ac:dyDescent="0.25">
      <c r="A20" s="1" t="s">
        <v>83</v>
      </c>
      <c r="B20" s="62"/>
      <c r="C20" s="3">
        <v>25929</v>
      </c>
      <c r="D20" s="62"/>
      <c r="E20" s="3">
        <v>25211</v>
      </c>
    </row>
    <row r="21" spans="1:5" ht="13.5" thickBot="1" x14ac:dyDescent="0.25">
      <c r="A21" s="65" t="s">
        <v>84</v>
      </c>
      <c r="B21" s="59"/>
      <c r="C21" s="92">
        <f>SUM(C9:C20)</f>
        <v>42916587</v>
      </c>
      <c r="D21" s="59"/>
      <c r="E21" s="92">
        <f>SUM(E9:E20)</f>
        <v>53020746</v>
      </c>
    </row>
    <row r="22" spans="1:5" ht="13.5" thickTop="1" x14ac:dyDescent="0.2">
      <c r="A22" s="65"/>
      <c r="B22" s="62"/>
      <c r="C22" s="122"/>
      <c r="D22" s="62"/>
      <c r="E22" s="122"/>
    </row>
    <row r="23" spans="1:5" x14ac:dyDescent="0.2">
      <c r="A23" s="1" t="s">
        <v>85</v>
      </c>
      <c r="B23" s="62"/>
      <c r="C23" s="123"/>
      <c r="D23" s="62"/>
      <c r="E23" s="123"/>
    </row>
    <row r="24" spans="1:5" x14ac:dyDescent="0.2">
      <c r="A24" s="1" t="s">
        <v>124</v>
      </c>
      <c r="B24" s="62"/>
      <c r="C24" s="114">
        <v>1180380</v>
      </c>
      <c r="D24" s="62"/>
      <c r="E24" s="115">
        <v>7818051</v>
      </c>
    </row>
    <row r="25" spans="1:5" x14ac:dyDescent="0.2">
      <c r="A25" s="1" t="s">
        <v>52</v>
      </c>
      <c r="B25" s="62">
        <v>18</v>
      </c>
      <c r="C25" s="74">
        <v>91660</v>
      </c>
      <c r="D25" s="62"/>
      <c r="E25" s="2">
        <v>469006</v>
      </c>
    </row>
    <row r="26" spans="1:5" x14ac:dyDescent="0.2">
      <c r="A26" s="1" t="s">
        <v>125</v>
      </c>
      <c r="B26" s="62"/>
      <c r="C26" s="74">
        <v>380</v>
      </c>
      <c r="D26" s="62"/>
      <c r="E26" s="2">
        <v>195746</v>
      </c>
    </row>
    <row r="27" spans="1:5" ht="13.5" thickBot="1" x14ac:dyDescent="0.25">
      <c r="A27" s="1" t="s">
        <v>86</v>
      </c>
      <c r="B27" s="62"/>
      <c r="C27" s="93">
        <f>SUM(C24:C26)</f>
        <v>1272420</v>
      </c>
      <c r="D27" s="62"/>
      <c r="E27" s="93">
        <f>SUM(E24:E26)</f>
        <v>8482803</v>
      </c>
    </row>
    <row r="28" spans="1:5" x14ac:dyDescent="0.2">
      <c r="A28" s="65"/>
      <c r="B28" s="62"/>
      <c r="C28" s="124"/>
      <c r="D28" s="62"/>
      <c r="E28" s="124"/>
    </row>
    <row r="29" spans="1:5" x14ac:dyDescent="0.2">
      <c r="A29" s="65" t="s">
        <v>87</v>
      </c>
      <c r="B29" s="62"/>
      <c r="C29" s="123"/>
      <c r="D29" s="62"/>
      <c r="E29" s="123"/>
    </row>
    <row r="30" spans="1:5" x14ac:dyDescent="0.2">
      <c r="A30" s="1" t="s">
        <v>88</v>
      </c>
      <c r="B30" s="62">
        <v>19</v>
      </c>
      <c r="C30" s="2">
        <v>39999987</v>
      </c>
      <c r="D30" s="62"/>
      <c r="E30" s="2">
        <v>40012639</v>
      </c>
    </row>
    <row r="31" spans="1:5" ht="25.5" x14ac:dyDescent="0.2">
      <c r="A31" s="1" t="s">
        <v>89</v>
      </c>
      <c r="B31" s="62"/>
      <c r="C31" s="2">
        <v>-10816</v>
      </c>
      <c r="D31" s="62"/>
      <c r="E31" s="2">
        <v>46392</v>
      </c>
    </row>
    <row r="32" spans="1:5" ht="25.5" x14ac:dyDescent="0.2">
      <c r="A32" s="1" t="s">
        <v>90</v>
      </c>
      <c r="B32" s="62"/>
      <c r="C32" s="2">
        <v>21120</v>
      </c>
      <c r="D32" s="62"/>
      <c r="E32" s="2">
        <v>21120</v>
      </c>
    </row>
    <row r="33" spans="1:5" ht="13.5" thickBot="1" x14ac:dyDescent="0.25">
      <c r="A33" s="1" t="s">
        <v>91</v>
      </c>
      <c r="B33" s="62"/>
      <c r="C33" s="121">
        <v>1633876</v>
      </c>
      <c r="D33" s="62"/>
      <c r="E33" s="3">
        <v>4457792</v>
      </c>
    </row>
    <row r="34" spans="1:5" ht="13.5" thickBot="1" x14ac:dyDescent="0.25">
      <c r="A34" s="65" t="s">
        <v>92</v>
      </c>
      <c r="B34" s="62"/>
      <c r="C34" s="93">
        <f>SUM(C30:C33)</f>
        <v>41644167</v>
      </c>
      <c r="D34" s="62"/>
      <c r="E34" s="93">
        <f>SUM(E30:E33)</f>
        <v>44537943</v>
      </c>
    </row>
    <row r="35" spans="1:5" ht="13.5" thickBot="1" x14ac:dyDescent="0.25">
      <c r="A35" s="65" t="s">
        <v>93</v>
      </c>
      <c r="B35" s="62"/>
      <c r="C35" s="92">
        <f>C34+C27</f>
        <v>42916587</v>
      </c>
      <c r="D35" s="62"/>
      <c r="E35" s="92">
        <f>E34+E27</f>
        <v>53020746</v>
      </c>
    </row>
    <row r="36" spans="1:5" ht="13.5" thickTop="1" x14ac:dyDescent="0.2">
      <c r="C36" s="113"/>
      <c r="D36" s="112"/>
      <c r="E36" s="113"/>
    </row>
    <row r="38" spans="1:5" x14ac:dyDescent="0.2">
      <c r="A38" s="41" t="s">
        <v>128</v>
      </c>
      <c r="C38" s="41" t="s">
        <v>126</v>
      </c>
    </row>
    <row r="39" spans="1:5" x14ac:dyDescent="0.2">
      <c r="A39" s="41"/>
      <c r="C39" s="41"/>
    </row>
    <row r="40" spans="1:5" x14ac:dyDescent="0.2">
      <c r="A40" s="41" t="s">
        <v>4</v>
      </c>
      <c r="C40" s="41" t="s">
        <v>3</v>
      </c>
    </row>
  </sheetData>
  <mergeCells count="9">
    <mergeCell ref="E22:E23"/>
    <mergeCell ref="E28:E29"/>
    <mergeCell ref="C22:C23"/>
    <mergeCell ref="C28:C29"/>
    <mergeCell ref="A1:E1"/>
    <mergeCell ref="A2:E2"/>
    <mergeCell ref="A3:E3"/>
    <mergeCell ref="A5:A7"/>
    <mergeCell ref="B5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dimension ref="A1:E36"/>
  <sheetViews>
    <sheetView zoomScale="80" zoomScaleNormal="80" workbookViewId="0">
      <selection activeCell="B22" sqref="B22"/>
    </sheetView>
  </sheetViews>
  <sheetFormatPr defaultColWidth="9.140625" defaultRowHeight="12.75" x14ac:dyDescent="0.2"/>
  <cols>
    <col min="1" max="1" width="68.5703125" style="89" customWidth="1"/>
    <col min="2" max="2" width="9.140625" style="89"/>
    <col min="3" max="3" width="20.5703125" style="89" customWidth="1"/>
    <col min="4" max="4" width="6.7109375" style="89" customWidth="1"/>
    <col min="5" max="5" width="21.28515625" style="89" customWidth="1"/>
    <col min="6" max="16384" width="9.140625" style="6"/>
  </cols>
  <sheetData>
    <row r="1" spans="1:5" x14ac:dyDescent="0.2">
      <c r="A1" s="127" t="s">
        <v>99</v>
      </c>
      <c r="B1" s="127"/>
      <c r="C1" s="127"/>
      <c r="D1" s="127"/>
      <c r="E1" s="127"/>
    </row>
    <row r="2" spans="1:5" x14ac:dyDescent="0.2">
      <c r="A2" s="125" t="s">
        <v>94</v>
      </c>
      <c r="B2" s="125"/>
      <c r="C2" s="125"/>
      <c r="D2" s="125"/>
      <c r="E2" s="125"/>
    </row>
    <row r="3" spans="1:5" x14ac:dyDescent="0.2">
      <c r="A3" s="125" t="s">
        <v>132</v>
      </c>
      <c r="B3" s="125"/>
      <c r="C3" s="125"/>
      <c r="D3" s="125"/>
      <c r="E3" s="125"/>
    </row>
    <row r="4" spans="1:5" x14ac:dyDescent="0.2">
      <c r="A4" s="87"/>
      <c r="B4" s="87"/>
      <c r="C4" s="87"/>
      <c r="D4" s="88"/>
      <c r="E4" s="87"/>
    </row>
    <row r="5" spans="1:5" ht="48.6" customHeight="1" x14ac:dyDescent="0.2">
      <c r="A5" s="126"/>
      <c r="B5" s="125" t="s">
        <v>53</v>
      </c>
      <c r="C5" s="59" t="s">
        <v>133</v>
      </c>
      <c r="D5" s="60"/>
      <c r="E5" s="120" t="s">
        <v>134</v>
      </c>
    </row>
    <row r="6" spans="1:5" ht="13.5" thickBot="1" x14ac:dyDescent="0.25">
      <c r="A6" s="126"/>
      <c r="B6" s="125"/>
      <c r="C6" s="61" t="s">
        <v>54</v>
      </c>
      <c r="D6" s="60"/>
      <c r="E6" s="61" t="s">
        <v>54</v>
      </c>
    </row>
    <row r="7" spans="1:5" x14ac:dyDescent="0.2">
      <c r="A7" s="1" t="s">
        <v>55</v>
      </c>
      <c r="B7" s="62">
        <v>5</v>
      </c>
      <c r="C7" s="4">
        <v>347952</v>
      </c>
      <c r="D7" s="5"/>
      <c r="E7" s="4">
        <v>993128</v>
      </c>
    </row>
    <row r="8" spans="1:5" ht="13.5" thickBot="1" x14ac:dyDescent="0.25">
      <c r="A8" s="1" t="s">
        <v>56</v>
      </c>
      <c r="B8" s="62">
        <v>5</v>
      </c>
      <c r="C8" s="63">
        <v>-339654</v>
      </c>
      <c r="D8" s="64"/>
      <c r="E8" s="63">
        <v>-191207</v>
      </c>
    </row>
    <row r="9" spans="1:5" ht="13.5" thickBot="1" x14ac:dyDescent="0.25">
      <c r="A9" s="65" t="s">
        <v>57</v>
      </c>
      <c r="B9" s="62"/>
      <c r="C9" s="116">
        <f>SUM(C7:C8)</f>
        <v>8298</v>
      </c>
      <c r="D9" s="67"/>
      <c r="E9" s="66">
        <f>SUM(E7:E8)</f>
        <v>801921</v>
      </c>
    </row>
    <row r="10" spans="1:5" x14ac:dyDescent="0.2">
      <c r="A10" s="1" t="s">
        <v>58</v>
      </c>
      <c r="B10" s="62">
        <v>6</v>
      </c>
      <c r="C10" s="68">
        <v>179370</v>
      </c>
      <c r="D10" s="5"/>
      <c r="E10" s="68">
        <v>18102</v>
      </c>
    </row>
    <row r="11" spans="1:5" x14ac:dyDescent="0.2">
      <c r="A11" s="1" t="s">
        <v>59</v>
      </c>
      <c r="B11" s="62">
        <v>6</v>
      </c>
      <c r="C11" s="4">
        <v>795759</v>
      </c>
      <c r="D11" s="5"/>
      <c r="E11" s="4">
        <v>143583</v>
      </c>
    </row>
    <row r="12" spans="1:5" ht="13.5" thickBot="1" x14ac:dyDescent="0.25">
      <c r="A12" s="1" t="s">
        <v>60</v>
      </c>
      <c r="B12" s="62">
        <v>6</v>
      </c>
      <c r="C12" s="63">
        <v>-149794</v>
      </c>
      <c r="D12" s="64"/>
      <c r="E12" s="63">
        <v>-13632</v>
      </c>
    </row>
    <row r="13" spans="1:5" ht="13.5" thickBot="1" x14ac:dyDescent="0.25">
      <c r="A13" s="65" t="s">
        <v>61</v>
      </c>
      <c r="B13" s="62"/>
      <c r="C13" s="69">
        <f>SUM(C10:C12)</f>
        <v>825335</v>
      </c>
      <c r="D13" s="70"/>
      <c r="E13" s="69">
        <f>SUM(E10:E12)</f>
        <v>148053</v>
      </c>
    </row>
    <row r="14" spans="1:5" x14ac:dyDescent="0.2">
      <c r="A14" s="1" t="s">
        <v>62</v>
      </c>
      <c r="B14" s="62">
        <v>7</v>
      </c>
      <c r="C14" s="4">
        <v>24199</v>
      </c>
      <c r="D14" s="5"/>
      <c r="E14" s="4">
        <v>98941</v>
      </c>
    </row>
    <row r="15" spans="1:5" ht="25.5" x14ac:dyDescent="0.2">
      <c r="A15" s="1" t="s">
        <v>63</v>
      </c>
      <c r="B15" s="62">
        <v>8</v>
      </c>
      <c r="C15" s="71">
        <v>-6364054</v>
      </c>
      <c r="D15" s="72"/>
      <c r="E15" s="71">
        <v>80685</v>
      </c>
    </row>
    <row r="16" spans="1:5" ht="25.5" x14ac:dyDescent="0.2">
      <c r="A16" s="1" t="s">
        <v>106</v>
      </c>
      <c r="B16" s="62"/>
      <c r="C16" s="71"/>
      <c r="D16" s="72"/>
      <c r="E16" s="71"/>
    </row>
    <row r="17" spans="1:5" ht="25.5" x14ac:dyDescent="0.2">
      <c r="A17" s="1" t="s">
        <v>64</v>
      </c>
      <c r="B17" s="62"/>
      <c r="C17" s="2">
        <v>3355298</v>
      </c>
      <c r="D17" s="73"/>
      <c r="E17" s="74">
        <v>69255</v>
      </c>
    </row>
    <row r="18" spans="1:5" x14ac:dyDescent="0.2">
      <c r="A18" s="1" t="s">
        <v>108</v>
      </c>
      <c r="B18" s="62"/>
      <c r="C18" s="71">
        <v>-2493</v>
      </c>
      <c r="D18" s="73"/>
      <c r="E18" s="2">
        <v>3221</v>
      </c>
    </row>
    <row r="19" spans="1:5" x14ac:dyDescent="0.2">
      <c r="A19" s="1" t="s">
        <v>107</v>
      </c>
      <c r="B19" s="62">
        <v>9</v>
      </c>
      <c r="C19" s="71">
        <v>3292</v>
      </c>
      <c r="D19" s="72"/>
      <c r="E19" s="71">
        <v>-22319</v>
      </c>
    </row>
    <row r="20" spans="1:5" ht="13.5" thickBot="1" x14ac:dyDescent="0.25">
      <c r="A20" s="1" t="s">
        <v>65</v>
      </c>
      <c r="B20" s="62">
        <v>10</v>
      </c>
      <c r="C20" s="71">
        <v>-672506</v>
      </c>
      <c r="D20" s="72"/>
      <c r="E20" s="71">
        <v>-318010</v>
      </c>
    </row>
    <row r="21" spans="1:5" x14ac:dyDescent="0.2">
      <c r="A21" s="65" t="s">
        <v>66</v>
      </c>
      <c r="B21" s="62"/>
      <c r="C21" s="117">
        <f>C9+C13+SUM(C14:C20)</f>
        <v>-2822631</v>
      </c>
      <c r="D21" s="70"/>
      <c r="E21" s="75">
        <f>E9+E13+SUM(E14:E20)</f>
        <v>861747</v>
      </c>
    </row>
    <row r="22" spans="1:5" ht="13.5" thickBot="1" x14ac:dyDescent="0.25">
      <c r="A22" s="1" t="s">
        <v>67</v>
      </c>
      <c r="B22" s="62">
        <v>11</v>
      </c>
      <c r="C22" s="76">
        <v>-1285</v>
      </c>
      <c r="D22" s="72"/>
      <c r="E22" s="76">
        <v>-20652</v>
      </c>
    </row>
    <row r="23" spans="1:5" ht="13.5" thickBot="1" x14ac:dyDescent="0.25">
      <c r="A23" s="65" t="s">
        <v>68</v>
      </c>
      <c r="B23" s="62"/>
      <c r="C23" s="118">
        <f>SUM(C21:C22)</f>
        <v>-2823916</v>
      </c>
      <c r="D23" s="70"/>
      <c r="E23" s="77">
        <f>SUM(E21:E22)</f>
        <v>841095</v>
      </c>
    </row>
    <row r="24" spans="1:5" ht="13.5" thickTop="1" x14ac:dyDescent="0.2">
      <c r="A24" s="65" t="s">
        <v>69</v>
      </c>
      <c r="B24" s="62"/>
      <c r="C24" s="65"/>
      <c r="D24" s="78"/>
      <c r="E24" s="65"/>
    </row>
    <row r="25" spans="1:5" ht="25.5" x14ac:dyDescent="0.2">
      <c r="A25" s="79" t="s">
        <v>70</v>
      </c>
      <c r="B25" s="62"/>
      <c r="C25" s="65"/>
      <c r="D25" s="78"/>
      <c r="E25" s="65"/>
    </row>
    <row r="26" spans="1:5" x14ac:dyDescent="0.2">
      <c r="A26" s="1" t="s">
        <v>71</v>
      </c>
      <c r="B26" s="62"/>
      <c r="C26" s="65"/>
      <c r="D26" s="78"/>
      <c r="E26" s="65"/>
    </row>
    <row r="27" spans="1:5" x14ac:dyDescent="0.2">
      <c r="A27" s="1" t="s">
        <v>72</v>
      </c>
      <c r="B27" s="62"/>
      <c r="C27" s="80">
        <v>-58586</v>
      </c>
      <c r="D27" s="81"/>
      <c r="E27" s="80">
        <v>-2501</v>
      </c>
    </row>
    <row r="28" spans="1:5" ht="13.5" thickBot="1" x14ac:dyDescent="0.25">
      <c r="A28" s="1" t="s">
        <v>73</v>
      </c>
      <c r="B28" s="62"/>
      <c r="C28" s="82">
        <v>1378</v>
      </c>
      <c r="D28" s="81"/>
      <c r="E28" s="82">
        <v>5002</v>
      </c>
    </row>
    <row r="29" spans="1:5" ht="26.25" thickBot="1" x14ac:dyDescent="0.25">
      <c r="A29" s="79" t="s">
        <v>74</v>
      </c>
      <c r="B29" s="62"/>
      <c r="C29" s="83">
        <f>SUM(C27:C28)</f>
        <v>-57208</v>
      </c>
      <c r="D29" s="84"/>
      <c r="E29" s="83">
        <f>SUM(E27:E28)</f>
        <v>2501</v>
      </c>
    </row>
    <row r="30" spans="1:5" ht="13.5" thickBot="1" x14ac:dyDescent="0.25">
      <c r="A30" s="65" t="s">
        <v>75</v>
      </c>
      <c r="B30" s="62"/>
      <c r="C30" s="85">
        <f>SUM(C29)</f>
        <v>-57208</v>
      </c>
      <c r="D30" s="86"/>
      <c r="E30" s="85">
        <f>SUM(E29)</f>
        <v>2501</v>
      </c>
    </row>
    <row r="31" spans="1:5" ht="13.5" thickBot="1" x14ac:dyDescent="0.25">
      <c r="A31" s="65" t="s">
        <v>76</v>
      </c>
      <c r="B31" s="62"/>
      <c r="C31" s="77">
        <f>C23+C30</f>
        <v>-2881124</v>
      </c>
      <c r="D31" s="70"/>
      <c r="E31" s="77">
        <f>E23+E30</f>
        <v>843596</v>
      </c>
    </row>
    <row r="32" spans="1:5" ht="13.5" thickTop="1" x14ac:dyDescent="0.2"/>
    <row r="34" spans="1:4" x14ac:dyDescent="0.2">
      <c r="A34" s="41" t="s">
        <v>128</v>
      </c>
      <c r="C34" s="41" t="s">
        <v>126</v>
      </c>
      <c r="D34" s="1"/>
    </row>
    <row r="35" spans="1:4" x14ac:dyDescent="0.2">
      <c r="A35" s="41"/>
      <c r="C35" s="41"/>
      <c r="D35" s="1"/>
    </row>
    <row r="36" spans="1:4" x14ac:dyDescent="0.2">
      <c r="A36" s="41" t="s">
        <v>4</v>
      </c>
      <c r="C36" s="41" t="s">
        <v>3</v>
      </c>
      <c r="D36" s="1"/>
    </row>
  </sheetData>
  <mergeCells count="5">
    <mergeCell ref="A5:A6"/>
    <mergeCell ref="A1:E1"/>
    <mergeCell ref="A2:E2"/>
    <mergeCell ref="A3:E3"/>
    <mergeCell ref="B5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dimension ref="A1:G49"/>
  <sheetViews>
    <sheetView zoomScale="71" zoomScaleNormal="71" workbookViewId="0">
      <selection activeCell="B39" sqref="B39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106" customWidth="1"/>
    <col min="4" max="4" width="21.140625" style="8" customWidth="1"/>
    <col min="5" max="6" width="9.140625" style="8"/>
    <col min="7" max="7" width="9.5703125" style="8" bestFit="1" customWidth="1"/>
    <col min="8" max="16384" width="9.140625" style="8"/>
  </cols>
  <sheetData>
    <row r="1" spans="1:4" x14ac:dyDescent="0.2">
      <c r="A1" s="128" t="s">
        <v>119</v>
      </c>
      <c r="B1" s="128"/>
      <c r="C1" s="128"/>
      <c r="D1" s="128"/>
    </row>
    <row r="2" spans="1:4" x14ac:dyDescent="0.2">
      <c r="A2" s="128" t="str">
        <f>Ф4!A2</f>
        <v>АО «First Heartland Jusan Invest»</v>
      </c>
      <c r="B2" s="128"/>
      <c r="C2" s="128"/>
      <c r="D2" s="128"/>
    </row>
    <row r="3" spans="1:4" x14ac:dyDescent="0.2">
      <c r="A3" s="129" t="str">
        <f>ОПИУ_МСФО!A3</f>
        <v>за шесть месяцев, закончившихся 30 июня 2022 года</v>
      </c>
      <c r="B3" s="128"/>
      <c r="C3" s="128"/>
      <c r="D3" s="128"/>
    </row>
    <row r="4" spans="1:4" x14ac:dyDescent="0.2">
      <c r="A4" s="9"/>
      <c r="B4" s="9"/>
      <c r="C4" s="95"/>
      <c r="D4" s="9"/>
    </row>
    <row r="5" spans="1:4" ht="38.25" x14ac:dyDescent="0.2">
      <c r="A5" s="94"/>
      <c r="B5" s="10" t="str">
        <f>ОПИУ_МСФО!C5</f>
        <v>за шесть месяцев, закончившихся
30 июня 2022 года</v>
      </c>
      <c r="C5" s="96"/>
      <c r="D5" s="10" t="str">
        <f>ОПИУ_МСФО!E5</f>
        <v>за шесть месяцев, закончившихся
30 июня 2021 года</v>
      </c>
    </row>
    <row r="6" spans="1:4" ht="12.75" customHeight="1" x14ac:dyDescent="0.2">
      <c r="A6" s="107" t="s">
        <v>31</v>
      </c>
      <c r="B6" s="11"/>
      <c r="C6" s="97"/>
      <c r="D6" s="11"/>
    </row>
    <row r="7" spans="1:4" ht="15" x14ac:dyDescent="0.25">
      <c r="A7" s="13" t="s">
        <v>32</v>
      </c>
      <c r="B7" s="12">
        <v>766520</v>
      </c>
      <c r="C7" s="98"/>
      <c r="D7" s="119">
        <v>287238</v>
      </c>
    </row>
    <row r="8" spans="1:4" ht="15" x14ac:dyDescent="0.25">
      <c r="A8" s="13" t="s">
        <v>33</v>
      </c>
      <c r="B8" s="12">
        <v>-148151</v>
      </c>
      <c r="C8" s="98"/>
      <c r="D8" s="119">
        <v>-13505</v>
      </c>
    </row>
    <row r="9" spans="1:4" ht="15" x14ac:dyDescent="0.25">
      <c r="A9" s="13" t="s">
        <v>34</v>
      </c>
      <c r="B9" s="12">
        <v>713481</v>
      </c>
      <c r="C9" s="98"/>
      <c r="D9" s="119">
        <v>826641</v>
      </c>
    </row>
    <row r="10" spans="1:4" ht="15" x14ac:dyDescent="0.25">
      <c r="A10" s="13" t="s">
        <v>35</v>
      </c>
      <c r="B10" s="12">
        <v>-336579</v>
      </c>
      <c r="C10" s="98"/>
      <c r="D10" s="119">
        <v>-196300</v>
      </c>
    </row>
    <row r="11" spans="1:4" ht="25.5" customHeight="1" x14ac:dyDescent="0.2">
      <c r="A11" s="13" t="s">
        <v>118</v>
      </c>
      <c r="B11" s="12">
        <v>-6187319</v>
      </c>
      <c r="C11" s="98"/>
      <c r="D11" s="12">
        <v>-1965</v>
      </c>
    </row>
    <row r="12" spans="1:4" x14ac:dyDescent="0.2">
      <c r="A12" s="13" t="s">
        <v>101</v>
      </c>
      <c r="B12" s="12">
        <v>3200357</v>
      </c>
      <c r="C12" s="98"/>
      <c r="D12" s="12">
        <v>66136</v>
      </c>
    </row>
    <row r="13" spans="1:4" x14ac:dyDescent="0.2">
      <c r="A13" s="13" t="s">
        <v>105</v>
      </c>
      <c r="B13" s="12"/>
      <c r="C13" s="98"/>
      <c r="D13" s="12"/>
    </row>
    <row r="14" spans="1:4" x14ac:dyDescent="0.2">
      <c r="A14" s="13" t="s">
        <v>116</v>
      </c>
      <c r="B14" s="12"/>
      <c r="C14" s="98"/>
      <c r="D14" s="12"/>
    </row>
    <row r="15" spans="1:4" x14ac:dyDescent="0.2">
      <c r="A15" s="13" t="s">
        <v>36</v>
      </c>
      <c r="B15" s="12">
        <v>-2824</v>
      </c>
      <c r="C15" s="98"/>
      <c r="D15" s="12">
        <v>3319</v>
      </c>
    </row>
    <row r="16" spans="1:4" ht="25.5" x14ac:dyDescent="0.2">
      <c r="A16" s="13" t="s">
        <v>37</v>
      </c>
      <c r="B16" s="12">
        <v>-1079603</v>
      </c>
      <c r="C16" s="98"/>
      <c r="D16" s="12">
        <v>-462493</v>
      </c>
    </row>
    <row r="17" spans="1:4" x14ac:dyDescent="0.2">
      <c r="A17" s="108"/>
      <c r="B17" s="12"/>
      <c r="C17" s="98"/>
      <c r="D17" s="12"/>
    </row>
    <row r="18" spans="1:4" x14ac:dyDescent="0.2">
      <c r="A18" s="107" t="s">
        <v>109</v>
      </c>
      <c r="B18" s="12"/>
      <c r="C18" s="98"/>
      <c r="D18" s="12"/>
    </row>
    <row r="19" spans="1:4" x14ac:dyDescent="0.2">
      <c r="A19" s="13" t="s">
        <v>38</v>
      </c>
      <c r="B19" s="12">
        <v>5040</v>
      </c>
      <c r="C19" s="98"/>
      <c r="D19" s="12"/>
    </row>
    <row r="20" spans="1:4" ht="25.5" x14ac:dyDescent="0.2">
      <c r="A20" s="13" t="s">
        <v>39</v>
      </c>
      <c r="B20" s="12">
        <v>17989591</v>
      </c>
      <c r="C20" s="98"/>
      <c r="D20" s="12">
        <v>-60231</v>
      </c>
    </row>
    <row r="21" spans="1:4" x14ac:dyDescent="0.2">
      <c r="A21" s="109"/>
      <c r="B21" s="12"/>
      <c r="C21" s="98"/>
      <c r="D21" s="12"/>
    </row>
    <row r="22" spans="1:4" x14ac:dyDescent="0.2">
      <c r="A22" s="107" t="s">
        <v>110</v>
      </c>
      <c r="B22" s="12"/>
      <c r="C22" s="98"/>
      <c r="D22" s="12"/>
    </row>
    <row r="23" spans="1:4" ht="12.75" customHeight="1" x14ac:dyDescent="0.2">
      <c r="A23" s="13" t="s">
        <v>117</v>
      </c>
      <c r="B23" s="12">
        <v>-6639314</v>
      </c>
      <c r="C23" s="98"/>
      <c r="D23" s="12">
        <v>9419</v>
      </c>
    </row>
    <row r="24" spans="1:4" ht="12.75" customHeight="1" x14ac:dyDescent="0.2">
      <c r="A24" s="13" t="s">
        <v>2</v>
      </c>
      <c r="B24" s="12">
        <v>27036</v>
      </c>
      <c r="C24" s="98"/>
      <c r="D24" s="12">
        <v>-62337</v>
      </c>
    </row>
    <row r="25" spans="1:4" ht="38.25" x14ac:dyDescent="0.2">
      <c r="A25" s="14" t="s">
        <v>111</v>
      </c>
      <c r="B25" s="15">
        <f>SUM(B7:B24)</f>
        <v>8308235</v>
      </c>
      <c r="C25" s="99"/>
      <c r="D25" s="15">
        <f>SUM(D7:D24)</f>
        <v>395922</v>
      </c>
    </row>
    <row r="26" spans="1:4" x14ac:dyDescent="0.2">
      <c r="A26" s="13" t="s">
        <v>40</v>
      </c>
      <c r="B26" s="12">
        <v>-277488</v>
      </c>
      <c r="C26" s="98"/>
      <c r="D26" s="12">
        <v>-154</v>
      </c>
    </row>
    <row r="27" spans="1:4" ht="25.5" x14ac:dyDescent="0.2">
      <c r="A27" s="14" t="s">
        <v>112</v>
      </c>
      <c r="B27" s="15">
        <f>B25+B26</f>
        <v>8030747</v>
      </c>
      <c r="C27" s="99"/>
      <c r="D27" s="15">
        <f>D25+D26</f>
        <v>395768</v>
      </c>
    </row>
    <row r="28" spans="1:4" x14ac:dyDescent="0.2">
      <c r="A28" s="109"/>
      <c r="B28" s="17"/>
      <c r="C28" s="100"/>
      <c r="D28" s="17"/>
    </row>
    <row r="29" spans="1:4" ht="25.5" x14ac:dyDescent="0.2">
      <c r="A29" s="107" t="s">
        <v>95</v>
      </c>
      <c r="B29" s="18"/>
      <c r="C29" s="101"/>
      <c r="D29" s="18"/>
    </row>
    <row r="30" spans="1:4" x14ac:dyDescent="0.2">
      <c r="A30" s="13" t="s">
        <v>41</v>
      </c>
      <c r="B30" s="12">
        <v>-8834</v>
      </c>
      <c r="C30" s="98"/>
      <c r="D30" s="12">
        <v>-15826</v>
      </c>
    </row>
    <row r="31" spans="1:4" ht="25.5" x14ac:dyDescent="0.2">
      <c r="A31" s="13" t="s">
        <v>42</v>
      </c>
      <c r="B31" s="12">
        <v>-3745977</v>
      </c>
      <c r="C31" s="98"/>
      <c r="D31" s="12"/>
    </row>
    <row r="32" spans="1:4" ht="26.25" thickBot="1" x14ac:dyDescent="0.25">
      <c r="A32" s="19" t="s">
        <v>113</v>
      </c>
      <c r="B32" s="16">
        <f>SUM(B30:B31)</f>
        <v>-3754811</v>
      </c>
      <c r="C32" s="99"/>
      <c r="D32" s="16">
        <f>SUM(D30:D31)</f>
        <v>-15826</v>
      </c>
    </row>
    <row r="33" spans="1:7" x14ac:dyDescent="0.2">
      <c r="A33" s="108"/>
      <c r="B33" s="20"/>
      <c r="C33" s="102"/>
      <c r="D33" s="20"/>
    </row>
    <row r="34" spans="1:7" x14ac:dyDescent="0.2">
      <c r="A34" s="107" t="s">
        <v>96</v>
      </c>
      <c r="B34" s="18"/>
      <c r="C34" s="101"/>
      <c r="D34" s="18"/>
    </row>
    <row r="35" spans="1:7" x14ac:dyDescent="0.2">
      <c r="A35" s="13" t="s">
        <v>43</v>
      </c>
      <c r="B35" s="12"/>
      <c r="C35" s="98"/>
      <c r="D35" s="12"/>
    </row>
    <row r="36" spans="1:7" x14ac:dyDescent="0.2">
      <c r="A36" s="13" t="s">
        <v>44</v>
      </c>
      <c r="B36" s="12"/>
      <c r="C36" s="98"/>
      <c r="D36" s="12"/>
    </row>
    <row r="37" spans="1:7" x14ac:dyDescent="0.2">
      <c r="A37" s="13" t="s">
        <v>135</v>
      </c>
      <c r="B37" s="12">
        <v>-12652</v>
      </c>
      <c r="C37" s="98"/>
      <c r="D37" s="12"/>
    </row>
    <row r="38" spans="1:7" ht="26.25" thickBot="1" x14ac:dyDescent="0.25">
      <c r="A38" s="19" t="s">
        <v>114</v>
      </c>
      <c r="B38" s="16">
        <f>SUM(B35:B37)</f>
        <v>-12652</v>
      </c>
      <c r="C38" s="99"/>
      <c r="D38" s="16">
        <f>SUM(D35:D36)</f>
        <v>0</v>
      </c>
    </row>
    <row r="39" spans="1:7" x14ac:dyDescent="0.2">
      <c r="A39" s="109"/>
      <c r="B39" s="18"/>
      <c r="C39" s="101"/>
      <c r="D39" s="18"/>
    </row>
    <row r="40" spans="1:7" x14ac:dyDescent="0.2">
      <c r="A40" s="107" t="s">
        <v>115</v>
      </c>
      <c r="B40" s="21">
        <f>B27+B32+B38</f>
        <v>4263284</v>
      </c>
      <c r="C40" s="99"/>
      <c r="D40" s="21">
        <f>D27+D32+D38</f>
        <v>379942</v>
      </c>
    </row>
    <row r="41" spans="1:7" ht="25.5" x14ac:dyDescent="0.2">
      <c r="A41" s="13" t="s">
        <v>45</v>
      </c>
      <c r="B41" s="12">
        <v>154941</v>
      </c>
      <c r="C41" s="98"/>
      <c r="D41" s="12">
        <v>3119</v>
      </c>
    </row>
    <row r="42" spans="1:7" ht="25.5" x14ac:dyDescent="0.2">
      <c r="A42" s="13" t="s">
        <v>46</v>
      </c>
      <c r="B42" s="12"/>
      <c r="C42" s="98"/>
      <c r="D42" s="12"/>
    </row>
    <row r="43" spans="1:7" x14ac:dyDescent="0.2">
      <c r="A43" s="110" t="s">
        <v>47</v>
      </c>
      <c r="B43" s="22">
        <v>5139235</v>
      </c>
      <c r="C43" s="103"/>
      <c r="D43" s="22">
        <v>485864</v>
      </c>
    </row>
    <row r="44" spans="1:7" ht="13.5" thickBot="1" x14ac:dyDescent="0.25">
      <c r="A44" s="19" t="s">
        <v>48</v>
      </c>
      <c r="B44" s="23">
        <f>SUM(B40:B43)</f>
        <v>9557460</v>
      </c>
      <c r="C44" s="104"/>
      <c r="D44" s="23">
        <f>SUM(D40:D43)</f>
        <v>868925</v>
      </c>
      <c r="G44" s="111"/>
    </row>
    <row r="45" spans="1:7" x14ac:dyDescent="0.2">
      <c r="A45" s="7"/>
      <c r="B45" s="24"/>
      <c r="C45" s="105"/>
      <c r="D45" s="24"/>
    </row>
    <row r="47" spans="1:7" x14ac:dyDescent="0.2">
      <c r="A47" s="41" t="s">
        <v>128</v>
      </c>
      <c r="B47" s="41" t="s">
        <v>126</v>
      </c>
    </row>
    <row r="48" spans="1:7" x14ac:dyDescent="0.2">
      <c r="A48" s="41"/>
      <c r="B48" s="41"/>
    </row>
    <row r="49" spans="1:2" x14ac:dyDescent="0.2">
      <c r="A49" s="41" t="s">
        <v>4</v>
      </c>
      <c r="B49" s="41" t="s">
        <v>3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dimension ref="A1:L54"/>
  <sheetViews>
    <sheetView topLeftCell="A10" zoomScale="80" zoomScaleNormal="80" workbookViewId="0">
      <selection activeCell="B11" sqref="B11"/>
    </sheetView>
  </sheetViews>
  <sheetFormatPr defaultColWidth="9.140625" defaultRowHeight="12.75" x14ac:dyDescent="0.25"/>
  <cols>
    <col min="1" max="1" width="72.42578125" style="57" customWidth="1"/>
    <col min="2" max="2" width="18" style="58" customWidth="1"/>
    <col min="3" max="3" width="18.28515625" style="58" customWidth="1"/>
    <col min="4" max="4" width="21" style="58" customWidth="1"/>
    <col min="5" max="5" width="18.140625" style="58" customWidth="1"/>
    <col min="6" max="6" width="20.7109375" style="58" customWidth="1"/>
    <col min="7" max="7" width="15.42578125" style="58" customWidth="1"/>
    <col min="8" max="8" width="16.28515625" style="58" customWidth="1"/>
    <col min="9" max="9" width="18.42578125" style="58" customWidth="1"/>
    <col min="10" max="10" width="19.85546875" style="26" customWidth="1"/>
    <col min="11" max="11" width="19.5703125" style="26" customWidth="1"/>
    <col min="12" max="12" width="14.140625" style="26" customWidth="1"/>
    <col min="13" max="16384" width="9.140625" style="26"/>
  </cols>
  <sheetData>
    <row r="1" spans="1:12" s="25" customFormat="1" x14ac:dyDescent="0.25">
      <c r="A1" s="130" t="s">
        <v>120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5">
      <c r="A2" s="131" t="s">
        <v>94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x14ac:dyDescent="0.25">
      <c r="A3" s="132" t="str">
        <f>ДДС!A3</f>
        <v>за шесть месяцев, закончившихся 30 июня 2022 года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25">
      <c r="A4" s="27"/>
      <c r="B4" s="28"/>
      <c r="C4" s="28"/>
      <c r="D4" s="28"/>
      <c r="E4" s="28"/>
      <c r="F4" s="28"/>
      <c r="G4" s="28"/>
      <c r="H4" s="26"/>
      <c r="I4" s="26"/>
      <c r="J4" s="29"/>
      <c r="L4" s="30"/>
    </row>
    <row r="5" spans="1:12" ht="71.25" customHeight="1" x14ac:dyDescent="0.25">
      <c r="A5" s="31"/>
      <c r="B5" s="32" t="s">
        <v>5</v>
      </c>
      <c r="C5" s="33" t="s">
        <v>6</v>
      </c>
      <c r="D5" s="33" t="s">
        <v>7</v>
      </c>
      <c r="E5" s="32" t="s">
        <v>8</v>
      </c>
      <c r="F5" s="32" t="s">
        <v>121</v>
      </c>
      <c r="G5" s="32" t="s">
        <v>9</v>
      </c>
      <c r="H5" s="32" t="s">
        <v>10</v>
      </c>
      <c r="I5" s="32" t="s">
        <v>11</v>
      </c>
      <c r="J5" s="32" t="s">
        <v>49</v>
      </c>
      <c r="K5" s="32" t="s">
        <v>12</v>
      </c>
      <c r="L5" s="32" t="s">
        <v>13</v>
      </c>
    </row>
    <row r="6" spans="1:12" x14ac:dyDescent="0.25">
      <c r="A6" s="34" t="s">
        <v>127</v>
      </c>
      <c r="B6" s="35">
        <v>40012639</v>
      </c>
      <c r="C6" s="35"/>
      <c r="D6" s="35"/>
      <c r="E6" s="35">
        <v>46392</v>
      </c>
      <c r="F6" s="35"/>
      <c r="G6" s="35">
        <v>21120</v>
      </c>
      <c r="H6" s="35"/>
      <c r="I6" s="35"/>
      <c r="J6" s="35"/>
      <c r="K6" s="35">
        <v>4457792</v>
      </c>
      <c r="L6" s="36">
        <f>SUM(B6:K6)</f>
        <v>44537943</v>
      </c>
    </row>
    <row r="7" spans="1:12" s="25" customFormat="1" x14ac:dyDescent="0.25">
      <c r="A7" s="34" t="s">
        <v>14</v>
      </c>
    </row>
    <row r="8" spans="1:12" x14ac:dyDescent="0.25">
      <c r="A8" s="13" t="s">
        <v>129</v>
      </c>
      <c r="B8" s="37"/>
      <c r="C8" s="37"/>
      <c r="D8" s="37"/>
      <c r="E8" s="37"/>
      <c r="F8" s="37"/>
      <c r="G8" s="37"/>
      <c r="H8" s="37"/>
      <c r="I8" s="37"/>
      <c r="J8" s="37"/>
      <c r="K8" s="37">
        <f>ОПИУ_МСФО!C23</f>
        <v>-2823916</v>
      </c>
      <c r="L8" s="36">
        <f>SUM(B8:K8)</f>
        <v>-2823916</v>
      </c>
    </row>
    <row r="9" spans="1:12" s="25" customFormat="1" x14ac:dyDescent="0.25">
      <c r="A9" s="38" t="s">
        <v>16</v>
      </c>
    </row>
    <row r="10" spans="1:12" ht="25.5" x14ac:dyDescent="0.25">
      <c r="A10" s="39" t="s">
        <v>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35"/>
    </row>
    <row r="11" spans="1:12" ht="25.5" x14ac:dyDescent="0.25">
      <c r="A11" s="41" t="s">
        <v>17</v>
      </c>
      <c r="B11" s="37"/>
      <c r="C11" s="37"/>
      <c r="D11" s="37"/>
      <c r="E11" s="37">
        <v>-58586</v>
      </c>
      <c r="F11" s="37"/>
      <c r="G11" s="37"/>
      <c r="H11" s="37"/>
      <c r="I11" s="37"/>
      <c r="J11" s="37"/>
      <c r="K11" s="37"/>
      <c r="L11" s="36">
        <f t="shared" ref="L11:L16" si="0">SUM(B11:K11)</f>
        <v>-58586</v>
      </c>
    </row>
    <row r="12" spans="1:12" ht="25.5" x14ac:dyDescent="0.25">
      <c r="A12" s="41" t="s">
        <v>18</v>
      </c>
      <c r="B12" s="37"/>
      <c r="C12" s="37"/>
      <c r="D12" s="37"/>
      <c r="E12" s="37">
        <v>1378</v>
      </c>
      <c r="F12" s="37"/>
      <c r="G12" s="37"/>
      <c r="H12" s="37"/>
      <c r="I12" s="37"/>
      <c r="J12" s="37"/>
      <c r="K12" s="37"/>
      <c r="L12" s="36">
        <f t="shared" si="0"/>
        <v>1378</v>
      </c>
    </row>
    <row r="13" spans="1:12" ht="25.5" x14ac:dyDescent="0.25">
      <c r="A13" s="41" t="s">
        <v>19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6">
        <f t="shared" si="0"/>
        <v>0</v>
      </c>
    </row>
    <row r="14" spans="1:12" ht="25.5" x14ac:dyDescent="0.25">
      <c r="A14" s="41" t="s">
        <v>20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6">
        <f t="shared" si="0"/>
        <v>0</v>
      </c>
    </row>
    <row r="15" spans="1:12" ht="25.5" x14ac:dyDescent="0.25">
      <c r="A15" s="42" t="s">
        <v>21</v>
      </c>
      <c r="B15" s="43">
        <v>0</v>
      </c>
      <c r="C15" s="43">
        <v>0</v>
      </c>
      <c r="D15" s="43">
        <v>0</v>
      </c>
      <c r="E15" s="43">
        <f>SUM(E11:E14)</f>
        <v>-57208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f t="shared" si="0"/>
        <v>-57208</v>
      </c>
    </row>
    <row r="16" spans="1:12" ht="13.5" thickBot="1" x14ac:dyDescent="0.3">
      <c r="A16" s="44" t="s">
        <v>15</v>
      </c>
      <c r="B16" s="45">
        <f t="shared" ref="B16:D16" si="1">B15+B8</f>
        <v>0</v>
      </c>
      <c r="C16" s="45">
        <f t="shared" si="1"/>
        <v>0</v>
      </c>
      <c r="D16" s="45">
        <f t="shared" si="1"/>
        <v>0</v>
      </c>
      <c r="E16" s="45">
        <f>E15+E8</f>
        <v>-57208</v>
      </c>
      <c r="F16" s="45">
        <f t="shared" ref="F16:K16" si="2">F15+F8</f>
        <v>0</v>
      </c>
      <c r="G16" s="45">
        <f t="shared" si="2"/>
        <v>0</v>
      </c>
      <c r="H16" s="45">
        <f t="shared" si="2"/>
        <v>0</v>
      </c>
      <c r="I16" s="45">
        <f t="shared" si="2"/>
        <v>0</v>
      </c>
      <c r="J16" s="45">
        <f t="shared" si="2"/>
        <v>0</v>
      </c>
      <c r="K16" s="45">
        <f t="shared" si="2"/>
        <v>-2823916</v>
      </c>
      <c r="L16" s="45">
        <f t="shared" si="0"/>
        <v>-2881124</v>
      </c>
    </row>
    <row r="17" spans="1:12" x14ac:dyDescent="0.2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25">
      <c r="A18" s="38" t="s">
        <v>22</v>
      </c>
      <c r="B18" s="26"/>
      <c r="C18" s="26"/>
      <c r="D18" s="26"/>
      <c r="E18" s="26"/>
      <c r="F18" s="26"/>
      <c r="G18" s="26"/>
      <c r="H18" s="26"/>
      <c r="I18" s="26"/>
    </row>
    <row r="19" spans="1:12" x14ac:dyDescent="0.25">
      <c r="A19" s="41" t="s">
        <v>135</v>
      </c>
      <c r="B19" s="37">
        <v>-12652</v>
      </c>
      <c r="C19" s="37"/>
      <c r="D19" s="37"/>
      <c r="E19" s="37"/>
      <c r="F19" s="37"/>
      <c r="G19" s="37"/>
      <c r="H19" s="37"/>
      <c r="I19" s="37"/>
      <c r="J19" s="37"/>
      <c r="K19" s="37"/>
      <c r="L19" s="36">
        <f>SUM(B19:K19)</f>
        <v>-12652</v>
      </c>
    </row>
    <row r="20" spans="1:12" s="47" customFormat="1" x14ac:dyDescent="0.25">
      <c r="A20" s="41" t="s">
        <v>24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6">
        <f>SUM(B20:K20)</f>
        <v>0</v>
      </c>
    </row>
    <row r="21" spans="1:12" s="47" customFormat="1" x14ac:dyDescent="0.25">
      <c r="A21" s="41" t="s">
        <v>50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6">
        <f>SUM(B21:K21)</f>
        <v>0</v>
      </c>
    </row>
    <row r="22" spans="1:12" s="47" customFormat="1" x14ac:dyDescent="0.25">
      <c r="A22" s="48" t="s">
        <v>25</v>
      </c>
      <c r="B22" s="49">
        <f>SUM(B19:B21)</f>
        <v>-12652</v>
      </c>
      <c r="C22" s="49">
        <f t="shared" ref="C22:K22" si="3">SUM(C19:C21)</f>
        <v>0</v>
      </c>
      <c r="D22" s="49">
        <f t="shared" si="3"/>
        <v>0</v>
      </c>
      <c r="E22" s="49">
        <f t="shared" si="3"/>
        <v>0</v>
      </c>
      <c r="F22" s="49">
        <f t="shared" si="3"/>
        <v>0</v>
      </c>
      <c r="G22" s="49">
        <f t="shared" si="3"/>
        <v>0</v>
      </c>
      <c r="H22" s="49">
        <f t="shared" si="3"/>
        <v>0</v>
      </c>
      <c r="I22" s="49">
        <f t="shared" si="3"/>
        <v>0</v>
      </c>
      <c r="J22" s="49">
        <f t="shared" si="3"/>
        <v>0</v>
      </c>
      <c r="K22" s="49">
        <f t="shared" si="3"/>
        <v>0</v>
      </c>
      <c r="L22" s="49">
        <f>SUM(B22:K22)</f>
        <v>-12652</v>
      </c>
    </row>
    <row r="23" spans="1:12" s="47" customFormat="1" x14ac:dyDescent="0.25">
      <c r="A23" s="41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>
        <f>SUM(B23:K23)</f>
        <v>0</v>
      </c>
    </row>
    <row r="24" spans="1:12" s="47" customFormat="1" ht="13.5" thickBot="1" x14ac:dyDescent="0.3">
      <c r="A24" s="44" t="s">
        <v>136</v>
      </c>
      <c r="B24" s="45">
        <f>SUM(B22:B23,B16,B6)</f>
        <v>39999987</v>
      </c>
      <c r="C24" s="45">
        <f t="shared" ref="C24:L24" si="4">SUM(C22:C23,C16,C6)</f>
        <v>0</v>
      </c>
      <c r="D24" s="45">
        <f t="shared" si="4"/>
        <v>0</v>
      </c>
      <c r="E24" s="45">
        <f t="shared" si="4"/>
        <v>-10816</v>
      </c>
      <c r="F24" s="45">
        <f t="shared" si="4"/>
        <v>0</v>
      </c>
      <c r="G24" s="45">
        <f t="shared" si="4"/>
        <v>21120</v>
      </c>
      <c r="H24" s="45">
        <f t="shared" si="4"/>
        <v>0</v>
      </c>
      <c r="I24" s="45">
        <f t="shared" si="4"/>
        <v>0</v>
      </c>
      <c r="J24" s="45">
        <f t="shared" si="4"/>
        <v>0</v>
      </c>
      <c r="K24" s="45">
        <f t="shared" si="4"/>
        <v>1633876</v>
      </c>
      <c r="L24" s="45">
        <f t="shared" si="4"/>
        <v>41644167</v>
      </c>
    </row>
    <row r="25" spans="1:12" s="47" customFormat="1" x14ac:dyDescent="0.25">
      <c r="A25" s="46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s="47" customFormat="1" x14ac:dyDescent="0.2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s="47" customFormat="1" x14ac:dyDescent="0.25">
      <c r="A27" s="38" t="s">
        <v>104</v>
      </c>
      <c r="B27" s="35">
        <v>3000000</v>
      </c>
      <c r="C27" s="35"/>
      <c r="D27" s="35"/>
      <c r="E27" s="35">
        <v>83676</v>
      </c>
      <c r="F27" s="35"/>
      <c r="G27" s="35">
        <v>21120</v>
      </c>
      <c r="H27" s="35"/>
      <c r="I27" s="37"/>
      <c r="J27" s="37"/>
      <c r="K27" s="35">
        <v>3541085</v>
      </c>
      <c r="L27" s="35">
        <f>SUM(B27:K27)</f>
        <v>6645881</v>
      </c>
    </row>
    <row r="28" spans="1:12" s="47" customFormat="1" x14ac:dyDescent="0.25">
      <c r="A28" s="34" t="s">
        <v>14</v>
      </c>
      <c r="B28" s="37"/>
      <c r="C28" s="37"/>
      <c r="D28" s="37"/>
      <c r="E28" s="37"/>
      <c r="F28" s="37"/>
      <c r="G28" s="37"/>
      <c r="H28" s="37"/>
      <c r="I28" s="37"/>
      <c r="J28" s="37"/>
      <c r="K28" s="35"/>
      <c r="L28" s="35"/>
    </row>
    <row r="29" spans="1:12" s="47" customFormat="1" x14ac:dyDescent="0.25">
      <c r="A29" s="41" t="s">
        <v>15</v>
      </c>
      <c r="B29" s="37"/>
      <c r="C29" s="37"/>
      <c r="D29" s="37"/>
      <c r="E29" s="37"/>
      <c r="F29" s="37"/>
      <c r="G29" s="37"/>
      <c r="H29" s="37"/>
      <c r="I29" s="37"/>
      <c r="J29" s="37"/>
      <c r="K29" s="37">
        <f>ОПИУ_МСФО!E23</f>
        <v>841095</v>
      </c>
      <c r="L29" s="36">
        <f>SUM(B29:K29)</f>
        <v>841095</v>
      </c>
    </row>
    <row r="30" spans="1:12" s="47" customFormat="1" x14ac:dyDescent="0.25">
      <c r="A30" s="38" t="s">
        <v>16</v>
      </c>
      <c r="B30" s="37"/>
      <c r="C30" s="37"/>
      <c r="D30" s="37"/>
      <c r="E30" s="37"/>
      <c r="F30" s="37"/>
      <c r="G30" s="37"/>
      <c r="H30" s="37"/>
      <c r="I30" s="37"/>
      <c r="J30" s="37"/>
      <c r="K30" s="35"/>
      <c r="L30" s="35"/>
    </row>
    <row r="31" spans="1:12" s="47" customFormat="1" ht="25.5" x14ac:dyDescent="0.25">
      <c r="A31" s="39" t="s">
        <v>27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2" s="47" customFormat="1" ht="37.5" customHeight="1" x14ac:dyDescent="0.25">
      <c r="A32" s="41" t="s">
        <v>17</v>
      </c>
      <c r="B32" s="37"/>
      <c r="C32" s="37"/>
      <c r="D32" s="37"/>
      <c r="E32" s="37">
        <v>-2501</v>
      </c>
      <c r="F32" s="37"/>
      <c r="G32" s="37"/>
      <c r="H32" s="37"/>
      <c r="I32" s="37"/>
      <c r="J32" s="37"/>
      <c r="K32" s="37"/>
      <c r="L32" s="36">
        <f>SUM(B32:K32)</f>
        <v>-2501</v>
      </c>
    </row>
    <row r="33" spans="1:12" s="47" customFormat="1" ht="25.5" x14ac:dyDescent="0.25">
      <c r="A33" s="41" t="s">
        <v>18</v>
      </c>
      <c r="B33" s="37"/>
      <c r="C33" s="37"/>
      <c r="D33" s="37"/>
      <c r="E33" s="37">
        <v>5002</v>
      </c>
      <c r="F33" s="37"/>
      <c r="G33" s="37"/>
      <c r="H33" s="37"/>
      <c r="I33" s="37"/>
      <c r="J33" s="37"/>
      <c r="K33" s="37"/>
      <c r="L33" s="36">
        <f>SUM(B33:K33)</f>
        <v>5002</v>
      </c>
    </row>
    <row r="34" spans="1:12" s="47" customFormat="1" ht="25.5" x14ac:dyDescent="0.25">
      <c r="A34" s="4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6">
        <f>SUM(B34:K34)</f>
        <v>0</v>
      </c>
    </row>
    <row r="35" spans="1:12" s="47" customFormat="1" ht="25.5" x14ac:dyDescent="0.25">
      <c r="A35" s="41" t="s">
        <v>20</v>
      </c>
      <c r="B35" s="37"/>
      <c r="C35" s="37"/>
      <c r="D35" s="37"/>
      <c r="E35" s="37"/>
      <c r="F35" s="50"/>
      <c r="G35" s="37"/>
      <c r="H35" s="37"/>
      <c r="I35" s="37"/>
      <c r="J35" s="37"/>
      <c r="K35" s="37"/>
      <c r="L35" s="51">
        <f>SUM(B35:K35)</f>
        <v>0</v>
      </c>
    </row>
    <row r="36" spans="1:12" s="47" customFormat="1" ht="25.5" x14ac:dyDescent="0.25">
      <c r="A36" s="42" t="s">
        <v>21</v>
      </c>
      <c r="B36" s="43">
        <f>SUM(B32:B35)</f>
        <v>0</v>
      </c>
      <c r="C36" s="43">
        <f t="shared" ref="C36:K36" si="5">SUM(C32:C35)</f>
        <v>0</v>
      </c>
      <c r="D36" s="43">
        <f t="shared" si="5"/>
        <v>0</v>
      </c>
      <c r="E36" s="43">
        <f t="shared" si="5"/>
        <v>2501</v>
      </c>
      <c r="F36" s="43">
        <f t="shared" si="5"/>
        <v>0</v>
      </c>
      <c r="G36" s="43">
        <f t="shared" si="5"/>
        <v>0</v>
      </c>
      <c r="H36" s="43">
        <f t="shared" si="5"/>
        <v>0</v>
      </c>
      <c r="I36" s="43">
        <f t="shared" si="5"/>
        <v>0</v>
      </c>
      <c r="J36" s="43">
        <f t="shared" si="5"/>
        <v>0</v>
      </c>
      <c r="K36" s="43">
        <f t="shared" si="5"/>
        <v>0</v>
      </c>
      <c r="L36" s="43">
        <f>SUM(B36:K36)</f>
        <v>2501</v>
      </c>
    </row>
    <row r="37" spans="1:12" s="47" customFormat="1" ht="25.5" x14ac:dyDescent="0.25">
      <c r="A37" s="39" t="s">
        <v>28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s="47" customFormat="1" x14ac:dyDescent="0.25">
      <c r="A38" s="41" t="s">
        <v>29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52">
        <f>SUM(B38:K38)</f>
        <v>0</v>
      </c>
    </row>
    <row r="39" spans="1:12" s="47" customFormat="1" ht="25.5" x14ac:dyDescent="0.25">
      <c r="A39" s="53" t="s">
        <v>30</v>
      </c>
      <c r="B39" s="54">
        <f>B38</f>
        <v>0</v>
      </c>
      <c r="C39" s="54">
        <f t="shared" ref="C39:K39" si="6">C38</f>
        <v>0</v>
      </c>
      <c r="D39" s="54">
        <f t="shared" si="6"/>
        <v>0</v>
      </c>
      <c r="E39" s="54">
        <f t="shared" si="6"/>
        <v>0</v>
      </c>
      <c r="F39" s="54">
        <f t="shared" si="6"/>
        <v>0</v>
      </c>
      <c r="G39" s="54">
        <f t="shared" si="6"/>
        <v>0</v>
      </c>
      <c r="H39" s="54">
        <f t="shared" si="6"/>
        <v>0</v>
      </c>
      <c r="I39" s="54">
        <f t="shared" si="6"/>
        <v>0</v>
      </c>
      <c r="J39" s="54">
        <f t="shared" si="6"/>
        <v>0</v>
      </c>
      <c r="K39" s="54">
        <f t="shared" si="6"/>
        <v>0</v>
      </c>
      <c r="L39" s="43">
        <f>SUM(B39:K39)</f>
        <v>0</v>
      </c>
    </row>
    <row r="40" spans="1:12" s="47" customFormat="1" ht="20.25" customHeight="1" thickBot="1" x14ac:dyDescent="0.3">
      <c r="A40" s="44" t="s">
        <v>15</v>
      </c>
      <c r="B40" s="45">
        <f>SUM(B29,B36,B39)</f>
        <v>0</v>
      </c>
      <c r="C40" s="45">
        <f t="shared" ref="C40:K40" si="7">SUM(C29,C36,C39)</f>
        <v>0</v>
      </c>
      <c r="D40" s="45">
        <f t="shared" si="7"/>
        <v>0</v>
      </c>
      <c r="E40" s="45">
        <f t="shared" si="7"/>
        <v>2501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841095</v>
      </c>
      <c r="L40" s="45">
        <f>SUM(B40:K40)</f>
        <v>843596</v>
      </c>
    </row>
    <row r="41" spans="1:12" s="47" customFormat="1" x14ac:dyDescent="0.25">
      <c r="A41" s="4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 s="47" customFormat="1" x14ac:dyDescent="0.25">
      <c r="A42" s="38" t="s">
        <v>22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s="47" customFormat="1" hidden="1" x14ac:dyDescent="0.25">
      <c r="A43" s="41" t="s">
        <v>23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6">
        <v>0</v>
      </c>
    </row>
    <row r="44" spans="1:12" s="47" customFormat="1" x14ac:dyDescent="0.25">
      <c r="A44" s="41" t="s">
        <v>24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6">
        <f>SUM(B44:K44)</f>
        <v>0</v>
      </c>
    </row>
    <row r="45" spans="1:12" s="47" customFormat="1" x14ac:dyDescent="0.25">
      <c r="A45" s="48" t="s">
        <v>25</v>
      </c>
      <c r="B45" s="49">
        <f>SUM(B44)</f>
        <v>0</v>
      </c>
      <c r="C45" s="49">
        <f t="shared" ref="C45:K45" si="8">SUM(C44)</f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  <c r="H45" s="49">
        <f t="shared" si="8"/>
        <v>0</v>
      </c>
      <c r="I45" s="49">
        <f t="shared" si="8"/>
        <v>0</v>
      </c>
      <c r="J45" s="49">
        <f t="shared" si="8"/>
        <v>0</v>
      </c>
      <c r="K45" s="49">
        <f t="shared" si="8"/>
        <v>0</v>
      </c>
      <c r="L45" s="49">
        <f>SUM(B45:K45)</f>
        <v>0</v>
      </c>
    </row>
    <row r="46" spans="1:12" x14ac:dyDescent="0.25">
      <c r="A46" s="55" t="s">
        <v>26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36">
        <f>SUM(B46:K46)</f>
        <v>0</v>
      </c>
    </row>
    <row r="47" spans="1:12" ht="13.5" thickBot="1" x14ac:dyDescent="0.3">
      <c r="A47" s="44" t="s">
        <v>137</v>
      </c>
      <c r="B47" s="45">
        <f>SUM(B27,B40,B45:B46)</f>
        <v>3000000</v>
      </c>
      <c r="C47" s="45">
        <f t="shared" ref="C47:K47" si="9">SUM(C27,C40,C45:C46)</f>
        <v>0</v>
      </c>
      <c r="D47" s="45">
        <f t="shared" si="9"/>
        <v>0</v>
      </c>
      <c r="E47" s="45">
        <f t="shared" si="9"/>
        <v>86177</v>
      </c>
      <c r="F47" s="45">
        <f t="shared" si="9"/>
        <v>0</v>
      </c>
      <c r="G47" s="45">
        <f t="shared" si="9"/>
        <v>21120</v>
      </c>
      <c r="H47" s="45">
        <f t="shared" si="9"/>
        <v>0</v>
      </c>
      <c r="I47" s="45">
        <f t="shared" si="9"/>
        <v>0</v>
      </c>
      <c r="J47" s="45">
        <f t="shared" si="9"/>
        <v>0</v>
      </c>
      <c r="K47" s="45">
        <f t="shared" si="9"/>
        <v>4382180</v>
      </c>
      <c r="L47" s="45">
        <f>SUM(B47:K47)</f>
        <v>7489477</v>
      </c>
    </row>
    <row r="48" spans="1:12" s="7" customFormat="1" ht="15.95" customHeight="1" x14ac:dyDescent="0.2"/>
    <row r="49" spans="1:3" x14ac:dyDescent="0.25">
      <c r="A49" s="41" t="s">
        <v>128</v>
      </c>
      <c r="B49" s="41" t="s">
        <v>126</v>
      </c>
    </row>
    <row r="50" spans="1:3" x14ac:dyDescent="0.25">
      <c r="A50" s="41"/>
      <c r="B50" s="41"/>
    </row>
    <row r="51" spans="1:3" x14ac:dyDescent="0.25">
      <c r="A51" s="41" t="s">
        <v>4</v>
      </c>
      <c r="B51" s="41" t="s">
        <v>3</v>
      </c>
      <c r="C51" s="41"/>
    </row>
    <row r="52" spans="1:3" x14ac:dyDescent="0.25">
      <c r="C52" s="41"/>
    </row>
    <row r="53" spans="1:3" x14ac:dyDescent="0.25">
      <c r="C53" s="41"/>
    </row>
    <row r="54" spans="1:3" x14ac:dyDescent="0.25">
      <c r="A54" s="26"/>
      <c r="B54" s="26"/>
      <c r="C54" s="41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Amina ABUBAKAROVA</cp:lastModifiedBy>
  <dcterms:created xsi:type="dcterms:W3CDTF">2020-07-15T05:07:30Z</dcterms:created>
  <dcterms:modified xsi:type="dcterms:W3CDTF">2022-07-25T09:14:42Z</dcterms:modified>
</cp:coreProperties>
</file>