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6835" windowHeight="11565" activeTab="1"/>
  </bookViews>
  <sheets>
    <sheet name="Ф12016" sheetId="1" r:id="rId1"/>
    <sheet name="ОПУ2016" sheetId="2" r:id="rId2"/>
  </sheets>
  <externalReferences>
    <externalReference r:id="rId3"/>
  </externalReferences>
  <definedNames>
    <definedName name="o">#REF!</definedName>
    <definedName name="p">#REF!</definedName>
    <definedName name="q">#REF!</definedName>
    <definedName name="вп">#REF!</definedName>
    <definedName name="ф77">#REF!</definedName>
  </definedNames>
  <calcPr calcId="145621"/>
</workbook>
</file>

<file path=xl/calcChain.xml><?xml version="1.0" encoding="utf-8"?>
<calcChain xmlns="http://schemas.openxmlformats.org/spreadsheetml/2006/main">
  <c r="F102" i="2" l="1"/>
  <c r="C102" i="2"/>
  <c r="E79" i="2"/>
  <c r="C79" i="2"/>
  <c r="F78" i="2"/>
  <c r="E78" i="2"/>
  <c r="D78" i="2"/>
  <c r="C78" i="2"/>
  <c r="F63" i="2"/>
  <c r="E63" i="2"/>
  <c r="D63" i="2"/>
  <c r="C63" i="2"/>
  <c r="F57" i="2"/>
  <c r="E57" i="2"/>
  <c r="E102" i="2" s="1"/>
  <c r="D57" i="2"/>
  <c r="D102" i="2" s="1"/>
  <c r="C57" i="2"/>
  <c r="F47" i="2"/>
  <c r="E47" i="2"/>
  <c r="D47" i="2"/>
  <c r="C47" i="2"/>
  <c r="E41" i="2"/>
  <c r="C41" i="2"/>
  <c r="F40" i="2"/>
  <c r="E40" i="2"/>
  <c r="D40" i="2"/>
  <c r="C40" i="2"/>
  <c r="F28" i="2"/>
  <c r="E28" i="2"/>
  <c r="D28" i="2"/>
  <c r="C28" i="2"/>
  <c r="F26" i="2"/>
  <c r="E26" i="2"/>
  <c r="D26" i="2"/>
  <c r="C26" i="2"/>
  <c r="F20" i="2"/>
  <c r="F14" i="2" s="1"/>
  <c r="F10" i="2" s="1"/>
  <c r="F55" i="2" s="1"/>
  <c r="F104" i="2" s="1"/>
  <c r="F17" i="2"/>
  <c r="E14" i="2"/>
  <c r="D14" i="2"/>
  <c r="C14" i="2"/>
  <c r="E10" i="2"/>
  <c r="E55" i="2" s="1"/>
  <c r="E104" i="2" s="1"/>
  <c r="D10" i="2"/>
  <c r="D55" i="2" s="1"/>
  <c r="D104" i="2" s="1"/>
  <c r="C10" i="2"/>
  <c r="C55" i="2" s="1"/>
  <c r="C104" i="2" s="1"/>
  <c r="C108" i="2" s="1"/>
  <c r="A5" i="2"/>
  <c r="D113" i="1"/>
  <c r="D109" i="1"/>
  <c r="D104" i="1"/>
  <c r="D70" i="1"/>
  <c r="D95" i="1" s="1"/>
  <c r="D115" i="1" s="1"/>
  <c r="C70" i="1"/>
  <c r="D59" i="1"/>
  <c r="C59" i="1"/>
  <c r="D43" i="1"/>
  <c r="D42" i="1"/>
  <c r="D39" i="1"/>
  <c r="C39" i="1"/>
  <c r="C37" i="1" s="1"/>
  <c r="D37" i="1"/>
  <c r="C24" i="1"/>
  <c r="C22" i="1"/>
  <c r="D11" i="1"/>
  <c r="C11" i="1"/>
  <c r="C60" i="1" s="1"/>
  <c r="D60" i="1" l="1"/>
  <c r="D116" i="1" s="1"/>
  <c r="D106" i="2"/>
  <c r="C90" i="1" s="1"/>
  <c r="C95" i="1" s="1"/>
  <c r="D108" i="2" l="1"/>
  <c r="D111" i="2" s="1"/>
  <c r="C112" i="1" s="1"/>
  <c r="C109" i="1" s="1"/>
  <c r="C113" i="1" s="1"/>
  <c r="C115" i="1" s="1"/>
  <c r="C116" i="1" s="1"/>
</calcChain>
</file>

<file path=xl/comments1.xml><?xml version="1.0" encoding="utf-8"?>
<comments xmlns="http://schemas.openxmlformats.org/spreadsheetml/2006/main">
  <authors>
    <author>Самал Акыббекова</author>
  </authors>
  <commentList>
    <comment ref="A25" authorId="0">
      <text>
        <r>
          <rPr>
            <b/>
            <sz val="9"/>
            <color indexed="81"/>
            <rFont val="Tahoma"/>
            <family val="2"/>
            <charset val="204"/>
          </rPr>
          <t>Самал Акыббекова:</t>
        </r>
        <r>
          <rPr>
            <sz val="9"/>
            <color indexed="81"/>
            <rFont val="Tahoma"/>
            <family val="2"/>
            <charset val="204"/>
          </rPr>
          <t xml:space="preserve">
дисконтирование</t>
        </r>
      </text>
    </comment>
  </commentList>
</comments>
</file>

<file path=xl/sharedStrings.xml><?xml version="1.0" encoding="utf-8"?>
<sst xmlns="http://schemas.openxmlformats.org/spreadsheetml/2006/main" count="566" uniqueCount="331">
  <si>
    <t>Бухгалтерский баланс</t>
  </si>
  <si>
    <t>АО  CAIFC INVESTMENT GROUP</t>
  </si>
  <si>
    <t>1 октября 2016 года</t>
  </si>
  <si>
    <t>(в тысячах тенге)</t>
  </si>
  <si>
    <t xml:space="preserve">Наименование статьи </t>
  </si>
  <si>
    <t>Код строки</t>
  </si>
  <si>
    <t>На конец отчетного периода</t>
  </si>
  <si>
    <t>На начало отчетного периода</t>
  </si>
  <si>
    <t xml:space="preserve"> 1 </t>
  </si>
  <si>
    <t>2</t>
  </si>
  <si>
    <t>3</t>
  </si>
  <si>
    <t>4</t>
  </si>
  <si>
    <t xml:space="preserve"> Активы</t>
  </si>
  <si>
    <t/>
  </si>
  <si>
    <t>Денежные средства и эквиваленты денежных средств</t>
  </si>
  <si>
    <t>1</t>
  </si>
  <si>
    <t>в том числе: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</si>
  <si>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</si>
  <si>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</si>
  <si>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</si>
  <si>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</si>
  <si>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</si>
  <si>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</si>
  <si>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</si>
  <si>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</si>
  <si>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</si>
  <si>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</si>
  <si>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</si>
  <si>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</si>
  <si>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</si>
  <si>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имеющиеся в наличии для продажи (за вычетом резервов на обесценение)</t>
  </si>
  <si>
    <t>6</t>
  </si>
  <si>
    <t xml:space="preserve">    начисленные, но не полученные доходы в виде вознаграждения</t>
  </si>
  <si>
    <t>6.1</t>
  </si>
  <si>
    <t>Ценные бумаги, удерживаемые до погашения (за вычетом резервов на обесценение)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</si>
  <si>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</si>
  <si>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</si>
  <si>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</si>
  <si>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</si>
  <si>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</si>
  <si>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</si>
  <si>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</si>
  <si>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</si>
  <si>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</si>
  <si>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</si>
  <si>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 (за вычетом амортизации и убытков от обесценения)</t>
  </si>
  <si>
    <t>12</t>
  </si>
  <si>
    <t>Нематериальные активы (за вычетом амортизации и убытков от обесценения)</t>
  </si>
  <si>
    <t>13</t>
  </si>
  <si>
    <t>Дебиторская задолженность</t>
  </si>
  <si>
    <t>14</t>
  </si>
  <si>
    <t>Начисленные комиссионные вознаграждения к получению</t>
  </si>
  <si>
    <t>15</t>
  </si>
  <si>
    <t xml:space="preserve">    от консалтинговых услуг, в том числе:</t>
  </si>
  <si>
    <t>15.1</t>
  </si>
  <si>
    <t xml:space="preserve">      аффилированным лицам</t>
  </si>
  <si>
    <t>15.1.1</t>
  </si>
  <si>
    <t xml:space="preserve">      прочим клиентам</t>
  </si>
  <si>
    <t>15.1.2</t>
  </si>
  <si>
    <t xml:space="preserve">    от услуг представителя держателей облигаций</t>
  </si>
  <si>
    <t>15.2</t>
  </si>
  <si>
    <t xml:space="preserve">    от услуг андеррайтера</t>
  </si>
  <si>
    <t>15.3</t>
  </si>
  <si>
    <t xml:space="preserve">    от брокерских услуг</t>
  </si>
  <si>
    <t>15.4</t>
  </si>
  <si>
    <t xml:space="preserve">    от управления активами</t>
  </si>
  <si>
    <t>15.5</t>
  </si>
  <si>
    <t xml:space="preserve">    от услуг маркет-мейкера</t>
  </si>
  <si>
    <t>15.6</t>
  </si>
  <si>
    <t xml:space="preserve">    от пенсионных активов</t>
  </si>
  <si>
    <t>15.7</t>
  </si>
  <si>
    <t xml:space="preserve">   от инвестиционного дохода (убытка) по пенсионным активам</t>
  </si>
  <si>
    <t>15.8</t>
  </si>
  <si>
    <t xml:space="preserve">   прочие</t>
  </si>
  <si>
    <t>15.9</t>
  </si>
  <si>
    <t>Производные финансовые инструменты</t>
  </si>
  <si>
    <t>16</t>
  </si>
  <si>
    <t xml:space="preserve">   требования по сделке фьючерсы</t>
  </si>
  <si>
    <t>16.1</t>
  </si>
  <si>
    <t xml:space="preserve">   требования по сделке форварды</t>
  </si>
  <si>
    <t>16.2</t>
  </si>
  <si>
    <t xml:space="preserve">   требования по сделке опционы</t>
  </si>
  <si>
    <t>16.3</t>
  </si>
  <si>
    <t xml:space="preserve">   требования по сделке свопы</t>
  </si>
  <si>
    <t>16.4</t>
  </si>
  <si>
    <t>Текущее налоговое требование</t>
  </si>
  <si>
    <t>17</t>
  </si>
  <si>
    <t>Отложенное налоговое требование</t>
  </si>
  <si>
    <t>18</t>
  </si>
  <si>
    <t>Авансы выданные и предоплата</t>
  </si>
  <si>
    <t>19</t>
  </si>
  <si>
    <t>Прочие активы</t>
  </si>
  <si>
    <t>20</t>
  </si>
  <si>
    <t>Итого активы:</t>
  </si>
  <si>
    <t>21</t>
  </si>
  <si>
    <t>Обязательства</t>
  </si>
  <si>
    <t>Операция «РЕПО»</t>
  </si>
  <si>
    <t>22</t>
  </si>
  <si>
    <t>Выпущенные долговые ценные бумаги</t>
  </si>
  <si>
    <t>23</t>
  </si>
  <si>
    <t>Займы полученные</t>
  </si>
  <si>
    <t>24</t>
  </si>
  <si>
    <t>Субординированный долг</t>
  </si>
  <si>
    <t>25</t>
  </si>
  <si>
    <t>Резервы</t>
  </si>
  <si>
    <t>26</t>
  </si>
  <si>
    <t>Расчеты с акционерами (по дивидендам)</t>
  </si>
  <si>
    <t>27</t>
  </si>
  <si>
    <t>Кредиторская задолженность</t>
  </si>
  <si>
    <t>28</t>
  </si>
  <si>
    <t>Начисленные комиссионные расходы к оплате</t>
  </si>
  <si>
    <t>29</t>
  </si>
  <si>
    <t xml:space="preserve">   по переводным операциям</t>
  </si>
  <si>
    <t>29.1</t>
  </si>
  <si>
    <t xml:space="preserve">  по клиринговым операциям</t>
  </si>
  <si>
    <t>29.2</t>
  </si>
  <si>
    <t xml:space="preserve">  по кассовым операциям</t>
  </si>
  <si>
    <t>29.3</t>
  </si>
  <si>
    <t xml:space="preserve">  по сейфовым операциям</t>
  </si>
  <si>
    <t>29.4</t>
  </si>
  <si>
    <t xml:space="preserve">  по инкассации банкнот, монет и ценностей</t>
  </si>
  <si>
    <t>29.5</t>
  </si>
  <si>
    <t xml:space="preserve">  по доверительным операциям</t>
  </si>
  <si>
    <t>29.6</t>
  </si>
  <si>
    <t xml:space="preserve">  по услугам фондовой биржи</t>
  </si>
  <si>
    <t>29.7</t>
  </si>
  <si>
    <t xml:space="preserve">  по кастодиальному обслуживанию</t>
  </si>
  <si>
    <t>29.8</t>
  </si>
  <si>
    <t xml:space="preserve">  по брокерским услугам</t>
  </si>
  <si>
    <t>29.9</t>
  </si>
  <si>
    <t xml:space="preserve">  по услугам центрального депозитария</t>
  </si>
  <si>
    <t>29.10</t>
  </si>
  <si>
    <t xml:space="preserve">  по услугам единого регистратора</t>
  </si>
  <si>
    <t>29.11</t>
  </si>
  <si>
    <t xml:space="preserve">  по услугам иных профессиональных участников рынка ценных бумаг</t>
  </si>
  <si>
    <t>29.12</t>
  </si>
  <si>
    <t>30</t>
  </si>
  <si>
    <t xml:space="preserve">    обязательства по сделке фьючерсы</t>
  </si>
  <si>
    <t>30.1</t>
  </si>
  <si>
    <t xml:space="preserve">    обязательства по сделке форварды</t>
  </si>
  <si>
    <t>30.2</t>
  </si>
  <si>
    <t xml:space="preserve">    обязательства по сделке опционы</t>
  </si>
  <si>
    <t>30.3</t>
  </si>
  <si>
    <t xml:space="preserve">    обязательства по сделке свопы</t>
  </si>
  <si>
    <t>30.4</t>
  </si>
  <si>
    <t>Текущее налоговое обязательство</t>
  </si>
  <si>
    <t>31</t>
  </si>
  <si>
    <t>Отложенное налоговое обязательство</t>
  </si>
  <si>
    <t>32</t>
  </si>
  <si>
    <t>Авансы полученные</t>
  </si>
  <si>
    <t>33</t>
  </si>
  <si>
    <t>Обязательства по вознаграждениям работникам</t>
  </si>
  <si>
    <t>34</t>
  </si>
  <si>
    <t>Прочие обязательства</t>
  </si>
  <si>
    <t>35</t>
  </si>
  <si>
    <t>Итого обязательства:</t>
  </si>
  <si>
    <t>36</t>
  </si>
  <si>
    <t>Собственный капитал</t>
  </si>
  <si>
    <t>Уставный капитал</t>
  </si>
  <si>
    <t>37</t>
  </si>
  <si>
    <t xml:space="preserve">     простые акции</t>
  </si>
  <si>
    <t>37.1</t>
  </si>
  <si>
    <t xml:space="preserve">     привилегированные акции</t>
  </si>
  <si>
    <t>37.2</t>
  </si>
  <si>
    <t>Премии (дополнительный оплаченный капитал)</t>
  </si>
  <si>
    <t>38</t>
  </si>
  <si>
    <t>Изъятый капитал</t>
  </si>
  <si>
    <t>39</t>
  </si>
  <si>
    <t>Резервный капитал</t>
  </si>
  <si>
    <t>40</t>
  </si>
  <si>
    <t xml:space="preserve">    резервы переоценки ценных бумаг, предназначенных для продажи</t>
  </si>
  <si>
    <t>40.1</t>
  </si>
  <si>
    <t xml:space="preserve">    резерв на переоценку основных средств</t>
  </si>
  <si>
    <t>40.2</t>
  </si>
  <si>
    <t>Прочие резервы</t>
  </si>
  <si>
    <t>41</t>
  </si>
  <si>
    <t xml:space="preserve">Нераспределенная прибыль (непокрытый убыток): </t>
  </si>
  <si>
    <t>42</t>
  </si>
  <si>
    <t xml:space="preserve">     предыдущих лет</t>
  </si>
  <si>
    <t>42.1</t>
  </si>
  <si>
    <t xml:space="preserve">     отчетного периода</t>
  </si>
  <si>
    <t>42.2</t>
  </si>
  <si>
    <t xml:space="preserve">Итого капитал: </t>
  </si>
  <si>
    <t>43</t>
  </si>
  <si>
    <t>Итого капитал и обязательства (стр. 36+стр.43)</t>
  </si>
  <si>
    <t>44</t>
  </si>
  <si>
    <t>Примечание:</t>
  </si>
  <si>
    <t>Первый руководитель (на период его отсутствия - лицо, его замещающее)</t>
  </si>
  <si>
    <t xml:space="preserve">Дата </t>
  </si>
  <si>
    <t xml:space="preserve">Главный бухгалтер </t>
  </si>
  <si>
    <t>Исполнитель</t>
  </si>
  <si>
    <t>Телефон</t>
  </si>
  <si>
    <t xml:space="preserve">Отчет о прибылях и убытках 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</si>
  <si>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</si>
  <si>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</si>
  <si>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</si>
  <si>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</si>
  <si>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</si>
  <si>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</si>
  <si>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</si>
  <si>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</si>
  <si>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</si>
  <si>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</si>
  <si>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>1.3</t>
  </si>
  <si>
    <t xml:space="preserve">   по ценным бумагам, имеющимся в наличии для продажи (за вычетом резервов на обесценение)</t>
  </si>
  <si>
    <t>1.3.1</t>
  </si>
  <si>
    <t xml:space="preserve">  доходы в виде дивидендов по акциям, находящимся в портфеле ценных бумаг, имеющихся в наличии для продажи</t>
  </si>
  <si>
    <t>1.3.1.1</t>
  </si>
  <si>
    <t xml:space="preserve">  доходы, связанные с амортизацией дисконта по ценным бумагам, имеющимся в наличии для продажи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</si>
  <si>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</si>
  <si>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</si>
  <si>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</si>
  <si>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</si>
  <si>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</si>
  <si>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</si>
  <si>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</si>
  <si>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удерживаемым до погашения (за вычетом резервов на обесценение)</t>
  </si>
  <si>
    <t>1.3.3</t>
  </si>
  <si>
    <t xml:space="preserve">  доходы, связанные с амортизацией дисконта по ценным бумагам, удерживаемым до погашения</t>
  </si>
  <si>
    <t>1.3.3.1</t>
  </si>
  <si>
    <t xml:space="preserve">  по операциям «обратное РЕПО»</t>
  </si>
  <si>
    <t>1.4</t>
  </si>
  <si>
    <t xml:space="preserve">  прочие доходы, связанные с получением вознаграждения</t>
  </si>
  <si>
    <t>1.5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</si>
  <si>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</si>
  <si>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</si>
  <si>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</si>
  <si>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</si>
  <si>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</si>
  <si>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</si>
  <si>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</si>
  <si>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</si>
  <si>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</si>
  <si>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</si>
  <si>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</si>
  <si>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</si>
  <si>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</si>
  <si>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</si>
  <si>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</si>
  <si>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</si>
  <si>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</si>
  <si>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</si>
  <si>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</si>
  <si>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</si>
  <si>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</si>
  <si>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</si>
  <si>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</si>
  <si>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</si>
  <si>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</si>
  <si>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</si>
  <si>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</si>
  <si>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</si>
  <si>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</si>
  <si>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</si>
  <si>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</si>
  <si>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</si>
  <si>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</si>
  <si>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</si>
  <si>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</si>
  <si>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</si>
  <si>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</si>
  <si>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</si>
  <si>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</si>
  <si>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</si>
  <si>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</si>
  <si>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</si>
  <si>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</si>
  <si>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</si>
  <si>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</si>
  <si>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</si>
  <si>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</si>
  <si>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</si>
  <si>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</si>
  <si>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</si>
  <si>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</si>
  <si>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</si>
  <si>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</si>
  <si>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</si>
  <si>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 за услуги регистратора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</si>
  <si>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</si>
  <si>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</si>
  <si>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</si>
  <si>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</si>
  <si>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</si>
  <si>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</si>
  <si>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</si>
  <si>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</si>
  <si>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</si>
  <si>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</si>
  <si>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</si>
  <si>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</si>
  <si>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</si>
  <si>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</si>
  <si>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</si>
  <si>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</si>
  <si>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</si>
  <si>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</si>
  <si>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</si>
  <si>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</si>
  <si>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</si>
  <si>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</si>
  <si>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</si>
  <si>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</si>
  <si>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</si>
  <si>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</si>
  <si>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</si>
  <si>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</si>
  <si>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>26.1</t>
  </si>
  <si>
    <t xml:space="preserve">   общехозяйственные расходы</t>
  </si>
  <si>
    <t>26.2</t>
  </si>
  <si>
    <t xml:space="preserve">   транспортные расходы</t>
  </si>
  <si>
    <t>26.3</t>
  </si>
  <si>
    <t xml:space="preserve">   административные расходы</t>
  </si>
  <si>
    <t>26.4</t>
  </si>
  <si>
    <t xml:space="preserve">   амортизационные отчисления</t>
  </si>
  <si>
    <t>26.5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</si>
  <si>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</si>
  <si>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26.6</t>
  </si>
  <si>
    <t xml:space="preserve">   неустойка (штраф, пеня)</t>
  </si>
  <si>
    <t>26.7</t>
  </si>
  <si>
    <t>Прочие расходы</t>
  </si>
  <si>
    <t>Итого расходов (сумма строк с 14 по 27)</t>
  </si>
  <si>
    <t>Чистая прибыль (убыток) до уплаты корпоративного подоходного налога (стр. 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</si>
  <si>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</si>
  <si>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</si>
  <si>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</si>
  <si>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(стр.31+/-стр.32)</t>
  </si>
  <si>
    <t>Примечание</t>
  </si>
  <si>
    <t>Первый руководитель (на период его отсутствия – лицо, его замещающее)</t>
  </si>
  <si>
    <t>Главный бухгалтер</t>
  </si>
  <si>
    <t>Место для печати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</si>
</sst>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[=0]&quot;&quot;;General"/>
    <numFmt numFmtId="165" formatCode="_-* #,##0.00_т_г_._-;\-* #,##0.00_т_г_._-;_-* &quot;-&quot;??_т_г_._-;_-@_-"/>
    <numFmt numFmtId="166" formatCode="_-* #,##0_т_г_._-;\-* #,##0_т_г_._-;_-* &quot;-&quot;??_т_г_._-;_-@_-"/>
    <numFmt numFmtId="167" formatCode="_-* #,##0&quot;тг.&quot;_-;\-* #,##0&quot;тг.&quot;_-;_-* &quot;-&quot;&quot;тг.&quot;_-;_-@_-"/>
    <numFmt numFmtId="168" formatCode="_(* #,##0.00_);_(* \(#,##0.00\);_(* &quot;-&quot;??_);_(@_)"/>
  </numFmts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name val="Arial Cyr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  <charset val="204"/>
    </font>
    <font>
      <sz val="1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58">
    <xf numFmtId="0" fontId="0" fillId="0" borderId="0"/>
    <xf numFmtId="165" fontId="3" fillId="0" borderId="0" applyFont="0" applyFill="0" applyBorder="0" applyAlignment="0" applyProtection="0"/>
    <xf numFmtId="0" fontId="2" fillId="0" borderId="0">
      <alignment horizontal="right" vertical="top"/>
    </xf>
    <xf numFmtId="0" fontId="2" fillId="0" borderId="0">
      <alignment horizontal="left" vertical="top"/>
    </xf>
    <xf numFmtId="0" fontId="2" fillId="0" borderId="0">
      <alignment horizontal="left" vertical="top"/>
    </xf>
    <xf numFmtId="0" fontId="4" fillId="0" borderId="0">
      <alignment horizontal="center" vertical="top"/>
    </xf>
    <xf numFmtId="0" fontId="5" fillId="0" borderId="0">
      <alignment horizontal="center" vertical="top"/>
    </xf>
    <xf numFmtId="0" fontId="4" fillId="0" borderId="0">
      <alignment horizontal="center" vertical="top"/>
    </xf>
    <xf numFmtId="0" fontId="2" fillId="0" borderId="0">
      <alignment horizontal="right" vertical="top"/>
    </xf>
    <xf numFmtId="0" fontId="6" fillId="0" borderId="0"/>
    <xf numFmtId="0" fontId="5" fillId="0" borderId="0">
      <alignment horizontal="center" vertical="top"/>
    </xf>
    <xf numFmtId="0" fontId="1" fillId="0" borderId="0"/>
    <xf numFmtId="0" fontId="2" fillId="0" borderId="0">
      <alignment horizontal="left" vertical="top"/>
    </xf>
    <xf numFmtId="0" fontId="2" fillId="0" borderId="0">
      <alignment horizontal="center" vertical="top"/>
    </xf>
    <xf numFmtId="0" fontId="10" fillId="0" borderId="0">
      <alignment horizontal="left" vertical="top"/>
    </xf>
    <xf numFmtId="0" fontId="2" fillId="0" borderId="0">
      <alignment horizontal="right" vertical="top"/>
    </xf>
    <xf numFmtId="0" fontId="11" fillId="0" borderId="0">
      <alignment horizontal="left" vertical="top"/>
    </xf>
    <xf numFmtId="0" fontId="4" fillId="0" borderId="0">
      <alignment horizontal="left" vertical="top"/>
    </xf>
    <xf numFmtId="0" fontId="14" fillId="0" borderId="0"/>
    <xf numFmtId="0" fontId="15" fillId="0" borderId="0">
      <alignment horizontal="left"/>
    </xf>
    <xf numFmtId="0" fontId="4" fillId="0" borderId="0">
      <alignment horizontal="center" vertical="top"/>
    </xf>
    <xf numFmtId="0" fontId="2" fillId="0" borderId="0">
      <alignment horizontal="right" vertical="top"/>
    </xf>
    <xf numFmtId="0" fontId="2" fillId="0" borderId="0">
      <alignment horizontal="left" vertical="top"/>
    </xf>
    <xf numFmtId="0" fontId="2" fillId="0" borderId="0">
      <alignment horizontal="right" vertical="top"/>
    </xf>
    <xf numFmtId="0" fontId="4" fillId="0" borderId="0">
      <alignment horizontal="center" vertical="top"/>
    </xf>
    <xf numFmtId="0" fontId="2" fillId="0" borderId="0">
      <alignment horizontal="left" vertical="top"/>
    </xf>
    <xf numFmtId="0" fontId="4" fillId="0" borderId="0">
      <alignment horizontal="center" vertical="top"/>
    </xf>
    <xf numFmtId="0" fontId="4" fillId="0" borderId="0">
      <alignment horizontal="center" vertical="top"/>
    </xf>
    <xf numFmtId="0" fontId="2" fillId="0" borderId="0">
      <alignment horizontal="left" vertical="top"/>
    </xf>
    <xf numFmtId="0" fontId="2" fillId="0" borderId="0">
      <alignment horizontal="right" vertical="top"/>
    </xf>
    <xf numFmtId="0" fontId="2" fillId="0" borderId="0">
      <alignment horizontal="left" vertical="top"/>
    </xf>
    <xf numFmtId="0" fontId="2" fillId="0" borderId="0">
      <alignment horizontal="right" vertical="top"/>
    </xf>
    <xf numFmtId="0" fontId="2" fillId="0" borderId="0">
      <alignment horizontal="center" vertical="top"/>
    </xf>
    <xf numFmtId="0" fontId="2" fillId="0" borderId="0">
      <alignment horizontal="center" vertical="top"/>
    </xf>
    <xf numFmtId="0" fontId="2" fillId="0" borderId="0">
      <alignment horizontal="center" vertical="top"/>
    </xf>
    <xf numFmtId="0" fontId="2" fillId="0" borderId="0">
      <alignment horizontal="left" vertical="top"/>
    </xf>
    <xf numFmtId="0" fontId="4" fillId="0" borderId="0">
      <alignment horizontal="center" vertical="top"/>
    </xf>
    <xf numFmtId="0" fontId="5" fillId="0" borderId="0">
      <alignment horizontal="center" vertical="top"/>
    </xf>
    <xf numFmtId="0" fontId="2" fillId="0" borderId="0">
      <alignment horizontal="center" vertical="top"/>
    </xf>
    <xf numFmtId="0" fontId="4" fillId="0" borderId="0">
      <alignment horizontal="center" vertical="top"/>
    </xf>
    <xf numFmtId="0" fontId="2" fillId="0" borderId="0">
      <alignment horizontal="center" vertical="top"/>
    </xf>
    <xf numFmtId="0" fontId="2" fillId="0" borderId="0">
      <alignment horizontal="left" vertical="top"/>
    </xf>
    <xf numFmtId="0" fontId="4" fillId="0" borderId="0">
      <alignment horizontal="center" vertical="top"/>
    </xf>
    <xf numFmtId="0" fontId="2" fillId="0" borderId="0">
      <alignment horizontal="right" vertical="top"/>
    </xf>
    <xf numFmtId="0" fontId="2" fillId="0" borderId="0">
      <alignment horizontal="right" vertical="top"/>
    </xf>
    <xf numFmtId="0" fontId="4" fillId="0" borderId="0">
      <alignment horizontal="center" vertical="top"/>
    </xf>
    <xf numFmtId="0" fontId="2" fillId="0" borderId="0">
      <alignment horizontal="center" vertical="top"/>
    </xf>
    <xf numFmtId="0" fontId="2" fillId="0" borderId="0">
      <alignment horizontal="right" vertical="top"/>
    </xf>
    <xf numFmtId="0" fontId="2" fillId="0" borderId="0">
      <alignment horizontal="left" vertical="top"/>
    </xf>
    <xf numFmtId="167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6" fillId="0" borderId="0"/>
    <xf numFmtId="0" fontId="14" fillId="0" borderId="0"/>
    <xf numFmtId="43" fontId="3" fillId="0" borderId="0" applyFont="0" applyFill="0" applyBorder="0" applyAlignment="0" applyProtection="0"/>
    <xf numFmtId="168" fontId="16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2" quotePrefix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2" fillId="0" borderId="1" xfId="3" quotePrefix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0" xfId="4" quotePrefix="1" applyAlignment="1">
      <alignment horizontal="left" vertical="top" wrapText="1"/>
    </xf>
    <xf numFmtId="0" fontId="2" fillId="0" borderId="0" xfId="4" quotePrefix="1" applyAlignment="1">
      <alignment horizontal="left" vertical="top" wrapText="1"/>
    </xf>
    <xf numFmtId="0" fontId="4" fillId="0" borderId="4" xfId="5" quotePrefix="1" applyBorder="1" applyAlignment="1">
      <alignment horizontal="center" vertical="top" wrapText="1"/>
    </xf>
    <xf numFmtId="0" fontId="4" fillId="0" borderId="2" xfId="5" quotePrefix="1" applyBorder="1" applyAlignment="1">
      <alignment horizontal="center" vertical="top" wrapText="1"/>
    </xf>
    <xf numFmtId="0" fontId="4" fillId="0" borderId="5" xfId="5" quotePrefix="1" applyBorder="1" applyAlignment="1">
      <alignment horizontal="center" vertical="top" wrapText="1"/>
    </xf>
    <xf numFmtId="0" fontId="4" fillId="0" borderId="6" xfId="5" quotePrefix="1" applyBorder="1" applyAlignment="1">
      <alignment horizontal="center" vertical="top" wrapText="1"/>
    </xf>
    <xf numFmtId="0" fontId="4" fillId="0" borderId="7" xfId="5" quotePrefix="1" applyBorder="1" applyAlignment="1">
      <alignment horizontal="center" vertical="top" wrapText="1"/>
    </xf>
    <xf numFmtId="0" fontId="4" fillId="0" borderId="8" xfId="5" quotePrefix="1" applyBorder="1" applyAlignment="1">
      <alignment horizontal="center" vertical="top" wrapText="1"/>
    </xf>
    <xf numFmtId="0" fontId="5" fillId="0" borderId="9" xfId="6" quotePrefix="1" applyBorder="1" applyAlignment="1">
      <alignment horizontal="left" vertical="top" wrapText="1"/>
    </xf>
    <xf numFmtId="0" fontId="4" fillId="0" borderId="9" xfId="7" quotePrefix="1" applyBorder="1" applyAlignment="1">
      <alignment horizontal="left" vertical="top" wrapText="1"/>
    </xf>
    <xf numFmtId="0" fontId="4" fillId="0" borderId="8" xfId="7" quotePrefix="1" applyBorder="1" applyAlignment="1">
      <alignment horizontal="left" vertical="top" wrapText="1"/>
    </xf>
    <xf numFmtId="0" fontId="2" fillId="0" borderId="9" xfId="3" quotePrefix="1" applyBorder="1" applyAlignment="1">
      <alignment horizontal="left" vertical="top" wrapText="1"/>
    </xf>
    <xf numFmtId="0" fontId="2" fillId="0" borderId="9" xfId="8" applyBorder="1" applyAlignment="1">
      <alignment horizontal="right" vertical="top" wrapText="1"/>
    </xf>
    <xf numFmtId="0" fontId="2" fillId="0" borderId="8" xfId="8" applyBorder="1" applyAlignment="1">
      <alignment horizontal="right" vertical="top" wrapText="1"/>
    </xf>
    <xf numFmtId="3" fontId="2" fillId="0" borderId="9" xfId="8" applyNumberFormat="1" applyBorder="1" applyAlignment="1">
      <alignment horizontal="right" vertical="top" wrapText="1"/>
    </xf>
    <xf numFmtId="3" fontId="2" fillId="0" borderId="8" xfId="8" applyNumberFormat="1" applyBorder="1" applyAlignment="1">
      <alignment horizontal="right" vertical="top" wrapText="1"/>
    </xf>
    <xf numFmtId="0" fontId="4" fillId="0" borderId="10" xfId="5" quotePrefix="1" applyBorder="1" applyAlignment="1">
      <alignment horizontal="center" vertical="top" wrapText="1"/>
    </xf>
    <xf numFmtId="0" fontId="2" fillId="0" borderId="11" xfId="8" applyBorder="1" applyAlignment="1">
      <alignment horizontal="right" vertical="top" wrapText="1"/>
    </xf>
    <xf numFmtId="0" fontId="4" fillId="0" borderId="12" xfId="5" quotePrefix="1" applyBorder="1" applyAlignment="1">
      <alignment horizontal="center" vertical="top" wrapText="1"/>
    </xf>
    <xf numFmtId="0" fontId="4" fillId="0" borderId="11" xfId="7" quotePrefix="1" applyBorder="1" applyAlignment="1">
      <alignment horizontal="left" vertical="top" wrapText="1"/>
    </xf>
    <xf numFmtId="0" fontId="0" fillId="0" borderId="0" xfId="0" applyBorder="1"/>
    <xf numFmtId="1" fontId="7" fillId="0" borderId="0" xfId="9" applyNumberFormat="1" applyFont="1" applyBorder="1" applyAlignment="1">
      <alignment horizontal="left" wrapText="1"/>
    </xf>
    <xf numFmtId="164" fontId="7" fillId="0" borderId="0" xfId="9" applyNumberFormat="1" applyFont="1" applyBorder="1" applyAlignment="1">
      <alignment horizontal="left" wrapText="1"/>
    </xf>
    <xf numFmtId="0" fontId="4" fillId="0" borderId="13" xfId="7" quotePrefix="1" applyBorder="1" applyAlignment="1">
      <alignment horizontal="left" vertical="top" wrapText="1"/>
    </xf>
    <xf numFmtId="0" fontId="4" fillId="0" borderId="14" xfId="5" quotePrefix="1" applyBorder="1" applyAlignment="1">
      <alignment horizontal="center" vertical="top" wrapText="1"/>
    </xf>
    <xf numFmtId="3" fontId="7" fillId="0" borderId="0" xfId="9" applyNumberFormat="1" applyFont="1" applyBorder="1" applyAlignment="1">
      <alignment horizontal="left" wrapText="1"/>
    </xf>
    <xf numFmtId="0" fontId="2" fillId="0" borderId="15" xfId="3" quotePrefix="1" applyBorder="1" applyAlignment="1">
      <alignment horizontal="left" vertical="top" wrapText="1"/>
    </xf>
    <xf numFmtId="0" fontId="2" fillId="0" borderId="15" xfId="8" applyBorder="1" applyAlignment="1">
      <alignment horizontal="right" vertical="top" wrapText="1"/>
    </xf>
    <xf numFmtId="0" fontId="4" fillId="0" borderId="15" xfId="7" quotePrefix="1" applyBorder="1" applyAlignment="1">
      <alignment horizontal="left" vertical="top" wrapText="1"/>
    </xf>
    <xf numFmtId="1" fontId="0" fillId="0" borderId="0" xfId="0" applyNumberFormat="1" applyBorder="1"/>
    <xf numFmtId="0" fontId="2" fillId="0" borderId="16" xfId="8" applyBorder="1" applyAlignment="1">
      <alignment horizontal="right" vertical="top" wrapText="1"/>
    </xf>
    <xf numFmtId="0" fontId="4" fillId="0" borderId="16" xfId="5" quotePrefix="1" applyBorder="1" applyAlignment="1">
      <alignment horizontal="center" vertical="top" wrapText="1"/>
    </xf>
    <xf numFmtId="166" fontId="2" fillId="0" borderId="16" xfId="1" applyNumberFormat="1" applyFont="1" applyBorder="1" applyAlignment="1">
      <alignment horizontal="right" vertical="top" wrapText="1"/>
    </xf>
    <xf numFmtId="0" fontId="5" fillId="0" borderId="16" xfId="6" quotePrefix="1" applyBorder="1" applyAlignment="1">
      <alignment horizontal="left" vertical="top" wrapText="1"/>
    </xf>
    <xf numFmtId="3" fontId="0" fillId="0" borderId="0" xfId="0" applyNumberFormat="1" applyAlignment="1">
      <alignment wrapText="1"/>
    </xf>
    <xf numFmtId="0" fontId="2" fillId="0" borderId="12" xfId="3" quotePrefix="1" applyBorder="1" applyAlignment="1">
      <alignment horizontal="left"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5" fillId="0" borderId="0" xfId="10" quotePrefix="1" applyAlignment="1">
      <alignment horizontal="center" vertical="top" wrapText="1"/>
    </xf>
    <xf numFmtId="0" fontId="1" fillId="0" borderId="0" xfId="11" applyAlignment="1">
      <alignment vertical="top" wrapText="1"/>
    </xf>
    <xf numFmtId="0" fontId="1" fillId="0" borderId="0" xfId="11" applyAlignment="1">
      <alignment wrapText="1"/>
    </xf>
    <xf numFmtId="0" fontId="2" fillId="0" borderId="1" xfId="12" quotePrefix="1" applyBorder="1" applyAlignment="1">
      <alignment horizontal="left" vertical="top" wrapText="1"/>
    </xf>
    <xf numFmtId="0" fontId="1" fillId="0" borderId="2" xfId="11" applyBorder="1" applyAlignment="1">
      <alignment vertical="top" wrapText="1"/>
    </xf>
    <xf numFmtId="0" fontId="1" fillId="0" borderId="3" xfId="11" applyBorder="1" applyAlignment="1">
      <alignment vertical="top" wrapText="1"/>
    </xf>
    <xf numFmtId="0" fontId="2" fillId="0" borderId="4" xfId="13" quotePrefix="1" applyBorder="1" applyAlignment="1">
      <alignment horizontal="center" vertical="top" wrapText="1"/>
    </xf>
    <xf numFmtId="0" fontId="2" fillId="0" borderId="2" xfId="13" quotePrefix="1" applyBorder="1" applyAlignment="1">
      <alignment horizontal="center" vertical="top" wrapText="1"/>
    </xf>
    <xf numFmtId="0" fontId="2" fillId="0" borderId="5" xfId="13" quotePrefix="1" applyBorder="1" applyAlignment="1">
      <alignment horizontal="center" vertical="top" wrapText="1"/>
    </xf>
    <xf numFmtId="0" fontId="2" fillId="0" borderId="6" xfId="13" quotePrefix="1" applyBorder="1" applyAlignment="1">
      <alignment horizontal="center" vertical="top" wrapText="1"/>
    </xf>
    <xf numFmtId="0" fontId="2" fillId="0" borderId="7" xfId="13" quotePrefix="1" applyBorder="1" applyAlignment="1">
      <alignment horizontal="center" vertical="top" wrapText="1"/>
    </xf>
    <xf numFmtId="0" fontId="2" fillId="0" borderId="8" xfId="13" quotePrefix="1" applyBorder="1" applyAlignment="1">
      <alignment horizontal="center" vertical="top" wrapText="1"/>
    </xf>
    <xf numFmtId="0" fontId="10" fillId="0" borderId="6" xfId="14" quotePrefix="1" applyBorder="1" applyAlignment="1">
      <alignment horizontal="left" vertical="top" wrapText="1"/>
    </xf>
    <xf numFmtId="0" fontId="4" fillId="0" borderId="7" xfId="7" quotePrefix="1" applyBorder="1" applyAlignment="1">
      <alignment horizontal="center" vertical="top" wrapText="1"/>
    </xf>
    <xf numFmtId="0" fontId="2" fillId="0" borderId="7" xfId="15" applyBorder="1" applyAlignment="1">
      <alignment horizontal="right" vertical="top" wrapText="1"/>
    </xf>
    <xf numFmtId="0" fontId="11" fillId="0" borderId="9" xfId="16" quotePrefix="1" applyBorder="1" applyAlignment="1">
      <alignment horizontal="left" vertical="top" wrapText="1"/>
    </xf>
    <xf numFmtId="0" fontId="4" fillId="0" borderId="9" xfId="17" quotePrefix="1" applyBorder="1" applyAlignment="1">
      <alignment horizontal="left" vertical="top" wrapText="1"/>
    </xf>
    <xf numFmtId="0" fontId="4" fillId="0" borderId="7" xfId="17" quotePrefix="1" applyBorder="1" applyAlignment="1">
      <alignment horizontal="left" vertical="top" wrapText="1"/>
    </xf>
    <xf numFmtId="0" fontId="4" fillId="0" borderId="8" xfId="17" quotePrefix="1" applyBorder="1" applyAlignment="1">
      <alignment horizontal="left" vertical="top" wrapText="1"/>
    </xf>
    <xf numFmtId="0" fontId="2" fillId="0" borderId="9" xfId="12" quotePrefix="1" applyBorder="1" applyAlignment="1">
      <alignment horizontal="left" vertical="top" wrapText="1"/>
    </xf>
    <xf numFmtId="0" fontId="2" fillId="0" borderId="9" xfId="15" applyBorder="1" applyAlignment="1">
      <alignment horizontal="right" vertical="top" wrapText="1"/>
    </xf>
    <xf numFmtId="0" fontId="2" fillId="0" borderId="8" xfId="15" applyBorder="1" applyAlignment="1">
      <alignment horizontal="right" vertical="top" wrapText="1"/>
    </xf>
    <xf numFmtId="0" fontId="2" fillId="2" borderId="8" xfId="8" applyFill="1" applyBorder="1" applyAlignment="1">
      <alignment horizontal="right" vertical="top" wrapText="1"/>
    </xf>
    <xf numFmtId="0" fontId="2" fillId="2" borderId="9" xfId="8" applyFill="1" applyBorder="1" applyAlignment="1">
      <alignment horizontal="right" vertical="top" wrapText="1"/>
    </xf>
    <xf numFmtId="0" fontId="4" fillId="2" borderId="8" xfId="7" quotePrefix="1" applyFill="1" applyBorder="1" applyAlignment="1">
      <alignment horizontal="left" vertical="top" wrapText="1"/>
    </xf>
    <xf numFmtId="0" fontId="2" fillId="2" borderId="11" xfId="8" applyFill="1" applyBorder="1" applyAlignment="1">
      <alignment horizontal="right" vertical="top" wrapText="1"/>
    </xf>
    <xf numFmtId="0" fontId="2" fillId="2" borderId="9" xfId="3" quotePrefix="1" applyFill="1" applyBorder="1" applyAlignment="1">
      <alignment horizontal="left" vertical="top" wrapText="1"/>
    </xf>
    <xf numFmtId="0" fontId="4" fillId="2" borderId="12" xfId="5" quotePrefix="1" applyFill="1" applyBorder="1" applyAlignment="1">
      <alignment horizontal="center" vertical="top" wrapText="1"/>
    </xf>
    <xf numFmtId="0" fontId="0" fillId="2" borderId="0" xfId="0" applyFill="1"/>
    <xf numFmtId="0" fontId="5" fillId="2" borderId="9" xfId="6" quotePrefix="1" applyFill="1" applyBorder="1" applyAlignment="1">
      <alignment horizontal="left" vertical="top" wrapText="1"/>
    </xf>
    <xf numFmtId="3" fontId="4" fillId="2" borderId="9" xfId="8" applyNumberFormat="1" applyFont="1" applyFill="1" applyBorder="1" applyAlignment="1">
      <alignment horizontal="right" vertical="top" wrapText="1"/>
    </xf>
    <xf numFmtId="0" fontId="4" fillId="2" borderId="9" xfId="7" quotePrefix="1" applyFill="1" applyBorder="1" applyAlignment="1">
      <alignment horizontal="left" vertical="top" wrapText="1"/>
    </xf>
    <xf numFmtId="0" fontId="4" fillId="2" borderId="11" xfId="7" quotePrefix="1" applyFill="1" applyBorder="1" applyAlignment="1">
      <alignment horizontal="left" vertical="top" wrapText="1"/>
    </xf>
    <xf numFmtId="0" fontId="2" fillId="2" borderId="15" xfId="3" quotePrefix="1" applyFill="1" applyBorder="1" applyAlignment="1">
      <alignment horizontal="left" vertical="top" wrapText="1"/>
    </xf>
    <xf numFmtId="166" fontId="8" fillId="2" borderId="15" xfId="1" applyNumberFormat="1" applyFont="1" applyFill="1" applyBorder="1" applyAlignment="1">
      <alignment horizontal="right" vertical="top" wrapText="1"/>
    </xf>
    <xf numFmtId="0" fontId="2" fillId="2" borderId="15" xfId="8" applyFill="1" applyBorder="1" applyAlignment="1">
      <alignment horizontal="right" vertical="top" wrapText="1"/>
    </xf>
    <xf numFmtId="0" fontId="4" fillId="2" borderId="15" xfId="7" quotePrefix="1" applyFill="1" applyBorder="1" applyAlignment="1">
      <alignment horizontal="left" vertical="top" wrapText="1"/>
    </xf>
    <xf numFmtId="0" fontId="5" fillId="2" borderId="15" xfId="6" quotePrefix="1" applyFill="1" applyBorder="1" applyAlignment="1">
      <alignment horizontal="left" vertical="top" wrapText="1"/>
    </xf>
    <xf numFmtId="0" fontId="2" fillId="2" borderId="13" xfId="8" applyFill="1" applyBorder="1" applyAlignment="1">
      <alignment horizontal="right" vertical="top" wrapText="1"/>
    </xf>
    <xf numFmtId="0" fontId="4" fillId="2" borderId="14" xfId="5" quotePrefix="1" applyFill="1" applyBorder="1" applyAlignment="1">
      <alignment horizontal="center" vertical="top" wrapText="1"/>
    </xf>
    <xf numFmtId="0" fontId="2" fillId="2" borderId="16" xfId="8" applyFill="1" applyBorder="1" applyAlignment="1">
      <alignment horizontal="right" vertical="top" wrapText="1"/>
    </xf>
    <xf numFmtId="0" fontId="2" fillId="2" borderId="17" xfId="3" quotePrefix="1" applyFill="1" applyBorder="1" applyAlignment="1">
      <alignment horizontal="left" vertical="top" wrapText="1"/>
    </xf>
    <xf numFmtId="0" fontId="4" fillId="2" borderId="16" xfId="5" quotePrefix="1" applyFill="1" applyBorder="1" applyAlignment="1">
      <alignment horizontal="center" vertical="top" wrapText="1"/>
    </xf>
    <xf numFmtId="0" fontId="2" fillId="2" borderId="17" xfId="8" applyFill="1" applyBorder="1" applyAlignment="1">
      <alignment horizontal="right" vertical="top" wrapText="1"/>
    </xf>
    <xf numFmtId="0" fontId="2" fillId="2" borderId="16" xfId="3" quotePrefix="1" applyFill="1" applyBorder="1" applyAlignment="1">
      <alignment horizontal="left" vertical="top" wrapText="1"/>
    </xf>
    <xf numFmtId="0" fontId="4" fillId="2" borderId="16" xfId="7" quotePrefix="1" applyFill="1" applyBorder="1" applyAlignment="1">
      <alignment horizontal="left" vertical="top" wrapText="1"/>
    </xf>
    <xf numFmtId="166" fontId="2" fillId="2" borderId="16" xfId="1" applyNumberFormat="1" applyFont="1" applyFill="1" applyBorder="1" applyAlignment="1">
      <alignment horizontal="right" vertical="top" wrapText="1"/>
    </xf>
    <xf numFmtId="166" fontId="4" fillId="2" borderId="16" xfId="1" quotePrefix="1" applyNumberFormat="1" applyFont="1" applyFill="1" applyBorder="1" applyAlignment="1">
      <alignment horizontal="left" vertical="top" wrapText="1"/>
    </xf>
    <xf numFmtId="0" fontId="2" fillId="2" borderId="9" xfId="12" quotePrefix="1" applyFill="1" applyBorder="1" applyAlignment="1">
      <alignment horizontal="left" vertical="top" wrapText="1"/>
    </xf>
    <xf numFmtId="0" fontId="4" fillId="2" borderId="7" xfId="7" quotePrefix="1" applyFill="1" applyBorder="1" applyAlignment="1">
      <alignment horizontal="center" vertical="top" wrapText="1"/>
    </xf>
    <xf numFmtId="0" fontId="2" fillId="2" borderId="9" xfId="15" applyFill="1" applyBorder="1" applyAlignment="1">
      <alignment horizontal="right" vertical="top" wrapText="1"/>
    </xf>
    <xf numFmtId="0" fontId="2" fillId="2" borderId="7" xfId="15" applyFill="1" applyBorder="1" applyAlignment="1">
      <alignment horizontal="right" vertical="top" wrapText="1"/>
    </xf>
    <xf numFmtId="0" fontId="2" fillId="2" borderId="8" xfId="15" applyFill="1" applyBorder="1" applyAlignment="1">
      <alignment horizontal="right" vertical="top" wrapText="1"/>
    </xf>
    <xf numFmtId="0" fontId="1" fillId="2" borderId="0" xfId="11" applyFill="1" applyAlignment="1">
      <alignment wrapText="1"/>
    </xf>
    <xf numFmtId="0" fontId="2" fillId="2" borderId="12" xfId="15" applyFill="1" applyBorder="1" applyAlignment="1">
      <alignment horizontal="right" vertical="top" wrapText="1"/>
    </xf>
    <xf numFmtId="0" fontId="2" fillId="2" borderId="20" xfId="15" applyFill="1" applyBorder="1" applyAlignment="1">
      <alignment horizontal="right" vertical="top" wrapText="1"/>
    </xf>
    <xf numFmtId="0" fontId="2" fillId="2" borderId="11" xfId="15" applyFill="1" applyBorder="1" applyAlignment="1">
      <alignment horizontal="right" vertical="top" wrapText="1"/>
    </xf>
    <xf numFmtId="0" fontId="11" fillId="2" borderId="9" xfId="16" quotePrefix="1" applyFill="1" applyBorder="1" applyAlignment="1">
      <alignment horizontal="left" vertical="top" wrapText="1"/>
    </xf>
    <xf numFmtId="0" fontId="4" fillId="2" borderId="9" xfId="17" quotePrefix="1" applyFill="1" applyBorder="1" applyAlignment="1">
      <alignment horizontal="left" vertical="top" wrapText="1"/>
    </xf>
    <xf numFmtId="0" fontId="4" fillId="2" borderId="7" xfId="17" quotePrefix="1" applyFill="1" applyBorder="1" applyAlignment="1">
      <alignment horizontal="left" vertical="top" wrapText="1"/>
    </xf>
    <xf numFmtId="0" fontId="4" fillId="2" borderId="8" xfId="17" quotePrefix="1" applyFill="1" applyBorder="1" applyAlignment="1">
      <alignment horizontal="left" vertical="top" wrapText="1"/>
    </xf>
    <xf numFmtId="0" fontId="4" fillId="2" borderId="10" xfId="7" quotePrefix="1" applyFill="1" applyBorder="1" applyAlignment="1">
      <alignment horizontal="center" vertical="top" wrapText="1"/>
    </xf>
    <xf numFmtId="0" fontId="4" fillId="2" borderId="10" xfId="17" quotePrefix="1" applyFill="1" applyBorder="1" applyAlignment="1">
      <alignment horizontal="left" vertical="top" wrapText="1"/>
    </xf>
    <xf numFmtId="0" fontId="4" fillId="2" borderId="11" xfId="17" quotePrefix="1" applyFill="1" applyBorder="1" applyAlignment="1">
      <alignment horizontal="left" vertical="top" wrapText="1"/>
    </xf>
    <xf numFmtId="0" fontId="4" fillId="2" borderId="12" xfId="7" quotePrefix="1" applyFill="1" applyBorder="1" applyAlignment="1">
      <alignment horizontal="center" vertical="top" wrapText="1"/>
    </xf>
    <xf numFmtId="0" fontId="8" fillId="2" borderId="9" xfId="15" applyFont="1" applyFill="1" applyBorder="1" applyAlignment="1">
      <alignment horizontal="right" vertical="top" wrapText="1"/>
    </xf>
    <xf numFmtId="0" fontId="4" fillId="2" borderId="12" xfId="17" quotePrefix="1" applyFill="1" applyBorder="1" applyAlignment="1">
      <alignment horizontal="left" vertical="top" wrapText="1"/>
    </xf>
    <xf numFmtId="0" fontId="4" fillId="2" borderId="14" xfId="7" quotePrefix="1" applyFill="1" applyBorder="1" applyAlignment="1">
      <alignment horizontal="center" vertical="top" wrapText="1"/>
    </xf>
    <xf numFmtId="0" fontId="2" fillId="2" borderId="14" xfId="15" applyFill="1" applyBorder="1" applyAlignment="1">
      <alignment horizontal="right" vertical="top" wrapText="1"/>
    </xf>
    <xf numFmtId="0" fontId="2" fillId="2" borderId="13" xfId="15" applyFill="1" applyBorder="1" applyAlignment="1">
      <alignment horizontal="right" vertical="top" wrapText="1"/>
    </xf>
    <xf numFmtId="0" fontId="2" fillId="2" borderId="21" xfId="15" applyFill="1" applyBorder="1" applyAlignment="1">
      <alignment horizontal="right" vertical="top" wrapText="1"/>
    </xf>
    <xf numFmtId="0" fontId="1" fillId="2" borderId="22" xfId="11" applyFill="1" applyBorder="1" applyAlignment="1">
      <alignment wrapText="1"/>
    </xf>
    <xf numFmtId="0" fontId="2" fillId="2" borderId="6" xfId="15" applyFill="1" applyBorder="1" applyAlignment="1">
      <alignment horizontal="right" vertical="top" wrapText="1"/>
    </xf>
    <xf numFmtId="0" fontId="2" fillId="2" borderId="23" xfId="15" applyFill="1" applyBorder="1" applyAlignment="1">
      <alignment horizontal="right" vertical="top" wrapText="1"/>
    </xf>
    <xf numFmtId="0" fontId="4" fillId="2" borderId="14" xfId="17" quotePrefix="1" applyFill="1" applyBorder="1" applyAlignment="1">
      <alignment horizontal="left" vertical="top" wrapText="1"/>
    </xf>
    <xf numFmtId="0" fontId="2" fillId="2" borderId="4" xfId="15" applyFill="1" applyBorder="1" applyAlignment="1">
      <alignment horizontal="right" vertical="top" wrapText="1"/>
    </xf>
    <xf numFmtId="0" fontId="2" fillId="2" borderId="24" xfId="15" applyFill="1" applyBorder="1" applyAlignment="1">
      <alignment horizontal="right" vertical="top" wrapText="1"/>
    </xf>
    <xf numFmtId="0" fontId="2" fillId="2" borderId="4" xfId="12" quotePrefix="1" applyFill="1" applyBorder="1" applyAlignment="1">
      <alignment horizontal="left" vertical="top" wrapText="1"/>
    </xf>
    <xf numFmtId="0" fontId="4" fillId="2" borderId="18" xfId="7" quotePrefix="1" applyFill="1" applyBorder="1" applyAlignment="1">
      <alignment horizontal="center" vertical="top" wrapText="1"/>
    </xf>
    <xf numFmtId="0" fontId="2" fillId="2" borderId="18" xfId="15" applyFill="1" applyBorder="1" applyAlignment="1">
      <alignment horizontal="right" vertical="top" wrapText="1"/>
    </xf>
    <xf numFmtId="0" fontId="8" fillId="2" borderId="4" xfId="15" applyFont="1" applyFill="1" applyBorder="1" applyAlignment="1">
      <alignment horizontal="right" vertical="top" wrapText="1"/>
    </xf>
    <xf numFmtId="0" fontId="4" fillId="2" borderId="4" xfId="17" quotePrefix="1" applyFill="1" applyBorder="1" applyAlignment="1">
      <alignment horizontal="left" vertical="top" wrapText="1"/>
    </xf>
    <xf numFmtId="0" fontId="4" fillId="2" borderId="18" xfId="17" quotePrefix="1" applyFill="1" applyBorder="1" applyAlignment="1">
      <alignment horizontal="left" vertical="top" wrapText="1"/>
    </xf>
    <xf numFmtId="0" fontId="4" fillId="2" borderId="24" xfId="17" quotePrefix="1" applyFill="1" applyBorder="1" applyAlignment="1">
      <alignment horizontal="left" vertical="top" wrapText="1"/>
    </xf>
    <xf numFmtId="166" fontId="2" fillId="2" borderId="4" xfId="1" applyNumberFormat="1" applyFont="1" applyFill="1" applyBorder="1" applyAlignment="1">
      <alignment horizontal="right" vertical="top" wrapText="1"/>
    </xf>
    <xf numFmtId="166" fontId="4" fillId="2" borderId="18" xfId="1" quotePrefix="1" applyNumberFormat="1" applyFont="1" applyFill="1" applyBorder="1" applyAlignment="1">
      <alignment horizontal="left" vertical="top" wrapText="1"/>
    </xf>
    <xf numFmtId="166" fontId="2" fillId="2" borderId="18" xfId="1" applyNumberFormat="1" applyFont="1" applyFill="1" applyBorder="1" applyAlignment="1">
      <alignment horizontal="right" vertical="top" wrapText="1"/>
    </xf>
    <xf numFmtId="0" fontId="2" fillId="2" borderId="0" xfId="4" quotePrefix="1" applyFill="1" applyAlignment="1">
      <alignment horizontal="left" vertical="top" wrapText="1"/>
    </xf>
    <xf numFmtId="0" fontId="2" fillId="2" borderId="1" xfId="12" quotePrefix="1" applyFill="1" applyBorder="1" applyAlignment="1">
      <alignment horizontal="left" vertical="top" wrapText="1"/>
    </xf>
    <xf numFmtId="0" fontId="1" fillId="2" borderId="2" xfId="11" applyFill="1" applyBorder="1" applyAlignment="1">
      <alignment vertical="top" wrapText="1"/>
    </xf>
    <xf numFmtId="0" fontId="1" fillId="2" borderId="3" xfId="11" applyFill="1" applyBorder="1" applyAlignment="1">
      <alignment vertical="top" wrapText="1"/>
    </xf>
  </cellXfs>
  <cellStyles count="58">
    <cellStyle name="_с новыми формами для совмещающих" xfId="18"/>
    <cellStyle name="_шаблон отчет 2008 год" xfId="19"/>
    <cellStyle name="S0" xfId="3"/>
    <cellStyle name="S0 2" xfId="15"/>
    <cellStyle name="S1" xfId="4"/>
    <cellStyle name="S10" xfId="20"/>
    <cellStyle name="S10 2" xfId="21"/>
    <cellStyle name="S11" xfId="22"/>
    <cellStyle name="S11 2" xfId="23"/>
    <cellStyle name="S11 3" xfId="24"/>
    <cellStyle name="S12" xfId="25"/>
    <cellStyle name="S12 2" xfId="26"/>
    <cellStyle name="S13" xfId="27"/>
    <cellStyle name="S13 2" xfId="28"/>
    <cellStyle name="S14" xfId="29"/>
    <cellStyle name="S14 2" xfId="30"/>
    <cellStyle name="S15" xfId="31"/>
    <cellStyle name="S16" xfId="32"/>
    <cellStyle name="S17" xfId="33"/>
    <cellStyle name="S18" xfId="34"/>
    <cellStyle name="S19" xfId="35"/>
    <cellStyle name="S2" xfId="8"/>
    <cellStyle name="S2 2" xfId="12"/>
    <cellStyle name="S3" xfId="2"/>
    <cellStyle name="S3 2" xfId="36"/>
    <cellStyle name="S3 3" xfId="13"/>
    <cellStyle name="S4" xfId="5"/>
    <cellStyle name="S4 2" xfId="37"/>
    <cellStyle name="S4 3" xfId="38"/>
    <cellStyle name="S4 4" xfId="14"/>
    <cellStyle name="S5" xfId="6"/>
    <cellStyle name="S5 2" xfId="39"/>
    <cellStyle name="S5 3" xfId="16"/>
    <cellStyle name="S6" xfId="7"/>
    <cellStyle name="S6 2" xfId="40"/>
    <cellStyle name="S7" xfId="41"/>
    <cellStyle name="S7 2" xfId="42"/>
    <cellStyle name="S7 3" xfId="43"/>
    <cellStyle name="S7 4" xfId="17"/>
    <cellStyle name="S8" xfId="44"/>
    <cellStyle name="S8 2" xfId="45"/>
    <cellStyle name="S8 3" xfId="46"/>
    <cellStyle name="S8 4" xfId="10"/>
    <cellStyle name="S9" xfId="47"/>
    <cellStyle name="S9 2" xfId="48"/>
    <cellStyle name="Денежный [0] 2" xfId="49"/>
    <cellStyle name="Обычный" xfId="0" builtinId="0"/>
    <cellStyle name="Обычный 2" xfId="50"/>
    <cellStyle name="Обычный 2 2" xfId="51"/>
    <cellStyle name="Обычный 2 3" xfId="52"/>
    <cellStyle name="Обычный 3" xfId="53"/>
    <cellStyle name="Обычный 4" xfId="11"/>
    <cellStyle name="Обычный_Ф12016" xfId="9"/>
    <cellStyle name="Стиль 1" xfId="54"/>
    <cellStyle name="Финансовый" xfId="1" builtinId="3"/>
    <cellStyle name="Финансовый 2" xfId="55"/>
    <cellStyle name="Финансовый 3" xfId="56"/>
    <cellStyle name="Финансовый 4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kybbekova\Documents\BB\krit\yprav\2011\2015\report0110_16YPRAV_new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_146 (3)"/>
      <sheetName val="K1_146 (2)"/>
      <sheetName val="норматив (2)"/>
      <sheetName val="Dop_146"/>
      <sheetName val="К&quot;новый"/>
      <sheetName val="норматив"/>
      <sheetName val="dop_sved"/>
      <sheetName val="спецриск"/>
      <sheetName val="табл2 общий%"/>
      <sheetName val="табл1 общий %"/>
      <sheetName val="ДЗ и ФИ"/>
      <sheetName val="Ф12016"/>
      <sheetName val="ОПУ2016"/>
      <sheetName val="ф1"/>
      <sheetName val="Титул"/>
      <sheetName val="Лист4"/>
      <sheetName val="ф2"/>
      <sheetName val="финрез"/>
      <sheetName val="ПР1 в отчет"/>
      <sheetName val="pr1_1"/>
      <sheetName val="pr_2"/>
      <sheetName val="Пр3"/>
      <sheetName val="pr4"/>
      <sheetName val="СК1"/>
      <sheetName val="СК"/>
      <sheetName val="Лист3"/>
      <sheetName val="kos"/>
      <sheetName val="ф1 (2)"/>
      <sheetName val="Лист1"/>
      <sheetName val="Балансдля расчета кос"/>
      <sheetName val="ko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1">
          <cell r="M51">
            <v>254832.10538999998</v>
          </cell>
          <cell r="Q51">
            <v>322454.30073000002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28"/>
  <sheetViews>
    <sheetView topLeftCell="A95" workbookViewId="0">
      <selection activeCell="A129" sqref="A129:A146"/>
    </sheetView>
  </sheetViews>
  <sheetFormatPr defaultRowHeight="12.75" x14ac:dyDescent="0.2"/>
  <cols>
    <col min="1" max="1" width="62.5703125" customWidth="1"/>
    <col min="2" max="2" width="12" customWidth="1"/>
    <col min="3" max="4" width="17" customWidth="1"/>
  </cols>
  <sheetData>
    <row r="1" spans="1:4" ht="15" customHeight="1" x14ac:dyDescent="0.2">
      <c r="A1" s="1" t="s">
        <v>0</v>
      </c>
      <c r="B1" s="2"/>
      <c r="C1" s="2"/>
      <c r="D1" s="2"/>
    </row>
    <row r="2" spans="1:4" ht="15" customHeight="1" x14ac:dyDescent="0.2">
      <c r="A2" s="3"/>
      <c r="B2" s="3"/>
      <c r="C2" s="3"/>
      <c r="D2" s="3"/>
    </row>
    <row r="3" spans="1:4" ht="15" customHeight="1" x14ac:dyDescent="0.2">
      <c r="A3" s="4" t="s">
        <v>1</v>
      </c>
      <c r="B3" s="5"/>
      <c r="C3" s="5"/>
      <c r="D3" s="6"/>
    </row>
    <row r="4" spans="1:4" ht="15" customHeight="1" x14ac:dyDescent="0.2">
      <c r="A4" s="3"/>
      <c r="B4" s="3"/>
      <c r="C4" s="3"/>
      <c r="D4" s="3"/>
    </row>
    <row r="5" spans="1:4" ht="15" customHeight="1" x14ac:dyDescent="0.2">
      <c r="A5" s="7" t="s">
        <v>2</v>
      </c>
      <c r="B5" s="2"/>
      <c r="C5" s="2"/>
      <c r="D5" s="3"/>
    </row>
    <row r="6" spans="1:4" ht="15" customHeight="1" x14ac:dyDescent="0.2">
      <c r="A6" s="3"/>
      <c r="B6" s="3"/>
      <c r="C6" s="3"/>
      <c r="D6" s="3"/>
    </row>
    <row r="7" spans="1:4" ht="15" customHeight="1" x14ac:dyDescent="0.2">
      <c r="A7" s="3"/>
      <c r="B7" s="3"/>
      <c r="C7" s="3"/>
      <c r="D7" s="8" t="s">
        <v>3</v>
      </c>
    </row>
    <row r="8" spans="1:4" ht="15" customHeight="1" x14ac:dyDescent="0.2">
      <c r="A8" s="9" t="s">
        <v>4</v>
      </c>
      <c r="B8" s="10" t="s">
        <v>5</v>
      </c>
      <c r="C8" s="9" t="s">
        <v>6</v>
      </c>
      <c r="D8" s="11" t="s">
        <v>7</v>
      </c>
    </row>
    <row r="9" spans="1:4" ht="15" customHeight="1" x14ac:dyDescent="0.2">
      <c r="A9" s="12" t="s">
        <v>8</v>
      </c>
      <c r="B9" s="13" t="s">
        <v>9</v>
      </c>
      <c r="C9" s="12" t="s">
        <v>10</v>
      </c>
      <c r="D9" s="14" t="s">
        <v>11</v>
      </c>
    </row>
    <row r="10" spans="1:4" ht="15" customHeight="1" x14ac:dyDescent="0.2">
      <c r="A10" s="15" t="s">
        <v>12</v>
      </c>
      <c r="B10" s="13" t="s">
        <v>13</v>
      </c>
      <c r="C10" s="16" t="s">
        <v>13</v>
      </c>
      <c r="D10" s="17" t="s">
        <v>13</v>
      </c>
    </row>
    <row r="11" spans="1:4" ht="15" customHeight="1" x14ac:dyDescent="0.2">
      <c r="A11" s="18" t="s">
        <v>14</v>
      </c>
      <c r="B11" s="13" t="s">
        <v>15</v>
      </c>
      <c r="C11" s="19">
        <f>SUM(C13:C14)</f>
        <v>1073</v>
      </c>
      <c r="D11" s="19">
        <f>SUM(D13:D14)</f>
        <v>40141</v>
      </c>
    </row>
    <row r="12" spans="1:4" ht="15" customHeight="1" x14ac:dyDescent="0.2">
      <c r="A12" s="18" t="s">
        <v>16</v>
      </c>
      <c r="B12" s="13" t="s">
        <v>13</v>
      </c>
      <c r="C12" s="16" t="s">
        <v>13</v>
      </c>
      <c r="D12" s="17" t="s">
        <v>13</v>
      </c>
    </row>
    <row r="13" spans="1:4" ht="15" customHeight="1" x14ac:dyDescent="0.2">
      <c r="A13" s="18" t="s">
        <v>17</v>
      </c>
      <c r="B13" s="13" t="s">
        <v>18</v>
      </c>
      <c r="C13" s="19">
        <v>91</v>
      </c>
      <c r="D13" s="20">
        <v>30000</v>
      </c>
    </row>
    <row r="14" spans="1:4" ht="30" customHeight="1" x14ac:dyDescent="0.2">
      <c r="A14" s="18" t="s">
        <v>19</v>
      </c>
      <c r="B14" s="13" t="s">
        <v>20</v>
      </c>
      <c r="C14" s="19">
        <v>982</v>
      </c>
      <c r="D14" s="20">
        <v>10141</v>
      </c>
    </row>
    <row r="15" spans="1:4" ht="15" customHeight="1" x14ac:dyDescent="0.2">
      <c r="A15" s="18" t="s">
        <v>21</v>
      </c>
      <c r="B15" s="13" t="s">
        <v>9</v>
      </c>
      <c r="C15" s="19">
        <v>0</v>
      </c>
      <c r="D15" s="20">
        <v>0</v>
      </c>
    </row>
    <row r="16" spans="1:4" ht="15" customHeight="1" x14ac:dyDescent="0.2">
      <c r="A16" s="18" t="s">
        <v>22</v>
      </c>
      <c r="B16" s="13" t="s">
        <v>10</v>
      </c>
      <c r="C16" s="19">
        <v>0</v>
      </c>
      <c r="D16" s="20">
        <v>0</v>
      </c>
    </row>
    <row r="17" spans="1:4" ht="15" customHeight="1" x14ac:dyDescent="0.2">
      <c r="A17" s="18" t="s">
        <v>16</v>
      </c>
      <c r="B17" s="13" t="s">
        <v>13</v>
      </c>
      <c r="C17" s="16" t="s">
        <v>13</v>
      </c>
      <c r="D17" s="17" t="s">
        <v>13</v>
      </c>
    </row>
    <row r="18" spans="1:4" ht="15" customHeight="1" x14ac:dyDescent="0.2">
      <c r="A18" s="18" t="s">
        <v>23</v>
      </c>
      <c r="B18" s="13" t="s">
        <v>24</v>
      </c>
      <c r="C18" s="19">
        <v>0</v>
      </c>
      <c r="D18" s="20">
        <v>0</v>
      </c>
    </row>
    <row r="19" spans="1:4" ht="15" customHeight="1" x14ac:dyDescent="0.2">
      <c r="A19" s="18" t="s">
        <v>25</v>
      </c>
      <c r="B19" s="13" t="s">
        <v>11</v>
      </c>
      <c r="C19" s="19">
        <v>0</v>
      </c>
      <c r="D19" s="20">
        <v>8088</v>
      </c>
    </row>
    <row r="20" spans="1:4" ht="15" customHeight="1" x14ac:dyDescent="0.2">
      <c r="A20" s="18" t="s">
        <v>16</v>
      </c>
      <c r="B20" s="13" t="s">
        <v>13</v>
      </c>
      <c r="C20" s="16" t="s">
        <v>13</v>
      </c>
      <c r="D20" s="17" t="s">
        <v>13</v>
      </c>
    </row>
    <row r="21" spans="1:4" ht="15" customHeight="1" x14ac:dyDescent="0.2">
      <c r="A21" s="18" t="s">
        <v>23</v>
      </c>
      <c r="B21" s="13" t="s">
        <v>26</v>
      </c>
      <c r="C21" s="19">
        <v>0</v>
      </c>
      <c r="D21" s="20">
        <v>88</v>
      </c>
    </row>
    <row r="22" spans="1:4" ht="15" customHeight="1" x14ac:dyDescent="0.2">
      <c r="A22" s="18" t="s">
        <v>27</v>
      </c>
      <c r="B22" s="13" t="s">
        <v>28</v>
      </c>
      <c r="C22" s="21">
        <f>'[1]ПР1 в отчет'!Q51</f>
        <v>322454.30073000002</v>
      </c>
      <c r="D22" s="22">
        <v>183184</v>
      </c>
    </row>
    <row r="23" spans="1:4" ht="15" customHeight="1" x14ac:dyDescent="0.2">
      <c r="A23" s="18" t="s">
        <v>23</v>
      </c>
      <c r="B23" s="13" t="s">
        <v>29</v>
      </c>
      <c r="C23" s="19">
        <v>0</v>
      </c>
      <c r="D23" s="20">
        <v>0</v>
      </c>
    </row>
    <row r="24" spans="1:4" ht="15" customHeight="1" x14ac:dyDescent="0.2">
      <c r="A24" s="18" t="s">
        <v>30</v>
      </c>
      <c r="B24" s="13" t="s">
        <v>31</v>
      </c>
      <c r="C24" s="21">
        <f>'[1]ПР1 в отчет'!M51</f>
        <v>254832.10538999998</v>
      </c>
      <c r="D24" s="20">
        <v>252541</v>
      </c>
    </row>
    <row r="25" spans="1:4" ht="15" customHeight="1" x14ac:dyDescent="0.2">
      <c r="A25" s="18" t="s">
        <v>16</v>
      </c>
      <c r="B25" s="13" t="s">
        <v>13</v>
      </c>
      <c r="C25" s="16" t="s">
        <v>13</v>
      </c>
      <c r="D25" s="17" t="s">
        <v>13</v>
      </c>
    </row>
    <row r="26" spans="1:4" ht="15" customHeight="1" x14ac:dyDescent="0.2">
      <c r="A26" s="18" t="s">
        <v>32</v>
      </c>
      <c r="B26" s="13" t="s">
        <v>33</v>
      </c>
      <c r="C26" s="19">
        <v>0</v>
      </c>
      <c r="D26" s="20">
        <v>0</v>
      </c>
    </row>
    <row r="27" spans="1:4" ht="15" customHeight="1" x14ac:dyDescent="0.2">
      <c r="A27" s="18" t="s">
        <v>34</v>
      </c>
      <c r="B27" s="13" t="s">
        <v>35</v>
      </c>
      <c r="C27" s="19">
        <v>0</v>
      </c>
      <c r="D27" s="20">
        <v>0</v>
      </c>
    </row>
    <row r="28" spans="1:4" ht="15" customHeight="1" x14ac:dyDescent="0.2">
      <c r="A28" s="18" t="s">
        <v>16</v>
      </c>
      <c r="B28" s="13" t="s">
        <v>13</v>
      </c>
      <c r="C28" s="16" t="s">
        <v>13</v>
      </c>
      <c r="D28" s="17" t="s">
        <v>13</v>
      </c>
    </row>
    <row r="29" spans="1:4" ht="15" customHeight="1" x14ac:dyDescent="0.2">
      <c r="A29" s="18" t="s">
        <v>32</v>
      </c>
      <c r="B29" s="13" t="s">
        <v>36</v>
      </c>
      <c r="C29" s="19">
        <v>0</v>
      </c>
      <c r="D29" s="20">
        <v>0</v>
      </c>
    </row>
    <row r="30" spans="1:4" ht="15" customHeight="1" x14ac:dyDescent="0.2">
      <c r="A30" s="18" t="s">
        <v>37</v>
      </c>
      <c r="B30" s="13" t="s">
        <v>38</v>
      </c>
      <c r="C30" s="19">
        <v>0</v>
      </c>
      <c r="D30" s="20">
        <v>0</v>
      </c>
    </row>
    <row r="31" spans="1:4" ht="15" customHeight="1" x14ac:dyDescent="0.2">
      <c r="A31" s="18" t="s">
        <v>39</v>
      </c>
      <c r="B31" s="13" t="s">
        <v>40</v>
      </c>
      <c r="C31" s="19">
        <v>20503</v>
      </c>
      <c r="D31" s="20">
        <v>20503</v>
      </c>
    </row>
    <row r="32" spans="1:4" ht="15" customHeight="1" x14ac:dyDescent="0.2">
      <c r="A32" s="18" t="s">
        <v>41</v>
      </c>
      <c r="B32" s="13" t="s">
        <v>42</v>
      </c>
      <c r="C32" s="19">
        <v>156</v>
      </c>
      <c r="D32" s="67">
        <v>0</v>
      </c>
    </row>
    <row r="33" spans="1:4" ht="15" customHeight="1" x14ac:dyDescent="0.2">
      <c r="A33" s="18" t="s">
        <v>43</v>
      </c>
      <c r="B33" s="13" t="s">
        <v>44</v>
      </c>
      <c r="C33" s="19">
        <v>0</v>
      </c>
      <c r="D33" s="67">
        <v>0</v>
      </c>
    </row>
    <row r="34" spans="1:4" ht="15" customHeight="1" x14ac:dyDescent="0.2">
      <c r="A34" s="18" t="s">
        <v>45</v>
      </c>
      <c r="B34" s="13" t="s">
        <v>46</v>
      </c>
      <c r="C34" s="19">
        <v>110920</v>
      </c>
      <c r="D34" s="67">
        <v>118548</v>
      </c>
    </row>
    <row r="35" spans="1:4" ht="15" customHeight="1" x14ac:dyDescent="0.2">
      <c r="A35" s="18" t="s">
        <v>47</v>
      </c>
      <c r="B35" s="13" t="s">
        <v>48</v>
      </c>
      <c r="C35" s="19">
        <v>536</v>
      </c>
      <c r="D35" s="67">
        <v>737</v>
      </c>
    </row>
    <row r="36" spans="1:4" ht="15" customHeight="1" x14ac:dyDescent="0.2">
      <c r="A36" s="18" t="s">
        <v>49</v>
      </c>
      <c r="B36" s="13" t="s">
        <v>50</v>
      </c>
      <c r="C36" s="19">
        <v>11000</v>
      </c>
      <c r="D36" s="67">
        <v>18702</v>
      </c>
    </row>
    <row r="37" spans="1:4" ht="15" customHeight="1" x14ac:dyDescent="0.2">
      <c r="A37" s="18" t="s">
        <v>51</v>
      </c>
      <c r="B37" s="13" t="s">
        <v>52</v>
      </c>
      <c r="C37" s="19">
        <f>SUM(C39+C42+C43+C44+C45+C46+C47+C48+C49)</f>
        <v>31491</v>
      </c>
      <c r="D37" s="68">
        <f>SUM(D39+D42+D43+D44+D45+D46+D47+D48+D49)</f>
        <v>31976</v>
      </c>
    </row>
    <row r="38" spans="1:4" ht="15" customHeight="1" x14ac:dyDescent="0.2">
      <c r="A38" s="18" t="s">
        <v>16</v>
      </c>
      <c r="B38" s="13" t="s">
        <v>13</v>
      </c>
      <c r="C38" s="16" t="s">
        <v>13</v>
      </c>
      <c r="D38" s="69" t="s">
        <v>13</v>
      </c>
    </row>
    <row r="39" spans="1:4" ht="15" customHeight="1" x14ac:dyDescent="0.2">
      <c r="A39" s="18" t="s">
        <v>53</v>
      </c>
      <c r="B39" s="13" t="s">
        <v>54</v>
      </c>
      <c r="C39" s="19">
        <f>C40+C41</f>
        <v>21704</v>
      </c>
      <c r="D39" s="68">
        <f>D40+D41</f>
        <v>21094</v>
      </c>
    </row>
    <row r="40" spans="1:4" ht="15" customHeight="1" x14ac:dyDescent="0.2">
      <c r="A40" s="18" t="s">
        <v>55</v>
      </c>
      <c r="B40" s="23" t="s">
        <v>56</v>
      </c>
      <c r="C40" s="19">
        <v>0</v>
      </c>
      <c r="D40" s="70">
        <v>0</v>
      </c>
    </row>
    <row r="41" spans="1:4" ht="15" customHeight="1" x14ac:dyDescent="0.2">
      <c r="A41" s="18" t="s">
        <v>57</v>
      </c>
      <c r="B41" s="25" t="s">
        <v>58</v>
      </c>
      <c r="C41" s="19">
        <v>21704</v>
      </c>
      <c r="D41" s="70">
        <v>21094</v>
      </c>
    </row>
    <row r="42" spans="1:4" ht="15" customHeight="1" x14ac:dyDescent="0.2">
      <c r="A42" s="18" t="s">
        <v>59</v>
      </c>
      <c r="B42" s="25" t="s">
        <v>60</v>
      </c>
      <c r="C42" s="19">
        <v>1307</v>
      </c>
      <c r="D42" s="70">
        <f>350</f>
        <v>350</v>
      </c>
    </row>
    <row r="43" spans="1:4" ht="15" customHeight="1" x14ac:dyDescent="0.2">
      <c r="A43" s="18" t="s">
        <v>61</v>
      </c>
      <c r="B43" s="25" t="s">
        <v>62</v>
      </c>
      <c r="C43" s="19">
        <v>750</v>
      </c>
      <c r="D43" s="24">
        <f>750</f>
        <v>750</v>
      </c>
    </row>
    <row r="44" spans="1:4" ht="15" customHeight="1" x14ac:dyDescent="0.2">
      <c r="A44" s="18" t="s">
        <v>63</v>
      </c>
      <c r="B44" s="25" t="s">
        <v>64</v>
      </c>
      <c r="C44" s="19">
        <v>6583</v>
      </c>
      <c r="D44" s="24">
        <v>9100</v>
      </c>
    </row>
    <row r="45" spans="1:4" ht="15" customHeight="1" x14ac:dyDescent="0.2">
      <c r="A45" s="18" t="s">
        <v>65</v>
      </c>
      <c r="B45" s="25" t="s">
        <v>66</v>
      </c>
      <c r="C45" s="19">
        <v>77</v>
      </c>
      <c r="D45" s="24">
        <v>77</v>
      </c>
    </row>
    <row r="46" spans="1:4" ht="15" customHeight="1" x14ac:dyDescent="0.2">
      <c r="A46" s="18" t="s">
        <v>67</v>
      </c>
      <c r="B46" s="25" t="s">
        <v>68</v>
      </c>
      <c r="C46" s="19">
        <v>1070</v>
      </c>
      <c r="D46" s="24">
        <v>605</v>
      </c>
    </row>
    <row r="47" spans="1:4" ht="15" customHeight="1" x14ac:dyDescent="0.2">
      <c r="A47" s="18" t="s">
        <v>69</v>
      </c>
      <c r="B47" s="25" t="s">
        <v>70</v>
      </c>
      <c r="C47" s="19"/>
      <c r="D47" s="24">
        <v>0</v>
      </c>
    </row>
    <row r="48" spans="1:4" ht="15" customHeight="1" x14ac:dyDescent="0.2">
      <c r="A48" s="18" t="s">
        <v>71</v>
      </c>
      <c r="B48" s="25" t="s">
        <v>72</v>
      </c>
      <c r="C48" s="19">
        <v>0</v>
      </c>
      <c r="D48" s="24">
        <v>0</v>
      </c>
    </row>
    <row r="49" spans="1:8" ht="15" customHeight="1" x14ac:dyDescent="0.2">
      <c r="A49" s="18" t="s">
        <v>73</v>
      </c>
      <c r="B49" s="25" t="s">
        <v>74</v>
      </c>
      <c r="C49" s="19">
        <v>0</v>
      </c>
      <c r="D49" s="24">
        <v>0</v>
      </c>
    </row>
    <row r="50" spans="1:8" ht="15" customHeight="1" x14ac:dyDescent="0.2">
      <c r="A50" s="18" t="s">
        <v>75</v>
      </c>
      <c r="B50" s="25" t="s">
        <v>76</v>
      </c>
      <c r="C50" s="19">
        <v>0</v>
      </c>
      <c r="D50" s="24">
        <v>0</v>
      </c>
    </row>
    <row r="51" spans="1:8" ht="15" customHeight="1" x14ac:dyDescent="0.2">
      <c r="A51" s="18" t="s">
        <v>16</v>
      </c>
      <c r="B51" s="25" t="s">
        <v>13</v>
      </c>
      <c r="C51" s="16" t="s">
        <v>13</v>
      </c>
      <c r="D51" s="26" t="s">
        <v>13</v>
      </c>
    </row>
    <row r="52" spans="1:8" ht="15" customHeight="1" x14ac:dyDescent="0.2">
      <c r="A52" s="18" t="s">
        <v>77</v>
      </c>
      <c r="B52" s="25" t="s">
        <v>78</v>
      </c>
      <c r="C52" s="19">
        <v>0</v>
      </c>
      <c r="D52" s="24">
        <v>0</v>
      </c>
    </row>
    <row r="53" spans="1:8" ht="15" customHeight="1" x14ac:dyDescent="0.2">
      <c r="A53" s="18" t="s">
        <v>79</v>
      </c>
      <c r="B53" s="25" t="s">
        <v>80</v>
      </c>
      <c r="C53" s="19">
        <v>0</v>
      </c>
      <c r="D53" s="24">
        <v>0</v>
      </c>
    </row>
    <row r="54" spans="1:8" ht="15" customHeight="1" x14ac:dyDescent="0.2">
      <c r="A54" s="18" t="s">
        <v>81</v>
      </c>
      <c r="B54" s="25" t="s">
        <v>82</v>
      </c>
      <c r="C54" s="19">
        <v>0</v>
      </c>
      <c r="D54" s="24">
        <v>0</v>
      </c>
    </row>
    <row r="55" spans="1:8" ht="15" customHeight="1" x14ac:dyDescent="0.2">
      <c r="A55" s="18" t="s">
        <v>83</v>
      </c>
      <c r="B55" s="25" t="s">
        <v>84</v>
      </c>
      <c r="C55" s="19">
        <v>0</v>
      </c>
      <c r="D55" s="24">
        <v>0</v>
      </c>
    </row>
    <row r="56" spans="1:8" ht="15" customHeight="1" x14ac:dyDescent="0.2">
      <c r="A56" s="18" t="s">
        <v>85</v>
      </c>
      <c r="B56" s="25" t="s">
        <v>86</v>
      </c>
      <c r="C56" s="19">
        <v>606</v>
      </c>
      <c r="D56" s="24">
        <v>74</v>
      </c>
    </row>
    <row r="57" spans="1:8" ht="15" customHeight="1" x14ac:dyDescent="0.2">
      <c r="A57" s="18" t="s">
        <v>87</v>
      </c>
      <c r="B57" s="25" t="s">
        <v>88</v>
      </c>
      <c r="C57" s="19">
        <v>522</v>
      </c>
      <c r="D57" s="24">
        <v>522</v>
      </c>
    </row>
    <row r="58" spans="1:8" ht="15" customHeight="1" x14ac:dyDescent="0.2">
      <c r="A58" s="18" t="s">
        <v>89</v>
      </c>
      <c r="B58" s="25" t="s">
        <v>90</v>
      </c>
      <c r="C58" s="19">
        <v>7865</v>
      </c>
      <c r="D58" s="24">
        <v>7658</v>
      </c>
    </row>
    <row r="59" spans="1:8" ht="15" customHeight="1" x14ac:dyDescent="0.2">
      <c r="A59" s="71" t="s">
        <v>91</v>
      </c>
      <c r="B59" s="72" t="s">
        <v>92</v>
      </c>
      <c r="C59" s="68">
        <f>314880-141</f>
        <v>314739</v>
      </c>
      <c r="D59" s="70">
        <f>261970+216</f>
        <v>262186</v>
      </c>
      <c r="E59" s="73"/>
    </row>
    <row r="60" spans="1:8" ht="15" customHeight="1" x14ac:dyDescent="0.2">
      <c r="A60" s="74" t="s">
        <v>93</v>
      </c>
      <c r="B60" s="72" t="s">
        <v>94</v>
      </c>
      <c r="C60" s="75">
        <f>C11+C15+C16+C19+C22+C24+C27+C30+C31+C32+C33+C34+C35+C36+C37+C50+C56+C57+C58+C59</f>
        <v>1076697.4061199999</v>
      </c>
      <c r="D60" s="75">
        <f>D11+D15+D16+D19+D22+D24+D27+D30+D31+D32+D33+D34+D35+D36+D37+D50+D56+D57+D58+D59</f>
        <v>944860</v>
      </c>
      <c r="E60" s="73"/>
    </row>
    <row r="61" spans="1:8" ht="15" customHeight="1" x14ac:dyDescent="0.2">
      <c r="A61" s="71" t="s">
        <v>13</v>
      </c>
      <c r="B61" s="72" t="s">
        <v>13</v>
      </c>
      <c r="C61" s="76" t="s">
        <v>13</v>
      </c>
      <c r="D61" s="77" t="s">
        <v>13</v>
      </c>
      <c r="E61" s="73"/>
    </row>
    <row r="62" spans="1:8" ht="15" customHeight="1" x14ac:dyDescent="0.2">
      <c r="A62" s="74" t="s">
        <v>95</v>
      </c>
      <c r="B62" s="72" t="s">
        <v>13</v>
      </c>
      <c r="C62" s="76" t="s">
        <v>13</v>
      </c>
      <c r="D62" s="77" t="s">
        <v>13</v>
      </c>
      <c r="E62" s="73"/>
    </row>
    <row r="63" spans="1:8" ht="15" customHeight="1" x14ac:dyDescent="0.2">
      <c r="A63" s="71" t="s">
        <v>96</v>
      </c>
      <c r="B63" s="72" t="s">
        <v>97</v>
      </c>
      <c r="C63" s="68">
        <v>0</v>
      </c>
      <c r="D63" s="70">
        <v>0</v>
      </c>
      <c r="E63" s="73"/>
      <c r="H63" s="27"/>
    </row>
    <row r="64" spans="1:8" ht="15" customHeight="1" x14ac:dyDescent="0.2">
      <c r="A64" s="71" t="s">
        <v>98</v>
      </c>
      <c r="B64" s="72" t="s">
        <v>99</v>
      </c>
      <c r="C64" s="68">
        <v>0</v>
      </c>
      <c r="D64" s="70">
        <v>0</v>
      </c>
      <c r="E64" s="73"/>
      <c r="H64" s="27"/>
    </row>
    <row r="65" spans="1:8" ht="15" customHeight="1" x14ac:dyDescent="0.2">
      <c r="A65" s="71" t="s">
        <v>100</v>
      </c>
      <c r="B65" s="72" t="s">
        <v>101</v>
      </c>
      <c r="C65" s="68">
        <v>70061</v>
      </c>
      <c r="D65" s="70">
        <v>20</v>
      </c>
      <c r="E65" s="73"/>
      <c r="H65" s="27"/>
    </row>
    <row r="66" spans="1:8" ht="15" customHeight="1" x14ac:dyDescent="0.2">
      <c r="A66" s="71" t="s">
        <v>102</v>
      </c>
      <c r="B66" s="72" t="s">
        <v>103</v>
      </c>
      <c r="C66" s="68">
        <v>0</v>
      </c>
      <c r="D66" s="70">
        <v>0</v>
      </c>
      <c r="E66" s="73"/>
      <c r="H66" s="27"/>
    </row>
    <row r="67" spans="1:8" ht="15" customHeight="1" x14ac:dyDescent="0.2">
      <c r="A67" s="71" t="s">
        <v>104</v>
      </c>
      <c r="B67" s="72" t="s">
        <v>105</v>
      </c>
      <c r="C67" s="68">
        <v>0</v>
      </c>
      <c r="D67" s="70">
        <v>0</v>
      </c>
      <c r="E67" s="73"/>
      <c r="H67" s="27"/>
    </row>
    <row r="68" spans="1:8" ht="15" customHeight="1" x14ac:dyDescent="0.2">
      <c r="A68" s="71" t="s">
        <v>106</v>
      </c>
      <c r="B68" s="72" t="s">
        <v>107</v>
      </c>
      <c r="C68" s="68">
        <v>0</v>
      </c>
      <c r="D68" s="70">
        <v>0</v>
      </c>
      <c r="E68" s="73"/>
      <c r="H68" s="28"/>
    </row>
    <row r="69" spans="1:8" ht="15" customHeight="1" x14ac:dyDescent="0.2">
      <c r="A69" s="71" t="s">
        <v>108</v>
      </c>
      <c r="B69" s="72" t="s">
        <v>109</v>
      </c>
      <c r="C69" s="68">
        <v>4435</v>
      </c>
      <c r="D69" s="70">
        <v>3144</v>
      </c>
      <c r="E69" s="73"/>
      <c r="H69" s="29"/>
    </row>
    <row r="70" spans="1:8" ht="15" customHeight="1" x14ac:dyDescent="0.2">
      <c r="A70" s="71" t="s">
        <v>110</v>
      </c>
      <c r="B70" s="72" t="s">
        <v>111</v>
      </c>
      <c r="C70" s="68">
        <f>SUM(C72:C83)</f>
        <v>3216</v>
      </c>
      <c r="D70" s="68">
        <f>SUM(D72:D83)</f>
        <v>2547</v>
      </c>
      <c r="E70" s="73"/>
      <c r="H70" s="29"/>
    </row>
    <row r="71" spans="1:8" ht="15" customHeight="1" x14ac:dyDescent="0.2">
      <c r="A71" s="18" t="s">
        <v>16</v>
      </c>
      <c r="B71" s="25" t="s">
        <v>13</v>
      </c>
      <c r="C71" s="16" t="s">
        <v>13</v>
      </c>
      <c r="D71" s="30" t="s">
        <v>13</v>
      </c>
      <c r="H71" s="29"/>
    </row>
    <row r="72" spans="1:8" ht="15" customHeight="1" x14ac:dyDescent="0.2">
      <c r="A72" s="18" t="s">
        <v>112</v>
      </c>
      <c r="B72" s="31" t="s">
        <v>113</v>
      </c>
      <c r="C72" s="19">
        <v>0</v>
      </c>
      <c r="D72" s="24">
        <v>0</v>
      </c>
      <c r="H72" s="32"/>
    </row>
    <row r="73" spans="1:8" ht="15" customHeight="1" x14ac:dyDescent="0.2">
      <c r="A73" s="33" t="s">
        <v>114</v>
      </c>
      <c r="B73" s="25" t="s">
        <v>115</v>
      </c>
      <c r="C73" s="34">
        <v>0</v>
      </c>
      <c r="D73" s="24">
        <v>0</v>
      </c>
      <c r="H73" s="32"/>
    </row>
    <row r="74" spans="1:8" ht="15" customHeight="1" x14ac:dyDescent="0.2">
      <c r="A74" s="33" t="s">
        <v>116</v>
      </c>
      <c r="B74" s="25" t="s">
        <v>117</v>
      </c>
      <c r="C74" s="34">
        <v>0</v>
      </c>
      <c r="D74" s="24">
        <v>0</v>
      </c>
      <c r="H74" s="29"/>
    </row>
    <row r="75" spans="1:8" ht="15" customHeight="1" x14ac:dyDescent="0.2">
      <c r="A75" s="33" t="s">
        <v>118</v>
      </c>
      <c r="B75" s="25" t="s">
        <v>119</v>
      </c>
      <c r="C75" s="34">
        <v>0</v>
      </c>
      <c r="D75" s="24">
        <v>0</v>
      </c>
      <c r="H75" s="29"/>
    </row>
    <row r="76" spans="1:8" ht="15" customHeight="1" x14ac:dyDescent="0.2">
      <c r="A76" s="33" t="s">
        <v>120</v>
      </c>
      <c r="B76" s="25" t="s">
        <v>121</v>
      </c>
      <c r="C76" s="34">
        <v>0</v>
      </c>
      <c r="D76" s="24">
        <v>0</v>
      </c>
      <c r="H76" s="29"/>
    </row>
    <row r="77" spans="1:8" ht="15" customHeight="1" x14ac:dyDescent="0.2">
      <c r="A77" s="33" t="s">
        <v>122</v>
      </c>
      <c r="B77" s="25" t="s">
        <v>123</v>
      </c>
      <c r="C77" s="34">
        <v>0</v>
      </c>
      <c r="D77" s="24">
        <v>0</v>
      </c>
      <c r="H77" s="29"/>
    </row>
    <row r="78" spans="1:8" ht="15" customHeight="1" x14ac:dyDescent="0.2">
      <c r="A78" s="33" t="s">
        <v>124</v>
      </c>
      <c r="B78" s="25" t="s">
        <v>125</v>
      </c>
      <c r="C78" s="34">
        <v>670</v>
      </c>
      <c r="D78" s="24">
        <v>626</v>
      </c>
      <c r="H78" s="29"/>
    </row>
    <row r="79" spans="1:8" ht="15" customHeight="1" x14ac:dyDescent="0.2">
      <c r="A79" s="33" t="s">
        <v>126</v>
      </c>
      <c r="B79" s="25" t="s">
        <v>127</v>
      </c>
      <c r="C79" s="34">
        <v>2069</v>
      </c>
      <c r="D79" s="24">
        <v>1533</v>
      </c>
      <c r="H79" s="29"/>
    </row>
    <row r="80" spans="1:8" ht="15" customHeight="1" x14ac:dyDescent="0.2">
      <c r="A80" s="33" t="s">
        <v>128</v>
      </c>
      <c r="B80" s="25" t="s">
        <v>129</v>
      </c>
      <c r="C80" s="34">
        <v>0</v>
      </c>
      <c r="D80" s="24">
        <v>0</v>
      </c>
      <c r="H80" s="29"/>
    </row>
    <row r="81" spans="1:8" ht="15" customHeight="1" x14ac:dyDescent="0.2">
      <c r="A81" s="33" t="s">
        <v>130</v>
      </c>
      <c r="B81" s="25" t="s">
        <v>131</v>
      </c>
      <c r="C81" s="34">
        <v>477</v>
      </c>
      <c r="D81" s="24">
        <v>388</v>
      </c>
      <c r="H81" s="28"/>
    </row>
    <row r="82" spans="1:8" ht="15" customHeight="1" x14ac:dyDescent="0.2">
      <c r="A82" s="33" t="s">
        <v>132</v>
      </c>
      <c r="B82" s="25" t="s">
        <v>133</v>
      </c>
      <c r="C82" s="34">
        <v>0</v>
      </c>
      <c r="D82" s="24">
        <v>0</v>
      </c>
      <c r="H82" s="32"/>
    </row>
    <row r="83" spans="1:8" ht="15" customHeight="1" x14ac:dyDescent="0.2">
      <c r="A83" s="33" t="s">
        <v>134</v>
      </c>
      <c r="B83" s="25" t="s">
        <v>135</v>
      </c>
      <c r="C83" s="34">
        <v>0</v>
      </c>
      <c r="D83" s="24">
        <v>0</v>
      </c>
      <c r="H83" s="29"/>
    </row>
    <row r="84" spans="1:8" ht="15" customHeight="1" x14ac:dyDescent="0.2">
      <c r="A84" s="33" t="s">
        <v>75</v>
      </c>
      <c r="B84" s="25" t="s">
        <v>136</v>
      </c>
      <c r="C84" s="34">
        <v>0</v>
      </c>
      <c r="D84" s="24">
        <v>0</v>
      </c>
      <c r="H84" s="28"/>
    </row>
    <row r="85" spans="1:8" ht="15" customHeight="1" x14ac:dyDescent="0.2">
      <c r="A85" s="33" t="s">
        <v>16</v>
      </c>
      <c r="B85" s="25" t="s">
        <v>13</v>
      </c>
      <c r="C85" s="35" t="s">
        <v>13</v>
      </c>
      <c r="D85" s="26" t="s">
        <v>13</v>
      </c>
      <c r="H85" s="29"/>
    </row>
    <row r="86" spans="1:8" ht="15" customHeight="1" x14ac:dyDescent="0.2">
      <c r="A86" s="33" t="s">
        <v>137</v>
      </c>
      <c r="B86" s="25" t="s">
        <v>138</v>
      </c>
      <c r="C86" s="34">
        <v>0</v>
      </c>
      <c r="D86" s="24">
        <v>0</v>
      </c>
      <c r="H86" s="29"/>
    </row>
    <row r="87" spans="1:8" ht="15" customHeight="1" x14ac:dyDescent="0.2">
      <c r="A87" s="33" t="s">
        <v>139</v>
      </c>
      <c r="B87" s="25" t="s">
        <v>140</v>
      </c>
      <c r="C87" s="34">
        <v>0</v>
      </c>
      <c r="D87" s="24">
        <v>0</v>
      </c>
      <c r="H87" s="29"/>
    </row>
    <row r="88" spans="1:8" ht="15" customHeight="1" x14ac:dyDescent="0.2">
      <c r="A88" s="33" t="s">
        <v>141</v>
      </c>
      <c r="B88" s="25" t="s">
        <v>142</v>
      </c>
      <c r="C88" s="34">
        <v>0</v>
      </c>
      <c r="D88" s="24">
        <v>0</v>
      </c>
      <c r="H88" s="29"/>
    </row>
    <row r="89" spans="1:8" ht="15" customHeight="1" x14ac:dyDescent="0.2">
      <c r="A89" s="33" t="s">
        <v>143</v>
      </c>
      <c r="B89" s="25" t="s">
        <v>144</v>
      </c>
      <c r="C89" s="34">
        <v>0</v>
      </c>
      <c r="D89" s="24">
        <v>0</v>
      </c>
      <c r="H89" s="29"/>
    </row>
    <row r="90" spans="1:8" ht="15" customHeight="1" x14ac:dyDescent="0.2">
      <c r="A90" s="78" t="s">
        <v>145</v>
      </c>
      <c r="B90" s="72" t="s">
        <v>146</v>
      </c>
      <c r="C90" s="79">
        <f>5396+ОПУ2016!D106</f>
        <v>21756.6</v>
      </c>
      <c r="D90" s="70">
        <v>5575</v>
      </c>
      <c r="E90" s="73"/>
      <c r="F90" s="73"/>
      <c r="H90" s="29"/>
    </row>
    <row r="91" spans="1:8" ht="15" customHeight="1" x14ac:dyDescent="0.2">
      <c r="A91" s="78" t="s">
        <v>147</v>
      </c>
      <c r="B91" s="72" t="s">
        <v>148</v>
      </c>
      <c r="C91" s="80">
        <v>0</v>
      </c>
      <c r="D91" s="70">
        <v>0</v>
      </c>
      <c r="E91" s="73"/>
      <c r="F91" s="73"/>
      <c r="H91" s="29"/>
    </row>
    <row r="92" spans="1:8" ht="15" customHeight="1" x14ac:dyDescent="0.2">
      <c r="A92" s="78" t="s">
        <v>149</v>
      </c>
      <c r="B92" s="72" t="s">
        <v>150</v>
      </c>
      <c r="C92" s="80">
        <v>4147</v>
      </c>
      <c r="D92" s="70">
        <v>2787</v>
      </c>
      <c r="E92" s="73"/>
      <c r="F92" s="73"/>
      <c r="H92" s="29"/>
    </row>
    <row r="93" spans="1:8" ht="15" customHeight="1" x14ac:dyDescent="0.2">
      <c r="A93" s="78" t="s">
        <v>151</v>
      </c>
      <c r="B93" s="72" t="s">
        <v>152</v>
      </c>
      <c r="C93" s="80">
        <v>5107</v>
      </c>
      <c r="D93" s="70">
        <v>4730</v>
      </c>
      <c r="E93" s="73"/>
      <c r="F93" s="73"/>
      <c r="H93" s="32"/>
    </row>
    <row r="94" spans="1:8" ht="15" customHeight="1" x14ac:dyDescent="0.2">
      <c r="A94" s="78" t="s">
        <v>153</v>
      </c>
      <c r="B94" s="72" t="s">
        <v>154</v>
      </c>
      <c r="C94" s="80">
        <v>1145</v>
      </c>
      <c r="D94" s="70">
        <v>2288</v>
      </c>
      <c r="E94" s="73"/>
      <c r="F94" s="73"/>
      <c r="H94" s="29"/>
    </row>
    <row r="95" spans="1:8" ht="15" customHeight="1" x14ac:dyDescent="0.2">
      <c r="A95" s="81" t="s">
        <v>155</v>
      </c>
      <c r="B95" s="72" t="s">
        <v>156</v>
      </c>
      <c r="C95" s="80">
        <f>C63+C64+C65+C66+C67+C68+C69+C70+C84+C90+C91+C92+C93+C94</f>
        <v>109867.6</v>
      </c>
      <c r="D95" s="80">
        <f>D63+D64+D65+D66+D67+D68+D69+D70+D84+D90+D91+D92+D93+D94</f>
        <v>21091</v>
      </c>
      <c r="E95" s="73"/>
      <c r="F95" s="73"/>
      <c r="H95" s="32"/>
    </row>
    <row r="96" spans="1:8" ht="15" customHeight="1" x14ac:dyDescent="0.2">
      <c r="A96" s="78" t="s">
        <v>13</v>
      </c>
      <c r="B96" s="72" t="s">
        <v>13</v>
      </c>
      <c r="C96" s="81" t="s">
        <v>13</v>
      </c>
      <c r="D96" s="77" t="s">
        <v>13</v>
      </c>
      <c r="E96" s="73"/>
      <c r="F96" s="73"/>
      <c r="H96" s="32"/>
    </row>
    <row r="97" spans="1:8" ht="15" customHeight="1" x14ac:dyDescent="0.2">
      <c r="A97" s="82" t="s">
        <v>157</v>
      </c>
      <c r="B97" s="72" t="s">
        <v>13</v>
      </c>
      <c r="C97" s="81" t="s">
        <v>13</v>
      </c>
      <c r="D97" s="77" t="s">
        <v>13</v>
      </c>
      <c r="E97" s="73"/>
      <c r="F97" s="73"/>
      <c r="H97" s="32"/>
    </row>
    <row r="98" spans="1:8" ht="15" customHeight="1" x14ac:dyDescent="0.2">
      <c r="A98" s="78" t="s">
        <v>158</v>
      </c>
      <c r="B98" s="72" t="s">
        <v>159</v>
      </c>
      <c r="C98" s="80">
        <v>700000</v>
      </c>
      <c r="D98" s="70">
        <v>700000</v>
      </c>
      <c r="E98" s="73"/>
      <c r="F98" s="73"/>
      <c r="H98" s="36"/>
    </row>
    <row r="99" spans="1:8" ht="15" customHeight="1" x14ac:dyDescent="0.2">
      <c r="A99" s="78" t="s">
        <v>16</v>
      </c>
      <c r="B99" s="72" t="s">
        <v>13</v>
      </c>
      <c r="C99" s="81" t="s">
        <v>13</v>
      </c>
      <c r="D99" s="77" t="s">
        <v>13</v>
      </c>
      <c r="E99" s="73"/>
      <c r="F99" s="73"/>
      <c r="H99" s="27"/>
    </row>
    <row r="100" spans="1:8" ht="15" customHeight="1" x14ac:dyDescent="0.2">
      <c r="A100" s="78" t="s">
        <v>160</v>
      </c>
      <c r="B100" s="72" t="s">
        <v>161</v>
      </c>
      <c r="C100" s="80">
        <v>700000</v>
      </c>
      <c r="D100" s="70">
        <v>700000</v>
      </c>
      <c r="E100" s="73"/>
      <c r="F100" s="73"/>
      <c r="H100" s="27"/>
    </row>
    <row r="101" spans="1:8" ht="15" customHeight="1" x14ac:dyDescent="0.2">
      <c r="A101" s="78" t="s">
        <v>162</v>
      </c>
      <c r="B101" s="72" t="s">
        <v>163</v>
      </c>
      <c r="C101" s="80">
        <v>0</v>
      </c>
      <c r="D101" s="70">
        <v>0</v>
      </c>
      <c r="E101" s="73"/>
      <c r="F101" s="73"/>
      <c r="H101" s="27"/>
    </row>
    <row r="102" spans="1:8" ht="15" customHeight="1" x14ac:dyDescent="0.2">
      <c r="A102" s="78" t="s">
        <v>164</v>
      </c>
      <c r="B102" s="72" t="s">
        <v>165</v>
      </c>
      <c r="C102" s="80">
        <v>0</v>
      </c>
      <c r="D102" s="83">
        <v>0</v>
      </c>
      <c r="E102" s="73"/>
      <c r="F102" s="73"/>
      <c r="H102" s="27"/>
    </row>
    <row r="103" spans="1:8" ht="15" customHeight="1" x14ac:dyDescent="0.2">
      <c r="A103" s="78" t="s">
        <v>166</v>
      </c>
      <c r="B103" s="84" t="s">
        <v>167</v>
      </c>
      <c r="C103" s="80">
        <v>0</v>
      </c>
      <c r="D103" s="85">
        <v>0</v>
      </c>
      <c r="E103" s="73"/>
      <c r="F103" s="73"/>
      <c r="H103" s="27"/>
    </row>
    <row r="104" spans="1:8" ht="15" customHeight="1" x14ac:dyDescent="0.2">
      <c r="A104" s="86" t="s">
        <v>168</v>
      </c>
      <c r="B104" s="87" t="s">
        <v>169</v>
      </c>
      <c r="C104" s="88">
        <v>67879</v>
      </c>
      <c r="D104" s="88">
        <f>SUM(D106:D107)</f>
        <v>65585</v>
      </c>
      <c r="E104" s="73"/>
      <c r="F104" s="73"/>
      <c r="H104" s="27"/>
    </row>
    <row r="105" spans="1:8" ht="15" customHeight="1" x14ac:dyDescent="0.2">
      <c r="A105" s="89" t="s">
        <v>16</v>
      </c>
      <c r="B105" s="87" t="s">
        <v>13</v>
      </c>
      <c r="C105" s="90" t="s">
        <v>13</v>
      </c>
      <c r="D105" s="90" t="s">
        <v>13</v>
      </c>
      <c r="E105" s="73"/>
      <c r="F105" s="73"/>
      <c r="H105" s="27"/>
    </row>
    <row r="106" spans="1:8" ht="15" customHeight="1" x14ac:dyDescent="0.2">
      <c r="A106" s="89" t="s">
        <v>170</v>
      </c>
      <c r="B106" s="87" t="s">
        <v>171</v>
      </c>
      <c r="C106" s="85">
        <v>-20402</v>
      </c>
      <c r="D106" s="85">
        <v>-22696</v>
      </c>
      <c r="E106" s="73"/>
      <c r="F106" s="73"/>
      <c r="H106" s="27"/>
    </row>
    <row r="107" spans="1:8" ht="15" customHeight="1" x14ac:dyDescent="0.2">
      <c r="A107" s="89" t="s">
        <v>172</v>
      </c>
      <c r="B107" s="87" t="s">
        <v>173</v>
      </c>
      <c r="C107" s="85">
        <v>88281</v>
      </c>
      <c r="D107" s="85">
        <v>88281</v>
      </c>
      <c r="E107" s="73"/>
      <c r="F107" s="73"/>
      <c r="H107" s="27"/>
    </row>
    <row r="108" spans="1:8" ht="15" customHeight="1" x14ac:dyDescent="0.2">
      <c r="A108" s="89" t="s">
        <v>174</v>
      </c>
      <c r="B108" s="87" t="s">
        <v>175</v>
      </c>
      <c r="C108" s="85">
        <v>0</v>
      </c>
      <c r="D108" s="85">
        <v>0</v>
      </c>
      <c r="E108" s="73"/>
      <c r="F108" s="73"/>
      <c r="H108" s="27"/>
    </row>
    <row r="109" spans="1:8" ht="15" customHeight="1" x14ac:dyDescent="0.2">
      <c r="A109" s="89" t="s">
        <v>176</v>
      </c>
      <c r="B109" s="87" t="s">
        <v>177</v>
      </c>
      <c r="C109" s="91">
        <f>SUM(C111:C112)</f>
        <v>198950.39999999999</v>
      </c>
      <c r="D109" s="85">
        <f>SUM(D111:D112)</f>
        <v>158184</v>
      </c>
      <c r="E109" s="73"/>
      <c r="F109" s="73"/>
      <c r="H109" s="27"/>
    </row>
    <row r="110" spans="1:8" ht="15" customHeight="1" x14ac:dyDescent="0.2">
      <c r="A110" s="89" t="s">
        <v>16</v>
      </c>
      <c r="B110" s="87" t="s">
        <v>13</v>
      </c>
      <c r="C110" s="92" t="s">
        <v>13</v>
      </c>
      <c r="D110" s="90" t="s">
        <v>13</v>
      </c>
      <c r="E110" s="73"/>
      <c r="F110" s="73"/>
      <c r="H110" s="27"/>
    </row>
    <row r="111" spans="1:8" ht="15" customHeight="1" x14ac:dyDescent="0.2">
      <c r="A111" s="89" t="s">
        <v>178</v>
      </c>
      <c r="B111" s="87" t="s">
        <v>179</v>
      </c>
      <c r="C111" s="91">
        <v>133508</v>
      </c>
      <c r="D111" s="85">
        <v>285263</v>
      </c>
      <c r="E111" s="73"/>
      <c r="F111" s="73"/>
      <c r="H111" s="27"/>
    </row>
    <row r="112" spans="1:8" ht="15" customHeight="1" x14ac:dyDescent="0.2">
      <c r="A112" s="89" t="s">
        <v>180</v>
      </c>
      <c r="B112" s="87" t="s">
        <v>181</v>
      </c>
      <c r="C112" s="91">
        <f>ОПУ2016!D111</f>
        <v>65442.400000000001</v>
      </c>
      <c r="D112" s="85">
        <v>-127079</v>
      </c>
      <c r="E112" s="73"/>
      <c r="F112" s="73"/>
      <c r="H112" s="27"/>
    </row>
    <row r="113" spans="1:8" ht="15" customHeight="1" x14ac:dyDescent="0.2">
      <c r="A113" s="90" t="s">
        <v>182</v>
      </c>
      <c r="B113" s="87" t="s">
        <v>183</v>
      </c>
      <c r="C113" s="91">
        <f>C98+C102+C103+C104+C108+C109</f>
        <v>966829.4</v>
      </c>
      <c r="D113" s="85">
        <f>D98+D102+D103+D104+D108+D109</f>
        <v>923769</v>
      </c>
      <c r="E113" s="73"/>
      <c r="F113" s="73"/>
      <c r="H113" s="27"/>
    </row>
    <row r="114" spans="1:8" ht="15" customHeight="1" x14ac:dyDescent="0.2">
      <c r="A114" s="89" t="s">
        <v>13</v>
      </c>
      <c r="B114" s="87" t="s">
        <v>13</v>
      </c>
      <c r="C114" s="92" t="s">
        <v>13</v>
      </c>
      <c r="D114" s="90" t="s">
        <v>13</v>
      </c>
      <c r="E114" s="73"/>
      <c r="F114" s="73"/>
      <c r="H114" s="27"/>
    </row>
    <row r="115" spans="1:8" ht="15" customHeight="1" x14ac:dyDescent="0.2">
      <c r="A115" s="40" t="s">
        <v>184</v>
      </c>
      <c r="B115" s="38" t="s">
        <v>185</v>
      </c>
      <c r="C115" s="39">
        <f>C95+C113</f>
        <v>1076697</v>
      </c>
      <c r="D115" s="37">
        <f>D95+D113</f>
        <v>944860</v>
      </c>
      <c r="H115" s="27"/>
    </row>
    <row r="116" spans="1:8" ht="15" customHeight="1" x14ac:dyDescent="0.2">
      <c r="A116" s="3"/>
      <c r="B116" s="3"/>
      <c r="C116" s="41">
        <f>C60-C115</f>
        <v>0.40611999994143844</v>
      </c>
      <c r="D116" s="41">
        <f>D60-D115</f>
        <v>0</v>
      </c>
      <c r="H116" s="27"/>
    </row>
    <row r="117" spans="1:8" ht="15" customHeight="1" x14ac:dyDescent="0.2">
      <c r="A117" s="8" t="s">
        <v>186</v>
      </c>
      <c r="B117" s="3"/>
      <c r="C117" s="3"/>
      <c r="D117" s="3"/>
      <c r="H117" s="27"/>
    </row>
    <row r="118" spans="1:8" ht="15" customHeight="1" x14ac:dyDescent="0.2">
      <c r="A118" s="3"/>
      <c r="B118" s="3"/>
      <c r="C118" s="3"/>
      <c r="D118" s="3"/>
      <c r="H118" s="27"/>
    </row>
    <row r="119" spans="1:8" ht="15" customHeight="1" x14ac:dyDescent="0.2">
      <c r="A119" s="42" t="s">
        <v>13</v>
      </c>
      <c r="B119" s="43"/>
      <c r="C119" s="43"/>
      <c r="D119" s="44"/>
      <c r="H119" s="27"/>
    </row>
    <row r="120" spans="1:8" ht="15" customHeight="1" x14ac:dyDescent="0.2">
      <c r="A120" s="3"/>
      <c r="B120" s="3"/>
      <c r="C120" s="3"/>
      <c r="D120" s="3"/>
      <c r="H120" s="27"/>
    </row>
    <row r="121" spans="1:8" ht="15" customHeight="1" x14ac:dyDescent="0.2">
      <c r="A121" s="8" t="s">
        <v>187</v>
      </c>
      <c r="B121" s="7" t="s">
        <v>13</v>
      </c>
      <c r="C121" s="2"/>
      <c r="D121" s="8" t="s">
        <v>188</v>
      </c>
      <c r="H121" s="27"/>
    </row>
    <row r="122" spans="1:8" ht="15" customHeight="1" x14ac:dyDescent="0.2">
      <c r="A122" s="3"/>
      <c r="B122" s="3"/>
      <c r="C122" s="3"/>
      <c r="D122" s="3"/>
      <c r="H122" s="27"/>
    </row>
    <row r="123" spans="1:8" ht="15" customHeight="1" x14ac:dyDescent="0.2">
      <c r="A123" s="8" t="s">
        <v>189</v>
      </c>
      <c r="B123" s="7" t="s">
        <v>13</v>
      </c>
      <c r="C123" s="2"/>
      <c r="D123" s="8" t="s">
        <v>188</v>
      </c>
      <c r="H123" s="27"/>
    </row>
    <row r="124" spans="1:8" ht="15" customHeight="1" x14ac:dyDescent="0.2">
      <c r="A124" s="3"/>
      <c r="B124" s="3"/>
      <c r="C124" s="3"/>
      <c r="D124" s="3"/>
      <c r="H124" s="27"/>
    </row>
    <row r="125" spans="1:8" ht="15" customHeight="1" x14ac:dyDescent="0.2">
      <c r="A125" s="8" t="s">
        <v>190</v>
      </c>
      <c r="B125" s="7" t="s">
        <v>13</v>
      </c>
      <c r="C125" s="2"/>
      <c r="D125" s="8" t="s">
        <v>188</v>
      </c>
      <c r="H125" s="27"/>
    </row>
    <row r="126" spans="1:8" ht="15" customHeight="1" x14ac:dyDescent="0.2">
      <c r="A126" s="3"/>
      <c r="B126" s="3"/>
      <c r="C126" s="3"/>
      <c r="D126" s="3"/>
      <c r="H126" s="27"/>
    </row>
    <row r="127" spans="1:8" ht="15" customHeight="1" x14ac:dyDescent="0.2">
      <c r="A127" s="8" t="s">
        <v>191</v>
      </c>
      <c r="B127" s="7" t="s">
        <v>13</v>
      </c>
      <c r="C127" s="2"/>
      <c r="D127" s="3"/>
      <c r="H127" s="27"/>
    </row>
    <row r="128" spans="1:8" ht="15" customHeight="1" x14ac:dyDescent="0.2">
      <c r="A128" s="3"/>
      <c r="B128" s="3"/>
      <c r="C128" s="3"/>
      <c r="D128" s="3"/>
      <c r="H128" s="27"/>
    </row>
  </sheetData>
  <mergeCells count="8">
    <mergeCell ref="B125:C125"/>
    <mergeCell ref="B127:C127"/>
    <mergeCell ref="A1:D1"/>
    <mergeCell ref="A3:D3"/>
    <mergeCell ref="A5:C5"/>
    <mergeCell ref="A119:D119"/>
    <mergeCell ref="B121:C121"/>
    <mergeCell ref="B123:C123"/>
  </mergeCells>
  <pageMargins left="0.74803149606299213" right="0.74803149606299213" top="0.98425196850393704" bottom="0.98425196850393704" header="0.51181102362204722" footer="0.5118110236220472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26"/>
  <sheetViews>
    <sheetView tabSelected="1" topLeftCell="A34" workbookViewId="0">
      <selection activeCell="J49" sqref="J49"/>
    </sheetView>
  </sheetViews>
  <sheetFormatPr defaultRowHeight="15" x14ac:dyDescent="0.25"/>
  <cols>
    <col min="1" max="1" width="50.7109375" style="47" customWidth="1"/>
    <col min="2" max="2" width="10.7109375" style="47" customWidth="1"/>
    <col min="3" max="6" width="17" style="47" customWidth="1"/>
    <col min="7" max="7" width="10" style="47" bestFit="1" customWidth="1"/>
    <col min="8" max="256" width="9.140625" style="47"/>
    <col min="257" max="257" width="50.7109375" style="47" customWidth="1"/>
    <col min="258" max="258" width="10.7109375" style="47" customWidth="1"/>
    <col min="259" max="262" width="17" style="47" customWidth="1"/>
    <col min="263" max="512" width="9.140625" style="47"/>
    <col min="513" max="513" width="50.7109375" style="47" customWidth="1"/>
    <col min="514" max="514" width="10.7109375" style="47" customWidth="1"/>
    <col min="515" max="518" width="17" style="47" customWidth="1"/>
    <col min="519" max="768" width="9.140625" style="47"/>
    <col min="769" max="769" width="50.7109375" style="47" customWidth="1"/>
    <col min="770" max="770" width="10.7109375" style="47" customWidth="1"/>
    <col min="771" max="774" width="17" style="47" customWidth="1"/>
    <col min="775" max="1024" width="9.140625" style="47"/>
    <col min="1025" max="1025" width="50.7109375" style="47" customWidth="1"/>
    <col min="1026" max="1026" width="10.7109375" style="47" customWidth="1"/>
    <col min="1027" max="1030" width="17" style="47" customWidth="1"/>
    <col min="1031" max="1280" width="9.140625" style="47"/>
    <col min="1281" max="1281" width="50.7109375" style="47" customWidth="1"/>
    <col min="1282" max="1282" width="10.7109375" style="47" customWidth="1"/>
    <col min="1283" max="1286" width="17" style="47" customWidth="1"/>
    <col min="1287" max="1536" width="9.140625" style="47"/>
    <col min="1537" max="1537" width="50.7109375" style="47" customWidth="1"/>
    <col min="1538" max="1538" width="10.7109375" style="47" customWidth="1"/>
    <col min="1539" max="1542" width="17" style="47" customWidth="1"/>
    <col min="1543" max="1792" width="9.140625" style="47"/>
    <col min="1793" max="1793" width="50.7109375" style="47" customWidth="1"/>
    <col min="1794" max="1794" width="10.7109375" style="47" customWidth="1"/>
    <col min="1795" max="1798" width="17" style="47" customWidth="1"/>
    <col min="1799" max="2048" width="9.140625" style="47"/>
    <col min="2049" max="2049" width="50.7109375" style="47" customWidth="1"/>
    <col min="2050" max="2050" width="10.7109375" style="47" customWidth="1"/>
    <col min="2051" max="2054" width="17" style="47" customWidth="1"/>
    <col min="2055" max="2304" width="9.140625" style="47"/>
    <col min="2305" max="2305" width="50.7109375" style="47" customWidth="1"/>
    <col min="2306" max="2306" width="10.7109375" style="47" customWidth="1"/>
    <col min="2307" max="2310" width="17" style="47" customWidth="1"/>
    <col min="2311" max="2560" width="9.140625" style="47"/>
    <col min="2561" max="2561" width="50.7109375" style="47" customWidth="1"/>
    <col min="2562" max="2562" width="10.7109375" style="47" customWidth="1"/>
    <col min="2563" max="2566" width="17" style="47" customWidth="1"/>
    <col min="2567" max="2816" width="9.140625" style="47"/>
    <col min="2817" max="2817" width="50.7109375" style="47" customWidth="1"/>
    <col min="2818" max="2818" width="10.7109375" style="47" customWidth="1"/>
    <col min="2819" max="2822" width="17" style="47" customWidth="1"/>
    <col min="2823" max="3072" width="9.140625" style="47"/>
    <col min="3073" max="3073" width="50.7109375" style="47" customWidth="1"/>
    <col min="3074" max="3074" width="10.7109375" style="47" customWidth="1"/>
    <col min="3075" max="3078" width="17" style="47" customWidth="1"/>
    <col min="3079" max="3328" width="9.140625" style="47"/>
    <col min="3329" max="3329" width="50.7109375" style="47" customWidth="1"/>
    <col min="3330" max="3330" width="10.7109375" style="47" customWidth="1"/>
    <col min="3331" max="3334" width="17" style="47" customWidth="1"/>
    <col min="3335" max="3584" width="9.140625" style="47"/>
    <col min="3585" max="3585" width="50.7109375" style="47" customWidth="1"/>
    <col min="3586" max="3586" width="10.7109375" style="47" customWidth="1"/>
    <col min="3587" max="3590" width="17" style="47" customWidth="1"/>
    <col min="3591" max="3840" width="9.140625" style="47"/>
    <col min="3841" max="3841" width="50.7109375" style="47" customWidth="1"/>
    <col min="3842" max="3842" width="10.7109375" style="47" customWidth="1"/>
    <col min="3843" max="3846" width="17" style="47" customWidth="1"/>
    <col min="3847" max="4096" width="9.140625" style="47"/>
    <col min="4097" max="4097" width="50.7109375" style="47" customWidth="1"/>
    <col min="4098" max="4098" width="10.7109375" style="47" customWidth="1"/>
    <col min="4099" max="4102" width="17" style="47" customWidth="1"/>
    <col min="4103" max="4352" width="9.140625" style="47"/>
    <col min="4353" max="4353" width="50.7109375" style="47" customWidth="1"/>
    <col min="4354" max="4354" width="10.7109375" style="47" customWidth="1"/>
    <col min="4355" max="4358" width="17" style="47" customWidth="1"/>
    <col min="4359" max="4608" width="9.140625" style="47"/>
    <col min="4609" max="4609" width="50.7109375" style="47" customWidth="1"/>
    <col min="4610" max="4610" width="10.7109375" style="47" customWidth="1"/>
    <col min="4611" max="4614" width="17" style="47" customWidth="1"/>
    <col min="4615" max="4864" width="9.140625" style="47"/>
    <col min="4865" max="4865" width="50.7109375" style="47" customWidth="1"/>
    <col min="4866" max="4866" width="10.7109375" style="47" customWidth="1"/>
    <col min="4867" max="4870" width="17" style="47" customWidth="1"/>
    <col min="4871" max="5120" width="9.140625" style="47"/>
    <col min="5121" max="5121" width="50.7109375" style="47" customWidth="1"/>
    <col min="5122" max="5122" width="10.7109375" style="47" customWidth="1"/>
    <col min="5123" max="5126" width="17" style="47" customWidth="1"/>
    <col min="5127" max="5376" width="9.140625" style="47"/>
    <col min="5377" max="5377" width="50.7109375" style="47" customWidth="1"/>
    <col min="5378" max="5378" width="10.7109375" style="47" customWidth="1"/>
    <col min="5379" max="5382" width="17" style="47" customWidth="1"/>
    <col min="5383" max="5632" width="9.140625" style="47"/>
    <col min="5633" max="5633" width="50.7109375" style="47" customWidth="1"/>
    <col min="5634" max="5634" width="10.7109375" style="47" customWidth="1"/>
    <col min="5635" max="5638" width="17" style="47" customWidth="1"/>
    <col min="5639" max="5888" width="9.140625" style="47"/>
    <col min="5889" max="5889" width="50.7109375" style="47" customWidth="1"/>
    <col min="5890" max="5890" width="10.7109375" style="47" customWidth="1"/>
    <col min="5891" max="5894" width="17" style="47" customWidth="1"/>
    <col min="5895" max="6144" width="9.140625" style="47"/>
    <col min="6145" max="6145" width="50.7109375" style="47" customWidth="1"/>
    <col min="6146" max="6146" width="10.7109375" style="47" customWidth="1"/>
    <col min="6147" max="6150" width="17" style="47" customWidth="1"/>
    <col min="6151" max="6400" width="9.140625" style="47"/>
    <col min="6401" max="6401" width="50.7109375" style="47" customWidth="1"/>
    <col min="6402" max="6402" width="10.7109375" style="47" customWidth="1"/>
    <col min="6403" max="6406" width="17" style="47" customWidth="1"/>
    <col min="6407" max="6656" width="9.140625" style="47"/>
    <col min="6657" max="6657" width="50.7109375" style="47" customWidth="1"/>
    <col min="6658" max="6658" width="10.7109375" style="47" customWidth="1"/>
    <col min="6659" max="6662" width="17" style="47" customWidth="1"/>
    <col min="6663" max="6912" width="9.140625" style="47"/>
    <col min="6913" max="6913" width="50.7109375" style="47" customWidth="1"/>
    <col min="6914" max="6914" width="10.7109375" style="47" customWidth="1"/>
    <col min="6915" max="6918" width="17" style="47" customWidth="1"/>
    <col min="6919" max="7168" width="9.140625" style="47"/>
    <col min="7169" max="7169" width="50.7109375" style="47" customWidth="1"/>
    <col min="7170" max="7170" width="10.7109375" style="47" customWidth="1"/>
    <col min="7171" max="7174" width="17" style="47" customWidth="1"/>
    <col min="7175" max="7424" width="9.140625" style="47"/>
    <col min="7425" max="7425" width="50.7109375" style="47" customWidth="1"/>
    <col min="7426" max="7426" width="10.7109375" style="47" customWidth="1"/>
    <col min="7427" max="7430" width="17" style="47" customWidth="1"/>
    <col min="7431" max="7680" width="9.140625" style="47"/>
    <col min="7681" max="7681" width="50.7109375" style="47" customWidth="1"/>
    <col min="7682" max="7682" width="10.7109375" style="47" customWidth="1"/>
    <col min="7683" max="7686" width="17" style="47" customWidth="1"/>
    <col min="7687" max="7936" width="9.140625" style="47"/>
    <col min="7937" max="7937" width="50.7109375" style="47" customWidth="1"/>
    <col min="7938" max="7938" width="10.7109375" style="47" customWidth="1"/>
    <col min="7939" max="7942" width="17" style="47" customWidth="1"/>
    <col min="7943" max="8192" width="9.140625" style="47"/>
    <col min="8193" max="8193" width="50.7109375" style="47" customWidth="1"/>
    <col min="8194" max="8194" width="10.7109375" style="47" customWidth="1"/>
    <col min="8195" max="8198" width="17" style="47" customWidth="1"/>
    <col min="8199" max="8448" width="9.140625" style="47"/>
    <col min="8449" max="8449" width="50.7109375" style="47" customWidth="1"/>
    <col min="8450" max="8450" width="10.7109375" style="47" customWidth="1"/>
    <col min="8451" max="8454" width="17" style="47" customWidth="1"/>
    <col min="8455" max="8704" width="9.140625" style="47"/>
    <col min="8705" max="8705" width="50.7109375" style="47" customWidth="1"/>
    <col min="8706" max="8706" width="10.7109375" style="47" customWidth="1"/>
    <col min="8707" max="8710" width="17" style="47" customWidth="1"/>
    <col min="8711" max="8960" width="9.140625" style="47"/>
    <col min="8961" max="8961" width="50.7109375" style="47" customWidth="1"/>
    <col min="8962" max="8962" width="10.7109375" style="47" customWidth="1"/>
    <col min="8963" max="8966" width="17" style="47" customWidth="1"/>
    <col min="8967" max="9216" width="9.140625" style="47"/>
    <col min="9217" max="9217" width="50.7109375" style="47" customWidth="1"/>
    <col min="9218" max="9218" width="10.7109375" style="47" customWidth="1"/>
    <col min="9219" max="9222" width="17" style="47" customWidth="1"/>
    <col min="9223" max="9472" width="9.140625" style="47"/>
    <col min="9473" max="9473" width="50.7109375" style="47" customWidth="1"/>
    <col min="9474" max="9474" width="10.7109375" style="47" customWidth="1"/>
    <col min="9475" max="9478" width="17" style="47" customWidth="1"/>
    <col min="9479" max="9728" width="9.140625" style="47"/>
    <col min="9729" max="9729" width="50.7109375" style="47" customWidth="1"/>
    <col min="9730" max="9730" width="10.7109375" style="47" customWidth="1"/>
    <col min="9731" max="9734" width="17" style="47" customWidth="1"/>
    <col min="9735" max="9984" width="9.140625" style="47"/>
    <col min="9985" max="9985" width="50.7109375" style="47" customWidth="1"/>
    <col min="9986" max="9986" width="10.7109375" style="47" customWidth="1"/>
    <col min="9987" max="9990" width="17" style="47" customWidth="1"/>
    <col min="9991" max="10240" width="9.140625" style="47"/>
    <col min="10241" max="10241" width="50.7109375" style="47" customWidth="1"/>
    <col min="10242" max="10242" width="10.7109375" style="47" customWidth="1"/>
    <col min="10243" max="10246" width="17" style="47" customWidth="1"/>
    <col min="10247" max="10496" width="9.140625" style="47"/>
    <col min="10497" max="10497" width="50.7109375" style="47" customWidth="1"/>
    <col min="10498" max="10498" width="10.7109375" style="47" customWidth="1"/>
    <col min="10499" max="10502" width="17" style="47" customWidth="1"/>
    <col min="10503" max="10752" width="9.140625" style="47"/>
    <col min="10753" max="10753" width="50.7109375" style="47" customWidth="1"/>
    <col min="10754" max="10754" width="10.7109375" style="47" customWidth="1"/>
    <col min="10755" max="10758" width="17" style="47" customWidth="1"/>
    <col min="10759" max="11008" width="9.140625" style="47"/>
    <col min="11009" max="11009" width="50.7109375" style="47" customWidth="1"/>
    <col min="11010" max="11010" width="10.7109375" style="47" customWidth="1"/>
    <col min="11011" max="11014" width="17" style="47" customWidth="1"/>
    <col min="11015" max="11264" width="9.140625" style="47"/>
    <col min="11265" max="11265" width="50.7109375" style="47" customWidth="1"/>
    <col min="11266" max="11266" width="10.7109375" style="47" customWidth="1"/>
    <col min="11267" max="11270" width="17" style="47" customWidth="1"/>
    <col min="11271" max="11520" width="9.140625" style="47"/>
    <col min="11521" max="11521" width="50.7109375" style="47" customWidth="1"/>
    <col min="11522" max="11522" width="10.7109375" style="47" customWidth="1"/>
    <col min="11523" max="11526" width="17" style="47" customWidth="1"/>
    <col min="11527" max="11776" width="9.140625" style="47"/>
    <col min="11777" max="11777" width="50.7109375" style="47" customWidth="1"/>
    <col min="11778" max="11778" width="10.7109375" style="47" customWidth="1"/>
    <col min="11779" max="11782" width="17" style="47" customWidth="1"/>
    <col min="11783" max="12032" width="9.140625" style="47"/>
    <col min="12033" max="12033" width="50.7109375" style="47" customWidth="1"/>
    <col min="12034" max="12034" width="10.7109375" style="47" customWidth="1"/>
    <col min="12035" max="12038" width="17" style="47" customWidth="1"/>
    <col min="12039" max="12288" width="9.140625" style="47"/>
    <col min="12289" max="12289" width="50.7109375" style="47" customWidth="1"/>
    <col min="12290" max="12290" width="10.7109375" style="47" customWidth="1"/>
    <col min="12291" max="12294" width="17" style="47" customWidth="1"/>
    <col min="12295" max="12544" width="9.140625" style="47"/>
    <col min="12545" max="12545" width="50.7109375" style="47" customWidth="1"/>
    <col min="12546" max="12546" width="10.7109375" style="47" customWidth="1"/>
    <col min="12547" max="12550" width="17" style="47" customWidth="1"/>
    <col min="12551" max="12800" width="9.140625" style="47"/>
    <col min="12801" max="12801" width="50.7109375" style="47" customWidth="1"/>
    <col min="12802" max="12802" width="10.7109375" style="47" customWidth="1"/>
    <col min="12803" max="12806" width="17" style="47" customWidth="1"/>
    <col min="12807" max="13056" width="9.140625" style="47"/>
    <col min="13057" max="13057" width="50.7109375" style="47" customWidth="1"/>
    <col min="13058" max="13058" width="10.7109375" style="47" customWidth="1"/>
    <col min="13059" max="13062" width="17" style="47" customWidth="1"/>
    <col min="13063" max="13312" width="9.140625" style="47"/>
    <col min="13313" max="13313" width="50.7109375" style="47" customWidth="1"/>
    <col min="13314" max="13314" width="10.7109375" style="47" customWidth="1"/>
    <col min="13315" max="13318" width="17" style="47" customWidth="1"/>
    <col min="13319" max="13568" width="9.140625" style="47"/>
    <col min="13569" max="13569" width="50.7109375" style="47" customWidth="1"/>
    <col min="13570" max="13570" width="10.7109375" style="47" customWidth="1"/>
    <col min="13571" max="13574" width="17" style="47" customWidth="1"/>
    <col min="13575" max="13824" width="9.140625" style="47"/>
    <col min="13825" max="13825" width="50.7109375" style="47" customWidth="1"/>
    <col min="13826" max="13826" width="10.7109375" style="47" customWidth="1"/>
    <col min="13827" max="13830" width="17" style="47" customWidth="1"/>
    <col min="13831" max="14080" width="9.140625" style="47"/>
    <col min="14081" max="14081" width="50.7109375" style="47" customWidth="1"/>
    <col min="14082" max="14082" width="10.7109375" style="47" customWidth="1"/>
    <col min="14083" max="14086" width="17" style="47" customWidth="1"/>
    <col min="14087" max="14336" width="9.140625" style="47"/>
    <col min="14337" max="14337" width="50.7109375" style="47" customWidth="1"/>
    <col min="14338" max="14338" width="10.7109375" style="47" customWidth="1"/>
    <col min="14339" max="14342" width="17" style="47" customWidth="1"/>
    <col min="14343" max="14592" width="9.140625" style="47"/>
    <col min="14593" max="14593" width="50.7109375" style="47" customWidth="1"/>
    <col min="14594" max="14594" width="10.7109375" style="47" customWidth="1"/>
    <col min="14595" max="14598" width="17" style="47" customWidth="1"/>
    <col min="14599" max="14848" width="9.140625" style="47"/>
    <col min="14849" max="14849" width="50.7109375" style="47" customWidth="1"/>
    <col min="14850" max="14850" width="10.7109375" style="47" customWidth="1"/>
    <col min="14851" max="14854" width="17" style="47" customWidth="1"/>
    <col min="14855" max="15104" width="9.140625" style="47"/>
    <col min="15105" max="15105" width="50.7109375" style="47" customWidth="1"/>
    <col min="15106" max="15106" width="10.7109375" style="47" customWidth="1"/>
    <col min="15107" max="15110" width="17" style="47" customWidth="1"/>
    <col min="15111" max="15360" width="9.140625" style="47"/>
    <col min="15361" max="15361" width="50.7109375" style="47" customWidth="1"/>
    <col min="15362" max="15362" width="10.7109375" style="47" customWidth="1"/>
    <col min="15363" max="15366" width="17" style="47" customWidth="1"/>
    <col min="15367" max="15616" width="9.140625" style="47"/>
    <col min="15617" max="15617" width="50.7109375" style="47" customWidth="1"/>
    <col min="15618" max="15618" width="10.7109375" style="47" customWidth="1"/>
    <col min="15619" max="15622" width="17" style="47" customWidth="1"/>
    <col min="15623" max="15872" width="9.140625" style="47"/>
    <col min="15873" max="15873" width="50.7109375" style="47" customWidth="1"/>
    <col min="15874" max="15874" width="10.7109375" style="47" customWidth="1"/>
    <col min="15875" max="15878" width="17" style="47" customWidth="1"/>
    <col min="15879" max="16128" width="9.140625" style="47"/>
    <col min="16129" max="16129" width="50.7109375" style="47" customWidth="1"/>
    <col min="16130" max="16130" width="10.7109375" style="47" customWidth="1"/>
    <col min="16131" max="16134" width="17" style="47" customWidth="1"/>
    <col min="16135" max="16384" width="9.140625" style="47"/>
  </cols>
  <sheetData>
    <row r="1" spans="1:6" ht="11.45" customHeight="1" x14ac:dyDescent="0.25">
      <c r="A1" s="45" t="s">
        <v>192</v>
      </c>
      <c r="B1" s="46"/>
      <c r="C1" s="46"/>
      <c r="D1" s="46"/>
      <c r="E1" s="46"/>
      <c r="F1" s="46"/>
    </row>
    <row r="2" spans="1:6" ht="11.45" customHeight="1" x14ac:dyDescent="0.25"/>
    <row r="3" spans="1:6" ht="14.45" customHeight="1" x14ac:dyDescent="0.25">
      <c r="B3" s="48" t="s">
        <v>1</v>
      </c>
      <c r="C3" s="49"/>
      <c r="D3" s="49"/>
      <c r="E3" s="50"/>
    </row>
    <row r="4" spans="1:6" ht="15.95" customHeight="1" x14ac:dyDescent="0.25"/>
    <row r="5" spans="1:6" ht="15.2" customHeight="1" x14ac:dyDescent="0.25">
      <c r="A5" s="7" t="str">
        <f>Ф12016!A5</f>
        <v>1 октября 2016 года</v>
      </c>
      <c r="B5" s="46"/>
      <c r="C5" s="46"/>
    </row>
    <row r="6" spans="1:6" ht="31.35" customHeight="1" x14ac:dyDescent="0.25"/>
    <row r="7" spans="1:6" ht="14.45" customHeight="1" x14ac:dyDescent="0.25">
      <c r="F7" s="8" t="s">
        <v>3</v>
      </c>
    </row>
    <row r="8" spans="1:6" ht="48.75" customHeight="1" x14ac:dyDescent="0.25">
      <c r="A8" s="51" t="s">
        <v>193</v>
      </c>
      <c r="B8" s="52" t="s">
        <v>5</v>
      </c>
      <c r="C8" s="51" t="s">
        <v>194</v>
      </c>
      <c r="D8" s="52" t="s">
        <v>195</v>
      </c>
      <c r="E8" s="51" t="s">
        <v>196</v>
      </c>
      <c r="F8" s="53" t="s">
        <v>197</v>
      </c>
    </row>
    <row r="9" spans="1:6" ht="14.45" customHeight="1" x14ac:dyDescent="0.25">
      <c r="A9" s="51" t="s">
        <v>8</v>
      </c>
      <c r="B9" s="52" t="s">
        <v>9</v>
      </c>
      <c r="C9" s="54" t="s">
        <v>10</v>
      </c>
      <c r="D9" s="55" t="s">
        <v>11</v>
      </c>
      <c r="E9" s="54" t="s">
        <v>28</v>
      </c>
      <c r="F9" s="56" t="s">
        <v>31</v>
      </c>
    </row>
    <row r="10" spans="1:6" ht="18.2" customHeight="1" x14ac:dyDescent="0.25">
      <c r="A10" s="57" t="s">
        <v>198</v>
      </c>
      <c r="B10" s="58" t="s">
        <v>15</v>
      </c>
      <c r="C10" s="59">
        <f>C12+C13+C14+C24+C25</f>
        <v>2131</v>
      </c>
      <c r="D10" s="59">
        <f t="shared" ref="D10:F10" si="0">D12+D13+D14+D24+D25</f>
        <v>33241</v>
      </c>
      <c r="E10" s="59">
        <f t="shared" si="0"/>
        <v>1635</v>
      </c>
      <c r="F10" s="59">
        <f t="shared" si="0"/>
        <v>20432</v>
      </c>
    </row>
    <row r="11" spans="1:6" ht="18.2" customHeight="1" x14ac:dyDescent="0.25">
      <c r="A11" s="60" t="s">
        <v>199</v>
      </c>
      <c r="B11" s="58" t="s">
        <v>13</v>
      </c>
      <c r="C11" s="61" t="s">
        <v>13</v>
      </c>
      <c r="D11" s="62" t="s">
        <v>13</v>
      </c>
      <c r="E11" s="61" t="s">
        <v>13</v>
      </c>
      <c r="F11" s="63" t="s">
        <v>13</v>
      </c>
    </row>
    <row r="12" spans="1:6" ht="18.2" customHeight="1" x14ac:dyDescent="0.25">
      <c r="A12" s="64" t="s">
        <v>200</v>
      </c>
      <c r="B12" s="58" t="s">
        <v>18</v>
      </c>
      <c r="C12" s="65">
        <v>0</v>
      </c>
      <c r="D12" s="59">
        <v>0</v>
      </c>
      <c r="E12" s="65">
        <v>0</v>
      </c>
      <c r="F12" s="66">
        <v>0</v>
      </c>
    </row>
    <row r="13" spans="1:6" ht="18.2" customHeight="1" x14ac:dyDescent="0.25">
      <c r="A13" s="64" t="s">
        <v>201</v>
      </c>
      <c r="B13" s="58" t="s">
        <v>20</v>
      </c>
      <c r="C13" s="65">
        <v>0</v>
      </c>
      <c r="D13" s="59">
        <v>0</v>
      </c>
      <c r="E13" s="65">
        <v>0</v>
      </c>
      <c r="F13" s="66">
        <v>0</v>
      </c>
    </row>
    <row r="14" spans="1:6" ht="18.2" customHeight="1" x14ac:dyDescent="0.25">
      <c r="A14" s="64" t="s">
        <v>202</v>
      </c>
      <c r="B14" s="58" t="s">
        <v>203</v>
      </c>
      <c r="C14" s="59">
        <f>C16+C17+C18+C19+C20+C21+C22+C23</f>
        <v>305</v>
      </c>
      <c r="D14" s="59">
        <f>D16+D17+D18+D19+D20+D21+D22+D23</f>
        <v>18590</v>
      </c>
      <c r="E14" s="59">
        <f>E16+E17+E18+E19+E20+E21+E22+E23</f>
        <v>81</v>
      </c>
      <c r="F14" s="59">
        <f>F16+F17+F18+F19+F20+F21+F22+F23</f>
        <v>9227</v>
      </c>
    </row>
    <row r="15" spans="1:6" ht="18.2" customHeight="1" x14ac:dyDescent="0.25">
      <c r="A15" s="60" t="s">
        <v>199</v>
      </c>
      <c r="B15" s="58" t="s">
        <v>13</v>
      </c>
      <c r="C15" s="61" t="s">
        <v>13</v>
      </c>
      <c r="D15" s="62" t="s">
        <v>13</v>
      </c>
      <c r="E15" s="61" t="s">
        <v>13</v>
      </c>
      <c r="F15" s="63" t="s">
        <v>13</v>
      </c>
    </row>
    <row r="16" spans="1:6" ht="21.95" customHeight="1" x14ac:dyDescent="0.25">
      <c r="A16" s="64" t="s">
        <v>204</v>
      </c>
      <c r="B16" s="58" t="s">
        <v>205</v>
      </c>
      <c r="C16" s="65">
        <v>0</v>
      </c>
      <c r="D16" s="59">
        <v>0</v>
      </c>
      <c r="E16" s="65">
        <v>0</v>
      </c>
      <c r="F16" s="66">
        <v>0</v>
      </c>
    </row>
    <row r="17" spans="1:8" ht="21.95" customHeight="1" x14ac:dyDescent="0.25">
      <c r="A17" s="64" t="s">
        <v>206</v>
      </c>
      <c r="B17" s="58" t="s">
        <v>207</v>
      </c>
      <c r="C17" s="65">
        <v>0</v>
      </c>
      <c r="D17" s="59">
        <v>10033</v>
      </c>
      <c r="E17" s="65"/>
      <c r="F17" s="66">
        <f>4516+441</f>
        <v>4957</v>
      </c>
    </row>
    <row r="18" spans="1:8" ht="21.95" customHeight="1" x14ac:dyDescent="0.25">
      <c r="A18" s="64" t="s">
        <v>208</v>
      </c>
      <c r="B18" s="58" t="s">
        <v>209</v>
      </c>
      <c r="C18" s="65">
        <v>0</v>
      </c>
      <c r="D18" s="59">
        <v>0</v>
      </c>
      <c r="E18" s="65">
        <v>0</v>
      </c>
      <c r="F18" s="66">
        <v>0</v>
      </c>
    </row>
    <row r="19" spans="1:8" ht="21.95" customHeight="1" x14ac:dyDescent="0.25">
      <c r="A19" s="64" t="s">
        <v>210</v>
      </c>
      <c r="B19" s="58" t="s">
        <v>211</v>
      </c>
      <c r="C19" s="65">
        <v>0</v>
      </c>
      <c r="D19" s="59">
        <v>4</v>
      </c>
      <c r="E19" s="65">
        <v>0</v>
      </c>
      <c r="F19" s="66">
        <v>0</v>
      </c>
    </row>
    <row r="20" spans="1:8" ht="41.25" customHeight="1" x14ac:dyDescent="0.25">
      <c r="A20" s="64" t="s">
        <v>212</v>
      </c>
      <c r="B20" s="58" t="s">
        <v>213</v>
      </c>
      <c r="C20" s="65">
        <v>305</v>
      </c>
      <c r="D20" s="59">
        <v>8553</v>
      </c>
      <c r="E20" s="65">
        <v>81</v>
      </c>
      <c r="F20" s="66">
        <f>4189+81</f>
        <v>4270</v>
      </c>
    </row>
    <row r="21" spans="1:8" ht="36" customHeight="1" x14ac:dyDescent="0.25">
      <c r="A21" s="64" t="s">
        <v>214</v>
      </c>
      <c r="B21" s="58" t="s">
        <v>215</v>
      </c>
      <c r="C21" s="65">
        <v>0</v>
      </c>
      <c r="D21" s="59">
        <v>0</v>
      </c>
      <c r="E21" s="65">
        <v>0</v>
      </c>
      <c r="F21" s="66">
        <v>0</v>
      </c>
    </row>
    <row r="22" spans="1:8" ht="31.5" customHeight="1" x14ac:dyDescent="0.25">
      <c r="A22" s="64" t="s">
        <v>216</v>
      </c>
      <c r="B22" s="58" t="s">
        <v>217</v>
      </c>
      <c r="C22" s="65">
        <v>0</v>
      </c>
      <c r="D22" s="59">
        <v>0</v>
      </c>
      <c r="E22" s="65">
        <v>0</v>
      </c>
      <c r="F22" s="66">
        <v>0</v>
      </c>
    </row>
    <row r="23" spans="1:8" ht="21.95" customHeight="1" x14ac:dyDescent="0.25">
      <c r="A23" s="93" t="s">
        <v>218</v>
      </c>
      <c r="B23" s="94" t="s">
        <v>219</v>
      </c>
      <c r="C23" s="95">
        <v>0</v>
      </c>
      <c r="D23" s="96">
        <v>0</v>
      </c>
      <c r="E23" s="95">
        <v>0</v>
      </c>
      <c r="F23" s="97">
        <v>0</v>
      </c>
      <c r="G23" s="98"/>
      <c r="H23" s="98"/>
    </row>
    <row r="24" spans="1:8" ht="18.2" customHeight="1" x14ac:dyDescent="0.25">
      <c r="A24" s="93" t="s">
        <v>220</v>
      </c>
      <c r="B24" s="94" t="s">
        <v>221</v>
      </c>
      <c r="C24" s="95">
        <v>0</v>
      </c>
      <c r="D24" s="96">
        <v>151</v>
      </c>
      <c r="E24" s="95">
        <v>0</v>
      </c>
      <c r="F24" s="97">
        <v>0</v>
      </c>
      <c r="G24" s="98"/>
      <c r="H24" s="98"/>
    </row>
    <row r="25" spans="1:8" ht="18.2" customHeight="1" x14ac:dyDescent="0.25">
      <c r="A25" s="93" t="s">
        <v>222</v>
      </c>
      <c r="B25" s="94" t="s">
        <v>223</v>
      </c>
      <c r="C25" s="95">
        <v>1826</v>
      </c>
      <c r="D25" s="99">
        <v>14500</v>
      </c>
      <c r="E25" s="100">
        <v>1554</v>
      </c>
      <c r="F25" s="101">
        <v>11205</v>
      </c>
      <c r="G25" s="98"/>
      <c r="H25" s="98"/>
    </row>
    <row r="26" spans="1:8" ht="18.2" customHeight="1" x14ac:dyDescent="0.25">
      <c r="A26" s="93" t="s">
        <v>224</v>
      </c>
      <c r="B26" s="94" t="s">
        <v>9</v>
      </c>
      <c r="C26" s="96">
        <f>C28+C32+C33+C34+C35+C36+C37+C38+C39</f>
        <v>3129</v>
      </c>
      <c r="D26" s="96">
        <f>D28+D32+D33+D34+D35+D36+D37+D38+D39</f>
        <v>29417</v>
      </c>
      <c r="E26" s="96">
        <f t="shared" ref="E26:F26" si="1">E28+E32+E33+E34+E35+E36+E37+E38+E39</f>
        <v>3513</v>
      </c>
      <c r="F26" s="96">
        <f t="shared" si="1"/>
        <v>28730</v>
      </c>
      <c r="G26" s="98"/>
      <c r="H26" s="98"/>
    </row>
    <row r="27" spans="1:8" ht="18.2" customHeight="1" x14ac:dyDescent="0.25">
      <c r="A27" s="102" t="s">
        <v>16</v>
      </c>
      <c r="B27" s="94" t="s">
        <v>13</v>
      </c>
      <c r="C27" s="103" t="s">
        <v>13</v>
      </c>
      <c r="D27" s="104" t="s">
        <v>13</v>
      </c>
      <c r="E27" s="103" t="s">
        <v>13</v>
      </c>
      <c r="F27" s="105" t="s">
        <v>13</v>
      </c>
      <c r="G27" s="98"/>
      <c r="H27" s="98"/>
    </row>
    <row r="28" spans="1:8" ht="18.2" customHeight="1" x14ac:dyDescent="0.25">
      <c r="A28" s="93" t="s">
        <v>225</v>
      </c>
      <c r="B28" s="94" t="s">
        <v>226</v>
      </c>
      <c r="C28" s="96">
        <f>C30+C31</f>
        <v>0</v>
      </c>
      <c r="D28" s="96">
        <f>D30+D31</f>
        <v>4643</v>
      </c>
      <c r="E28" s="96">
        <f>E30+E31</f>
        <v>0</v>
      </c>
      <c r="F28" s="96">
        <f>F30+F31</f>
        <v>759</v>
      </c>
      <c r="G28" s="98"/>
      <c r="H28" s="98"/>
    </row>
    <row r="29" spans="1:8" ht="18.2" customHeight="1" x14ac:dyDescent="0.25">
      <c r="A29" s="102" t="s">
        <v>16</v>
      </c>
      <c r="B29" s="106" t="s">
        <v>13</v>
      </c>
      <c r="C29" s="103" t="s">
        <v>13</v>
      </c>
      <c r="D29" s="107" t="s">
        <v>13</v>
      </c>
      <c r="E29" s="103" t="s">
        <v>13</v>
      </c>
      <c r="F29" s="108" t="s">
        <v>13</v>
      </c>
      <c r="G29" s="98"/>
      <c r="H29" s="98"/>
    </row>
    <row r="30" spans="1:8" ht="18.2" customHeight="1" x14ac:dyDescent="0.25">
      <c r="A30" s="93" t="s">
        <v>227</v>
      </c>
      <c r="B30" s="109" t="s">
        <v>228</v>
      </c>
      <c r="C30" s="95">
        <v>0</v>
      </c>
      <c r="D30" s="99">
        <v>0</v>
      </c>
      <c r="E30" s="95">
        <v>0</v>
      </c>
      <c r="F30" s="101">
        <v>0</v>
      </c>
      <c r="G30" s="98"/>
      <c r="H30" s="98"/>
    </row>
    <row r="31" spans="1:8" ht="18.2" customHeight="1" x14ac:dyDescent="0.25">
      <c r="A31" s="93" t="s">
        <v>229</v>
      </c>
      <c r="B31" s="109" t="s">
        <v>230</v>
      </c>
      <c r="C31" s="95">
        <v>0</v>
      </c>
      <c r="D31" s="99">
        <v>4643</v>
      </c>
      <c r="E31" s="95">
        <v>0</v>
      </c>
      <c r="F31" s="101">
        <v>759</v>
      </c>
      <c r="G31" s="98"/>
      <c r="H31" s="98"/>
    </row>
    <row r="32" spans="1:8" ht="18.2" customHeight="1" x14ac:dyDescent="0.25">
      <c r="A32" s="93" t="s">
        <v>231</v>
      </c>
      <c r="B32" s="109" t="s">
        <v>232</v>
      </c>
      <c r="C32" s="95">
        <v>855</v>
      </c>
      <c r="D32" s="99">
        <v>5466</v>
      </c>
      <c r="E32" s="95">
        <v>1078</v>
      </c>
      <c r="F32" s="101">
        <v>5676</v>
      </c>
      <c r="G32" s="98"/>
      <c r="H32" s="98"/>
    </row>
    <row r="33" spans="1:8" ht="18.2" customHeight="1" x14ac:dyDescent="0.25">
      <c r="A33" s="93" t="s">
        <v>233</v>
      </c>
      <c r="B33" s="109" t="s">
        <v>234</v>
      </c>
      <c r="C33" s="95">
        <v>223</v>
      </c>
      <c r="D33" s="99">
        <v>2009</v>
      </c>
      <c r="E33" s="95">
        <v>250</v>
      </c>
      <c r="F33" s="101">
        <v>1500</v>
      </c>
      <c r="G33" s="98"/>
      <c r="H33" s="98"/>
    </row>
    <row r="34" spans="1:8" ht="18.2" customHeight="1" x14ac:dyDescent="0.25">
      <c r="A34" s="93" t="s">
        <v>235</v>
      </c>
      <c r="B34" s="109" t="s">
        <v>236</v>
      </c>
      <c r="C34" s="95">
        <v>0</v>
      </c>
      <c r="D34" s="99">
        <v>0</v>
      </c>
      <c r="E34" s="95">
        <v>0</v>
      </c>
      <c r="F34" s="101">
        <v>1258</v>
      </c>
      <c r="G34" s="98"/>
      <c r="H34" s="98"/>
    </row>
    <row r="35" spans="1:8" ht="18.2" customHeight="1" x14ac:dyDescent="0.25">
      <c r="A35" s="93" t="s">
        <v>237</v>
      </c>
      <c r="B35" s="109" t="s">
        <v>238</v>
      </c>
      <c r="C35" s="95">
        <v>2051</v>
      </c>
      <c r="D35" s="99">
        <v>16725</v>
      </c>
      <c r="E35" s="95">
        <v>2050</v>
      </c>
      <c r="F35" s="101">
        <v>18322</v>
      </c>
      <c r="G35" s="98"/>
      <c r="H35" s="98"/>
    </row>
    <row r="36" spans="1:8" ht="18.2" customHeight="1" x14ac:dyDescent="0.25">
      <c r="A36" s="93" t="s">
        <v>239</v>
      </c>
      <c r="B36" s="109" t="s">
        <v>240</v>
      </c>
      <c r="C36" s="95">
        <v>0</v>
      </c>
      <c r="D36" s="99">
        <v>574</v>
      </c>
      <c r="E36" s="95">
        <v>135</v>
      </c>
      <c r="F36" s="101">
        <v>1215</v>
      </c>
      <c r="G36" s="98"/>
      <c r="H36" s="98"/>
    </row>
    <row r="37" spans="1:8" ht="18.2" customHeight="1" x14ac:dyDescent="0.25">
      <c r="A37" s="93" t="s">
        <v>241</v>
      </c>
      <c r="B37" s="109" t="s">
        <v>242</v>
      </c>
      <c r="C37" s="95">
        <v>0</v>
      </c>
      <c r="D37" s="99">
        <v>0</v>
      </c>
      <c r="E37" s="95">
        <v>0</v>
      </c>
      <c r="F37" s="101">
        <v>0</v>
      </c>
      <c r="G37" s="98"/>
      <c r="H37" s="98"/>
    </row>
    <row r="38" spans="1:8" ht="18.2" customHeight="1" x14ac:dyDescent="0.25">
      <c r="A38" s="93" t="s">
        <v>243</v>
      </c>
      <c r="B38" s="109" t="s">
        <v>244</v>
      </c>
      <c r="C38" s="95">
        <v>0</v>
      </c>
      <c r="D38" s="99">
        <v>0</v>
      </c>
      <c r="E38" s="95">
        <v>0</v>
      </c>
      <c r="F38" s="101">
        <v>0</v>
      </c>
      <c r="G38" s="98"/>
      <c r="H38" s="98"/>
    </row>
    <row r="39" spans="1:8" ht="18.2" customHeight="1" x14ac:dyDescent="0.25">
      <c r="A39" s="93" t="s">
        <v>71</v>
      </c>
      <c r="B39" s="109" t="s">
        <v>245</v>
      </c>
      <c r="C39" s="95">
        <v>0</v>
      </c>
      <c r="D39" s="99">
        <v>0</v>
      </c>
      <c r="E39" s="95">
        <v>0</v>
      </c>
      <c r="F39" s="101">
        <v>0</v>
      </c>
      <c r="G39" s="98"/>
      <c r="H39" s="98"/>
    </row>
    <row r="40" spans="1:8" ht="18.2" customHeight="1" x14ac:dyDescent="0.25">
      <c r="A40" s="93" t="s">
        <v>246</v>
      </c>
      <c r="B40" s="109" t="s">
        <v>10</v>
      </c>
      <c r="C40" s="110">
        <f>9801+239020+3646</f>
        <v>252467</v>
      </c>
      <c r="D40" s="99">
        <f>1352437+43950+140336</f>
        <v>1536723</v>
      </c>
      <c r="E40" s="95">
        <f>35909+58144+2998</f>
        <v>97051</v>
      </c>
      <c r="F40" s="101">
        <f>60755+177785+3269</f>
        <v>241809</v>
      </c>
      <c r="G40" s="98"/>
      <c r="H40" s="98"/>
    </row>
    <row r="41" spans="1:8" ht="29.85" customHeight="1" x14ac:dyDescent="0.25">
      <c r="A41" s="93" t="s">
        <v>247</v>
      </c>
      <c r="B41" s="109" t="s">
        <v>11</v>
      </c>
      <c r="C41" s="110">
        <f>31404-9801</f>
        <v>21603</v>
      </c>
      <c r="D41" s="99">
        <v>118813</v>
      </c>
      <c r="E41" s="95">
        <f>23939-35909</f>
        <v>-11970</v>
      </c>
      <c r="F41" s="101">
        <v>102072</v>
      </c>
      <c r="G41" s="98"/>
      <c r="H41" s="98"/>
    </row>
    <row r="42" spans="1:8" ht="18.2" customHeight="1" x14ac:dyDescent="0.25">
      <c r="A42" s="93" t="s">
        <v>248</v>
      </c>
      <c r="B42" s="109" t="s">
        <v>28</v>
      </c>
      <c r="C42" s="95">
        <v>0</v>
      </c>
      <c r="D42" s="99">
        <v>0</v>
      </c>
      <c r="E42" s="95"/>
      <c r="F42" s="101"/>
      <c r="G42" s="98"/>
      <c r="H42" s="98"/>
    </row>
    <row r="43" spans="1:8" ht="18.2" customHeight="1" x14ac:dyDescent="0.25">
      <c r="A43" s="93" t="s">
        <v>249</v>
      </c>
      <c r="B43" s="109" t="s">
        <v>31</v>
      </c>
      <c r="C43" s="110">
        <v>11843</v>
      </c>
      <c r="D43" s="99">
        <v>219691</v>
      </c>
      <c r="E43" s="95">
        <v>60514</v>
      </c>
      <c r="F43" s="101">
        <v>165044</v>
      </c>
      <c r="G43" s="98"/>
      <c r="H43" s="98"/>
    </row>
    <row r="44" spans="1:8" ht="18.2" customHeight="1" x14ac:dyDescent="0.25">
      <c r="A44" s="93" t="s">
        <v>250</v>
      </c>
      <c r="B44" s="109" t="s">
        <v>35</v>
      </c>
      <c r="C44" s="95">
        <v>0</v>
      </c>
      <c r="D44" s="99">
        <v>0</v>
      </c>
      <c r="E44" s="95">
        <v>0</v>
      </c>
      <c r="F44" s="101">
        <v>0</v>
      </c>
      <c r="G44" s="98"/>
      <c r="H44" s="98"/>
    </row>
    <row r="45" spans="1:8" ht="18.2" customHeight="1" x14ac:dyDescent="0.25">
      <c r="A45" s="93" t="s">
        <v>251</v>
      </c>
      <c r="B45" s="109" t="s">
        <v>38</v>
      </c>
      <c r="C45" s="95">
        <v>320</v>
      </c>
      <c r="D45" s="99">
        <v>392</v>
      </c>
      <c r="E45" s="95">
        <v>0</v>
      </c>
      <c r="F45" s="101">
        <v>2</v>
      </c>
      <c r="G45" s="98"/>
      <c r="H45" s="98"/>
    </row>
    <row r="46" spans="1:8" ht="18.2" customHeight="1" x14ac:dyDescent="0.25">
      <c r="A46" s="93" t="s">
        <v>252</v>
      </c>
      <c r="B46" s="109" t="s">
        <v>40</v>
      </c>
      <c r="C46" s="95">
        <v>0</v>
      </c>
      <c r="D46" s="99">
        <v>0</v>
      </c>
      <c r="E46" s="95">
        <v>0</v>
      </c>
      <c r="F46" s="101">
        <v>0</v>
      </c>
      <c r="G46" s="98"/>
      <c r="H46" s="98"/>
    </row>
    <row r="47" spans="1:8" ht="18.2" customHeight="1" x14ac:dyDescent="0.25">
      <c r="A47" s="93" t="s">
        <v>253</v>
      </c>
      <c r="B47" s="109" t="s">
        <v>42</v>
      </c>
      <c r="C47" s="95">
        <f>C49+C50+C51+C52</f>
        <v>0</v>
      </c>
      <c r="D47" s="95">
        <f>D49+D50+D51+D52</f>
        <v>0</v>
      </c>
      <c r="E47" s="95">
        <f>E49+E50+E51+E52</f>
        <v>0</v>
      </c>
      <c r="F47" s="95">
        <f>F49+F50+F51+F52</f>
        <v>0</v>
      </c>
      <c r="G47" s="98"/>
      <c r="H47" s="98"/>
    </row>
    <row r="48" spans="1:8" ht="18.2" customHeight="1" x14ac:dyDescent="0.25">
      <c r="A48" s="102" t="s">
        <v>16</v>
      </c>
      <c r="B48" s="109" t="s">
        <v>13</v>
      </c>
      <c r="C48" s="103" t="s">
        <v>13</v>
      </c>
      <c r="D48" s="111" t="s">
        <v>13</v>
      </c>
      <c r="E48" s="103" t="s">
        <v>13</v>
      </c>
      <c r="F48" s="108" t="s">
        <v>13</v>
      </c>
      <c r="G48" s="98"/>
      <c r="H48" s="98"/>
    </row>
    <row r="49" spans="1:8" ht="18.2" customHeight="1" x14ac:dyDescent="0.25">
      <c r="A49" s="93" t="s">
        <v>254</v>
      </c>
      <c r="B49" s="109" t="s">
        <v>255</v>
      </c>
      <c r="C49" s="95">
        <v>0</v>
      </c>
      <c r="D49" s="99">
        <v>0</v>
      </c>
      <c r="E49" s="95">
        <v>0</v>
      </c>
      <c r="F49" s="101">
        <v>0</v>
      </c>
      <c r="G49" s="98"/>
      <c r="H49" s="98"/>
    </row>
    <row r="50" spans="1:8" ht="18.2" customHeight="1" x14ac:dyDescent="0.25">
      <c r="A50" s="93" t="s">
        <v>256</v>
      </c>
      <c r="B50" s="112" t="s">
        <v>257</v>
      </c>
      <c r="C50" s="95">
        <v>0</v>
      </c>
      <c r="D50" s="113">
        <v>0</v>
      </c>
      <c r="E50" s="95">
        <v>0</v>
      </c>
      <c r="F50" s="114">
        <v>0</v>
      </c>
      <c r="G50" s="98"/>
      <c r="H50" s="98"/>
    </row>
    <row r="51" spans="1:8" ht="18.2" customHeight="1" x14ac:dyDescent="0.25">
      <c r="A51" s="93" t="s">
        <v>258</v>
      </c>
      <c r="B51" s="109" t="s">
        <v>259</v>
      </c>
      <c r="C51" s="95">
        <v>0</v>
      </c>
      <c r="D51" s="99">
        <v>0</v>
      </c>
      <c r="E51" s="95">
        <v>0</v>
      </c>
      <c r="F51" s="101">
        <v>0</v>
      </c>
      <c r="G51" s="98"/>
      <c r="H51" s="98"/>
    </row>
    <row r="52" spans="1:8" ht="18.2" customHeight="1" x14ac:dyDescent="0.25">
      <c r="A52" s="93" t="s">
        <v>260</v>
      </c>
      <c r="B52" s="109" t="s">
        <v>261</v>
      </c>
      <c r="C52" s="115">
        <v>0</v>
      </c>
      <c r="D52" s="113">
        <v>0</v>
      </c>
      <c r="E52" s="95">
        <v>0</v>
      </c>
      <c r="F52" s="101">
        <v>0</v>
      </c>
      <c r="G52" s="98"/>
      <c r="H52" s="98"/>
    </row>
    <row r="53" spans="1:8" ht="21.95" customHeight="1" x14ac:dyDescent="0.25">
      <c r="A53" s="93" t="s">
        <v>262</v>
      </c>
      <c r="B53" s="109" t="s">
        <v>44</v>
      </c>
      <c r="C53" s="116">
        <v>0</v>
      </c>
      <c r="D53" s="116">
        <v>0</v>
      </c>
      <c r="E53" s="100">
        <v>0</v>
      </c>
      <c r="F53" s="101">
        <v>0</v>
      </c>
      <c r="G53" s="98"/>
      <c r="H53" s="98"/>
    </row>
    <row r="54" spans="1:8" ht="18.2" customHeight="1" x14ac:dyDescent="0.25">
      <c r="A54" s="93" t="s">
        <v>263</v>
      </c>
      <c r="B54" s="109" t="s">
        <v>46</v>
      </c>
      <c r="C54" s="117">
        <v>0</v>
      </c>
      <c r="D54" s="118">
        <v>50</v>
      </c>
      <c r="E54" s="95">
        <v>0</v>
      </c>
      <c r="F54" s="101">
        <v>1906</v>
      </c>
      <c r="G54" s="98"/>
      <c r="H54" s="98"/>
    </row>
    <row r="55" spans="1:8" ht="18.2" customHeight="1" x14ac:dyDescent="0.25">
      <c r="A55" s="103" t="s">
        <v>264</v>
      </c>
      <c r="B55" s="109" t="s">
        <v>48</v>
      </c>
      <c r="C55" s="95">
        <f>C10+C26+C40+C41+C42+C43+C44+C45+C46+C47+C53+C54</f>
        <v>291493</v>
      </c>
      <c r="D55" s="95">
        <f t="shared" ref="D55:E55" si="2">D10+D26+D40+D41+D42+D43+D44+D45+D46+D47+D53+D54</f>
        <v>1938327</v>
      </c>
      <c r="E55" s="95">
        <f t="shared" si="2"/>
        <v>150743</v>
      </c>
      <c r="F55" s="95">
        <f>F10+F26+F40+F41+F42+F43+F44+F45+F46+F47+F53+F54</f>
        <v>559995</v>
      </c>
      <c r="G55" s="98"/>
      <c r="H55" s="98"/>
    </row>
    <row r="56" spans="1:8" ht="18.2" customHeight="1" x14ac:dyDescent="0.25">
      <c r="A56" s="93" t="s">
        <v>13</v>
      </c>
      <c r="B56" s="109" t="s">
        <v>13</v>
      </c>
      <c r="C56" s="103" t="s">
        <v>13</v>
      </c>
      <c r="D56" s="111" t="s">
        <v>13</v>
      </c>
      <c r="E56" s="103" t="s">
        <v>13</v>
      </c>
      <c r="F56" s="108" t="s">
        <v>13</v>
      </c>
      <c r="G56" s="98"/>
      <c r="H56" s="98"/>
    </row>
    <row r="57" spans="1:8" ht="18.2" customHeight="1" x14ac:dyDescent="0.25">
      <c r="A57" s="93" t="s">
        <v>265</v>
      </c>
      <c r="B57" s="109" t="s">
        <v>50</v>
      </c>
      <c r="C57" s="95">
        <f>C59+C60+C61+C62</f>
        <v>179</v>
      </c>
      <c r="D57" s="95">
        <f>D59+D60+D61+D62</f>
        <v>661</v>
      </c>
      <c r="E57" s="95">
        <f>E59+E60+E61+E62</f>
        <v>0</v>
      </c>
      <c r="F57" s="95">
        <f>F59+F60+F61+F62</f>
        <v>13</v>
      </c>
      <c r="G57" s="98"/>
      <c r="H57" s="98"/>
    </row>
    <row r="58" spans="1:8" ht="18.2" customHeight="1" x14ac:dyDescent="0.25">
      <c r="A58" s="102" t="s">
        <v>199</v>
      </c>
      <c r="B58" s="109" t="s">
        <v>13</v>
      </c>
      <c r="C58" s="103" t="s">
        <v>13</v>
      </c>
      <c r="D58" s="111" t="s">
        <v>13</v>
      </c>
      <c r="E58" s="103" t="s">
        <v>13</v>
      </c>
      <c r="F58" s="108" t="s">
        <v>13</v>
      </c>
      <c r="G58" s="98"/>
      <c r="H58" s="98"/>
    </row>
    <row r="59" spans="1:8" ht="18.2" customHeight="1" x14ac:dyDescent="0.25">
      <c r="A59" s="93" t="s">
        <v>266</v>
      </c>
      <c r="B59" s="109" t="s">
        <v>267</v>
      </c>
      <c r="C59" s="95">
        <v>179</v>
      </c>
      <c r="D59" s="99">
        <v>661</v>
      </c>
      <c r="E59" s="95"/>
      <c r="F59" s="101">
        <v>1</v>
      </c>
      <c r="G59" s="98"/>
      <c r="H59" s="98"/>
    </row>
    <row r="60" spans="1:8" ht="18.2" customHeight="1" x14ac:dyDescent="0.25">
      <c r="A60" s="93" t="s">
        <v>268</v>
      </c>
      <c r="B60" s="109" t="s">
        <v>269</v>
      </c>
      <c r="C60" s="95">
        <v>0</v>
      </c>
      <c r="D60" s="99">
        <v>0</v>
      </c>
      <c r="E60" s="95">
        <v>0</v>
      </c>
      <c r="F60" s="101">
        <v>0</v>
      </c>
      <c r="G60" s="98"/>
      <c r="H60" s="98"/>
    </row>
    <row r="61" spans="1:8" ht="18.2" customHeight="1" x14ac:dyDescent="0.25">
      <c r="A61" s="93" t="s">
        <v>270</v>
      </c>
      <c r="B61" s="109" t="s">
        <v>271</v>
      </c>
      <c r="C61" s="95">
        <v>0</v>
      </c>
      <c r="D61" s="99">
        <v>0</v>
      </c>
      <c r="E61" s="95"/>
      <c r="F61" s="101">
        <v>12</v>
      </c>
      <c r="G61" s="98"/>
      <c r="H61" s="98"/>
    </row>
    <row r="62" spans="1:8" ht="18.2" customHeight="1" x14ac:dyDescent="0.25">
      <c r="A62" s="93" t="s">
        <v>272</v>
      </c>
      <c r="B62" s="109" t="s">
        <v>273</v>
      </c>
      <c r="C62" s="95">
        <v>0</v>
      </c>
      <c r="D62" s="99">
        <v>0</v>
      </c>
      <c r="E62" s="95">
        <v>0</v>
      </c>
      <c r="F62" s="101">
        <v>0</v>
      </c>
      <c r="G62" s="98"/>
      <c r="H62" s="98"/>
    </row>
    <row r="63" spans="1:8" ht="18.2" customHeight="1" x14ac:dyDescent="0.25">
      <c r="A63" s="93" t="s">
        <v>274</v>
      </c>
      <c r="B63" s="109" t="s">
        <v>52</v>
      </c>
      <c r="C63" s="95">
        <f>C65+C66+C67+C68+C69+C70</f>
        <v>537</v>
      </c>
      <c r="D63" s="95">
        <f>D65+D66+D67+D68+D69+D70</f>
        <v>13499</v>
      </c>
      <c r="E63" s="95">
        <f>E65+E66+E67+E68+E69+E70</f>
        <v>604</v>
      </c>
      <c r="F63" s="95">
        <f>F65+F66+F67+F68+F69+F70</f>
        <v>6829</v>
      </c>
      <c r="G63" s="98"/>
      <c r="H63" s="98"/>
    </row>
    <row r="64" spans="1:8" ht="18.2" customHeight="1" x14ac:dyDescent="0.25">
      <c r="A64" s="102" t="s">
        <v>16</v>
      </c>
      <c r="B64" s="109" t="s">
        <v>13</v>
      </c>
      <c r="C64" s="103" t="s">
        <v>13</v>
      </c>
      <c r="D64" s="111" t="s">
        <v>13</v>
      </c>
      <c r="E64" s="103" t="s">
        <v>13</v>
      </c>
      <c r="F64" s="108" t="s">
        <v>13</v>
      </c>
      <c r="G64" s="98"/>
      <c r="H64" s="98"/>
    </row>
    <row r="65" spans="1:8" ht="18.2" customHeight="1" x14ac:dyDescent="0.25">
      <c r="A65" s="93" t="s">
        <v>275</v>
      </c>
      <c r="B65" s="109" t="s">
        <v>54</v>
      </c>
      <c r="C65" s="95">
        <v>0</v>
      </c>
      <c r="D65" s="99">
        <v>0</v>
      </c>
      <c r="E65" s="95">
        <v>0</v>
      </c>
      <c r="F65" s="101">
        <v>0</v>
      </c>
      <c r="G65" s="98"/>
      <c r="H65" s="98"/>
    </row>
    <row r="66" spans="1:8" ht="18.2" customHeight="1" x14ac:dyDescent="0.25">
      <c r="A66" s="93" t="s">
        <v>276</v>
      </c>
      <c r="B66" s="109" t="s">
        <v>60</v>
      </c>
      <c r="C66" s="95">
        <v>60</v>
      </c>
      <c r="D66" s="99">
        <v>831</v>
      </c>
      <c r="E66" s="95">
        <v>36</v>
      </c>
      <c r="F66" s="101">
        <v>656</v>
      </c>
      <c r="G66" s="98"/>
      <c r="H66" s="98"/>
    </row>
    <row r="67" spans="1:8" ht="18.2" customHeight="1" x14ac:dyDescent="0.25">
      <c r="A67" s="93" t="s">
        <v>277</v>
      </c>
      <c r="B67" s="109" t="s">
        <v>62</v>
      </c>
      <c r="C67" s="95">
        <v>34</v>
      </c>
      <c r="D67" s="99">
        <v>351</v>
      </c>
      <c r="E67" s="95">
        <v>30</v>
      </c>
      <c r="F67" s="101">
        <v>406</v>
      </c>
      <c r="G67" s="98"/>
      <c r="H67" s="98"/>
    </row>
    <row r="68" spans="1:8" ht="18.2" customHeight="1" x14ac:dyDescent="0.25">
      <c r="A68" s="93" t="s">
        <v>278</v>
      </c>
      <c r="B68" s="109" t="s">
        <v>64</v>
      </c>
      <c r="C68" s="95">
        <v>30</v>
      </c>
      <c r="D68" s="99">
        <v>333</v>
      </c>
      <c r="E68" s="95">
        <v>178</v>
      </c>
      <c r="F68" s="101">
        <v>521</v>
      </c>
      <c r="G68" s="98"/>
      <c r="H68" s="98"/>
    </row>
    <row r="69" spans="1:8" ht="18.2" customHeight="1" x14ac:dyDescent="0.25">
      <c r="A69" s="93" t="s">
        <v>279</v>
      </c>
      <c r="B69" s="109" t="s">
        <v>66</v>
      </c>
      <c r="C69" s="95">
        <v>241</v>
      </c>
      <c r="D69" s="99">
        <v>7885</v>
      </c>
      <c r="E69" s="95">
        <v>267</v>
      </c>
      <c r="F69" s="101">
        <v>352</v>
      </c>
      <c r="G69" s="98"/>
      <c r="H69" s="98"/>
    </row>
    <row r="70" spans="1:8" ht="18.2" customHeight="1" x14ac:dyDescent="0.25">
      <c r="A70" s="93" t="s">
        <v>280</v>
      </c>
      <c r="B70" s="109" t="s">
        <v>68</v>
      </c>
      <c r="C70" s="95">
        <v>172</v>
      </c>
      <c r="D70" s="99">
        <v>4099</v>
      </c>
      <c r="E70" s="95">
        <v>93</v>
      </c>
      <c r="F70" s="101">
        <v>4894</v>
      </c>
      <c r="G70" s="98"/>
      <c r="H70" s="98"/>
    </row>
    <row r="71" spans="1:8" ht="18.2" customHeight="1" x14ac:dyDescent="0.25">
      <c r="A71" s="93" t="s">
        <v>281</v>
      </c>
      <c r="B71" s="109" t="s">
        <v>76</v>
      </c>
      <c r="C71" s="95">
        <v>0</v>
      </c>
      <c r="D71" s="113">
        <v>0</v>
      </c>
      <c r="E71" s="95">
        <v>0</v>
      </c>
      <c r="F71" s="114">
        <v>0</v>
      </c>
      <c r="G71" s="98"/>
      <c r="H71" s="98"/>
    </row>
    <row r="72" spans="1:8" ht="18.2" customHeight="1" x14ac:dyDescent="0.25">
      <c r="A72" s="102" t="s">
        <v>16</v>
      </c>
      <c r="B72" s="112" t="s">
        <v>13</v>
      </c>
      <c r="C72" s="103" t="s">
        <v>13</v>
      </c>
      <c r="D72" s="111" t="s">
        <v>13</v>
      </c>
      <c r="E72" s="103" t="s">
        <v>13</v>
      </c>
      <c r="F72" s="108" t="s">
        <v>13</v>
      </c>
      <c r="G72" s="98"/>
      <c r="H72" s="98"/>
    </row>
    <row r="73" spans="1:8" ht="18.2" customHeight="1" x14ac:dyDescent="0.25">
      <c r="A73" s="93" t="s">
        <v>282</v>
      </c>
      <c r="B73" s="109" t="s">
        <v>78</v>
      </c>
      <c r="C73" s="95">
        <v>0</v>
      </c>
      <c r="D73" s="99">
        <v>0</v>
      </c>
      <c r="E73" s="95">
        <v>0</v>
      </c>
      <c r="F73" s="101">
        <v>0</v>
      </c>
      <c r="G73" s="98"/>
      <c r="H73" s="98"/>
    </row>
    <row r="74" spans="1:8" ht="18.2" customHeight="1" x14ac:dyDescent="0.25">
      <c r="A74" s="93" t="s">
        <v>283</v>
      </c>
      <c r="B74" s="109" t="s">
        <v>80</v>
      </c>
      <c r="C74" s="95">
        <v>0</v>
      </c>
      <c r="D74" s="99">
        <v>0</v>
      </c>
      <c r="E74" s="95">
        <v>0</v>
      </c>
      <c r="F74" s="101">
        <v>0</v>
      </c>
      <c r="G74" s="98"/>
      <c r="H74" s="98"/>
    </row>
    <row r="75" spans="1:8" ht="18.2" customHeight="1" x14ac:dyDescent="0.25">
      <c r="A75" s="93" t="s">
        <v>284</v>
      </c>
      <c r="B75" s="109" t="s">
        <v>82</v>
      </c>
      <c r="C75" s="95">
        <v>0</v>
      </c>
      <c r="D75" s="99">
        <v>0</v>
      </c>
      <c r="E75" s="95">
        <v>0</v>
      </c>
      <c r="F75" s="101">
        <v>0</v>
      </c>
      <c r="G75" s="98"/>
      <c r="H75" s="98"/>
    </row>
    <row r="76" spans="1:8" ht="18.2" customHeight="1" x14ac:dyDescent="0.25">
      <c r="A76" s="93" t="s">
        <v>285</v>
      </c>
      <c r="B76" s="109" t="s">
        <v>84</v>
      </c>
      <c r="C76" s="95">
        <v>0</v>
      </c>
      <c r="D76" s="99">
        <v>0</v>
      </c>
      <c r="E76" s="95">
        <v>0</v>
      </c>
      <c r="F76" s="101">
        <v>0</v>
      </c>
      <c r="G76" s="98"/>
      <c r="H76" s="98"/>
    </row>
    <row r="77" spans="1:8" ht="18.2" customHeight="1" x14ac:dyDescent="0.25">
      <c r="A77" s="93" t="s">
        <v>286</v>
      </c>
      <c r="B77" s="109" t="s">
        <v>287</v>
      </c>
      <c r="C77" s="95">
        <v>0</v>
      </c>
      <c r="D77" s="99">
        <v>0</v>
      </c>
      <c r="E77" s="95">
        <v>0</v>
      </c>
      <c r="F77" s="101">
        <v>0</v>
      </c>
      <c r="G77" s="98"/>
      <c r="H77" s="98"/>
    </row>
    <row r="78" spans="1:8" ht="18.2" customHeight="1" x14ac:dyDescent="0.25">
      <c r="A78" s="93" t="s">
        <v>288</v>
      </c>
      <c r="B78" s="109" t="s">
        <v>86</v>
      </c>
      <c r="C78" s="95">
        <f>7672+236987+2852</f>
        <v>247511</v>
      </c>
      <c r="D78" s="99">
        <f>57687+1312267+30026</f>
        <v>1399980</v>
      </c>
      <c r="E78" s="95">
        <f>38752+37+142829-87625+5631</f>
        <v>99624</v>
      </c>
      <c r="F78" s="101">
        <f>62375+37+176456+5783</f>
        <v>244651</v>
      </c>
      <c r="G78" s="98"/>
      <c r="H78" s="98"/>
    </row>
    <row r="79" spans="1:8" ht="29.85" customHeight="1" x14ac:dyDescent="0.25">
      <c r="A79" s="93" t="s">
        <v>289</v>
      </c>
      <c r="B79" s="109" t="s">
        <v>88</v>
      </c>
      <c r="C79" s="95">
        <f>14955-7672</f>
        <v>7283</v>
      </c>
      <c r="D79" s="99">
        <v>120045</v>
      </c>
      <c r="E79" s="95">
        <f>23081-38752</f>
        <v>-15671</v>
      </c>
      <c r="F79" s="101">
        <v>131255</v>
      </c>
      <c r="G79" s="98"/>
      <c r="H79" s="98"/>
    </row>
    <row r="80" spans="1:8" ht="18.2" customHeight="1" x14ac:dyDescent="0.25">
      <c r="A80" s="93" t="s">
        <v>290</v>
      </c>
      <c r="B80" s="109" t="s">
        <v>90</v>
      </c>
      <c r="C80" s="95">
        <v>0</v>
      </c>
      <c r="D80" s="99"/>
      <c r="E80" s="95">
        <v>0</v>
      </c>
      <c r="F80" s="101">
        <v>0</v>
      </c>
      <c r="G80" s="98"/>
      <c r="H80" s="98"/>
    </row>
    <row r="81" spans="1:8" ht="18.2" customHeight="1" x14ac:dyDescent="0.25">
      <c r="A81" s="93" t="s">
        <v>291</v>
      </c>
      <c r="B81" s="109" t="s">
        <v>92</v>
      </c>
      <c r="C81" s="95">
        <v>15341</v>
      </c>
      <c r="D81" s="99">
        <v>233485</v>
      </c>
      <c r="E81" s="95">
        <v>47456</v>
      </c>
      <c r="F81" s="101">
        <v>125027</v>
      </c>
      <c r="G81" s="98"/>
      <c r="H81" s="98"/>
    </row>
    <row r="82" spans="1:8" ht="18.2" customHeight="1" x14ac:dyDescent="0.25">
      <c r="A82" s="93" t="s">
        <v>292</v>
      </c>
      <c r="B82" s="109" t="s">
        <v>94</v>
      </c>
      <c r="C82" s="95">
        <v>0</v>
      </c>
      <c r="D82" s="99">
        <v>0</v>
      </c>
      <c r="E82" s="95">
        <v>0</v>
      </c>
      <c r="F82" s="101">
        <v>0</v>
      </c>
      <c r="G82" s="98"/>
      <c r="H82" s="98"/>
    </row>
    <row r="83" spans="1:8" ht="18.2" customHeight="1" x14ac:dyDescent="0.25">
      <c r="A83" s="93" t="s">
        <v>293</v>
      </c>
      <c r="B83" s="109" t="s">
        <v>97</v>
      </c>
      <c r="C83" s="95">
        <v>0</v>
      </c>
      <c r="D83" s="99">
        <v>0</v>
      </c>
      <c r="E83" s="95">
        <v>0</v>
      </c>
      <c r="F83" s="101">
        <v>0</v>
      </c>
      <c r="G83" s="98"/>
      <c r="H83" s="98"/>
    </row>
    <row r="84" spans="1:8" ht="18.2" customHeight="1" x14ac:dyDescent="0.25">
      <c r="A84" s="93" t="s">
        <v>294</v>
      </c>
      <c r="B84" s="109" t="s">
        <v>99</v>
      </c>
      <c r="C84" s="95">
        <v>0</v>
      </c>
      <c r="D84" s="99">
        <v>0</v>
      </c>
      <c r="E84" s="95">
        <v>0</v>
      </c>
      <c r="F84" s="101">
        <v>0</v>
      </c>
      <c r="G84" s="98"/>
      <c r="H84" s="98"/>
    </row>
    <row r="85" spans="1:8" ht="18.2" customHeight="1" x14ac:dyDescent="0.25">
      <c r="A85" s="93" t="s">
        <v>295</v>
      </c>
      <c r="B85" s="109" t="s">
        <v>101</v>
      </c>
      <c r="C85" s="95">
        <v>0</v>
      </c>
      <c r="D85" s="99">
        <v>0</v>
      </c>
      <c r="E85" s="95">
        <v>0</v>
      </c>
      <c r="F85" s="101">
        <v>0</v>
      </c>
      <c r="G85" s="98"/>
      <c r="H85" s="98"/>
    </row>
    <row r="86" spans="1:8" ht="18.2" customHeight="1" x14ac:dyDescent="0.25">
      <c r="A86" s="102" t="s">
        <v>16</v>
      </c>
      <c r="B86" s="109" t="s">
        <v>13</v>
      </c>
      <c r="C86" s="103" t="s">
        <v>13</v>
      </c>
      <c r="D86" s="111" t="s">
        <v>13</v>
      </c>
      <c r="E86" s="103" t="s">
        <v>13</v>
      </c>
      <c r="F86" s="108" t="s">
        <v>13</v>
      </c>
      <c r="G86" s="98"/>
      <c r="H86" s="98"/>
    </row>
    <row r="87" spans="1:8" ht="18.2" customHeight="1" x14ac:dyDescent="0.25">
      <c r="A87" s="93" t="s">
        <v>296</v>
      </c>
      <c r="B87" s="109" t="s">
        <v>297</v>
      </c>
      <c r="C87" s="95">
        <v>0</v>
      </c>
      <c r="D87" s="99">
        <v>0</v>
      </c>
      <c r="E87" s="95">
        <v>0</v>
      </c>
      <c r="F87" s="101">
        <v>0</v>
      </c>
      <c r="G87" s="98"/>
      <c r="H87" s="98"/>
    </row>
    <row r="88" spans="1:8" ht="18.2" customHeight="1" x14ac:dyDescent="0.25">
      <c r="A88" s="93" t="s">
        <v>298</v>
      </c>
      <c r="B88" s="109" t="s">
        <v>299</v>
      </c>
      <c r="C88" s="95">
        <v>0</v>
      </c>
      <c r="D88" s="99">
        <v>0</v>
      </c>
      <c r="E88" s="95">
        <v>0</v>
      </c>
      <c r="F88" s="101">
        <v>0</v>
      </c>
      <c r="G88" s="98"/>
      <c r="H88" s="98"/>
    </row>
    <row r="89" spans="1:8" ht="18.2" customHeight="1" x14ac:dyDescent="0.2">
      <c r="A89" s="93" t="s">
        <v>300</v>
      </c>
      <c r="B89" s="109" t="s">
        <v>301</v>
      </c>
      <c r="C89" s="95">
        <v>0</v>
      </c>
      <c r="D89" s="99">
        <v>0</v>
      </c>
      <c r="E89" s="95">
        <v>0</v>
      </c>
      <c r="F89" s="101">
        <v>0</v>
      </c>
      <c r="G89" s="98"/>
      <c r="H89" s="98"/>
    </row>
    <row r="90" spans="1:8" ht="18.2" customHeight="1" x14ac:dyDescent="0.2">
      <c r="A90" s="93" t="s">
        <v>302</v>
      </c>
      <c r="B90" s="109" t="s">
        <v>303</v>
      </c>
      <c r="C90" s="95">
        <v>0</v>
      </c>
      <c r="D90" s="99">
        <v>0</v>
      </c>
      <c r="E90" s="95">
        <v>0</v>
      </c>
      <c r="F90" s="101">
        <v>0</v>
      </c>
      <c r="G90" s="98"/>
      <c r="H90" s="98"/>
    </row>
    <row r="91" spans="1:8" ht="21.95" customHeight="1" x14ac:dyDescent="0.2">
      <c r="A91" s="93" t="s">
        <v>304</v>
      </c>
      <c r="B91" s="109" t="s">
        <v>103</v>
      </c>
      <c r="C91" s="95">
        <v>0</v>
      </c>
      <c r="D91" s="99">
        <v>130</v>
      </c>
      <c r="E91" s="95">
        <v>4</v>
      </c>
      <c r="F91" s="101">
        <v>77</v>
      </c>
      <c r="G91" s="98"/>
      <c r="H91" s="98"/>
    </row>
    <row r="92" spans="1:8" ht="18.2" customHeight="1" x14ac:dyDescent="0.2">
      <c r="A92" s="93" t="s">
        <v>305</v>
      </c>
      <c r="B92" s="109" t="s">
        <v>105</v>
      </c>
      <c r="C92" s="95">
        <v>8207</v>
      </c>
      <c r="D92" s="95">
        <v>88293</v>
      </c>
      <c r="E92" s="95">
        <v>8811</v>
      </c>
      <c r="F92" s="95">
        <v>122142</v>
      </c>
      <c r="G92" s="98"/>
      <c r="H92" s="98"/>
    </row>
    <row r="93" spans="1:8" ht="18.2" customHeight="1" x14ac:dyDescent="0.2">
      <c r="A93" s="102" t="s">
        <v>16</v>
      </c>
      <c r="B93" s="112" t="s">
        <v>13</v>
      </c>
      <c r="C93" s="103" t="s">
        <v>13</v>
      </c>
      <c r="D93" s="119" t="s">
        <v>13</v>
      </c>
      <c r="E93" s="103" t="s">
        <v>13</v>
      </c>
      <c r="F93" s="108" t="s">
        <v>13</v>
      </c>
      <c r="G93" s="98"/>
      <c r="H93" s="98"/>
    </row>
    <row r="94" spans="1:8" ht="18.2" customHeight="1" x14ac:dyDescent="0.2">
      <c r="A94" s="93" t="s">
        <v>306</v>
      </c>
      <c r="B94" s="109" t="s">
        <v>307</v>
      </c>
      <c r="C94" s="95">
        <v>4868</v>
      </c>
      <c r="D94" s="99">
        <v>53373</v>
      </c>
      <c r="E94" s="120">
        <v>5258</v>
      </c>
      <c r="F94" s="121">
        <v>54721</v>
      </c>
      <c r="G94" s="98"/>
      <c r="H94" s="98"/>
    </row>
    <row r="95" spans="1:8" ht="18.2" customHeight="1" x14ac:dyDescent="0.2">
      <c r="A95" s="122" t="s">
        <v>308</v>
      </c>
      <c r="B95" s="123" t="s">
        <v>309</v>
      </c>
      <c r="C95" s="120">
        <v>1542</v>
      </c>
      <c r="D95" s="124">
        <v>16567</v>
      </c>
      <c r="E95" s="120">
        <v>2205</v>
      </c>
      <c r="F95" s="121">
        <v>41238</v>
      </c>
      <c r="G95" s="98"/>
      <c r="H95" s="98"/>
    </row>
    <row r="96" spans="1:8" ht="18.2" customHeight="1" x14ac:dyDescent="0.2">
      <c r="A96" s="122" t="s">
        <v>310</v>
      </c>
      <c r="B96" s="123" t="s">
        <v>311</v>
      </c>
      <c r="C96" s="120">
        <v>26</v>
      </c>
      <c r="D96" s="124">
        <v>547</v>
      </c>
      <c r="E96" s="120"/>
      <c r="F96" s="121">
        <v>382</v>
      </c>
      <c r="G96" s="98"/>
      <c r="H96" s="98"/>
    </row>
    <row r="97" spans="1:8" ht="18.2" customHeight="1" x14ac:dyDescent="0.2">
      <c r="A97" s="122" t="s">
        <v>312</v>
      </c>
      <c r="B97" s="123" t="s">
        <v>313</v>
      </c>
      <c r="C97" s="120">
        <v>0</v>
      </c>
      <c r="D97" s="124">
        <v>0</v>
      </c>
      <c r="E97" s="120">
        <v>0</v>
      </c>
      <c r="F97" s="121">
        <v>0</v>
      </c>
      <c r="G97" s="98"/>
      <c r="H97" s="98"/>
    </row>
    <row r="98" spans="1:8" ht="18.2" customHeight="1" x14ac:dyDescent="0.2">
      <c r="A98" s="122" t="s">
        <v>314</v>
      </c>
      <c r="B98" s="123" t="s">
        <v>315</v>
      </c>
      <c r="C98" s="120">
        <v>1022</v>
      </c>
      <c r="D98" s="124">
        <v>7238</v>
      </c>
      <c r="E98" s="120">
        <v>817</v>
      </c>
      <c r="F98" s="121">
        <v>6959</v>
      </c>
      <c r="G98" s="98"/>
      <c r="H98" s="98"/>
    </row>
    <row r="99" spans="1:8" ht="21.95" customHeight="1" x14ac:dyDescent="0.2">
      <c r="A99" s="122" t="s">
        <v>316</v>
      </c>
      <c r="B99" s="123" t="s">
        <v>317</v>
      </c>
      <c r="C99" s="120">
        <v>537</v>
      </c>
      <c r="D99" s="124">
        <v>8374</v>
      </c>
      <c r="E99" s="120">
        <v>530</v>
      </c>
      <c r="F99" s="121">
        <v>6382</v>
      </c>
      <c r="G99" s="98"/>
      <c r="H99" s="98"/>
    </row>
    <row r="100" spans="1:8" ht="18.2" customHeight="1" x14ac:dyDescent="0.2">
      <c r="A100" s="122" t="s">
        <v>318</v>
      </c>
      <c r="B100" s="123" t="s">
        <v>319</v>
      </c>
      <c r="C100" s="120">
        <v>212</v>
      </c>
      <c r="D100" s="124">
        <v>2194</v>
      </c>
      <c r="E100" s="120">
        <v>1</v>
      </c>
      <c r="F100" s="121">
        <v>12460</v>
      </c>
      <c r="G100" s="98"/>
      <c r="H100" s="98"/>
    </row>
    <row r="101" spans="1:8" ht="18.2" customHeight="1" x14ac:dyDescent="0.2">
      <c r="A101" s="122" t="s">
        <v>320</v>
      </c>
      <c r="B101" s="123" t="s">
        <v>107</v>
      </c>
      <c r="C101" s="125">
        <v>25</v>
      </c>
      <c r="D101" s="124">
        <v>431</v>
      </c>
      <c r="E101" s="125">
        <v>68</v>
      </c>
      <c r="F101" s="121">
        <v>17336</v>
      </c>
      <c r="G101" s="98"/>
      <c r="H101" s="98"/>
    </row>
    <row r="102" spans="1:8" ht="18.2" customHeight="1" x14ac:dyDescent="0.2">
      <c r="A102" s="126" t="s">
        <v>321</v>
      </c>
      <c r="B102" s="123" t="s">
        <v>109</v>
      </c>
      <c r="C102" s="120">
        <f>C57+C63+C71+C78+C79+C80+C81+C82+C83+C84+C85+C91+C92+C101</f>
        <v>279083</v>
      </c>
      <c r="D102" s="120">
        <f>D57+D63+D71+D78+D79+D80+D81+D82+D83+D84+D85+D91+D92+D101</f>
        <v>1856524</v>
      </c>
      <c r="E102" s="120">
        <f>E57+E63+E71+E78+E79+E80+E81+E82+E83+E84+E85+E91+E92+E101</f>
        <v>140896</v>
      </c>
      <c r="F102" s="120">
        <f>F57+F63+F71+F78+F79+F80+F81+F82+F83+F84+F85+F91+F92+F101</f>
        <v>647330</v>
      </c>
      <c r="G102" s="98"/>
      <c r="H102" s="98"/>
    </row>
    <row r="103" spans="1:8" ht="18.2" customHeight="1" x14ac:dyDescent="0.2">
      <c r="A103" s="122" t="s">
        <v>13</v>
      </c>
      <c r="B103" s="123" t="s">
        <v>13</v>
      </c>
      <c r="C103" s="126" t="s">
        <v>13</v>
      </c>
      <c r="D103" s="127" t="s">
        <v>13</v>
      </c>
      <c r="E103" s="126" t="s">
        <v>13</v>
      </c>
      <c r="F103" s="128" t="s">
        <v>13</v>
      </c>
      <c r="G103" s="98"/>
      <c r="H103" s="98"/>
    </row>
    <row r="104" spans="1:8" ht="21.2" customHeight="1" x14ac:dyDescent="0.2">
      <c r="A104" s="126" t="s">
        <v>322</v>
      </c>
      <c r="B104" s="123" t="s">
        <v>111</v>
      </c>
      <c r="C104" s="120">
        <f>C55-C102</f>
        <v>12410</v>
      </c>
      <c r="D104" s="129">
        <f>D55-D102</f>
        <v>81803</v>
      </c>
      <c r="E104" s="120">
        <f>E55-E102</f>
        <v>9847</v>
      </c>
      <c r="F104" s="120">
        <f>F55-F102</f>
        <v>-87335</v>
      </c>
      <c r="G104" s="98"/>
      <c r="H104" s="98"/>
    </row>
    <row r="105" spans="1:8" ht="14.45" customHeight="1" x14ac:dyDescent="0.2">
      <c r="A105" s="122" t="s">
        <v>13</v>
      </c>
      <c r="B105" s="123" t="s">
        <v>13</v>
      </c>
      <c r="C105" s="126" t="s">
        <v>13</v>
      </c>
      <c r="D105" s="130" t="s">
        <v>13</v>
      </c>
      <c r="E105" s="126" t="s">
        <v>13</v>
      </c>
      <c r="F105" s="128" t="s">
        <v>13</v>
      </c>
      <c r="G105" s="98"/>
      <c r="H105" s="98"/>
    </row>
    <row r="106" spans="1:8" ht="18.2" customHeight="1" x14ac:dyDescent="0.2">
      <c r="A106" s="122" t="s">
        <v>323</v>
      </c>
      <c r="B106" s="123" t="s">
        <v>136</v>
      </c>
      <c r="C106" s="120">
        <v>0</v>
      </c>
      <c r="D106" s="131">
        <f>D104*20%</f>
        <v>16360.6</v>
      </c>
      <c r="E106" s="120">
        <v>0</v>
      </c>
      <c r="F106" s="121">
        <v>0</v>
      </c>
      <c r="G106" s="98"/>
      <c r="H106" s="98"/>
    </row>
    <row r="107" spans="1:8" ht="18.2" customHeight="1" x14ac:dyDescent="0.2">
      <c r="A107" s="122" t="s">
        <v>13</v>
      </c>
      <c r="B107" s="123" t="s">
        <v>13</v>
      </c>
      <c r="C107" s="126" t="s">
        <v>13</v>
      </c>
      <c r="D107" s="130" t="s">
        <v>13</v>
      </c>
      <c r="E107" s="126" t="s">
        <v>13</v>
      </c>
      <c r="F107" s="128" t="s">
        <v>13</v>
      </c>
      <c r="G107" s="98"/>
      <c r="H107" s="98"/>
    </row>
    <row r="108" spans="1:8" ht="21.95" customHeight="1" x14ac:dyDescent="0.2">
      <c r="A108" s="126" t="s">
        <v>324</v>
      </c>
      <c r="B108" s="123" t="s">
        <v>146</v>
      </c>
      <c r="C108" s="120">
        <f>C104</f>
        <v>12410</v>
      </c>
      <c r="D108" s="131">
        <f>D104-D106</f>
        <v>65442.400000000001</v>
      </c>
      <c r="E108" s="120">
        <v>0</v>
      </c>
      <c r="F108" s="121">
        <v>0</v>
      </c>
      <c r="G108" s="98"/>
      <c r="H108" s="98"/>
    </row>
    <row r="109" spans="1:8" ht="18.2" customHeight="1" x14ac:dyDescent="0.2">
      <c r="A109" s="122" t="s">
        <v>325</v>
      </c>
      <c r="B109" s="123" t="s">
        <v>148</v>
      </c>
      <c r="C109" s="120">
        <v>0</v>
      </c>
      <c r="D109" s="131">
        <v>0</v>
      </c>
      <c r="E109" s="120">
        <v>0</v>
      </c>
      <c r="F109" s="121">
        <v>0</v>
      </c>
      <c r="G109" s="98"/>
      <c r="H109" s="98"/>
    </row>
    <row r="110" spans="1:8" ht="18.2" customHeight="1" x14ac:dyDescent="0.2">
      <c r="A110" s="122" t="s">
        <v>13</v>
      </c>
      <c r="B110" s="123" t="s">
        <v>13</v>
      </c>
      <c r="C110" s="126" t="s">
        <v>13</v>
      </c>
      <c r="D110" s="130" t="s">
        <v>13</v>
      </c>
      <c r="E110" s="126" t="s">
        <v>13</v>
      </c>
      <c r="F110" s="128" t="s">
        <v>13</v>
      </c>
      <c r="G110" s="98"/>
      <c r="H110" s="98"/>
    </row>
    <row r="111" spans="1:8" ht="18.2" customHeight="1" x14ac:dyDescent="0.2">
      <c r="A111" s="126" t="s">
        <v>326</v>
      </c>
      <c r="B111" s="123" t="s">
        <v>150</v>
      </c>
      <c r="C111" s="120">
        <v>0</v>
      </c>
      <c r="D111" s="131">
        <f>D108</f>
        <v>65442.400000000001</v>
      </c>
      <c r="E111" s="120">
        <v>0</v>
      </c>
      <c r="F111" s="121">
        <v>0</v>
      </c>
      <c r="G111" s="98"/>
      <c r="H111" s="98"/>
    </row>
    <row r="112" spans="1:8" ht="12.2" customHeight="1" x14ac:dyDescent="0.25">
      <c r="A112" s="98"/>
      <c r="B112" s="98"/>
      <c r="C112" s="98"/>
      <c r="D112" s="98"/>
      <c r="E112" s="98"/>
      <c r="F112" s="98"/>
      <c r="G112" s="98"/>
      <c r="H112" s="98"/>
    </row>
    <row r="113" spans="1:8" ht="14.45" customHeight="1" x14ac:dyDescent="0.25">
      <c r="A113" s="132" t="s">
        <v>327</v>
      </c>
      <c r="B113" s="98"/>
      <c r="C113" s="98"/>
      <c r="D113" s="98"/>
      <c r="E113" s="98"/>
      <c r="F113" s="98"/>
      <c r="G113" s="98"/>
      <c r="H113" s="98"/>
    </row>
    <row r="114" spans="1:8" ht="9.1999999999999993" customHeight="1" x14ac:dyDescent="0.25">
      <c r="A114" s="98"/>
      <c r="B114" s="98"/>
      <c r="C114" s="98"/>
      <c r="D114" s="98"/>
      <c r="E114" s="98"/>
      <c r="F114" s="98"/>
      <c r="G114" s="98"/>
      <c r="H114" s="98"/>
    </row>
    <row r="115" spans="1:8" ht="14.45" customHeight="1" x14ac:dyDescent="0.2">
      <c r="A115" s="133" t="s">
        <v>13</v>
      </c>
      <c r="B115" s="134"/>
      <c r="C115" s="134"/>
      <c r="D115" s="134"/>
      <c r="E115" s="134"/>
      <c r="F115" s="135"/>
      <c r="G115" s="98"/>
      <c r="H115" s="98"/>
    </row>
    <row r="116" spans="1:8" ht="131.44999999999999" customHeight="1" x14ac:dyDescent="0.25"/>
    <row r="117" spans="1:8" ht="14.45" customHeight="1" x14ac:dyDescent="0.25">
      <c r="A117" s="8" t="s">
        <v>328</v>
      </c>
      <c r="C117" s="7" t="s">
        <v>13</v>
      </c>
      <c r="D117" s="46"/>
      <c r="F117" s="8" t="s">
        <v>188</v>
      </c>
    </row>
    <row r="118" spans="1:8" ht="18.2" customHeight="1" x14ac:dyDescent="0.25"/>
    <row r="119" spans="1:8" ht="14.45" customHeight="1" x14ac:dyDescent="0.25">
      <c r="A119" s="8" t="s">
        <v>329</v>
      </c>
      <c r="C119" s="7" t="s">
        <v>13</v>
      </c>
      <c r="D119" s="46"/>
      <c r="F119" s="8" t="s">
        <v>188</v>
      </c>
    </row>
    <row r="120" spans="1:8" ht="18.95" customHeight="1" x14ac:dyDescent="0.25"/>
    <row r="121" spans="1:8" ht="14.45" customHeight="1" x14ac:dyDescent="0.25">
      <c r="A121" s="8" t="s">
        <v>190</v>
      </c>
      <c r="C121" s="7" t="s">
        <v>13</v>
      </c>
      <c r="D121" s="46"/>
      <c r="F121" s="8" t="s">
        <v>188</v>
      </c>
    </row>
    <row r="122" spans="1:8" ht="17.45" customHeight="1" x14ac:dyDescent="0.25"/>
    <row r="123" spans="1:8" ht="14.45" customHeight="1" x14ac:dyDescent="0.25">
      <c r="A123" s="8" t="s">
        <v>191</v>
      </c>
      <c r="C123" s="7" t="s">
        <v>13</v>
      </c>
      <c r="D123" s="46"/>
    </row>
    <row r="124" spans="1:8" ht="15.95" customHeight="1" x14ac:dyDescent="0.25"/>
    <row r="125" spans="1:8" ht="9.9499999999999993" customHeight="1" x14ac:dyDescent="0.25">
      <c r="A125" s="8" t="s">
        <v>330</v>
      </c>
    </row>
    <row r="126" spans="1:8" ht="18.2" customHeight="1" x14ac:dyDescent="0.25"/>
  </sheetData>
  <mergeCells count="8">
    <mergeCell ref="C121:D121"/>
    <mergeCell ref="C123:D123"/>
    <mergeCell ref="A1:F1"/>
    <mergeCell ref="B3:E3"/>
    <mergeCell ref="A5:C5"/>
    <mergeCell ref="A115:F115"/>
    <mergeCell ref="C117:D117"/>
    <mergeCell ref="C119:D119"/>
  </mergeCells>
  <pageMargins left="0" right="0" top="0" bottom="0" header="0.31496062992125984" footer="0.31496062992125984"/>
  <pageSetup paperSize="9" scale="68" fitToHeight="2" orientation="portrait" r:id="rId1"/>
  <rowBreaks count="1" manualBreakCount="1">
    <brk id="1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Ф12016</vt:lpstr>
      <vt:lpstr>ОПУ2016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Самал Акыббекова</dc:creator>
  <cp:lastModifiedBy>Самал Акыббекова</cp:lastModifiedBy>
  <cp:lastPrinted>2016-10-13T06:00:45Z</cp:lastPrinted>
  <dcterms:created xsi:type="dcterms:W3CDTF">2016-10-13T05:59:16Z</dcterms:created>
  <dcterms:modified xsi:type="dcterms:W3CDTF">2016-10-13T06:01:37Z</dcterms:modified>
</cp:coreProperties>
</file>