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F70" i="2"/>
  <c r="F71" s="1"/>
  <c r="E70"/>
  <c r="E71" s="1"/>
  <c r="C70"/>
  <c r="F67"/>
  <c r="E67"/>
  <c r="D67"/>
  <c r="C67"/>
  <c r="J62"/>
  <c r="I62"/>
  <c r="H62"/>
  <c r="G62"/>
  <c r="J55"/>
  <c r="I55"/>
  <c r="H55"/>
  <c r="G55"/>
  <c r="J51"/>
  <c r="I51"/>
  <c r="H51"/>
  <c r="G51"/>
  <c r="J43"/>
  <c r="I43"/>
  <c r="G43"/>
  <c r="D43"/>
  <c r="D71" s="1"/>
  <c r="C43"/>
  <c r="C71" s="1"/>
  <c r="E40"/>
  <c r="D40"/>
  <c r="C40"/>
  <c r="F36"/>
  <c r="E36"/>
  <c r="D36"/>
  <c r="C36"/>
  <c r="F35"/>
  <c r="E35"/>
  <c r="D35"/>
  <c r="C35"/>
  <c r="F34"/>
  <c r="E34"/>
  <c r="D34"/>
  <c r="C34"/>
  <c r="F32"/>
  <c r="J32" s="1"/>
  <c r="E32"/>
  <c r="I32" s="1"/>
  <c r="D32"/>
  <c r="H32" s="1"/>
  <c r="C32"/>
  <c r="G32" s="1"/>
  <c r="F31"/>
  <c r="D31"/>
  <c r="J24"/>
  <c r="I24"/>
  <c r="H24"/>
  <c r="G24"/>
  <c r="F20"/>
  <c r="J20" s="1"/>
  <c r="E20"/>
  <c r="I20" s="1"/>
  <c r="D20"/>
  <c r="H20" s="1"/>
  <c r="C20"/>
  <c r="G20" s="1"/>
  <c r="J11"/>
  <c r="I11"/>
  <c r="G11"/>
  <c r="D11"/>
  <c r="D41" s="1"/>
  <c r="D73" s="1"/>
  <c r="D77" s="1"/>
  <c r="D82" s="1"/>
  <c r="C11"/>
  <c r="C41" s="1"/>
  <c r="C73" s="1"/>
  <c r="C77" s="1"/>
  <c r="C82" s="1"/>
  <c r="A6"/>
  <c r="A4"/>
  <c r="C65" i="1"/>
  <c r="C62"/>
  <c r="C67" s="1"/>
  <c r="F54"/>
  <c r="E54"/>
  <c r="C50"/>
  <c r="C51" s="1"/>
  <c r="C48"/>
  <c r="C42"/>
  <c r="C34"/>
  <c r="C27"/>
  <c r="C23"/>
  <c r="C22"/>
  <c r="F17"/>
  <c r="E17"/>
  <c r="C15"/>
  <c r="C13"/>
  <c r="C11"/>
  <c r="C36" s="1"/>
  <c r="C68" l="1"/>
  <c r="H11" i="2"/>
  <c r="F41"/>
  <c r="F73" s="1"/>
  <c r="F77" s="1"/>
  <c r="F82" s="1"/>
  <c r="H43"/>
  <c r="E41"/>
  <c r="E73" s="1"/>
  <c r="E77" s="1"/>
  <c r="E82" s="1"/>
</calcChain>
</file>

<file path=xl/sharedStrings.xml><?xml version="1.0" encoding="utf-8"?>
<sst xmlns="http://schemas.openxmlformats.org/spreadsheetml/2006/main" count="177" uniqueCount="156">
  <si>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</si>
  <si>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</si>
  <si>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</si>
  <si>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</si>
  <si>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>(полное наименование организации)</t>
  </si>
  <si>
    <t xml:space="preserve"> по состоянию на " 01 " июля  2015 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</si>
  <si>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</si>
  <si>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</si>
  <si>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</si>
  <si>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</si>
  <si>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</si>
  <si>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</si>
  <si>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</si>
  <si>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</si>
  <si>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</si>
  <si>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</si>
  <si>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</si>
  <si>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</si>
  <si>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</si>
  <si>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</si>
  <si>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</si>
  <si>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</si>
  <si>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</si>
  <si>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</si>
  <si>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</si>
  <si>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</si>
  <si>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</si>
  <si>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</si>
  <si>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</si>
  <si>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</si>
  <si>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</si>
  <si>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</si>
  <si>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</si>
  <si>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</si>
  <si>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</si>
  <si>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</si>
  <si>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</si>
  <si>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</si>
  <si>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</si>
  <si>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</si>
  <si>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</si>
  <si>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</si>
  <si>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</si>
  <si>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</si>
  <si>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</si>
  <si>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</si>
  <si>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</si>
  <si>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</si>
  <si>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</si>
  <si>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</si>
  <si>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</si>
  <si>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</si>
  <si>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</si>
  <si>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</si>
  <si>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</si>
  <si>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</si>
  <si>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</si>
  <si>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</si>
  <si>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</si>
  <si>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</si>
  <si>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</si>
  <si>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</si>
  <si>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</si>
  <si>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</si>
  <si>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</si>
  <si>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</si>
  <si>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</si>
  <si>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</si>
  <si>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</si>
  <si>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</si>
  <si>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</si>
  <si>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</si>
  <si>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</si>
  <si>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</si>
  <si>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</si>
  <si>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>Доля меньшинства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</si>
  <si>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</si>
  <si>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</si>
  <si>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</si>
  <si>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</si>
  <si>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</si>
  <si>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</si>
  <si>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</si>
  <si>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</si>
  <si>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</si>
  <si>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</si>
  <si>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</si>
  <si>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</si>
  <si>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</si>
  <si>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</si>
  <si>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</si>
  <si>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</si>
  <si>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</si>
  <si>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</si>
  <si>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</si>
  <si>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</si>
  <si>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</si>
  <si>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</si>
  <si>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</si>
  <si>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</si>
  <si>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</si>
  <si>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</si>
  <si>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</si>
  <si>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</si>
  <si>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</si>
  <si>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</si>
  <si>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</si>
  <si>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</si>
  <si>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</si>
  <si>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</si>
  <si>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</si>
  <si>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</si>
  <si>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</si>
  <si>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</si>
  <si>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</si>
  <si>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</si>
  <si>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</si>
  <si>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</si>
  <si>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</si>
  <si>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</si>
  <si>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</si>
  <si>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</si>
  <si>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</si>
  <si>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</si>
  <si>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</si>
  <si>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</si>
  <si>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</si>
  <si>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</si>
  <si>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</si>
  <si>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</si>
  <si>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</si>
  <si>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</si>
  <si>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</si>
  <si>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</si>
  <si>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</si>
  <si>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</si>
  <si>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</si>
  <si>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</si>
  <si>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</si>
  <si>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</si>
  <si>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</si>
  <si>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</si>
  <si>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</si>
  <si>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</si>
  <si>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</si>
  <si>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</si>
  <si>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</si>
  <si>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</si>
  <si>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</si>
  <si>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</si>
  <si>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</si>
  <si>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</si>
  <si>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</si>
  <si>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</si>
  <si>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</si>
  <si>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Место печати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</si>
</sst>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-* #,##0.00_т_г_._-;\-* #,##0.00_т_г_._-;_-* &quot;-&quot;??_т_г_._-;_-@_-"/>
    <numFmt numFmtId="166" formatCode="_-* #,##0_т_г_._-;\-* #,##0_т_г_._-;_-* &quot;-&quot;??_т_г_._-;_-@_-"/>
    <numFmt numFmtId="167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165" fontId="2" fillId="0" borderId="0" applyFont="0" applyFill="0" applyBorder="0" applyAlignment="0" applyProtection="0"/>
    <xf numFmtId="0" fontId="17" fillId="0" borderId="0"/>
    <xf numFmtId="0" fontId="18" fillId="0" borderId="0">
      <alignment horizontal="left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21" fillId="0" borderId="0">
      <alignment horizontal="center" vertical="top"/>
    </xf>
    <xf numFmtId="0" fontId="19" fillId="0" borderId="0">
      <alignment horizontal="center" vertical="top"/>
    </xf>
    <xf numFmtId="0" fontId="21" fillId="0" borderId="0">
      <alignment horizontal="center" vertical="top"/>
    </xf>
    <xf numFmtId="0" fontId="20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19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left" vertical="top"/>
    </xf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7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2" fillId="0" borderId="0" xfId="2" applyFont="1" applyFill="1" applyProtection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3" applyFont="1" applyFill="1" applyProtection="1">
      <protection locked="0"/>
    </xf>
    <xf numFmtId="0" fontId="8" fillId="0" borderId="1" xfId="2" applyFont="1" applyFill="1" applyBorder="1" applyAlignment="1" applyProtection="1">
      <protection locked="0"/>
    </xf>
    <xf numFmtId="0" fontId="9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8" fillId="0" borderId="1" xfId="2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2" applyNumberFormat="1" applyFont="1" applyFill="1" applyBorder="1" applyAlignment="1" applyProtection="1">
      <alignment vertical="top" wrapText="1"/>
    </xf>
    <xf numFmtId="3" fontId="9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3" fontId="11" fillId="0" borderId="0" xfId="2" applyNumberFormat="1" applyFont="1" applyFill="1" applyProtection="1">
      <protection locked="0"/>
    </xf>
    <xf numFmtId="0" fontId="12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49" fontId="8" fillId="0" borderId="0" xfId="4" applyNumberFormat="1" applyFont="1" applyFill="1" applyProtection="1">
      <protection locked="0"/>
    </xf>
    <xf numFmtId="164" fontId="4" fillId="0" borderId="0" xfId="1" applyFont="1" applyAlignment="1">
      <alignment horizontal="left"/>
    </xf>
    <xf numFmtId="0" fontId="5" fillId="0" borderId="0" xfId="0" applyFont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2" fillId="0" borderId="0" xfId="2" applyFill="1" applyAlignment="1">
      <alignment wrapText="1"/>
    </xf>
    <xf numFmtId="0" fontId="8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horizontal="center" vertical="top" wrapText="1"/>
      <protection locked="0"/>
    </xf>
    <xf numFmtId="3" fontId="8" fillId="0" borderId="1" xfId="2" applyNumberFormat="1" applyFont="1" applyFill="1" applyBorder="1" applyAlignment="1" applyProtection="1">
      <alignment vertical="top"/>
    </xf>
    <xf numFmtId="0" fontId="8" fillId="0" borderId="4" xfId="2" applyFont="1" applyFill="1" applyBorder="1" applyAlignment="1" applyProtection="1">
      <alignment vertical="top" wrapText="1"/>
    </xf>
    <xf numFmtId="0" fontId="8" fillId="0" borderId="5" xfId="2" applyFont="1" applyFill="1" applyBorder="1" applyAlignment="1" applyProtection="1">
      <alignment horizontal="center" vertical="top" wrapText="1"/>
      <protection locked="0"/>
    </xf>
    <xf numFmtId="166" fontId="8" fillId="0" borderId="1" xfId="5" applyNumberFormat="1" applyFont="1" applyFill="1" applyBorder="1" applyAlignment="1" applyProtection="1">
      <alignment vertical="top"/>
    </xf>
    <xf numFmtId="0" fontId="15" fillId="0" borderId="0" xfId="3" applyFont="1" applyFill="1" applyAlignment="1" applyProtection="1">
      <alignment wrapText="1" shrinkToFit="1"/>
      <protection locked="0"/>
    </xf>
    <xf numFmtId="3" fontId="8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8" fillId="0" borderId="1" xfId="2" applyNumberFormat="1" applyFont="1" applyFill="1" applyBorder="1" applyProtection="1">
      <protection locked="0"/>
    </xf>
    <xf numFmtId="166" fontId="8" fillId="0" borderId="1" xfId="5" applyNumberFormat="1" applyFont="1" applyFill="1" applyBorder="1" applyProtection="1">
      <protection locked="0"/>
    </xf>
    <xf numFmtId="3" fontId="8" fillId="0" borderId="1" xfId="2" applyNumberFormat="1" applyFont="1" applyFill="1" applyBorder="1" applyProtection="1"/>
    <xf numFmtId="166" fontId="8" fillId="0" borderId="1" xfId="5" applyNumberFormat="1" applyFont="1" applyFill="1" applyBorder="1" applyProtection="1"/>
    <xf numFmtId="3" fontId="8" fillId="0" borderId="1" xfId="2" applyNumberFormat="1" applyFont="1" applyFill="1" applyBorder="1" applyAlignment="1" applyProtection="1">
      <alignment vertical="top"/>
      <protection locked="0"/>
    </xf>
    <xf numFmtId="166" fontId="8" fillId="0" borderId="1" xfId="5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8" fillId="0" borderId="1" xfId="2" applyFont="1" applyFill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3" fontId="16" fillId="0" borderId="1" xfId="2" applyNumberFormat="1" applyFont="1" applyFill="1" applyBorder="1" applyAlignment="1" applyProtection="1">
      <alignment vertical="top"/>
    </xf>
    <xf numFmtId="0" fontId="9" fillId="0" borderId="4" xfId="2" applyFont="1" applyFill="1" applyBorder="1" applyAlignment="1" applyProtection="1">
      <alignment vertical="top" wrapText="1"/>
    </xf>
    <xf numFmtId="3" fontId="9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8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1" xfId="2" applyFont="1" applyFill="1" applyBorder="1" applyProtection="1"/>
    <xf numFmtId="0" fontId="8" fillId="0" borderId="0" xfId="2" applyFont="1" applyFill="1" applyAlignment="1" applyProtection="1">
      <alignment horizontal="center"/>
      <protection locked="0"/>
    </xf>
    <xf numFmtId="0" fontId="9" fillId="0" borderId="1" xfId="2" applyFont="1" applyFill="1" applyBorder="1" applyAlignment="1" applyProtection="1">
      <alignment vertical="top" wrapText="1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 wrapText="1"/>
      <protection locked="0"/>
    </xf>
  </cellXfs>
  <cellStyles count="52">
    <cellStyle name="_с новыми формами для совмещающих" xfId="6"/>
    <cellStyle name="_шаблон отчет 2008 год" xfId="7"/>
    <cellStyle name="S0" xfId="8"/>
    <cellStyle name="S0 2" xfId="9"/>
    <cellStyle name="S1" xfId="10"/>
    <cellStyle name="S10" xfId="11"/>
    <cellStyle name="S10 2" xfId="12"/>
    <cellStyle name="S11" xfId="13"/>
    <cellStyle name="S11 2" xfId="14"/>
    <cellStyle name="S11 3" xfId="15"/>
    <cellStyle name="S12" xfId="16"/>
    <cellStyle name="S12 2" xfId="17"/>
    <cellStyle name="S13" xfId="18"/>
    <cellStyle name="S13 2" xfId="19"/>
    <cellStyle name="S14" xfId="20"/>
    <cellStyle name="S14 2" xfId="21"/>
    <cellStyle name="S15" xfId="22"/>
    <cellStyle name="S16" xfId="23"/>
    <cellStyle name="S17" xfId="24"/>
    <cellStyle name="S18" xfId="25"/>
    <cellStyle name="S19" xfId="26"/>
    <cellStyle name="S2" xfId="27"/>
    <cellStyle name="S2 2" xfId="28"/>
    <cellStyle name="S3" xfId="29"/>
    <cellStyle name="S3 2" xfId="30"/>
    <cellStyle name="S4" xfId="31"/>
    <cellStyle name="S4 2" xfId="32"/>
    <cellStyle name="S4 3" xfId="33"/>
    <cellStyle name="S5" xfId="34"/>
    <cellStyle name="S5 2" xfId="35"/>
    <cellStyle name="S6" xfId="36"/>
    <cellStyle name="S6 2" xfId="37"/>
    <cellStyle name="S7" xfId="38"/>
    <cellStyle name="S7 2" xfId="39"/>
    <cellStyle name="S7 3" xfId="40"/>
    <cellStyle name="S8" xfId="41"/>
    <cellStyle name="S8 2" xfId="42"/>
    <cellStyle name="S8 3" xfId="43"/>
    <cellStyle name="S9" xfId="44"/>
    <cellStyle name="S9 2" xfId="45"/>
    <cellStyle name="Денежный [0]" xfId="1" builtinId="7"/>
    <cellStyle name="Денежный [0] 2" xfId="46"/>
    <cellStyle name="Обычный" xfId="0" builtinId="0"/>
    <cellStyle name="Обычный 2" xfId="47"/>
    <cellStyle name="Обычный 2 2" xfId="48"/>
    <cellStyle name="Обычный 3" xfId="49"/>
    <cellStyle name="Обычный_I0000609Айнаш" xfId="2"/>
    <cellStyle name="Обычный_I0000709" xfId="3"/>
    <cellStyle name="Обычный_Приложения к Правилам по ИК_рус" xfId="4"/>
    <cellStyle name="Стиль 1" xfId="50"/>
    <cellStyle name="Финансовый 2" xfId="51"/>
    <cellStyle name="Финансов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2015/report0107_15YPRAV_new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elektr2011/2015/01_07_15caifcsobt%20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&#1060;&#1086;&#1088;&#1084;&#1099;&#1048;&#1054;1.09.0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ing\exchange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Temp\notes6030C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рматив (2)"/>
      <sheetName val="Dop_146"/>
      <sheetName val="K1_146"/>
      <sheetName val="К&quot;новый"/>
      <sheetName val="норматив"/>
      <sheetName val="dop_sved"/>
      <sheetName val="спецриск"/>
      <sheetName val="табл2 общий%"/>
      <sheetName val="табл1 общий %"/>
      <sheetName val="ДЗ и ФИ"/>
      <sheetName val="Лист2"/>
      <sheetName val="ф1"/>
      <sheetName val="Титул"/>
      <sheetName val="Лист4"/>
      <sheetName val="ф2"/>
      <sheetName val="финрез"/>
      <sheetName val="ПР1 в отчет"/>
      <sheetName val="pr1_1"/>
      <sheetName val="pr_2"/>
      <sheetName val="Пр3"/>
      <sheetName val="pr4"/>
      <sheetName val="СК1"/>
      <sheetName val="СК"/>
      <sheetName val="Лист3"/>
      <sheetName val="kos"/>
      <sheetName val="ф1 (2)"/>
      <sheetName val="Лист1"/>
      <sheetName val="Балансдля расчета кос"/>
      <sheetName val="kos (2)"/>
    </sheetNames>
    <sheetDataSet>
      <sheetData sheetId="0"/>
      <sheetData sheetId="1">
        <row r="11">
          <cell r="D11">
            <v>52771.848793000012</v>
          </cell>
        </row>
      </sheetData>
      <sheetData sheetId="2"/>
      <sheetData sheetId="3"/>
      <sheetData sheetId="4">
        <row r="28">
          <cell r="D28">
            <v>0</v>
          </cell>
        </row>
      </sheetData>
      <sheetData sheetId="5">
        <row r="9">
          <cell r="C9">
            <v>52771.848793000012</v>
          </cell>
        </row>
      </sheetData>
      <sheetData sheetId="6"/>
      <sheetData sheetId="7"/>
      <sheetData sheetId="8"/>
      <sheetData sheetId="9"/>
      <sheetData sheetId="10"/>
      <sheetData sheetId="11">
        <row r="51">
          <cell r="C51">
            <v>48565</v>
          </cell>
        </row>
      </sheetData>
      <sheetData sheetId="12"/>
      <sheetData sheetId="13"/>
      <sheetData sheetId="14">
        <row r="82">
          <cell r="D82">
            <v>-60276</v>
          </cell>
        </row>
      </sheetData>
      <sheetData sheetId="15"/>
      <sheetData sheetId="16"/>
      <sheetData sheetId="17">
        <row r="18">
          <cell r="F18">
            <v>0</v>
          </cell>
        </row>
        <row r="68">
          <cell r="G68">
            <v>343772.50512000005</v>
          </cell>
          <cell r="H68">
            <v>163691.47073999999</v>
          </cell>
        </row>
      </sheetData>
      <sheetData sheetId="18">
        <row r="11">
          <cell r="L11">
            <v>0</v>
          </cell>
        </row>
        <row r="214">
          <cell r="L214">
            <v>0</v>
          </cell>
        </row>
      </sheetData>
      <sheetData sheetId="19">
        <row r="11">
          <cell r="M11">
            <v>0</v>
          </cell>
        </row>
      </sheetData>
      <sheetData sheetId="20">
        <row r="21">
          <cell r="D21">
            <v>27617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1 в отчет"/>
      <sheetName val="Пр2"/>
      <sheetName val="Пр3"/>
      <sheetName val="Пр4"/>
      <sheetName val="K1_146"/>
      <sheetName val="Dop_1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view="pageBreakPreview" zoomScaleNormal="100" zoomScaleSheetLayoutView="100" workbookViewId="0">
      <selection activeCell="A7" sqref="A7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2" t="s">
        <v>0</v>
      </c>
      <c r="D1" s="3"/>
    </row>
    <row r="2" spans="1:5" ht="21" customHeight="1">
      <c r="C2" s="4"/>
      <c r="D2" s="5" t="s">
        <v>1</v>
      </c>
    </row>
    <row r="3" spans="1:5">
      <c r="A3" s="6" t="s">
        <v>2</v>
      </c>
      <c r="B3" s="6"/>
      <c r="C3" s="6"/>
      <c r="D3" s="6"/>
    </row>
    <row r="4" spans="1:5">
      <c r="A4" s="7" t="s">
        <v>3</v>
      </c>
      <c r="B4" s="7"/>
      <c r="C4" s="7"/>
      <c r="D4" s="7"/>
    </row>
    <row r="5" spans="1:5">
      <c r="A5" s="8" t="s">
        <v>4</v>
      </c>
      <c r="B5" s="8"/>
      <c r="C5" s="8"/>
      <c r="D5" s="8"/>
    </row>
    <row r="6" spans="1:5">
      <c r="A6" s="7" t="s">
        <v>5</v>
      </c>
      <c r="B6" s="7"/>
      <c r="C6" s="7"/>
      <c r="D6" s="7"/>
    </row>
    <row r="7" spans="1:5" s="11" customFormat="1">
      <c r="A7" s="9"/>
      <c r="B7" s="9"/>
      <c r="C7" s="9"/>
      <c r="D7" s="10" t="s">
        <v>6</v>
      </c>
    </row>
    <row r="8" spans="1:5" ht="38.25">
      <c r="A8" s="12" t="s">
        <v>7</v>
      </c>
      <c r="B8" s="12" t="s">
        <v>8</v>
      </c>
      <c r="C8" s="12" t="s">
        <v>9</v>
      </c>
      <c r="D8" s="12" t="s">
        <v>10</v>
      </c>
    </row>
    <row r="9" spans="1:5">
      <c r="A9" s="13">
        <v>1</v>
      </c>
      <c r="B9" s="13">
        <v>2</v>
      </c>
      <c r="C9" s="13">
        <v>3</v>
      </c>
      <c r="D9" s="13">
        <v>4</v>
      </c>
    </row>
    <row r="10" spans="1:5">
      <c r="A10" s="14" t="s">
        <v>11</v>
      </c>
      <c r="B10" s="15"/>
      <c r="C10" s="16"/>
      <c r="D10" s="16"/>
    </row>
    <row r="11" spans="1:5">
      <c r="A11" s="17" t="s">
        <v>12</v>
      </c>
      <c r="B11" s="18">
        <v>1</v>
      </c>
      <c r="C11" s="19">
        <f>31471+10000</f>
        <v>41471</v>
      </c>
      <c r="D11" s="19">
        <v>33242</v>
      </c>
    </row>
    <row r="12" spans="1:5">
      <c r="A12" s="20" t="s">
        <v>13</v>
      </c>
      <c r="B12" s="18">
        <v>2</v>
      </c>
      <c r="C12" s="19"/>
      <c r="D12" s="19"/>
    </row>
    <row r="13" spans="1:5" ht="25.5">
      <c r="A13" s="20" t="s">
        <v>14</v>
      </c>
      <c r="B13" s="18">
        <v>3</v>
      </c>
      <c r="C13" s="19">
        <f>[1]pr1_1!H68</f>
        <v>163691.47073999999</v>
      </c>
      <c r="D13" s="19">
        <v>199908.82856999998</v>
      </c>
      <c r="E13" s="1" t="s">
        <v>15</v>
      </c>
    </row>
    <row r="14" spans="1:5">
      <c r="A14" s="20" t="s">
        <v>16</v>
      </c>
      <c r="B14" s="21" t="s">
        <v>17</v>
      </c>
      <c r="C14" s="19"/>
      <c r="D14" s="19"/>
    </row>
    <row r="15" spans="1:5" ht="25.5">
      <c r="A15" s="20" t="s">
        <v>18</v>
      </c>
      <c r="B15" s="18">
        <v>5</v>
      </c>
      <c r="C15" s="19">
        <f>[1]pr1_1!G68</f>
        <v>343772.50512000005</v>
      </c>
      <c r="D15" s="19">
        <v>398910.12291000003</v>
      </c>
      <c r="E15" s="1" t="s">
        <v>19</v>
      </c>
    </row>
    <row r="16" spans="1:5">
      <c r="A16" s="20" t="s">
        <v>20</v>
      </c>
      <c r="B16" s="18">
        <v>6</v>
      </c>
      <c r="C16" s="19">
        <v>34377</v>
      </c>
      <c r="D16" s="19">
        <v>18837</v>
      </c>
    </row>
    <row r="17" spans="1:6">
      <c r="A17" s="20" t="s">
        <v>21</v>
      </c>
      <c r="B17" s="18">
        <v>7</v>
      </c>
      <c r="C17" s="22">
        <v>7058</v>
      </c>
      <c r="D17" s="22">
        <v>7013</v>
      </c>
      <c r="E17" s="23" t="b">
        <f>C17&gt;=C19+C20</f>
        <v>1</v>
      </c>
      <c r="F17" s="23" t="b">
        <f>D17&gt;=D19+D20</f>
        <v>1</v>
      </c>
    </row>
    <row r="18" spans="1:6">
      <c r="A18" s="20" t="s">
        <v>22</v>
      </c>
      <c r="B18" s="18"/>
      <c r="C18" s="19"/>
      <c r="D18" s="19"/>
    </row>
    <row r="19" spans="1:6">
      <c r="A19" s="20" t="s">
        <v>23</v>
      </c>
      <c r="B19" s="18"/>
      <c r="C19" s="19"/>
      <c r="D19" s="19"/>
    </row>
    <row r="20" spans="1:6">
      <c r="A20" s="20" t="s">
        <v>24</v>
      </c>
      <c r="B20" s="21"/>
      <c r="C20" s="19"/>
      <c r="D20" s="19"/>
    </row>
    <row r="21" spans="1:6" ht="25.5">
      <c r="A21" s="20" t="s">
        <v>25</v>
      </c>
      <c r="B21" s="21" t="s">
        <v>26</v>
      </c>
      <c r="C21" s="19"/>
      <c r="D21" s="19"/>
      <c r="E21" s="1" t="s">
        <v>27</v>
      </c>
    </row>
    <row r="22" spans="1:6">
      <c r="A22" s="20" t="s">
        <v>28</v>
      </c>
      <c r="B22" s="18">
        <v>9</v>
      </c>
      <c r="C22" s="19">
        <f>[1]pr_2!L11/1000</f>
        <v>0</v>
      </c>
      <c r="D22" s="19">
        <v>0</v>
      </c>
      <c r="E22" s="1" t="s">
        <v>29</v>
      </c>
    </row>
    <row r="23" spans="1:6">
      <c r="A23" s="20" t="s">
        <v>30</v>
      </c>
      <c r="B23" s="18">
        <v>10</v>
      </c>
      <c r="C23" s="19">
        <f>[1]Пр3!M11</f>
        <v>0</v>
      </c>
      <c r="D23" s="19">
        <v>0</v>
      </c>
      <c r="E23" s="1" t="s">
        <v>31</v>
      </c>
    </row>
    <row r="24" spans="1:6" ht="25.5">
      <c r="A24" s="20" t="s">
        <v>32</v>
      </c>
      <c r="B24" s="18">
        <v>11</v>
      </c>
      <c r="C24" s="19"/>
      <c r="D24" s="19"/>
    </row>
    <row r="25" spans="1:6">
      <c r="A25" s="20" t="s">
        <v>33</v>
      </c>
      <c r="B25" s="18">
        <v>12</v>
      </c>
      <c r="C25" s="19">
        <v>287758</v>
      </c>
      <c r="D25" s="19">
        <v>291519</v>
      </c>
    </row>
    <row r="26" spans="1:6">
      <c r="A26" s="20" t="s">
        <v>34</v>
      </c>
      <c r="B26" s="18">
        <v>13</v>
      </c>
      <c r="C26" s="19"/>
      <c r="D26" s="19"/>
    </row>
    <row r="27" spans="1:6" ht="25.5">
      <c r="A27" s="20" t="s">
        <v>35</v>
      </c>
      <c r="B27" s="18">
        <v>14</v>
      </c>
      <c r="C27" s="19">
        <f>[1]pr4!D21</f>
        <v>27617</v>
      </c>
      <c r="D27" s="19">
        <v>27617</v>
      </c>
      <c r="E27" s="1" t="s">
        <v>36</v>
      </c>
    </row>
    <row r="28" spans="1:6">
      <c r="A28" s="20" t="s">
        <v>37</v>
      </c>
      <c r="B28" s="18">
        <v>15</v>
      </c>
      <c r="C28" s="19">
        <v>92</v>
      </c>
      <c r="D28" s="19">
        <v>84</v>
      </c>
    </row>
    <row r="29" spans="1:6" ht="25.5">
      <c r="A29" s="20" t="s">
        <v>38</v>
      </c>
      <c r="B29" s="18">
        <v>16</v>
      </c>
      <c r="C29" s="19"/>
      <c r="D29" s="19"/>
    </row>
    <row r="30" spans="1:6" ht="25.5">
      <c r="A30" s="20" t="s">
        <v>39</v>
      </c>
      <c r="B30" s="18">
        <v>17</v>
      </c>
      <c r="C30" s="19">
        <v>883</v>
      </c>
      <c r="D30" s="19">
        <v>1053</v>
      </c>
    </row>
    <row r="31" spans="1:6">
      <c r="A31" s="24" t="s">
        <v>40</v>
      </c>
      <c r="B31" s="18">
        <v>18</v>
      </c>
      <c r="C31" s="19">
        <v>88223</v>
      </c>
      <c r="D31" s="19">
        <v>89714</v>
      </c>
    </row>
    <row r="32" spans="1:6">
      <c r="A32" s="20" t="s">
        <v>41</v>
      </c>
      <c r="B32" s="18">
        <v>19</v>
      </c>
      <c r="C32" s="19">
        <v>1120</v>
      </c>
      <c r="D32" s="19">
        <v>340</v>
      </c>
    </row>
    <row r="33" spans="1:6">
      <c r="A33" s="20" t="s">
        <v>42</v>
      </c>
      <c r="B33" s="18">
        <v>20</v>
      </c>
      <c r="C33" s="19"/>
      <c r="D33" s="19"/>
    </row>
    <row r="34" spans="1:6">
      <c r="A34" s="20" t="s">
        <v>43</v>
      </c>
      <c r="B34" s="18">
        <v>21</v>
      </c>
      <c r="C34" s="19">
        <f>61494+1282-717+21629-14314-10000</f>
        <v>59374</v>
      </c>
      <c r="D34" s="19">
        <v>101419</v>
      </c>
    </row>
    <row r="35" spans="1:6">
      <c r="A35" s="20"/>
      <c r="B35" s="18"/>
      <c r="C35" s="19"/>
      <c r="D35" s="19"/>
    </row>
    <row r="36" spans="1:6">
      <c r="A36" s="25" t="s">
        <v>44</v>
      </c>
      <c r="B36" s="18">
        <v>22</v>
      </c>
      <c r="C36" s="26">
        <f>C11+C12+C13+C14+C15+C16+C17+C21+C22+C23+C24+C25+C26+C27+C28+C29+C30+C31+C32+C33+C34</f>
        <v>1055436.9758600001</v>
      </c>
      <c r="D36" s="26">
        <v>1169656.95148</v>
      </c>
      <c r="E36" s="27" t="s">
        <v>45</v>
      </c>
      <c r="F36" s="27"/>
    </row>
    <row r="37" spans="1:6">
      <c r="A37" s="28"/>
      <c r="B37" s="18"/>
      <c r="C37" s="26"/>
      <c r="D37" s="26"/>
      <c r="E37" s="27"/>
    </row>
    <row r="38" spans="1:6">
      <c r="A38" s="29" t="s">
        <v>46</v>
      </c>
      <c r="B38" s="18"/>
      <c r="C38" s="30"/>
      <c r="D38" s="30"/>
    </row>
    <row r="39" spans="1:6">
      <c r="A39" s="31" t="s">
        <v>47</v>
      </c>
      <c r="B39" s="18">
        <v>23</v>
      </c>
      <c r="C39" s="19"/>
      <c r="D39" s="19"/>
    </row>
    <row r="40" spans="1:6">
      <c r="A40" s="20" t="s">
        <v>16</v>
      </c>
      <c r="B40" s="18">
        <v>24</v>
      </c>
      <c r="C40" s="19"/>
      <c r="D40" s="19"/>
    </row>
    <row r="41" spans="1:6">
      <c r="A41" s="31" t="s">
        <v>48</v>
      </c>
      <c r="B41" s="18">
        <v>25</v>
      </c>
      <c r="C41" s="19"/>
      <c r="D41" s="19"/>
    </row>
    <row r="42" spans="1:6">
      <c r="A42" s="20" t="s">
        <v>49</v>
      </c>
      <c r="B42" s="18">
        <v>26</v>
      </c>
      <c r="C42" s="19">
        <f>[1]pr_2!L214</f>
        <v>0</v>
      </c>
      <c r="D42" s="19">
        <v>0</v>
      </c>
      <c r="E42" s="1" t="s">
        <v>50</v>
      </c>
    </row>
    <row r="43" spans="1:6">
      <c r="A43" s="31" t="s">
        <v>51</v>
      </c>
      <c r="B43" s="18">
        <v>27</v>
      </c>
      <c r="C43" s="19">
        <v>0</v>
      </c>
      <c r="D43" s="19">
        <v>0</v>
      </c>
    </row>
    <row r="44" spans="1:6">
      <c r="A44" s="31" t="s">
        <v>52</v>
      </c>
      <c r="B44" s="18">
        <v>28</v>
      </c>
      <c r="C44" s="19">
        <v>6082</v>
      </c>
      <c r="D44" s="19">
        <v>5515</v>
      </c>
    </row>
    <row r="45" spans="1:6">
      <c r="A45" s="17" t="s">
        <v>53</v>
      </c>
      <c r="B45" s="18">
        <v>29</v>
      </c>
      <c r="C45" s="19">
        <v>0</v>
      </c>
      <c r="D45" s="19">
        <v>0</v>
      </c>
    </row>
    <row r="46" spans="1:6">
      <c r="A46" s="17" t="s">
        <v>54</v>
      </c>
      <c r="B46" s="18">
        <v>30</v>
      </c>
      <c r="C46" s="19"/>
      <c r="D46" s="19"/>
    </row>
    <row r="47" spans="1:6">
      <c r="A47" s="17" t="s">
        <v>55</v>
      </c>
      <c r="B47" s="18">
        <v>31</v>
      </c>
      <c r="C47" s="19"/>
      <c r="D47" s="19"/>
    </row>
    <row r="48" spans="1:6">
      <c r="A48" s="20" t="s">
        <v>56</v>
      </c>
      <c r="B48" s="32" t="s">
        <v>57</v>
      </c>
      <c r="C48" s="19">
        <f>3908+1636+4+1599</f>
        <v>7147</v>
      </c>
      <c r="D48" s="19">
        <v>4400</v>
      </c>
    </row>
    <row r="49" spans="1:6">
      <c r="A49" s="20" t="s">
        <v>58</v>
      </c>
      <c r="B49" s="32" t="s">
        <v>59</v>
      </c>
      <c r="C49" s="19">
        <v>24444</v>
      </c>
      <c r="D49" s="19">
        <v>24444</v>
      </c>
    </row>
    <row r="50" spans="1:6">
      <c r="A50" s="28" t="s">
        <v>60</v>
      </c>
      <c r="B50" s="32" t="s">
        <v>61</v>
      </c>
      <c r="C50" s="33">
        <f>1887+5018+778+48+3126+35</f>
        <v>10892</v>
      </c>
      <c r="D50" s="33">
        <v>13018</v>
      </c>
      <c r="E50" s="27"/>
    </row>
    <row r="51" spans="1:6">
      <c r="A51" s="25" t="s">
        <v>62</v>
      </c>
      <c r="B51" s="18">
        <v>35</v>
      </c>
      <c r="C51" s="34">
        <f>C39+C40+C41+C42+C43+C44+C45+C46+C47+C48+C49+C50</f>
        <v>48565</v>
      </c>
      <c r="D51" s="34">
        <v>47377</v>
      </c>
    </row>
    <row r="52" spans="1:6">
      <c r="A52" s="25"/>
      <c r="B52" s="18"/>
      <c r="C52" s="19"/>
      <c r="D52" s="19"/>
    </row>
    <row r="53" spans="1:6">
      <c r="A53" s="35" t="s">
        <v>63</v>
      </c>
      <c r="B53" s="18"/>
      <c r="C53" s="36"/>
      <c r="D53" s="36"/>
    </row>
    <row r="54" spans="1:6">
      <c r="A54" s="20" t="s">
        <v>64</v>
      </c>
      <c r="B54" s="18">
        <v>36</v>
      </c>
      <c r="C54" s="37">
        <v>700000</v>
      </c>
      <c r="D54" s="37">
        <v>700000</v>
      </c>
      <c r="E54" s="23" t="b">
        <f>C54&gt;=C56+C57</f>
        <v>1</v>
      </c>
      <c r="F54" s="23" t="b">
        <f>D54&gt;=D56+D57</f>
        <v>1</v>
      </c>
    </row>
    <row r="55" spans="1:6">
      <c r="A55" s="20" t="s">
        <v>22</v>
      </c>
      <c r="B55" s="18"/>
      <c r="C55" s="19"/>
      <c r="D55" s="19"/>
    </row>
    <row r="56" spans="1:6">
      <c r="A56" s="31" t="s">
        <v>65</v>
      </c>
      <c r="B56" s="18"/>
      <c r="C56" s="19">
        <v>700000</v>
      </c>
      <c r="D56" s="19">
        <v>700000</v>
      </c>
    </row>
    <row r="57" spans="1:6">
      <c r="A57" s="20" t="s">
        <v>66</v>
      </c>
      <c r="B57" s="18"/>
      <c r="C57" s="19"/>
      <c r="D57" s="19"/>
    </row>
    <row r="58" spans="1:6">
      <c r="A58" s="20" t="s">
        <v>67</v>
      </c>
      <c r="B58" s="18">
        <v>37</v>
      </c>
      <c r="C58" s="19"/>
      <c r="D58" s="19"/>
    </row>
    <row r="59" spans="1:6">
      <c r="A59" s="20" t="s">
        <v>68</v>
      </c>
      <c r="B59" s="18">
        <v>38</v>
      </c>
      <c r="C59" s="19"/>
      <c r="D59" s="19"/>
    </row>
    <row r="60" spans="1:6">
      <c r="A60" s="20" t="s">
        <v>69</v>
      </c>
      <c r="B60" s="18">
        <v>39</v>
      </c>
      <c r="C60" s="19">
        <v>58350</v>
      </c>
      <c r="D60" s="19">
        <v>58350</v>
      </c>
    </row>
    <row r="61" spans="1:6">
      <c r="A61" s="20" t="s">
        <v>70</v>
      </c>
      <c r="B61" s="18">
        <v>40</v>
      </c>
      <c r="C61" s="19">
        <v>23535</v>
      </c>
      <c r="D61" s="19">
        <v>78667</v>
      </c>
    </row>
    <row r="62" spans="1:6">
      <c r="A62" s="20" t="s">
        <v>71</v>
      </c>
      <c r="B62" s="38">
        <v>41</v>
      </c>
      <c r="C62" s="37">
        <f>C64+C65</f>
        <v>224987</v>
      </c>
      <c r="D62" s="37">
        <v>285263</v>
      </c>
    </row>
    <row r="63" spans="1:6">
      <c r="A63" s="20" t="s">
        <v>22</v>
      </c>
      <c r="B63" s="38"/>
      <c r="C63" s="19"/>
      <c r="D63" s="19"/>
    </row>
    <row r="64" spans="1:6" ht="16.5" customHeight="1">
      <c r="A64" s="39" t="s">
        <v>72</v>
      </c>
      <c r="B64" s="40"/>
      <c r="C64" s="19">
        <v>285263</v>
      </c>
      <c r="D64" s="19">
        <v>306828</v>
      </c>
    </row>
    <row r="65" spans="1:5">
      <c r="A65" s="20" t="s">
        <v>73</v>
      </c>
      <c r="B65" s="38"/>
      <c r="C65" s="19">
        <f>[1]ф2!D82</f>
        <v>-60276</v>
      </c>
      <c r="D65" s="19">
        <v>-21565</v>
      </c>
      <c r="E65" s="27" t="s">
        <v>74</v>
      </c>
    </row>
    <row r="66" spans="1:5">
      <c r="A66" s="20" t="s">
        <v>75</v>
      </c>
      <c r="B66" s="38">
        <v>42</v>
      </c>
      <c r="C66" s="19"/>
      <c r="D66" s="19"/>
      <c r="E66" s="27"/>
    </row>
    <row r="67" spans="1:5">
      <c r="A67" s="35" t="s">
        <v>76</v>
      </c>
      <c r="B67" s="38">
        <v>43</v>
      </c>
      <c r="C67" s="36">
        <f>C54+C58-C59+C60+C61+C62</f>
        <v>1006872</v>
      </c>
      <c r="D67" s="36">
        <v>1122280</v>
      </c>
      <c r="E67" s="27"/>
    </row>
    <row r="68" spans="1:5">
      <c r="A68" s="35" t="s">
        <v>77</v>
      </c>
      <c r="B68" s="38">
        <v>44</v>
      </c>
      <c r="C68" s="36">
        <f>C51+C67</f>
        <v>1055437</v>
      </c>
      <c r="D68" s="36">
        <v>1169657</v>
      </c>
      <c r="E68" s="27" t="s">
        <v>78</v>
      </c>
    </row>
    <row r="69" spans="1:5">
      <c r="C69" s="41"/>
      <c r="D69" s="41"/>
    </row>
    <row r="70" spans="1:5">
      <c r="A70" s="42" t="s">
        <v>79</v>
      </c>
      <c r="B70" s="42"/>
      <c r="C70" s="42"/>
      <c r="D70" s="42"/>
    </row>
    <row r="71" spans="1:5">
      <c r="A71" s="43" t="s">
        <v>80</v>
      </c>
      <c r="B71" s="43"/>
      <c r="C71" s="43"/>
      <c r="D71" s="43"/>
    </row>
    <row r="72" spans="1:5">
      <c r="A72" s="44"/>
    </row>
    <row r="73" spans="1:5">
      <c r="A73" s="45" t="s">
        <v>81</v>
      </c>
      <c r="B73" s="45"/>
      <c r="C73" s="45" t="s">
        <v>82</v>
      </c>
    </row>
    <row r="74" spans="1:5">
      <c r="A74" s="46"/>
      <c r="B74" s="46"/>
      <c r="C74" s="46"/>
    </row>
    <row r="75" spans="1:5">
      <c r="A75" s="45" t="s">
        <v>83</v>
      </c>
      <c r="B75" s="45"/>
      <c r="C75" s="45" t="s">
        <v>84</v>
      </c>
    </row>
    <row r="76" spans="1:5">
      <c r="A76" s="47"/>
      <c r="B76" s="47"/>
      <c r="C76" s="48"/>
    </row>
    <row r="77" spans="1:5">
      <c r="A77" s="49" t="s">
        <v>85</v>
      </c>
      <c r="B77" s="47"/>
      <c r="C77" s="48"/>
    </row>
    <row r="78" spans="1:5">
      <c r="A78" s="47"/>
      <c r="B78" s="47"/>
      <c r="C78" s="48"/>
    </row>
    <row r="79" spans="1:5">
      <c r="A79" s="49" t="s">
        <v>86</v>
      </c>
      <c r="B79" s="47"/>
      <c r="C79" s="48"/>
    </row>
    <row r="80" spans="1:5">
      <c r="A80" s="47"/>
      <c r="B80" s="47"/>
      <c r="C80" s="48"/>
    </row>
    <row r="81" spans="1:3">
      <c r="A81" s="49" t="s">
        <v>87</v>
      </c>
      <c r="B81" s="47"/>
      <c r="C81" s="48"/>
    </row>
    <row r="82" spans="1:3">
      <c r="A82" s="44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zoomScaleNormal="100" zoomScaleSheetLayoutView="100" workbookViewId="0">
      <selection activeCell="A7" sqref="A7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2" t="s">
        <v>88</v>
      </c>
      <c r="F1" s="50"/>
    </row>
    <row r="2" spans="1:10" ht="23.25" customHeight="1">
      <c r="E2" s="4"/>
      <c r="F2" s="5" t="s">
        <v>89</v>
      </c>
    </row>
    <row r="3" spans="1:10">
      <c r="A3" s="6" t="s">
        <v>90</v>
      </c>
      <c r="B3" s="6"/>
      <c r="C3" s="6"/>
      <c r="D3" s="6"/>
      <c r="E3" s="6"/>
      <c r="F3" s="6"/>
    </row>
    <row r="4" spans="1:10">
      <c r="A4" s="7" t="str">
        <f>ф1!A4</f>
        <v>АО "CAIFC INVESTMENT GROUP"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51" t="str">
        <f>ф1!A6</f>
        <v xml:space="preserve"> по состоянию на " 01 " июля  2015  года</v>
      </c>
      <c r="B6" s="51"/>
      <c r="C6" s="51"/>
      <c r="D6" s="51"/>
      <c r="E6" s="51"/>
      <c r="F6" s="51"/>
    </row>
    <row r="7" spans="1:10" s="11" customFormat="1">
      <c r="A7" s="52"/>
      <c r="B7" s="52"/>
      <c r="C7" s="52"/>
      <c r="D7" s="52"/>
      <c r="E7" s="52"/>
      <c r="F7" s="52"/>
    </row>
    <row r="8" spans="1:10" s="11" customFormat="1">
      <c r="A8" s="9"/>
      <c r="B8" s="9"/>
      <c r="C8" s="9"/>
      <c r="F8" s="10" t="s">
        <v>91</v>
      </c>
    </row>
    <row r="9" spans="1:10" ht="63.75">
      <c r="A9" s="12" t="s">
        <v>7</v>
      </c>
      <c r="B9" s="12" t="s">
        <v>8</v>
      </c>
      <c r="C9" s="12" t="s">
        <v>92</v>
      </c>
      <c r="D9" s="12" t="s">
        <v>93</v>
      </c>
      <c r="E9" s="12" t="s">
        <v>94</v>
      </c>
      <c r="F9" s="12" t="s">
        <v>95</v>
      </c>
      <c r="G9" s="53"/>
      <c r="H9" s="54"/>
    </row>
    <row r="10" spans="1:10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</row>
    <row r="11" spans="1:10" ht="22.5" customHeight="1">
      <c r="A11" s="55" t="s">
        <v>96</v>
      </c>
      <c r="B11" s="56">
        <v>1</v>
      </c>
      <c r="C11" s="57">
        <f>SUM(C12:C18)</f>
        <v>0</v>
      </c>
      <c r="D11" s="57">
        <f>SUM(D12:D18)</f>
        <v>0</v>
      </c>
      <c r="E11" s="57">
        <v>0</v>
      </c>
      <c r="F11" s="57">
        <v>0</v>
      </c>
      <c r="G11" s="23" t="b">
        <f>C11&gt;=C13+C14+C15+C16+C17+C18</f>
        <v>1</v>
      </c>
      <c r="H11" s="23" t="b">
        <f>D11&gt;=D13+D14+D15+D16+D17+D18</f>
        <v>1</v>
      </c>
      <c r="I11" s="23" t="b">
        <f>E11&gt;=E13+E14+E15+E16+E17+E18</f>
        <v>1</v>
      </c>
      <c r="J11" s="23" t="b">
        <f>F11&gt;=F13+F14+F15+F16+F17+F18</f>
        <v>1</v>
      </c>
    </row>
    <row r="12" spans="1:10" ht="15.75" customHeight="1">
      <c r="A12" s="58" t="s">
        <v>22</v>
      </c>
      <c r="B12" s="59"/>
      <c r="C12" s="57"/>
      <c r="D12" s="57"/>
      <c r="E12" s="57"/>
      <c r="F12" s="60"/>
      <c r="G12" s="61"/>
      <c r="H12" s="62"/>
      <c r="I12" s="23"/>
      <c r="J12" s="23"/>
    </row>
    <row r="13" spans="1:10">
      <c r="A13" s="63" t="s">
        <v>97</v>
      </c>
      <c r="B13" s="59"/>
      <c r="C13" s="64"/>
      <c r="D13" s="64"/>
      <c r="E13" s="64"/>
      <c r="F13" s="65"/>
      <c r="G13" s="23"/>
      <c r="H13" s="23"/>
      <c r="I13" s="23"/>
      <c r="J13" s="23"/>
    </row>
    <row r="14" spans="1:10">
      <c r="A14" s="63" t="s">
        <v>98</v>
      </c>
      <c r="B14" s="59"/>
      <c r="C14" s="64"/>
      <c r="D14" s="64"/>
      <c r="E14" s="64"/>
      <c r="F14" s="65"/>
      <c r="G14" s="23"/>
      <c r="H14" s="23"/>
      <c r="I14" s="23"/>
      <c r="J14" s="23"/>
    </row>
    <row r="15" spans="1:10">
      <c r="A15" s="63" t="s">
        <v>99</v>
      </c>
      <c r="B15" s="59"/>
      <c r="C15" s="64"/>
      <c r="D15" s="64"/>
      <c r="E15" s="64"/>
      <c r="F15" s="65"/>
      <c r="G15" s="23"/>
      <c r="H15" s="23"/>
      <c r="I15" s="23"/>
      <c r="J15" s="23"/>
    </row>
    <row r="16" spans="1:10">
      <c r="A16" s="63" t="s">
        <v>100</v>
      </c>
      <c r="B16" s="59"/>
      <c r="C16" s="64"/>
      <c r="D16" s="64"/>
      <c r="E16" s="64"/>
      <c r="F16" s="65"/>
      <c r="G16" s="23"/>
      <c r="H16" s="23"/>
      <c r="I16" s="23"/>
      <c r="J16" s="23"/>
    </row>
    <row r="17" spans="1:10" ht="12.75" customHeight="1">
      <c r="A17" s="58" t="s">
        <v>101</v>
      </c>
      <c r="B17" s="59"/>
      <c r="C17" s="66"/>
      <c r="D17" s="66"/>
      <c r="E17" s="66"/>
      <c r="F17" s="67">
        <v>0</v>
      </c>
      <c r="G17" s="61"/>
      <c r="H17" s="62"/>
      <c r="I17" s="23"/>
      <c r="J17" s="23"/>
    </row>
    <row r="18" spans="1:10">
      <c r="A18" s="63" t="s">
        <v>102</v>
      </c>
      <c r="B18" s="59"/>
      <c r="C18" s="64"/>
      <c r="D18" s="64">
        <v>0</v>
      </c>
      <c r="E18" s="64">
        <v>0</v>
      </c>
      <c r="F18" s="65">
        <v>0</v>
      </c>
      <c r="G18" s="23"/>
      <c r="H18" s="23"/>
      <c r="I18" s="23"/>
      <c r="J18" s="23"/>
    </row>
    <row r="19" spans="1:10">
      <c r="A19" s="63" t="s">
        <v>103</v>
      </c>
      <c r="B19" s="59">
        <v>2</v>
      </c>
      <c r="C19" s="64"/>
      <c r="D19" s="64"/>
      <c r="E19" s="64"/>
      <c r="F19" s="65"/>
      <c r="G19" s="23"/>
      <c r="H19" s="23"/>
      <c r="I19" s="23"/>
      <c r="J19" s="23"/>
    </row>
    <row r="20" spans="1:10">
      <c r="A20" s="63" t="s">
        <v>104</v>
      </c>
      <c r="B20" s="59">
        <v>3</v>
      </c>
      <c r="C20" s="64">
        <f>4235-1078</f>
        <v>3157</v>
      </c>
      <c r="D20" s="64">
        <f>20614-669-3706</f>
        <v>16239</v>
      </c>
      <c r="E20" s="64">
        <f>6807-1977</f>
        <v>4830</v>
      </c>
      <c r="F20" s="65">
        <f>49194-1116-16250-1977</f>
        <v>29851</v>
      </c>
      <c r="G20" s="23" t="b">
        <f>C20&gt;=C22+C23</f>
        <v>1</v>
      </c>
      <c r="H20" s="23" t="b">
        <f>D20&gt;=D22+D23</f>
        <v>1</v>
      </c>
      <c r="I20" s="23" t="b">
        <f>E20&gt;=E22+E23</f>
        <v>1</v>
      </c>
      <c r="J20" s="23" t="b">
        <f>F20&gt;=F22+F23</f>
        <v>1</v>
      </c>
    </row>
    <row r="21" spans="1:10">
      <c r="A21" s="63" t="s">
        <v>22</v>
      </c>
      <c r="B21" s="59"/>
      <c r="C21" s="68"/>
      <c r="D21" s="68"/>
      <c r="E21" s="68"/>
      <c r="F21" s="69"/>
      <c r="G21" s="23"/>
      <c r="H21" s="23"/>
      <c r="I21" s="23"/>
      <c r="J21" s="23"/>
    </row>
    <row r="22" spans="1:10">
      <c r="A22" s="58" t="s">
        <v>105</v>
      </c>
      <c r="B22" s="59"/>
      <c r="C22" s="57"/>
      <c r="D22" s="57"/>
      <c r="E22" s="57"/>
      <c r="F22" s="60"/>
      <c r="G22" s="23"/>
      <c r="H22" s="23"/>
      <c r="I22" s="23"/>
      <c r="J22" s="23"/>
    </row>
    <row r="23" spans="1:10">
      <c r="A23" s="63" t="s">
        <v>106</v>
      </c>
      <c r="B23" s="59"/>
      <c r="C23" s="64"/>
      <c r="D23" s="64"/>
      <c r="E23" s="64"/>
      <c r="F23" s="65"/>
      <c r="G23" s="23"/>
      <c r="H23" s="23"/>
      <c r="I23" s="23"/>
      <c r="J23" s="23"/>
    </row>
    <row r="24" spans="1:10" ht="25.5">
      <c r="A24" s="58" t="s">
        <v>107</v>
      </c>
      <c r="B24" s="59">
        <v>4</v>
      </c>
      <c r="C24" s="57"/>
      <c r="D24" s="57"/>
      <c r="E24" s="57"/>
      <c r="F24" s="60"/>
      <c r="G24" s="23" t="b">
        <f>C24&gt;=C26+C27+C28+C29+C30</f>
        <v>1</v>
      </c>
      <c r="H24" s="23" t="b">
        <f>D24&gt;=D26+D27+D28+D29+D30</f>
        <v>1</v>
      </c>
      <c r="I24" s="23" t="b">
        <f>E24&gt;=E26+E27+E28+E29+E30</f>
        <v>1</v>
      </c>
      <c r="J24" s="23" t="b">
        <f>F24&gt;=F26+F27+F28+F29+F30</f>
        <v>1</v>
      </c>
    </row>
    <row r="25" spans="1:10">
      <c r="A25" s="63" t="s">
        <v>22</v>
      </c>
      <c r="B25" s="59"/>
      <c r="C25" s="64"/>
      <c r="D25" s="64"/>
      <c r="E25" s="64"/>
      <c r="F25" s="65"/>
      <c r="G25" s="23"/>
      <c r="H25" s="23"/>
      <c r="I25" s="23"/>
      <c r="J25" s="23"/>
    </row>
    <row r="26" spans="1:10">
      <c r="A26" s="63" t="s">
        <v>108</v>
      </c>
      <c r="B26" s="59"/>
      <c r="C26" s="64"/>
      <c r="D26" s="64"/>
      <c r="E26" s="64"/>
      <c r="F26" s="65"/>
      <c r="G26" s="23"/>
      <c r="H26" s="23"/>
      <c r="I26" s="23"/>
      <c r="J26" s="23"/>
    </row>
    <row r="27" spans="1:10">
      <c r="A27" s="63" t="s">
        <v>109</v>
      </c>
      <c r="B27" s="59"/>
      <c r="C27" s="64"/>
      <c r="D27" s="64"/>
      <c r="E27" s="64"/>
      <c r="F27" s="65"/>
      <c r="G27" s="23"/>
      <c r="H27" s="23"/>
      <c r="I27" s="23"/>
      <c r="J27" s="23"/>
    </row>
    <row r="28" spans="1:10">
      <c r="A28" s="70" t="s">
        <v>110</v>
      </c>
      <c r="B28" s="59"/>
      <c r="C28" s="71"/>
      <c r="D28" s="71"/>
      <c r="E28" s="71"/>
      <c r="F28" s="65"/>
      <c r="G28" s="23"/>
      <c r="H28" s="23"/>
      <c r="I28" s="23"/>
      <c r="J28" s="23"/>
    </row>
    <row r="29" spans="1:10">
      <c r="A29" s="63" t="s">
        <v>111</v>
      </c>
      <c r="B29" s="59"/>
      <c r="C29" s="64"/>
      <c r="D29" s="64"/>
      <c r="E29" s="64"/>
      <c r="F29" s="65"/>
      <c r="G29" s="23"/>
      <c r="H29" s="23"/>
      <c r="I29" s="23"/>
      <c r="J29" s="23"/>
    </row>
    <row r="30" spans="1:10">
      <c r="A30" s="63" t="s">
        <v>112</v>
      </c>
      <c r="B30" s="59"/>
      <c r="C30" s="64"/>
      <c r="D30" s="64"/>
      <c r="E30" s="64"/>
      <c r="F30" s="65"/>
      <c r="G30" s="23"/>
      <c r="H30" s="23"/>
      <c r="I30" s="23"/>
      <c r="J30" s="23"/>
    </row>
    <row r="31" spans="1:10" ht="25.5">
      <c r="A31" s="63" t="s">
        <v>113</v>
      </c>
      <c r="B31" s="59">
        <v>5</v>
      </c>
      <c r="C31" s="64">
        <v>1078</v>
      </c>
      <c r="D31" s="72">
        <f>3705+669</f>
        <v>4374</v>
      </c>
      <c r="E31" s="64">
        <v>1977</v>
      </c>
      <c r="F31" s="65">
        <f>1116+16250+1977</f>
        <v>19343</v>
      </c>
      <c r="G31" s="23"/>
      <c r="H31" s="23"/>
      <c r="I31" s="23"/>
      <c r="J31" s="23"/>
    </row>
    <row r="32" spans="1:10">
      <c r="A32" s="63" t="s">
        <v>114</v>
      </c>
      <c r="B32" s="59">
        <v>6</v>
      </c>
      <c r="C32" s="64">
        <f>SUM(C34:C35)</f>
        <v>-3107</v>
      </c>
      <c r="D32" s="64">
        <f>SUM(D34:D35)</f>
        <v>-11838</v>
      </c>
      <c r="E32" s="64">
        <f>SUM(E34:E35)</f>
        <v>29541</v>
      </c>
      <c r="F32" s="64">
        <f>SUM(F34:F35)</f>
        <v>19353</v>
      </c>
      <c r="G32" s="23" t="b">
        <f>C32&gt;=C34+C35</f>
        <v>1</v>
      </c>
      <c r="H32" s="23" t="b">
        <f>D32&gt;=D34+D35</f>
        <v>1</v>
      </c>
      <c r="I32" s="23" t="b">
        <f>E32&gt;=E34+E35</f>
        <v>1</v>
      </c>
      <c r="J32" s="23" t="b">
        <f>F32&gt;=F34+F35</f>
        <v>1</v>
      </c>
    </row>
    <row r="33" spans="1:10">
      <c r="A33" s="63" t="s">
        <v>115</v>
      </c>
      <c r="B33" s="59"/>
      <c r="C33" s="64"/>
      <c r="D33" s="64"/>
      <c r="E33" s="64"/>
      <c r="F33" s="65"/>
    </row>
    <row r="34" spans="1:10">
      <c r="A34" s="63" t="s">
        <v>116</v>
      </c>
      <c r="B34" s="59"/>
      <c r="C34" s="64">
        <f>9406-13311+4607+3302-4414</f>
        <v>-410</v>
      </c>
      <c r="D34" s="64">
        <f>60220-61603+12429-12793</f>
        <v>-1747</v>
      </c>
      <c r="E34" s="64">
        <f>59059-60113</f>
        <v>-1054</v>
      </c>
      <c r="F34" s="65">
        <f>406068-393032</f>
        <v>13036</v>
      </c>
    </row>
    <row r="35" spans="1:10" ht="27.75" customHeight="1">
      <c r="A35" s="58" t="s">
        <v>117</v>
      </c>
      <c r="B35" s="59"/>
      <c r="C35" s="57">
        <f>12355-3302-16164+4414</f>
        <v>-2697</v>
      </c>
      <c r="D35" s="73">
        <f>96329-106420</f>
        <v>-10091</v>
      </c>
      <c r="E35" s="57">
        <f>46348-1585-15710+1542</f>
        <v>30595</v>
      </c>
      <c r="F35" s="60">
        <f>103645-97328</f>
        <v>6317</v>
      </c>
    </row>
    <row r="36" spans="1:10">
      <c r="A36" s="70" t="s">
        <v>118</v>
      </c>
      <c r="B36" s="59">
        <v>7</v>
      </c>
      <c r="C36" s="64">
        <f>322-177</f>
        <v>145</v>
      </c>
      <c r="D36" s="64">
        <f>13545-11204</f>
        <v>2341</v>
      </c>
      <c r="E36" s="64">
        <f>1149-379</f>
        <v>770</v>
      </c>
      <c r="F36" s="65">
        <f>79435-46833</f>
        <v>32602</v>
      </c>
    </row>
    <row r="37" spans="1:10">
      <c r="A37" s="70" t="s">
        <v>119</v>
      </c>
      <c r="B37" s="59">
        <v>8</v>
      </c>
      <c r="C37" s="64">
        <v>442</v>
      </c>
      <c r="D37" s="64">
        <v>3752</v>
      </c>
      <c r="E37" s="64">
        <v>64037</v>
      </c>
      <c r="F37" s="65">
        <v>77796</v>
      </c>
    </row>
    <row r="38" spans="1:10">
      <c r="A38" s="70" t="s">
        <v>120</v>
      </c>
      <c r="B38" s="59">
        <v>9</v>
      </c>
      <c r="C38" s="64">
        <v>0</v>
      </c>
      <c r="D38" s="64">
        <v>0</v>
      </c>
      <c r="E38" s="64"/>
      <c r="F38" s="65"/>
    </row>
    <row r="39" spans="1:10">
      <c r="A39" s="70" t="s">
        <v>121</v>
      </c>
      <c r="B39" s="59">
        <v>10</v>
      </c>
      <c r="C39" s="64"/>
      <c r="D39" s="64"/>
      <c r="E39" s="64"/>
      <c r="F39" s="65"/>
    </row>
    <row r="40" spans="1:10">
      <c r="A40" s="63" t="s">
        <v>122</v>
      </c>
      <c r="B40" s="59">
        <v>11</v>
      </c>
      <c r="C40" s="64">
        <f>147+1386</f>
        <v>1533</v>
      </c>
      <c r="D40" s="64">
        <f>147+6853+184</f>
        <v>7184</v>
      </c>
      <c r="E40" s="64">
        <f>631</f>
        <v>631</v>
      </c>
      <c r="F40" s="65">
        <v>3672</v>
      </c>
    </row>
    <row r="41" spans="1:10">
      <c r="A41" s="74" t="s">
        <v>123</v>
      </c>
      <c r="B41" s="59">
        <v>12</v>
      </c>
      <c r="C41" s="75">
        <f>C11+C19+C20+C24+C31+C32+C36+C37+C38+C39+C40</f>
        <v>3248</v>
      </c>
      <c r="D41" s="75">
        <f>D11+D19+D20+D24+D31+D32+D36+D37+D38+D39+D40</f>
        <v>22052</v>
      </c>
      <c r="E41" s="75">
        <f>E11+E19+E20+E24+E31+E32+E36+E37+E38+E39+E40</f>
        <v>101786</v>
      </c>
      <c r="F41" s="75">
        <f>F11+F19+F20+F24+F31+F32+F36+F37+F38+F39+F40</f>
        <v>182617</v>
      </c>
    </row>
    <row r="42" spans="1:10">
      <c r="A42" s="76"/>
      <c r="B42" s="59"/>
      <c r="C42" s="57"/>
      <c r="D42" s="57"/>
      <c r="E42" s="57"/>
      <c r="F42" s="60"/>
    </row>
    <row r="43" spans="1:10">
      <c r="A43" s="63" t="s">
        <v>124</v>
      </c>
      <c r="B43" s="59">
        <v>13</v>
      </c>
      <c r="C43" s="64">
        <f>SUM(C44:C49)</f>
        <v>0</v>
      </c>
      <c r="D43" s="64">
        <f>SUM(D44:D49)</f>
        <v>12</v>
      </c>
      <c r="E43" s="64">
        <v>0</v>
      </c>
      <c r="F43" s="65">
        <v>15</v>
      </c>
      <c r="G43" s="23" t="b">
        <f>C43&gt;=C45+C46+C47+C48+C49</f>
        <v>1</v>
      </c>
      <c r="H43" s="23" t="b">
        <f>D43&gt;=D45+D46+D47+D48+D49</f>
        <v>1</v>
      </c>
      <c r="I43" s="23" t="b">
        <f>E43&gt;=E45+E46+E47+E48+E49</f>
        <v>1</v>
      </c>
      <c r="J43" s="23" t="b">
        <f>F43&gt;=F45+F46+F47+F48+F49</f>
        <v>1</v>
      </c>
    </row>
    <row r="44" spans="1:10">
      <c r="A44" s="63" t="s">
        <v>22</v>
      </c>
      <c r="B44" s="59"/>
      <c r="C44" s="64"/>
      <c r="D44" s="64"/>
      <c r="E44" s="64"/>
      <c r="F44" s="65"/>
    </row>
    <row r="45" spans="1:10">
      <c r="A45" s="63" t="s">
        <v>125</v>
      </c>
      <c r="B45" s="77"/>
      <c r="C45" s="66"/>
      <c r="D45" s="66"/>
      <c r="E45" s="66"/>
      <c r="F45" s="67"/>
    </row>
    <row r="46" spans="1:10">
      <c r="A46" s="63" t="s">
        <v>126</v>
      </c>
      <c r="B46" s="77"/>
      <c r="C46" s="64"/>
      <c r="D46" s="64"/>
      <c r="E46" s="64"/>
      <c r="F46" s="65"/>
    </row>
    <row r="47" spans="1:10">
      <c r="A47" s="78" t="s">
        <v>127</v>
      </c>
      <c r="B47" s="56"/>
      <c r="C47" s="64"/>
      <c r="D47" s="64"/>
      <c r="E47" s="64"/>
      <c r="F47" s="65"/>
    </row>
    <row r="48" spans="1:10">
      <c r="A48" s="58" t="s">
        <v>128</v>
      </c>
      <c r="B48" s="59"/>
      <c r="C48" s="66"/>
      <c r="D48" s="66"/>
      <c r="E48" s="66"/>
      <c r="F48" s="67"/>
    </row>
    <row r="49" spans="1:10">
      <c r="A49" s="63" t="s">
        <v>129</v>
      </c>
      <c r="B49" s="59"/>
      <c r="C49" s="64"/>
      <c r="D49" s="64">
        <v>12</v>
      </c>
      <c r="E49" s="64"/>
      <c r="F49" s="65">
        <v>15</v>
      </c>
    </row>
    <row r="50" spans="1:10">
      <c r="A50" s="55" t="s">
        <v>130</v>
      </c>
      <c r="B50" s="79">
        <v>14</v>
      </c>
      <c r="C50" s="66"/>
      <c r="D50" s="66"/>
      <c r="E50" s="66"/>
      <c r="F50" s="67"/>
    </row>
    <row r="51" spans="1:10">
      <c r="A51" s="55" t="s">
        <v>131</v>
      </c>
      <c r="B51" s="80">
        <v>15</v>
      </c>
      <c r="C51" s="81">
        <v>1503</v>
      </c>
      <c r="D51" s="67">
        <v>3719</v>
      </c>
      <c r="E51" s="81">
        <v>1728</v>
      </c>
      <c r="F51" s="67">
        <v>6556</v>
      </c>
      <c r="G51" s="23" t="b">
        <f>C51&gt;=C53+C54</f>
        <v>1</v>
      </c>
      <c r="H51" s="23" t="b">
        <f>D51&gt;=D53+D54</f>
        <v>1</v>
      </c>
      <c r="I51" s="23" t="b">
        <f>E51&gt;=E53+E54</f>
        <v>1</v>
      </c>
      <c r="J51" s="23" t="b">
        <f>F51&gt;=F53+F54</f>
        <v>1</v>
      </c>
    </row>
    <row r="52" spans="1:10">
      <c r="A52" s="55" t="s">
        <v>22</v>
      </c>
      <c r="B52" s="80"/>
      <c r="C52" s="71"/>
      <c r="D52" s="71"/>
      <c r="E52" s="71"/>
      <c r="F52" s="65"/>
    </row>
    <row r="53" spans="1:10">
      <c r="A53" s="55" t="s">
        <v>132</v>
      </c>
      <c r="B53" s="80"/>
      <c r="C53" s="71"/>
      <c r="D53" s="71"/>
      <c r="E53" s="71"/>
      <c r="F53" s="65"/>
    </row>
    <row r="54" spans="1:10">
      <c r="A54" s="55" t="s">
        <v>133</v>
      </c>
      <c r="B54" s="80"/>
      <c r="C54" s="71">
        <v>84</v>
      </c>
      <c r="D54" s="71">
        <v>516</v>
      </c>
      <c r="E54" s="71">
        <v>153</v>
      </c>
      <c r="F54" s="65">
        <v>794</v>
      </c>
    </row>
    <row r="55" spans="1:10" ht="25.5">
      <c r="A55" s="55" t="s">
        <v>134</v>
      </c>
      <c r="B55" s="80">
        <v>16</v>
      </c>
      <c r="C55" s="71">
        <v>0</v>
      </c>
      <c r="D55" s="71">
        <v>0</v>
      </c>
      <c r="E55" s="71">
        <v>0</v>
      </c>
      <c r="F55" s="65">
        <v>0</v>
      </c>
      <c r="G55" s="23" t="b">
        <f>C55&gt;=C57+C58+C59+C60+C61</f>
        <v>1</v>
      </c>
      <c r="H55" s="23" t="b">
        <f>D55&gt;=D57+D58+D59+D60+D61</f>
        <v>1</v>
      </c>
      <c r="I55" s="23" t="b">
        <f>E55&gt;=E57+E58+E59+E60+E61</f>
        <v>1</v>
      </c>
      <c r="J55" s="23" t="b">
        <f>F55&gt;=F57+F58+F59+F60+F61</f>
        <v>1</v>
      </c>
    </row>
    <row r="56" spans="1:10">
      <c r="A56" s="55" t="s">
        <v>22</v>
      </c>
      <c r="B56" s="82"/>
      <c r="C56" s="71"/>
      <c r="D56" s="71"/>
      <c r="E56" s="71"/>
      <c r="F56" s="65"/>
    </row>
    <row r="57" spans="1:10">
      <c r="A57" s="55" t="s">
        <v>135</v>
      </c>
      <c r="B57" s="80"/>
      <c r="C57" s="71"/>
      <c r="D57" s="71"/>
      <c r="E57" s="71"/>
      <c r="F57" s="65"/>
    </row>
    <row r="58" spans="1:10">
      <c r="A58" s="55" t="s">
        <v>136</v>
      </c>
      <c r="B58" s="80"/>
      <c r="C58" s="71"/>
      <c r="D58" s="71"/>
      <c r="E58" s="71"/>
      <c r="F58" s="65"/>
    </row>
    <row r="59" spans="1:10">
      <c r="A59" s="55" t="s">
        <v>137</v>
      </c>
      <c r="B59" s="80"/>
      <c r="C59" s="71"/>
      <c r="D59" s="71"/>
      <c r="E59" s="71"/>
      <c r="F59" s="65"/>
    </row>
    <row r="60" spans="1:10">
      <c r="A60" s="55" t="s">
        <v>138</v>
      </c>
      <c r="B60" s="80"/>
      <c r="C60" s="71"/>
      <c r="D60" s="71"/>
      <c r="E60" s="71"/>
      <c r="F60" s="65"/>
    </row>
    <row r="61" spans="1:10">
      <c r="A61" s="55" t="s">
        <v>139</v>
      </c>
      <c r="B61" s="80"/>
      <c r="C61" s="71"/>
      <c r="D61" s="71"/>
      <c r="E61" s="71"/>
      <c r="F61" s="65"/>
    </row>
    <row r="62" spans="1:10">
      <c r="A62" s="55" t="s">
        <v>140</v>
      </c>
      <c r="B62" s="80">
        <v>17</v>
      </c>
      <c r="C62" s="71">
        <v>11331</v>
      </c>
      <c r="D62" s="65">
        <v>62286</v>
      </c>
      <c r="E62" s="71">
        <v>13654</v>
      </c>
      <c r="F62" s="65">
        <v>66829</v>
      </c>
      <c r="G62" s="23" t="b">
        <f>C62&gt;=C64+C65+C66+C67</f>
        <v>1</v>
      </c>
      <c r="H62" s="23" t="b">
        <f>D62&gt;=D64+D65+D66+D67</f>
        <v>1</v>
      </c>
      <c r="I62" s="23" t="b">
        <f>E62&gt;=E64+E65+E66+E67</f>
        <v>1</v>
      </c>
      <c r="J62" s="23" t="b">
        <f>F62&gt;=F64+F65+F66+F67</f>
        <v>1</v>
      </c>
    </row>
    <row r="63" spans="1:10">
      <c r="A63" s="55" t="s">
        <v>22</v>
      </c>
      <c r="B63" s="80"/>
      <c r="C63" s="71"/>
      <c r="D63" s="71"/>
      <c r="E63" s="71"/>
      <c r="F63" s="65"/>
    </row>
    <row r="64" spans="1:10">
      <c r="A64" s="55" t="s">
        <v>141</v>
      </c>
      <c r="B64" s="80"/>
      <c r="C64" s="71">
        <v>6437</v>
      </c>
      <c r="D64" s="71">
        <v>36621</v>
      </c>
      <c r="E64" s="71">
        <v>5279</v>
      </c>
      <c r="F64" s="65">
        <v>43140</v>
      </c>
    </row>
    <row r="65" spans="1:6">
      <c r="A65" s="55" t="s">
        <v>142</v>
      </c>
      <c r="B65" s="80"/>
      <c r="C65" s="71">
        <v>378</v>
      </c>
      <c r="D65" s="71">
        <v>2309</v>
      </c>
      <c r="E65" s="71">
        <v>372</v>
      </c>
      <c r="F65" s="65">
        <v>2287</v>
      </c>
    </row>
    <row r="66" spans="1:6">
      <c r="A66" s="55" t="s">
        <v>143</v>
      </c>
      <c r="B66" s="80"/>
      <c r="C66" s="71">
        <v>22</v>
      </c>
      <c r="D66" s="71">
        <v>211</v>
      </c>
      <c r="E66" s="71">
        <v>34</v>
      </c>
      <c r="F66" s="65">
        <v>186</v>
      </c>
    </row>
    <row r="67" spans="1:6" ht="25.5">
      <c r="A67" s="55" t="s">
        <v>144</v>
      </c>
      <c r="B67" s="80"/>
      <c r="C67" s="71">
        <f>1586+654</f>
        <v>2240</v>
      </c>
      <c r="D67" s="71">
        <f>9965+4232</f>
        <v>14197</v>
      </c>
      <c r="E67" s="71">
        <f>526</f>
        <v>526</v>
      </c>
      <c r="F67" s="65">
        <f>13+4771</f>
        <v>4784</v>
      </c>
    </row>
    <row r="68" spans="1:6">
      <c r="A68" s="55" t="s">
        <v>145</v>
      </c>
      <c r="B68" s="80">
        <v>18</v>
      </c>
      <c r="C68" s="71"/>
      <c r="D68" s="71"/>
      <c r="E68" s="71"/>
      <c r="F68" s="65"/>
    </row>
    <row r="69" spans="1:6">
      <c r="A69" s="55" t="s">
        <v>146</v>
      </c>
      <c r="B69" s="80">
        <v>19</v>
      </c>
      <c r="C69" s="71">
        <v>3</v>
      </c>
      <c r="D69" s="71">
        <v>10</v>
      </c>
      <c r="E69" s="71">
        <v>5</v>
      </c>
      <c r="F69" s="65">
        <v>5</v>
      </c>
    </row>
    <row r="70" spans="1:6">
      <c r="A70" s="55" t="s">
        <v>147</v>
      </c>
      <c r="B70" s="80">
        <v>20</v>
      </c>
      <c r="C70" s="71">
        <f>201</f>
        <v>201</v>
      </c>
      <c r="D70" s="65">
        <v>16301</v>
      </c>
      <c r="E70" s="71">
        <f>96+42</f>
        <v>138</v>
      </c>
      <c r="F70" s="65">
        <f>724+8325</f>
        <v>9049</v>
      </c>
    </row>
    <row r="71" spans="1:6">
      <c r="A71" s="83" t="s">
        <v>148</v>
      </c>
      <c r="B71" s="80">
        <v>21</v>
      </c>
      <c r="C71" s="75">
        <f>C43+C50+C51+C55+C62+C68+C69+C70</f>
        <v>13038</v>
      </c>
      <c r="D71" s="75">
        <f>D43+D50+D51+D55+D62+D68+D69+D70</f>
        <v>82328</v>
      </c>
      <c r="E71" s="75">
        <f>E43+E50+E51+E55+E62+E68+E69+E70</f>
        <v>15525</v>
      </c>
      <c r="F71" s="75">
        <f>F43+F50+F51+F55+F62+F68+F69+F70</f>
        <v>82454</v>
      </c>
    </row>
    <row r="72" spans="1:6">
      <c r="A72" s="55"/>
      <c r="B72" s="80"/>
      <c r="C72" s="71"/>
      <c r="D72" s="71"/>
      <c r="E72" s="71"/>
      <c r="F72" s="65"/>
    </row>
    <row r="73" spans="1:6" ht="25.5">
      <c r="A73" s="83" t="s">
        <v>149</v>
      </c>
      <c r="B73" s="80">
        <v>22</v>
      </c>
      <c r="C73" s="75">
        <f>C41-C71</f>
        <v>-9790</v>
      </c>
      <c r="D73" s="75">
        <f>D41-D71</f>
        <v>-60276</v>
      </c>
      <c r="E73" s="75">
        <f>E41-E71</f>
        <v>86261</v>
      </c>
      <c r="F73" s="75">
        <f>F41-F71</f>
        <v>100163</v>
      </c>
    </row>
    <row r="74" spans="1:6">
      <c r="A74" s="55"/>
      <c r="B74" s="80"/>
      <c r="C74" s="71"/>
      <c r="D74" s="71"/>
      <c r="E74" s="71"/>
      <c r="F74" s="65"/>
    </row>
    <row r="75" spans="1:6">
      <c r="A75" s="55" t="s">
        <v>150</v>
      </c>
      <c r="B75" s="80">
        <v>23</v>
      </c>
      <c r="C75" s="71"/>
      <c r="D75" s="71"/>
      <c r="E75" s="71"/>
      <c r="F75" s="65"/>
    </row>
    <row r="76" spans="1:6">
      <c r="A76" s="55"/>
      <c r="B76" s="80"/>
      <c r="C76" s="71"/>
      <c r="D76" s="71"/>
      <c r="E76" s="71"/>
      <c r="F76" s="65"/>
    </row>
    <row r="77" spans="1:6" ht="25.5">
      <c r="A77" s="83" t="s">
        <v>151</v>
      </c>
      <c r="B77" s="84">
        <v>24</v>
      </c>
      <c r="C77" s="75">
        <f>C73-C75</f>
        <v>-9790</v>
      </c>
      <c r="D77" s="75">
        <f>D73-D75</f>
        <v>-60276</v>
      </c>
      <c r="E77" s="75">
        <f>E73-E75</f>
        <v>86261</v>
      </c>
      <c r="F77" s="75">
        <f>F73-F75</f>
        <v>100163</v>
      </c>
    </row>
    <row r="78" spans="1:6">
      <c r="A78" s="55" t="s">
        <v>152</v>
      </c>
      <c r="B78" s="80">
        <v>25</v>
      </c>
      <c r="C78" s="71"/>
      <c r="D78" s="71"/>
      <c r="E78" s="71"/>
      <c r="F78" s="65"/>
    </row>
    <row r="79" spans="1:6">
      <c r="A79" s="55"/>
      <c r="B79" s="80"/>
      <c r="C79" s="71"/>
      <c r="D79" s="71"/>
      <c r="E79" s="71"/>
      <c r="F79" s="65"/>
    </row>
    <row r="80" spans="1:6">
      <c r="A80" s="55" t="s">
        <v>75</v>
      </c>
      <c r="B80" s="80">
        <v>26</v>
      </c>
      <c r="C80" s="71"/>
      <c r="D80" s="71"/>
      <c r="E80" s="71"/>
      <c r="F80" s="65"/>
    </row>
    <row r="81" spans="1:6">
      <c r="A81" s="55"/>
      <c r="B81" s="80"/>
      <c r="C81" s="71"/>
      <c r="D81" s="71"/>
      <c r="E81" s="71"/>
      <c r="F81" s="65"/>
    </row>
    <row r="82" spans="1:6">
      <c r="A82" s="83" t="s">
        <v>153</v>
      </c>
      <c r="B82" s="84">
        <v>27</v>
      </c>
      <c r="C82" s="75">
        <f>C77+C78-C80</f>
        <v>-9790</v>
      </c>
      <c r="D82" s="75">
        <f>D77+D78-D80</f>
        <v>-60276</v>
      </c>
      <c r="E82" s="75">
        <f>E77+E78-E80</f>
        <v>86261</v>
      </c>
      <c r="F82" s="75">
        <f>F77+F78-F80</f>
        <v>100163</v>
      </c>
    </row>
    <row r="84" spans="1:6" ht="28.5" customHeight="1">
      <c r="A84" s="85" t="s">
        <v>154</v>
      </c>
      <c r="B84" s="85"/>
      <c r="C84" s="85"/>
      <c r="D84" s="85"/>
      <c r="E84" s="85"/>
      <c r="F84" s="85"/>
    </row>
    <row r="86" spans="1:6">
      <c r="A86" s="45" t="s">
        <v>81</v>
      </c>
      <c r="B86" s="45"/>
      <c r="C86" s="45" t="s">
        <v>82</v>
      </c>
    </row>
    <row r="87" spans="1:6">
      <c r="A87" s="46"/>
      <c r="B87" s="46"/>
      <c r="C87" s="46"/>
    </row>
    <row r="88" spans="1:6">
      <c r="A88" s="45" t="s">
        <v>83</v>
      </c>
      <c r="B88" s="45"/>
      <c r="C88" s="45" t="s">
        <v>84</v>
      </c>
    </row>
    <row r="89" spans="1:6">
      <c r="A89" s="47"/>
      <c r="B89" s="47"/>
      <c r="C89" s="48"/>
    </row>
    <row r="90" spans="1:6">
      <c r="A90" s="49" t="s">
        <v>85</v>
      </c>
      <c r="B90" s="47"/>
      <c r="C90" s="48"/>
    </row>
    <row r="91" spans="1:6">
      <c r="A91" s="47"/>
      <c r="B91" s="47"/>
      <c r="C91" s="48"/>
    </row>
    <row r="92" spans="1:6">
      <c r="A92" s="49" t="s">
        <v>86</v>
      </c>
      <c r="B92" s="47"/>
      <c r="C92" s="48"/>
    </row>
    <row r="93" spans="1:6">
      <c r="A93" s="47"/>
      <c r="B93" s="47"/>
      <c r="C93" s="48"/>
    </row>
    <row r="94" spans="1:6">
      <c r="A94" s="49" t="s">
        <v>87</v>
      </c>
      <c r="B94" s="47"/>
      <c r="C94" s="48"/>
    </row>
    <row r="95" spans="1:6">
      <c r="A95" s="44" t="s">
        <v>155</v>
      </c>
    </row>
    <row r="96" spans="1:6">
      <c r="A96" s="44"/>
    </row>
    <row r="97" spans="1:1">
      <c r="A97" s="44"/>
    </row>
    <row r="98" spans="1:1">
      <c r="A98" s="44"/>
    </row>
  </sheetData>
  <mergeCells count="6">
    <mergeCell ref="E1:F1"/>
    <mergeCell ref="A3:F3"/>
    <mergeCell ref="A4:F4"/>
    <mergeCell ref="A5:F5"/>
    <mergeCell ref="A6:F6"/>
    <mergeCell ref="A84:F84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dcterms:created xsi:type="dcterms:W3CDTF">2015-07-08T10:40:15Z</dcterms:created>
  <dcterms:modified xsi:type="dcterms:W3CDTF">2015-07-08T10:41:18Z</dcterms:modified>
</cp:coreProperties>
</file>