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_buh\Финансовая отчетность\2023\3 квартал\Финал\КАСЕ\"/>
    </mc:Choice>
  </mc:AlternateContent>
  <bookViews>
    <workbookView xWindow="0" yWindow="0" windowWidth="28800" windowHeight="11835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2" localSheetId="1">Ф2!#REF!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Ф1!$A$1:$E$58</definedName>
    <definedName name="_xlnm.Print_Area" localSheetId="3">Ф4!$B$1:$K$39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6" l="1"/>
  <c r="B40" i="6"/>
  <c r="I12" i="7" l="1"/>
  <c r="K12" i="7" s="1"/>
  <c r="I25" i="7"/>
  <c r="K25" i="7" s="1"/>
  <c r="I24" i="7"/>
  <c r="K24" i="7"/>
  <c r="D40" i="6"/>
  <c r="D51" i="6"/>
  <c r="C33" i="5"/>
  <c r="D39" i="7" l="1"/>
  <c r="D37" i="7"/>
  <c r="I11" i="7"/>
  <c r="K11" i="7" s="1"/>
  <c r="I14" i="7"/>
  <c r="K14" i="7" s="1"/>
  <c r="E41" i="2" l="1"/>
  <c r="C41" i="2"/>
  <c r="E25" i="2"/>
  <c r="I20" i="7" l="1"/>
  <c r="K20" i="7" s="1"/>
  <c r="H27" i="7"/>
  <c r="I26" i="7" l="1"/>
  <c r="K26" i="7" s="1"/>
  <c r="I27" i="7"/>
  <c r="K27" i="7" s="1"/>
  <c r="J21" i="7"/>
  <c r="H21" i="7"/>
  <c r="I21" i="7" s="1"/>
  <c r="D18" i="6"/>
  <c r="D30" i="6" s="1"/>
  <c r="K21" i="7" l="1"/>
  <c r="I13" i="7" l="1"/>
  <c r="K13" i="7" s="1"/>
  <c r="I7" i="7"/>
  <c r="K7" i="7" s="1"/>
  <c r="F50" i="2"/>
  <c r="C15" i="7"/>
  <c r="F44" i="2" s="1"/>
  <c r="E10" i="7"/>
  <c r="E15" i="7" s="1"/>
  <c r="F15" i="7"/>
  <c r="F46" i="2" s="1"/>
  <c r="G15" i="7"/>
  <c r="F47" i="2" s="1"/>
  <c r="C49" i="2"/>
  <c r="C51" i="2" s="1"/>
  <c r="J23" i="7"/>
  <c r="J28" i="7" s="1"/>
  <c r="C23" i="7"/>
  <c r="C28" i="7" s="1"/>
  <c r="E23" i="7"/>
  <c r="E28" i="7" s="1"/>
  <c r="F23" i="7"/>
  <c r="F28" i="7" s="1"/>
  <c r="G23" i="7"/>
  <c r="G28" i="7" s="1"/>
  <c r="H23" i="7"/>
  <c r="H28" i="7" s="1"/>
  <c r="B37" i="7"/>
  <c r="B18" i="6"/>
  <c r="B30" i="6" s="1"/>
  <c r="A61" i="6"/>
  <c r="E43" i="5"/>
  <c r="D22" i="7" s="1"/>
  <c r="I22" i="7" s="1"/>
  <c r="K22" i="7" s="1"/>
  <c r="E17" i="5"/>
  <c r="E10" i="5"/>
  <c r="E13" i="5"/>
  <c r="E35" i="5"/>
  <c r="A54" i="5"/>
  <c r="E39" i="7"/>
  <c r="E37" i="7"/>
  <c r="B3" i="7"/>
  <c r="D63" i="6"/>
  <c r="D61" i="6"/>
  <c r="E56" i="5"/>
  <c r="E54" i="5"/>
  <c r="C43" i="5"/>
  <c r="D9" i="7" s="1"/>
  <c r="D10" i="7" s="1"/>
  <c r="D15" i="7" s="1"/>
  <c r="F45" i="2" s="1"/>
  <c r="C17" i="5"/>
  <c r="C10" i="5"/>
  <c r="C13" i="5" s="1"/>
  <c r="E49" i="2"/>
  <c r="E51" i="2" s="1"/>
  <c r="C25" i="2"/>
  <c r="D23" i="7" l="1"/>
  <c r="D28" i="7" s="1"/>
  <c r="I28" i="7" s="1"/>
  <c r="I23" i="7"/>
  <c r="K23" i="7" s="1"/>
  <c r="K28" i="7" s="1"/>
  <c r="C26" i="5"/>
  <c r="C29" i="5" s="1"/>
  <c r="C31" i="5" s="1"/>
  <c r="I9" i="7"/>
  <c r="K9" i="7" s="1"/>
  <c r="D55" i="6"/>
  <c r="D57" i="6" s="1"/>
  <c r="E26" i="5"/>
  <c r="E29" i="5" s="1"/>
  <c r="E31" i="5" s="1"/>
  <c r="E44" i="5" s="1"/>
  <c r="E49" i="5" s="1"/>
  <c r="E52" i="2"/>
  <c r="E53" i="2" s="1"/>
  <c r="B55" i="6"/>
  <c r="B57" i="6" s="1"/>
  <c r="C52" i="2"/>
  <c r="C53" i="2" s="1"/>
  <c r="C35" i="5" l="1"/>
  <c r="H8" i="7" s="1"/>
  <c r="C44" i="5"/>
  <c r="C47" i="5" s="1"/>
  <c r="C49" i="5" s="1"/>
  <c r="H10" i="7" l="1"/>
  <c r="H15" i="7" s="1"/>
  <c r="I15" i="7" s="1"/>
  <c r="I8" i="7"/>
  <c r="I10" i="7" l="1"/>
  <c r="K10" i="7" s="1"/>
  <c r="K15" i="7" s="1"/>
  <c r="K8" i="7"/>
  <c r="F48" i="2"/>
  <c r="F49" i="2"/>
  <c r="F51" i="2" l="1"/>
</calcChain>
</file>

<file path=xl/sharedStrings.xml><?xml version="1.0" encoding="utf-8"?>
<sst xmlns="http://schemas.openxmlformats.org/spreadsheetml/2006/main" count="247" uniqueCount="173">
  <si>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</si>
  <si>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</si>
  <si>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</si>
  <si>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</si>
  <si>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</si>
  <si>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</si>
  <si>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</si>
  <si>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</si>
  <si>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</si>
  <si>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</si>
  <si>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</si>
  <si>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</si>
  <si>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</si>
  <si>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</si>
  <si>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</si>
  <si>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</si>
  <si>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</si>
  <si>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</si>
  <si>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</si>
  <si>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</si>
  <si>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</si>
  <si>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</si>
  <si>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</si>
  <si>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</si>
  <si>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</si>
  <si>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</si>
  <si>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</si>
  <si>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</si>
  <si>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</si>
  <si>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</si>
  <si>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</si>
  <si>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</si>
  <si>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</si>
  <si>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</si>
  <si>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</si>
  <si>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</si>
  <si>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</si>
  <si>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</si>
  <si>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</si>
  <si>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</si>
  <si>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</si>
  <si>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</si>
  <si>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</si>
  <si>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Чистые активы, причитающиеся владельцам Холдинга</t>
  </si>
  <si>
    <t>Неконтролирующие доли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</si>
  <si>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</si>
  <si>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</si>
  <si>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</si>
  <si>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</si>
  <si>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Чистые заработанные страховые премии</t>
  </si>
  <si>
    <t>Операционный доход</t>
  </si>
  <si>
    <t xml:space="preserve">Административные расходы </t>
  </si>
  <si>
    <t xml:space="preserve"> -    Чистое изменение справедливой стоимости</t>
  </si>
  <si>
    <t xml:space="preserve"> - владельцам Холдинга</t>
  </si>
  <si>
    <t xml:space="preserve"> - неконтролирующим долям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</si>
  <si>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</si>
  <si>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</si>
  <si>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</si>
  <si>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</si>
  <si>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</si>
  <si>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</si>
  <si>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</si>
  <si>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дебиторской задолженности по финансовой аренде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</si>
  <si>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</si>
  <si>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</si>
  <si>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</si>
  <si>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</si>
  <si>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</si>
  <si>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</si>
  <si>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</si>
  <si>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</si>
  <si>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</si>
  <si>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</si>
  <si>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</si>
  <si>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Прибыль за год</t>
  </si>
  <si>
    <t>ПРИБЫЛЬ ЗА ГОД</t>
  </si>
  <si>
    <t>Итого совокупного дохода за год</t>
  </si>
  <si>
    <t>Прочий совокупный (убыток)/доход за год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</si>
  <si>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</si>
  <si>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</si>
  <si>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</si>
  <si>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</si>
  <si>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</si>
  <si>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</si>
  <si>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</si>
  <si>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Инвестиции, учитываемые методом долевого участия</t>
  </si>
  <si>
    <t>Инвестиционная собственность</t>
  </si>
  <si>
    <t>Долгосрочные активы, предназначенные для продажи</t>
  </si>
  <si>
    <t>Государственные субсидии</t>
  </si>
  <si>
    <t>-</t>
  </si>
  <si>
    <t>Главный бухгалтер</t>
  </si>
  <si>
    <t>Есенгараева К.Д.</t>
  </si>
  <si>
    <t xml:space="preserve">Чистые расходы по страховым выплатам и по изменениям в резервах по договорам страхования </t>
  </si>
  <si>
    <t>Резерв справедливой стоимости ценных бумаг:</t>
  </si>
  <si>
    <t>Чистый (прирост)/снижение по:</t>
  </si>
  <si>
    <t>активам, оцениваемым по справедливой стоимости, изменения которой отражаются в составе прибыли или убытка за период</t>
  </si>
  <si>
    <t>кредитам, выданным клиентам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</si>
  <si>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</si>
  <si>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</si>
  <si>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</si>
  <si>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</si>
  <si>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</si>
  <si>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</si>
  <si>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</si>
  <si>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</si>
  <si>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</si>
  <si>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</si>
  <si>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</si>
  <si>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Чистые денежные средства, полученные от инвестиционной деятельности</t>
  </si>
  <si>
    <t>Получение займов от банков и прочих финансовых институтов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</si>
  <si>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</si>
  <si>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</si>
  <si>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</si>
  <si>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</si>
  <si>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</si>
  <si>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</si>
  <si>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</si>
  <si>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</si>
  <si>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</si>
  <si>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</si>
  <si>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</si>
  <si>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</si>
  <si>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</si>
  <si>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</si>
  <si>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</si>
  <si>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не аудировано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</si>
  <si>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</si>
  <si>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Остаток на 1 января 2022 года</t>
  </si>
  <si>
    <t>Прибыль за год, не аудировано</t>
  </si>
  <si>
    <t>Прочий совокупный доход, не аудировано</t>
  </si>
  <si>
    <t>Заместитель Председателя Правления</t>
  </si>
  <si>
    <t>Дивиденды полученные</t>
  </si>
  <si>
    <t>Административные и прочие операционные расходы уплаченные</t>
  </si>
  <si>
    <t>Чистая прибыль/(убыток) от операций с активами оцениваемыми по справедливой стоимости изменения которой отражаются в составе прибыли или убытка за период</t>
  </si>
  <si>
    <t>Чистая прибыль/(убыток) от операций с финансовыми активами оцениваемыми по справедливой стоимости через прочий совокупный доход</t>
  </si>
  <si>
    <t>Чистый убыток от прекращения признания финансовых активов оцениваемых по амортизированной стоимости</t>
  </si>
  <si>
    <t xml:space="preserve">Прочие операционные (расходы)/ доходы нетто </t>
  </si>
  <si>
    <t>Прибыль причитающаяся:</t>
  </si>
  <si>
    <t>Статьи которые не будут впоследствии реклассифицированы в состав прибыли или убытка:</t>
  </si>
  <si>
    <t>Нетто-величина изменений справедливой стоимости долевых инструментов оцениваемых по справедливой стоимости через прочий совокупный доход</t>
  </si>
  <si>
    <t xml:space="preserve">Статьи которые могут быть впоследствии реклассифицированы в состав прибыли или убытка: </t>
  </si>
  <si>
    <t xml:space="preserve"> -    Чистое изменение справедливой стоимости перенесенное в состав прибыли или убытка</t>
  </si>
  <si>
    <t>Итого совокупного дохода причитающегося:</t>
  </si>
  <si>
    <t>Базовая и разводненная прибыль на акцию в тенге</t>
  </si>
  <si>
    <t>31 декабря 2022 г.</t>
  </si>
  <si>
    <t>Остаток на 1 января 2023 года</t>
  </si>
  <si>
    <t>Выпуск акций - денежный взнос, не аудировано</t>
  </si>
  <si>
    <t>Средства банков</t>
  </si>
  <si>
    <t>Обязательства перед ипотечной организацией</t>
  </si>
  <si>
    <t xml:space="preserve"> </t>
  </si>
  <si>
    <t xml:space="preserve"> АО "Национальный управляющий холдинг "Байтерек" по состоянию на 30 сентября 2023 года</t>
  </si>
  <si>
    <t>30 сентября 2023 г.</t>
  </si>
  <si>
    <t>Девять месяцев, закончившиеся 
30 сентября 2022 г.</t>
  </si>
  <si>
    <t>Девять месяцев, закончившиеся 
30 сентября 2023 г.</t>
  </si>
  <si>
    <t>Процентные доходы</t>
  </si>
  <si>
    <t>159.84</t>
  </si>
  <si>
    <t>282.04</t>
  </si>
  <si>
    <t>Девять месяцев, закончившиеся 
30 сентября 
2023 г.</t>
  </si>
  <si>
    <t>Девять месяцев, закончившиеся 
30 сентября
 2022 г.</t>
  </si>
  <si>
    <t>Прочие полученные операционные доходы/(уплаченные расходы)</t>
  </si>
  <si>
    <t>Уплаченные расходы на содержание персонала</t>
  </si>
  <si>
    <t xml:space="preserve">Поступление средств в результате объединения </t>
  </si>
  <si>
    <t>Прочее</t>
  </si>
  <si>
    <t>Дивиденды и прочие выплаты акционеру</t>
  </si>
  <si>
    <t>Остаток на 30 сентября 2022 года</t>
  </si>
  <si>
    <t>Выпуск акций – денежный взнос, не аудировано</t>
  </si>
  <si>
    <t>Остаток на 30 сентября 2023 года</t>
  </si>
  <si>
    <t xml:space="preserve">Переводы и прочие движения, не аудировано
</t>
  </si>
  <si>
    <t>Переводы и прочие движения, не аудировано</t>
  </si>
  <si>
    <t>Дивиденды, не аудировано</t>
  </si>
  <si>
    <t>Признание дисконта по займам от Правительства Республики Казахстан за вычетом налогов, не аудировано</t>
  </si>
  <si>
    <t>Признание дисконта по займам от Правительства Республики Казахстан за вычетом налогов в размере 11,916,325 тыс. тенге, не аудировано</t>
  </si>
  <si>
    <t>средствам в банках и прочих финансовых институтах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</si>
</sst>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* #,##0_);* \(#,##0\);&quot;-&quot;??_);@"/>
    <numFmt numFmtId="165" formatCode="_-* #,##0\ _₽_-;\-* #,##0\ _₽_-;_-* &quot;-&quot;??\ _₽_-;_-@_-"/>
    <numFmt numFmtId="166" formatCode="#,###;\(#,###\)"/>
    <numFmt numFmtId="167" formatCode="#,##0_ ;\-#,##0\ "/>
  </numFmts>
  <fonts count="4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16" fillId="0" borderId="0" applyFill="0" applyBorder="0" applyProtection="0"/>
    <xf numFmtId="43" fontId="18" fillId="0" borderId="0" applyFont="0" applyFill="0" applyBorder="0" applyAlignment="0" applyProtection="0"/>
    <xf numFmtId="0" fontId="22" fillId="0" borderId="0"/>
    <xf numFmtId="0" fontId="5" fillId="0" borderId="0"/>
    <xf numFmtId="0" fontId="34" fillId="0" borderId="0"/>
  </cellStyleXfs>
  <cellXfs count="208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1" applyFont="1" applyFill="1" applyAlignment="1">
      <alignment horizontal="right"/>
    </xf>
    <xf numFmtId="3" fontId="1" fillId="0" borderId="0" xfId="1" applyNumberFormat="1" applyFont="1" applyAlignme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 applyFill="1" applyAlignment="1"/>
    <xf numFmtId="0" fontId="15" fillId="0" borderId="0" xfId="0" applyFont="1"/>
    <xf numFmtId="0" fontId="12" fillId="0" borderId="0" xfId="0" applyFont="1"/>
    <xf numFmtId="3" fontId="12" fillId="0" borderId="0" xfId="1" applyNumberFormat="1" applyFont="1" applyAlignment="1"/>
    <xf numFmtId="0" fontId="17" fillId="0" borderId="0" xfId="0" applyFont="1"/>
    <xf numFmtId="0" fontId="13" fillId="0" borderId="0" xfId="1" applyFont="1" applyAlignment="1"/>
    <xf numFmtId="0" fontId="12" fillId="0" borderId="0" xfId="1" applyFont="1" applyFill="1" applyAlignment="1">
      <alignment horizontal="right"/>
    </xf>
    <xf numFmtId="0" fontId="14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1" applyNumberFormat="1" applyFont="1" applyAlignment="1"/>
    <xf numFmtId="3" fontId="1" fillId="0" borderId="0" xfId="1" applyNumberFormat="1" applyFont="1" applyBorder="1" applyAlignment="1"/>
    <xf numFmtId="0" fontId="20" fillId="0" borderId="0" xfId="0" applyFont="1" applyAlignment="1"/>
    <xf numFmtId="0" fontId="10" fillId="0" borderId="0" xfId="0" applyFont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1" fillId="0" borderId="0" xfId="3" applyFont="1" applyFill="1" applyAlignment="1">
      <alignment horizontal="right"/>
    </xf>
    <xf numFmtId="0" fontId="21" fillId="0" borderId="0" xfId="2" applyFont="1" applyFill="1"/>
    <xf numFmtId="0" fontId="1" fillId="0" borderId="0" xfId="2" applyFont="1" applyFill="1" applyAlignment="1">
      <alignment wrapText="1"/>
    </xf>
    <xf numFmtId="0" fontId="3" fillId="0" borderId="0" xfId="2" applyFont="1" applyFill="1" applyAlignment="1">
      <alignment wrapText="1"/>
    </xf>
    <xf numFmtId="0" fontId="12" fillId="0" borderId="0" xfId="1" applyFont="1" applyFill="1"/>
    <xf numFmtId="0" fontId="13" fillId="0" borderId="0" xfId="2" applyFont="1" applyFill="1" applyAlignment="1">
      <alignment horizontal="right"/>
    </xf>
    <xf numFmtId="3" fontId="12" fillId="0" borderId="0" xfId="1" applyNumberFormat="1" applyFont="1" applyFill="1" applyAlignment="1">
      <alignment horizontal="right"/>
    </xf>
    <xf numFmtId="37" fontId="13" fillId="0" borderId="0" xfId="2" applyNumberFormat="1" applyFont="1" applyFill="1" applyAlignment="1">
      <alignment horizontal="right"/>
    </xf>
    <xf numFmtId="164" fontId="13" fillId="0" borderId="0" xfId="2" applyNumberFormat="1" applyFont="1" applyFill="1"/>
    <xf numFmtId="0" fontId="13" fillId="0" borderId="0" xfId="2" applyFont="1" applyFill="1"/>
    <xf numFmtId="0" fontId="14" fillId="0" borderId="0" xfId="4" applyFont="1" applyFill="1"/>
    <xf numFmtId="0" fontId="10" fillId="0" borderId="0" xfId="0" applyFont="1" applyAlignment="1"/>
    <xf numFmtId="0" fontId="1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3" fillId="0" borderId="0" xfId="0" applyFont="1"/>
    <xf numFmtId="164" fontId="6" fillId="0" borderId="0" xfId="4" applyNumberFormat="1" applyFont="1" applyFill="1" applyBorder="1" applyAlignment="1" applyProtection="1"/>
    <xf numFmtId="3" fontId="1" fillId="0" borderId="0" xfId="4" applyNumberFormat="1" applyFont="1" applyFill="1" applyBorder="1" applyAlignment="1" applyProtection="1">
      <alignment wrapText="1"/>
    </xf>
    <xf numFmtId="3" fontId="3" fillId="0" borderId="0" xfId="2" applyNumberFormat="1" applyFont="1" applyFill="1" applyAlignment="1"/>
    <xf numFmtId="166" fontId="9" fillId="0" borderId="0" xfId="0" applyNumberFormat="1" applyFont="1" applyAlignment="1">
      <alignment wrapText="1"/>
    </xf>
    <xf numFmtId="166" fontId="9" fillId="0" borderId="0" xfId="0" applyNumberFormat="1" applyFont="1" applyBorder="1" applyAlignment="1">
      <alignment wrapText="1"/>
    </xf>
    <xf numFmtId="166" fontId="7" fillId="0" borderId="2" xfId="4" applyNumberFormat="1" applyFont="1" applyFill="1" applyBorder="1" applyAlignment="1" applyProtection="1">
      <alignment horizontal="right"/>
    </xf>
    <xf numFmtId="166" fontId="7" fillId="0" borderId="0" xfId="4" applyNumberFormat="1" applyFont="1" applyFill="1" applyBorder="1" applyAlignment="1" applyProtection="1">
      <alignment horizontal="right"/>
    </xf>
    <xf numFmtId="166" fontId="8" fillId="0" borderId="3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166" fontId="6" fillId="0" borderId="2" xfId="4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>
      <alignment wrapText="1"/>
    </xf>
    <xf numFmtId="166" fontId="10" fillId="0" borderId="0" xfId="0" applyNumberFormat="1" applyFont="1"/>
    <xf numFmtId="166" fontId="1" fillId="0" borderId="0" xfId="0" applyNumberFormat="1" applyFont="1" applyAlignment="1">
      <alignment wrapText="1"/>
    </xf>
    <xf numFmtId="166" fontId="1" fillId="0" borderId="2" xfId="0" applyNumberFormat="1" applyFont="1" applyBorder="1" applyAlignment="1">
      <alignment wrapText="1"/>
    </xf>
    <xf numFmtId="166" fontId="8" fillId="0" borderId="0" xfId="0" applyNumberFormat="1" applyFont="1" applyAlignment="1">
      <alignment wrapText="1"/>
    </xf>
    <xf numFmtId="166" fontId="6" fillId="0" borderId="0" xfId="4" applyNumberFormat="1" applyFont="1" applyFill="1" applyBorder="1" applyAlignment="1" applyProtection="1">
      <alignment horizontal="right"/>
    </xf>
    <xf numFmtId="166" fontId="10" fillId="0" borderId="0" xfId="0" applyNumberFormat="1" applyFont="1" applyAlignment="1"/>
    <xf numFmtId="166" fontId="10" fillId="0" borderId="0" xfId="0" applyNumberFormat="1" applyFont="1" applyBorder="1"/>
    <xf numFmtId="166" fontId="15" fillId="0" borderId="0" xfId="0" applyNumberFormat="1" applyFont="1"/>
    <xf numFmtId="3" fontId="3" fillId="0" borderId="0" xfId="2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3" fontId="13" fillId="0" borderId="0" xfId="4" applyNumberFormat="1" applyFont="1" applyFill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164" fontId="24" fillId="0" borderId="0" xfId="4" applyNumberFormat="1" applyFont="1" applyFill="1" applyBorder="1" applyAlignment="1" applyProtection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4" applyNumberFormat="1" applyFont="1" applyFill="1" applyAlignment="1">
      <alignment horizontal="right"/>
    </xf>
    <xf numFmtId="164" fontId="27" fillId="0" borderId="0" xfId="4" applyNumberFormat="1" applyFont="1" applyFill="1" applyBorder="1" applyAlignment="1" applyProtection="1">
      <alignment horizontal="right"/>
    </xf>
    <xf numFmtId="164" fontId="26" fillId="0" borderId="0" xfId="4" applyNumberFormat="1" applyFont="1" applyFill="1" applyBorder="1" applyAlignment="1" applyProtection="1">
      <alignment horizontal="right"/>
    </xf>
    <xf numFmtId="164" fontId="26" fillId="0" borderId="2" xfId="4" applyNumberFormat="1" applyFont="1" applyFill="1" applyBorder="1" applyAlignment="1" applyProtection="1">
      <alignment horizontal="right"/>
    </xf>
    <xf numFmtId="165" fontId="25" fillId="0" borderId="3" xfId="6" applyNumberFormat="1" applyFont="1" applyBorder="1" applyAlignment="1">
      <alignment horizontal="right" vertical="center" wrapText="1"/>
    </xf>
    <xf numFmtId="165" fontId="26" fillId="0" borderId="0" xfId="6" applyNumberFormat="1" applyFont="1" applyAlignment="1">
      <alignment horizontal="right" vertical="center" wrapText="1"/>
    </xf>
    <xf numFmtId="165" fontId="26" fillId="0" borderId="0" xfId="6" applyNumberFormat="1" applyFont="1" applyBorder="1" applyAlignment="1">
      <alignment horizontal="right" vertical="center" wrapText="1"/>
    </xf>
    <xf numFmtId="165" fontId="25" fillId="0" borderId="0" xfId="6" applyNumberFormat="1" applyFont="1" applyAlignment="1">
      <alignment horizontal="right" vertical="center" wrapText="1"/>
    </xf>
    <xf numFmtId="164" fontId="29" fillId="0" borderId="0" xfId="4" applyNumberFormat="1" applyFont="1" applyFill="1" applyBorder="1" applyAlignment="1" applyProtection="1">
      <alignment horizontal="right"/>
    </xf>
    <xf numFmtId="164" fontId="25" fillId="0" borderId="2" xfId="4" applyNumberFormat="1" applyFont="1" applyFill="1" applyBorder="1" applyAlignment="1" applyProtection="1">
      <alignment horizontal="right"/>
    </xf>
    <xf numFmtId="164" fontId="25" fillId="0" borderId="3" xfId="4" applyNumberFormat="1" applyFont="1" applyFill="1" applyBorder="1" applyAlignment="1" applyProtection="1">
      <alignment horizontal="right"/>
    </xf>
    <xf numFmtId="165" fontId="25" fillId="0" borderId="1" xfId="6" applyNumberFormat="1" applyFont="1" applyBorder="1" applyAlignment="1">
      <alignment horizontal="right" vertical="center" wrapText="1"/>
    </xf>
    <xf numFmtId="0" fontId="3" fillId="0" borderId="0" xfId="0" applyFont="1" applyAlignment="1"/>
    <xf numFmtId="3" fontId="19" fillId="0" borderId="0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vertical="center" wrapText="1"/>
    </xf>
    <xf numFmtId="164" fontId="31" fillId="0" borderId="0" xfId="4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center" vertical="center" wrapText="1"/>
    </xf>
    <xf numFmtId="0" fontId="32" fillId="0" borderId="0" xfId="2" applyFont="1" applyFill="1" applyAlignment="1">
      <alignment wrapText="1"/>
    </xf>
    <xf numFmtId="166" fontId="9" fillId="0" borderId="5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64" fontId="31" fillId="0" borderId="3" xfId="4" applyNumberFormat="1" applyFont="1" applyFill="1" applyBorder="1" applyAlignment="1" applyProtection="1">
      <alignment horizontal="right"/>
    </xf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Fill="1"/>
    <xf numFmtId="0" fontId="9" fillId="0" borderId="0" xfId="0" applyFont="1" applyAlignment="1">
      <alignment horizontal="left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vertical="center" wrapText="1"/>
    </xf>
    <xf numFmtId="3" fontId="35" fillId="0" borderId="0" xfId="0" applyNumberFormat="1" applyFont="1"/>
    <xf numFmtId="0" fontId="35" fillId="0" borderId="0" xfId="0" applyFont="1"/>
    <xf numFmtId="164" fontId="3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5" fontId="25" fillId="0" borderId="0" xfId="6" applyNumberFormat="1" applyFont="1" applyBorder="1" applyAlignment="1">
      <alignment horizontal="right" vertical="center" wrapText="1"/>
    </xf>
    <xf numFmtId="0" fontId="12" fillId="0" borderId="0" xfId="2" applyFont="1" applyFill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justify"/>
    </xf>
    <xf numFmtId="0" fontId="26" fillId="0" borderId="0" xfId="0" applyFont="1"/>
    <xf numFmtId="0" fontId="28" fillId="0" borderId="0" xfId="0" applyFont="1" applyAlignment="1">
      <alignment vertical="center" wrapText="1"/>
    </xf>
    <xf numFmtId="164" fontId="28" fillId="0" borderId="0" xfId="4" applyNumberFormat="1" applyFont="1" applyFill="1" applyBorder="1" applyAlignment="1" applyProtection="1">
      <alignment horizontal="right"/>
    </xf>
    <xf numFmtId="0" fontId="3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wrapText="1"/>
    </xf>
    <xf numFmtId="166" fontId="9" fillId="0" borderId="2" xfId="0" applyNumberFormat="1" applyFont="1" applyBorder="1" applyAlignment="1">
      <alignment horizontal="right" wrapText="1"/>
    </xf>
    <xf numFmtId="164" fontId="6" fillId="0" borderId="3" xfId="4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3" fontId="1" fillId="0" borderId="3" xfId="4" applyNumberFormat="1" applyFont="1" applyFill="1" applyBorder="1" applyAlignment="1" applyProtection="1">
      <alignment horizontal="right" vertical="center" wrapText="1"/>
    </xf>
    <xf numFmtId="164" fontId="6" fillId="0" borderId="3" xfId="4" applyNumberFormat="1" applyFont="1" applyFill="1" applyBorder="1" applyAlignment="1" applyProtection="1">
      <alignment horizontal="right" vertical="center"/>
    </xf>
    <xf numFmtId="43" fontId="3" fillId="0" borderId="0" xfId="6" applyFont="1" applyFill="1" applyAlignment="1" applyProtection="1">
      <alignment horizontal="right" vertical="center"/>
    </xf>
    <xf numFmtId="43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Fill="1" applyAlignment="1">
      <alignment horizontal="right" vertical="center"/>
    </xf>
    <xf numFmtId="164" fontId="7" fillId="0" borderId="0" xfId="4" applyNumberFormat="1" applyFont="1" applyFill="1" applyBorder="1" applyAlignment="1" applyProtection="1">
      <alignment horizontal="right" vertical="center"/>
    </xf>
    <xf numFmtId="164" fontId="7" fillId="0" borderId="2" xfId="4" applyNumberFormat="1" applyFont="1" applyFill="1" applyBorder="1" applyAlignment="1" applyProtection="1">
      <alignment horizontal="right" vertical="center"/>
    </xf>
    <xf numFmtId="43" fontId="7" fillId="0" borderId="2" xfId="6" applyFont="1" applyFill="1" applyBorder="1" applyAlignment="1" applyProtection="1">
      <alignment horizontal="right" vertical="center"/>
    </xf>
    <xf numFmtId="43" fontId="3" fillId="0" borderId="0" xfId="6" applyFont="1" applyFill="1" applyAlignment="1">
      <alignment horizontal="right" vertical="center"/>
    </xf>
    <xf numFmtId="43" fontId="6" fillId="0" borderId="3" xfId="6" applyFont="1" applyFill="1" applyBorder="1" applyAlignment="1" applyProtection="1">
      <alignment horizontal="right" vertical="center"/>
    </xf>
    <xf numFmtId="164" fontId="6" fillId="0" borderId="2" xfId="4" applyNumberFormat="1" applyFont="1" applyFill="1" applyBorder="1" applyAlignment="1" applyProtection="1">
      <alignment horizontal="right" vertical="center"/>
    </xf>
    <xf numFmtId="43" fontId="7" fillId="0" borderId="0" xfId="6" applyFont="1" applyFill="1" applyBorder="1" applyAlignment="1" applyProtection="1">
      <alignment horizontal="right" vertical="center"/>
    </xf>
    <xf numFmtId="43" fontId="6" fillId="0" borderId="0" xfId="6" applyFont="1" applyFill="1" applyBorder="1" applyAlignment="1" applyProtection="1">
      <alignment horizontal="right" vertical="center"/>
    </xf>
    <xf numFmtId="164" fontId="6" fillId="0" borderId="0" xfId="4" applyNumberFormat="1" applyFont="1" applyFill="1" applyBorder="1" applyAlignment="1" applyProtection="1">
      <alignment horizontal="right" vertical="center"/>
    </xf>
    <xf numFmtId="3" fontId="1" fillId="0" borderId="4" xfId="4" applyNumberFormat="1" applyFont="1" applyFill="1" applyBorder="1" applyAlignment="1" applyProtection="1">
      <alignment horizontal="right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3" fontId="3" fillId="0" borderId="1" xfId="5" applyNumberFormat="1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167" fontId="7" fillId="0" borderId="0" xfId="6" applyNumberFormat="1" applyFont="1" applyFill="1" applyBorder="1" applyAlignment="1" applyProtection="1">
      <alignment horizontal="right"/>
    </xf>
    <xf numFmtId="0" fontId="33" fillId="0" borderId="0" xfId="0" applyFont="1" applyAlignment="1">
      <alignment horizontal="right" vertical="center" wrapText="1"/>
    </xf>
    <xf numFmtId="164" fontId="28" fillId="0" borderId="2" xfId="4" applyNumberFormat="1" applyFont="1" applyFill="1" applyBorder="1" applyAlignment="1" applyProtection="1">
      <alignment horizontal="right"/>
    </xf>
    <xf numFmtId="43" fontId="6" fillId="0" borderId="2" xfId="6" applyFont="1" applyFill="1" applyBorder="1" applyAlignment="1" applyProtection="1">
      <alignment horizontal="right" vertical="center"/>
    </xf>
    <xf numFmtId="164" fontId="6" fillId="0" borderId="4" xfId="4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166" fontId="24" fillId="0" borderId="0" xfId="4" applyNumberFormat="1" applyFont="1" applyFill="1" applyBorder="1" applyAlignment="1" applyProtection="1">
      <alignment horizontal="right"/>
    </xf>
    <xf numFmtId="3" fontId="10" fillId="0" borderId="0" xfId="0" applyNumberFormat="1" applyFont="1"/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justify" wrapText="1"/>
    </xf>
    <xf numFmtId="0" fontId="12" fillId="0" borderId="0" xfId="2" applyFont="1" applyFill="1" applyAlignment="1">
      <alignment horizontal="center" vertical="justify"/>
    </xf>
    <xf numFmtId="0" fontId="1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/>
    </xf>
    <xf numFmtId="3" fontId="6" fillId="0" borderId="3" xfId="4" applyNumberFormat="1" applyFont="1" applyFill="1" applyBorder="1" applyAlignment="1" applyProtection="1">
      <alignment horizontal="right"/>
    </xf>
    <xf numFmtId="3" fontId="3" fillId="0" borderId="5" xfId="6" applyNumberFormat="1" applyFont="1" applyFill="1" applyBorder="1" applyAlignment="1" applyProtection="1">
      <alignment horizontal="right"/>
    </xf>
    <xf numFmtId="3" fontId="7" fillId="0" borderId="2" xfId="4" applyNumberFormat="1" applyFont="1" applyFill="1" applyBorder="1" applyAlignment="1" applyProtection="1">
      <alignment horizontal="right"/>
    </xf>
    <xf numFmtId="3" fontId="6" fillId="0" borderId="2" xfId="4" applyNumberFormat="1" applyFont="1" applyFill="1" applyBorder="1" applyAlignment="1" applyProtection="1">
      <alignment horizontal="right"/>
    </xf>
    <xf numFmtId="3" fontId="6" fillId="0" borderId="1" xfId="4" applyNumberFormat="1" applyFont="1" applyFill="1" applyBorder="1" applyAlignment="1" applyProtection="1">
      <alignment horizontal="right"/>
    </xf>
    <xf numFmtId="3" fontId="3" fillId="0" borderId="0" xfId="6" applyNumberFormat="1" applyFont="1" applyFill="1" applyBorder="1" applyAlignment="1" applyProtection="1">
      <alignment horizontal="right"/>
    </xf>
    <xf numFmtId="3" fontId="3" fillId="0" borderId="2" xfId="6" applyNumberFormat="1" applyFont="1" applyFill="1" applyBorder="1" applyAlignment="1" applyProtection="1">
      <alignment horizontal="right"/>
    </xf>
    <xf numFmtId="3" fontId="1" fillId="0" borderId="3" xfId="4" applyNumberFormat="1" applyFont="1" applyFill="1" applyBorder="1" applyAlignment="1" applyProtection="1">
      <alignment horizontal="right" wrapText="1"/>
    </xf>
    <xf numFmtId="164" fontId="9" fillId="0" borderId="0" xfId="0" applyNumberFormat="1" applyFont="1"/>
    <xf numFmtId="0" fontId="36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/>
    </xf>
  </cellXfs>
  <cellStyles count="10">
    <cellStyle name="Debit" xfId="5"/>
    <cellStyle name="Обычный" xfId="0" builtinId="0"/>
    <cellStyle name="Обычный 10 3 2" xfId="8"/>
    <cellStyle name="Обычный 2" xfId="7"/>
    <cellStyle name="Обычный 2 5" xfId="4"/>
    <cellStyle name="Обычный 3 3" xfId="2"/>
    <cellStyle name="Обычный 4 2" xfId="1"/>
    <cellStyle name="Обычный 4 3" xfId="3"/>
    <cellStyle name="Обычный 63" xfId="9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FES"/>
      <sheetName val="Содержание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32">
          <cell r="E32">
            <v>208831317</v>
          </cell>
        </row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abSelected="1" view="pageBreakPreview" topLeftCell="A22" zoomScale="80" zoomScaleNormal="100" zoomScaleSheetLayoutView="80" workbookViewId="0">
      <selection activeCell="C21" sqref="C21"/>
    </sheetView>
  </sheetViews>
  <sheetFormatPr defaultColWidth="9.140625" defaultRowHeight="15.75" x14ac:dyDescent="0.25"/>
  <cols>
    <col min="1" max="1" width="76.85546875" style="7" customWidth="1"/>
    <col min="2" max="2" width="8.85546875" style="76" customWidth="1"/>
    <col min="3" max="3" width="21.140625" style="7" customWidth="1"/>
    <col min="4" max="4" width="1.85546875" style="7" customWidth="1"/>
    <col min="5" max="5" width="22.28515625" style="7" customWidth="1"/>
    <col min="6" max="6" width="20.140625" style="7" customWidth="1"/>
    <col min="7" max="7" width="13.5703125" style="7" bestFit="1" customWidth="1"/>
    <col min="8" max="9" width="9.140625" style="7"/>
    <col min="10" max="10" width="22.85546875" style="7" customWidth="1"/>
    <col min="11" max="12" width="10.85546875" style="7" bestFit="1" customWidth="1"/>
    <col min="13" max="16384" width="9.140625" style="7"/>
  </cols>
  <sheetData>
    <row r="2" spans="1:12" ht="18.75" x14ac:dyDescent="0.3">
      <c r="A2" s="182" t="s">
        <v>79</v>
      </c>
      <c r="B2" s="182"/>
      <c r="C2" s="182"/>
      <c r="D2" s="182"/>
      <c r="E2" s="182"/>
    </row>
    <row r="3" spans="1:12" ht="18.75" x14ac:dyDescent="0.3">
      <c r="A3" s="183" t="s">
        <v>150</v>
      </c>
      <c r="B3" s="183"/>
      <c r="C3" s="183"/>
      <c r="D3" s="183"/>
      <c r="E3" s="183"/>
    </row>
    <row r="5" spans="1:12" x14ac:dyDescent="0.25">
      <c r="B5" s="71" t="s">
        <v>19</v>
      </c>
      <c r="C5" s="11" t="s">
        <v>125</v>
      </c>
      <c r="E5" s="13"/>
    </row>
    <row r="6" spans="1:12" ht="24" customHeight="1" x14ac:dyDescent="0.25">
      <c r="A6" s="184"/>
      <c r="B6" s="71" t="s">
        <v>20</v>
      </c>
      <c r="C6" s="113" t="s">
        <v>151</v>
      </c>
      <c r="D6" s="185"/>
      <c r="E6" s="116" t="s">
        <v>144</v>
      </c>
    </row>
    <row r="7" spans="1:12" x14ac:dyDescent="0.25">
      <c r="A7" s="184"/>
      <c r="B7" s="79"/>
      <c r="C7" s="9" t="s">
        <v>0</v>
      </c>
      <c r="D7" s="185"/>
      <c r="E7" s="9" t="s">
        <v>0</v>
      </c>
    </row>
    <row r="8" spans="1:12" x14ac:dyDescent="0.25">
      <c r="A8" s="5" t="s">
        <v>5</v>
      </c>
      <c r="B8" s="71"/>
      <c r="C8" s="6"/>
      <c r="D8" s="6"/>
      <c r="E8" s="12"/>
    </row>
    <row r="9" spans="1:12" ht="24.95" customHeight="1" x14ac:dyDescent="0.3">
      <c r="A9" s="139" t="s">
        <v>6</v>
      </c>
      <c r="B9" s="79">
        <v>3</v>
      </c>
      <c r="C9" s="88">
        <v>2834258753</v>
      </c>
      <c r="D9" s="83"/>
      <c r="E9" s="88">
        <v>2293973195</v>
      </c>
      <c r="F9" s="174"/>
      <c r="I9" s="168"/>
      <c r="J9" s="165"/>
      <c r="K9" s="164"/>
      <c r="L9" s="164"/>
    </row>
    <row r="10" spans="1:12" ht="37.5" x14ac:dyDescent="0.3">
      <c r="A10" s="139" t="s">
        <v>83</v>
      </c>
      <c r="B10" s="79"/>
      <c r="C10" s="88">
        <v>165870858</v>
      </c>
      <c r="D10" s="83"/>
      <c r="E10" s="88">
        <v>162342872</v>
      </c>
      <c r="F10" s="174"/>
      <c r="I10" s="168"/>
      <c r="J10" s="165"/>
      <c r="K10" s="164"/>
      <c r="L10" s="164"/>
    </row>
    <row r="11" spans="1:12" ht="24.95" customHeight="1" x14ac:dyDescent="0.3">
      <c r="A11" s="139" t="s">
        <v>21</v>
      </c>
      <c r="B11" s="79"/>
      <c r="C11" s="88">
        <v>350176159</v>
      </c>
      <c r="D11" s="83"/>
      <c r="E11" s="88">
        <v>298999429</v>
      </c>
      <c r="F11" s="174"/>
      <c r="I11" s="168"/>
      <c r="J11" s="165"/>
      <c r="K11" s="164"/>
      <c r="L11" s="164"/>
    </row>
    <row r="12" spans="1:12" ht="24.95" customHeight="1" x14ac:dyDescent="0.3">
      <c r="A12" s="139" t="s">
        <v>84</v>
      </c>
      <c r="C12" s="88">
        <v>12740666</v>
      </c>
      <c r="D12" s="83"/>
      <c r="E12" s="88">
        <v>23154952</v>
      </c>
      <c r="F12" s="174"/>
      <c r="I12" s="168"/>
      <c r="J12" s="165"/>
      <c r="K12" s="164"/>
      <c r="L12" s="164"/>
    </row>
    <row r="13" spans="1:12" ht="24.95" customHeight="1" x14ac:dyDescent="0.3">
      <c r="A13" s="139" t="s">
        <v>22</v>
      </c>
      <c r="B13" s="79">
        <v>4</v>
      </c>
      <c r="C13" s="88">
        <v>6652817869</v>
      </c>
      <c r="D13" s="83"/>
      <c r="E13" s="88">
        <v>6511970888</v>
      </c>
      <c r="F13" s="174"/>
      <c r="I13" s="168"/>
      <c r="J13" s="165"/>
      <c r="K13" s="164"/>
      <c r="L13" s="164"/>
    </row>
    <row r="14" spans="1:12" ht="24.95" customHeight="1" x14ac:dyDescent="0.3">
      <c r="A14" s="139" t="s">
        <v>23</v>
      </c>
      <c r="B14" s="79">
        <v>5</v>
      </c>
      <c r="C14" s="88">
        <v>1607514303</v>
      </c>
      <c r="D14" s="83"/>
      <c r="E14" s="88">
        <v>1456559148</v>
      </c>
      <c r="F14" s="174"/>
      <c r="I14" s="168"/>
      <c r="J14" s="165"/>
      <c r="K14" s="164"/>
      <c r="L14" s="164"/>
    </row>
    <row r="15" spans="1:12" ht="24.95" customHeight="1" x14ac:dyDescent="0.3">
      <c r="A15" s="139" t="s">
        <v>24</v>
      </c>
      <c r="B15" s="79"/>
      <c r="C15" s="88">
        <v>1154315413</v>
      </c>
      <c r="D15" s="83"/>
      <c r="E15" s="88">
        <v>1036255264</v>
      </c>
      <c r="F15" s="174"/>
      <c r="I15" s="168"/>
      <c r="J15" s="165"/>
      <c r="K15" s="164"/>
      <c r="L15" s="164"/>
    </row>
    <row r="16" spans="1:12" ht="24.95" customHeight="1" x14ac:dyDescent="0.3">
      <c r="A16" s="139" t="s">
        <v>85</v>
      </c>
      <c r="B16" s="79"/>
      <c r="C16" s="88">
        <v>1461993</v>
      </c>
      <c r="D16" s="83"/>
      <c r="E16" s="88">
        <v>795344</v>
      </c>
      <c r="F16" s="174"/>
      <c r="I16" s="168"/>
      <c r="J16" s="165"/>
      <c r="K16" s="164"/>
      <c r="L16" s="164"/>
    </row>
    <row r="17" spans="1:12" ht="24.95" customHeight="1" x14ac:dyDescent="0.3">
      <c r="A17" s="139" t="s">
        <v>86</v>
      </c>
      <c r="B17" s="82"/>
      <c r="C17" s="88">
        <v>9247542</v>
      </c>
      <c r="D17" s="83"/>
      <c r="E17" s="88">
        <v>9653324</v>
      </c>
      <c r="F17" s="174"/>
      <c r="I17" s="168"/>
      <c r="J17" s="165"/>
      <c r="K17" s="164"/>
      <c r="L17" s="164"/>
    </row>
    <row r="18" spans="1:12" ht="24.95" customHeight="1" x14ac:dyDescent="0.3">
      <c r="A18" s="139" t="s">
        <v>25</v>
      </c>
      <c r="B18" s="82"/>
      <c r="C18" s="88">
        <v>27050667</v>
      </c>
      <c r="D18" s="83"/>
      <c r="E18" s="88">
        <v>18294819</v>
      </c>
      <c r="F18" s="174"/>
      <c r="I18" s="168"/>
      <c r="J18" s="165"/>
      <c r="K18" s="164"/>
      <c r="L18" s="164"/>
    </row>
    <row r="19" spans="1:12" ht="24.95" customHeight="1" x14ac:dyDescent="0.3">
      <c r="A19" s="139" t="s">
        <v>26</v>
      </c>
      <c r="B19" s="82"/>
      <c r="C19" s="88">
        <v>22701324</v>
      </c>
      <c r="D19" s="83"/>
      <c r="E19" s="88">
        <v>27398004</v>
      </c>
      <c r="F19" s="174"/>
      <c r="I19" s="168"/>
      <c r="J19" s="165"/>
      <c r="K19" s="164"/>
      <c r="L19" s="164"/>
    </row>
    <row r="20" spans="1:12" ht="24.95" customHeight="1" x14ac:dyDescent="0.3">
      <c r="A20" s="139" t="s">
        <v>27</v>
      </c>
      <c r="B20" s="82"/>
      <c r="C20" s="88">
        <v>62202942</v>
      </c>
      <c r="D20" s="83"/>
      <c r="E20" s="88">
        <v>65770527</v>
      </c>
      <c r="F20" s="174"/>
      <c r="I20" s="168"/>
      <c r="J20" s="165"/>
      <c r="K20" s="164"/>
      <c r="L20" s="164"/>
    </row>
    <row r="21" spans="1:12" ht="24.95" customHeight="1" x14ac:dyDescent="0.3">
      <c r="A21" s="139" t="s">
        <v>28</v>
      </c>
      <c r="B21" s="82"/>
      <c r="C21" s="88">
        <v>28368560</v>
      </c>
      <c r="D21" s="83"/>
      <c r="E21" s="88">
        <v>30120799</v>
      </c>
      <c r="F21" s="174"/>
      <c r="I21" s="168"/>
      <c r="J21" s="165"/>
      <c r="K21" s="164"/>
      <c r="L21" s="164"/>
    </row>
    <row r="22" spans="1:12" ht="24.95" customHeight="1" x14ac:dyDescent="0.3">
      <c r="A22" s="139" t="s">
        <v>87</v>
      </c>
      <c r="B22" s="82"/>
      <c r="C22" s="88">
        <v>5204047</v>
      </c>
      <c r="D22" s="83"/>
      <c r="E22" s="88">
        <v>5028981</v>
      </c>
      <c r="F22" s="174"/>
      <c r="I22" s="168"/>
      <c r="J22" s="165"/>
      <c r="K22" s="164"/>
      <c r="L22" s="164"/>
    </row>
    <row r="23" spans="1:12" ht="24.95" customHeight="1" x14ac:dyDescent="0.3">
      <c r="A23" s="139" t="s">
        <v>29</v>
      </c>
      <c r="B23" s="82"/>
      <c r="C23" s="88">
        <v>20235127</v>
      </c>
      <c r="D23" s="83"/>
      <c r="E23" s="88">
        <v>41690241</v>
      </c>
      <c r="F23" s="174"/>
      <c r="I23" s="168"/>
      <c r="J23" s="165"/>
      <c r="K23" s="164"/>
      <c r="L23" s="164"/>
    </row>
    <row r="24" spans="1:12" ht="24.95" customHeight="1" x14ac:dyDescent="0.3">
      <c r="A24" s="139" t="s">
        <v>7</v>
      </c>
      <c r="B24" s="79"/>
      <c r="C24" s="88">
        <v>416462412</v>
      </c>
      <c r="D24" s="83"/>
      <c r="E24" s="88">
        <v>249222839</v>
      </c>
      <c r="F24" s="174"/>
    </row>
    <row r="25" spans="1:12" ht="24.95" customHeight="1" x14ac:dyDescent="0.25">
      <c r="A25" s="84" t="s">
        <v>8</v>
      </c>
      <c r="B25" s="85"/>
      <c r="C25" s="86">
        <f>SUM(C9:C24)</f>
        <v>13370628635</v>
      </c>
      <c r="D25" s="84"/>
      <c r="E25" s="86">
        <f>SUM(E9:E24)</f>
        <v>12231230626</v>
      </c>
    </row>
    <row r="26" spans="1:12" ht="24.95" customHeight="1" x14ac:dyDescent="0.25">
      <c r="A26" s="84"/>
      <c r="B26" s="85"/>
      <c r="C26" s="186"/>
      <c r="D26" s="181"/>
      <c r="E26" s="186"/>
      <c r="I26" s="169"/>
      <c r="J26" s="166"/>
      <c r="K26" s="167"/>
      <c r="L26" s="167"/>
    </row>
    <row r="27" spans="1:12" ht="24.95" customHeight="1" x14ac:dyDescent="0.25">
      <c r="A27" s="84" t="s">
        <v>9</v>
      </c>
      <c r="B27" s="85"/>
      <c r="C27" s="181"/>
      <c r="D27" s="181"/>
      <c r="E27" s="181"/>
      <c r="I27" s="44"/>
    </row>
    <row r="28" spans="1:12" ht="24.95" customHeight="1" x14ac:dyDescent="0.25">
      <c r="A28" s="171" t="s">
        <v>147</v>
      </c>
      <c r="B28" s="85"/>
      <c r="C28" s="88">
        <v>13165398</v>
      </c>
      <c r="D28" s="171"/>
      <c r="E28" s="88">
        <v>8055858</v>
      </c>
      <c r="I28" s="44"/>
    </row>
    <row r="29" spans="1:12" ht="24.95" customHeight="1" x14ac:dyDescent="0.3">
      <c r="A29" s="139" t="s">
        <v>30</v>
      </c>
      <c r="B29" s="79">
        <v>6</v>
      </c>
      <c r="C29" s="88">
        <v>3066145639</v>
      </c>
      <c r="D29" s="83"/>
      <c r="E29" s="88">
        <v>3049901263</v>
      </c>
      <c r="I29" s="161"/>
      <c r="J29" s="162"/>
      <c r="K29" s="161"/>
      <c r="L29" s="161"/>
    </row>
    <row r="30" spans="1:12" ht="18.75" x14ac:dyDescent="0.3">
      <c r="A30" s="139" t="s">
        <v>31</v>
      </c>
      <c r="B30" s="79">
        <v>7</v>
      </c>
      <c r="C30" s="88">
        <v>4253532528</v>
      </c>
      <c r="D30" s="83"/>
      <c r="E30" s="88">
        <v>3739552209</v>
      </c>
      <c r="I30" s="161"/>
      <c r="J30" s="162"/>
      <c r="K30" s="161"/>
      <c r="L30" s="161"/>
    </row>
    <row r="31" spans="1:12" ht="24.95" customHeight="1" x14ac:dyDescent="0.3">
      <c r="A31" s="139" t="s">
        <v>10</v>
      </c>
      <c r="B31" s="79"/>
      <c r="C31" s="88">
        <v>8485099</v>
      </c>
      <c r="D31" s="83"/>
      <c r="E31" s="88">
        <v>8050778</v>
      </c>
      <c r="I31" s="161"/>
      <c r="J31" s="162"/>
      <c r="K31" s="161"/>
      <c r="L31" s="161"/>
    </row>
    <row r="32" spans="1:12" ht="24.95" customHeight="1" x14ac:dyDescent="0.3">
      <c r="A32" s="139" t="s">
        <v>32</v>
      </c>
      <c r="B32" s="79">
        <v>8</v>
      </c>
      <c r="C32" s="88">
        <v>788013087</v>
      </c>
      <c r="D32" s="83"/>
      <c r="E32" s="88">
        <v>946551807</v>
      </c>
      <c r="I32" s="161"/>
      <c r="J32" s="162"/>
      <c r="K32" s="161"/>
      <c r="L32" s="161"/>
    </row>
    <row r="33" spans="1:12" ht="24.95" customHeight="1" x14ac:dyDescent="0.3">
      <c r="A33" s="139" t="s">
        <v>33</v>
      </c>
      <c r="B33" s="79">
        <v>9</v>
      </c>
      <c r="C33" s="88">
        <v>912826394</v>
      </c>
      <c r="D33" s="83"/>
      <c r="E33" s="88">
        <v>776645835</v>
      </c>
      <c r="I33" s="161"/>
      <c r="J33" s="162"/>
      <c r="K33" s="161"/>
      <c r="L33" s="161"/>
    </row>
    <row r="34" spans="1:12" ht="24.95" customHeight="1" x14ac:dyDescent="0.3">
      <c r="A34" s="171" t="s">
        <v>148</v>
      </c>
      <c r="B34" s="79"/>
      <c r="C34" s="88">
        <v>171464266.20360243</v>
      </c>
      <c r="D34" s="83"/>
      <c r="E34" s="88">
        <v>201302720</v>
      </c>
      <c r="I34" s="161"/>
      <c r="J34" s="162"/>
      <c r="K34" s="161"/>
      <c r="L34" s="161"/>
    </row>
    <row r="35" spans="1:12" ht="24.95" customHeight="1" x14ac:dyDescent="0.3">
      <c r="A35" s="139" t="s">
        <v>34</v>
      </c>
      <c r="B35" s="79"/>
      <c r="C35" s="88">
        <v>24207943</v>
      </c>
      <c r="D35" s="83"/>
      <c r="E35" s="88">
        <v>2343256</v>
      </c>
      <c r="I35" s="161"/>
      <c r="J35" s="162"/>
      <c r="K35" s="161"/>
      <c r="L35" s="161"/>
    </row>
    <row r="36" spans="1:12" ht="24.95" customHeight="1" x14ac:dyDescent="0.3">
      <c r="A36" s="139" t="s">
        <v>35</v>
      </c>
      <c r="B36" s="79"/>
      <c r="C36" s="88">
        <v>63354966</v>
      </c>
      <c r="D36" s="83"/>
      <c r="E36" s="88">
        <v>45287694</v>
      </c>
      <c r="I36" s="161"/>
      <c r="J36" s="162"/>
      <c r="K36" s="161"/>
      <c r="L36" s="161"/>
    </row>
    <row r="37" spans="1:12" ht="24.95" customHeight="1" x14ac:dyDescent="0.3">
      <c r="A37" s="139" t="s">
        <v>36</v>
      </c>
      <c r="B37" s="79"/>
      <c r="C37" s="88">
        <v>70254073</v>
      </c>
      <c r="D37" s="83"/>
      <c r="E37" s="88">
        <v>58684023</v>
      </c>
      <c r="I37" s="161"/>
      <c r="J37" s="162"/>
      <c r="K37" s="161"/>
      <c r="L37" s="161"/>
    </row>
    <row r="38" spans="1:12" ht="24.95" customHeight="1" x14ac:dyDescent="0.3">
      <c r="A38" s="139" t="s">
        <v>37</v>
      </c>
      <c r="B38" s="79"/>
      <c r="C38" s="88">
        <v>196108728</v>
      </c>
      <c r="D38" s="83"/>
      <c r="E38" s="88">
        <v>117221146</v>
      </c>
      <c r="I38" s="161"/>
      <c r="J38" s="162"/>
      <c r="K38" s="161"/>
      <c r="L38" s="161"/>
    </row>
    <row r="39" spans="1:12" ht="24.95" customHeight="1" x14ac:dyDescent="0.3">
      <c r="A39" s="139" t="s">
        <v>88</v>
      </c>
      <c r="B39" s="79"/>
      <c r="C39" s="88">
        <v>1036303798</v>
      </c>
      <c r="D39" s="83"/>
      <c r="E39" s="88">
        <v>1052536560</v>
      </c>
      <c r="I39" s="161"/>
      <c r="J39" s="162"/>
      <c r="K39" s="161"/>
      <c r="L39" s="161"/>
    </row>
    <row r="40" spans="1:12" ht="24.95" customHeight="1" x14ac:dyDescent="0.3">
      <c r="A40" s="139" t="s">
        <v>11</v>
      </c>
      <c r="B40" s="79"/>
      <c r="C40" s="88">
        <v>140873837</v>
      </c>
      <c r="D40" s="83"/>
      <c r="E40" s="88">
        <v>127031739</v>
      </c>
      <c r="I40" s="162"/>
      <c r="J40" s="162"/>
      <c r="K40" s="162"/>
      <c r="L40" s="162"/>
    </row>
    <row r="41" spans="1:12" ht="24.95" customHeight="1" x14ac:dyDescent="0.25">
      <c r="A41" s="84" t="s">
        <v>12</v>
      </c>
      <c r="B41" s="85"/>
      <c r="C41" s="86">
        <f>SUM(C28:C40)</f>
        <v>10744735756.203602</v>
      </c>
      <c r="D41" s="84"/>
      <c r="E41" s="86">
        <f>SUM(E28:E40)</f>
        <v>10133164888</v>
      </c>
      <c r="I41" s="162"/>
      <c r="J41" s="162"/>
      <c r="K41" s="162"/>
      <c r="L41" s="162"/>
    </row>
    <row r="42" spans="1:12" ht="24.95" customHeight="1" x14ac:dyDescent="0.25">
      <c r="A42" s="84"/>
      <c r="B42" s="85"/>
      <c r="C42" s="172"/>
      <c r="D42" s="181"/>
      <c r="E42" s="87"/>
      <c r="I42" s="162"/>
      <c r="J42" s="162"/>
      <c r="K42" s="162"/>
      <c r="L42" s="162"/>
    </row>
    <row r="43" spans="1:12" ht="24.95" customHeight="1" x14ac:dyDescent="0.25">
      <c r="A43" s="84" t="s">
        <v>14</v>
      </c>
      <c r="B43" s="85"/>
      <c r="C43" s="81"/>
      <c r="D43" s="181"/>
      <c r="E43" s="81"/>
      <c r="I43" s="162"/>
      <c r="J43" s="162"/>
      <c r="K43" s="162"/>
      <c r="L43" s="162"/>
    </row>
    <row r="44" spans="1:12" ht="24.95" customHeight="1" x14ac:dyDescent="0.25">
      <c r="A44" s="139" t="s">
        <v>13</v>
      </c>
      <c r="B44" s="82">
        <v>10</v>
      </c>
      <c r="C44" s="88">
        <v>1521238962</v>
      </c>
      <c r="D44" s="81"/>
      <c r="E44" s="88">
        <v>1366238962</v>
      </c>
      <c r="F44" s="124">
        <f>C44-Ф4!C15</f>
        <v>0</v>
      </c>
      <c r="I44" s="162"/>
      <c r="J44" s="162"/>
      <c r="K44" s="162"/>
      <c r="L44" s="162"/>
    </row>
    <row r="45" spans="1:12" ht="24.95" customHeight="1" x14ac:dyDescent="0.3">
      <c r="A45" s="139" t="s">
        <v>38</v>
      </c>
      <c r="B45" s="82"/>
      <c r="C45" s="179">
        <v>-80380825</v>
      </c>
      <c r="D45" s="89"/>
      <c r="E45" s="179">
        <v>-65072162</v>
      </c>
      <c r="F45" s="126">
        <f>C45-Ф4!D15</f>
        <v>0</v>
      </c>
      <c r="I45" s="163"/>
      <c r="J45" s="162"/>
      <c r="K45" s="161"/>
      <c r="L45" s="163"/>
    </row>
    <row r="46" spans="1:12" ht="37.5" x14ac:dyDescent="0.3">
      <c r="A46" s="139" t="s">
        <v>40</v>
      </c>
      <c r="B46" s="82"/>
      <c r="C46" s="88">
        <v>288753712</v>
      </c>
      <c r="D46" s="83"/>
      <c r="E46" s="88">
        <v>241088410</v>
      </c>
      <c r="F46" s="126">
        <f>C46-Ф4!F15</f>
        <v>0</v>
      </c>
      <c r="I46" s="161"/>
      <c r="J46" s="162"/>
      <c r="K46" s="161"/>
      <c r="L46" s="161"/>
    </row>
    <row r="47" spans="1:12" ht="24.95" customHeight="1" x14ac:dyDescent="0.3">
      <c r="A47" s="139" t="s">
        <v>41</v>
      </c>
      <c r="B47" s="82"/>
      <c r="C47" s="88">
        <v>35528326</v>
      </c>
      <c r="D47" s="83"/>
      <c r="E47" s="88">
        <v>31125936</v>
      </c>
      <c r="F47" s="126">
        <f>C47-Ф4!G15</f>
        <v>0</v>
      </c>
      <c r="I47" s="161"/>
      <c r="J47" s="162"/>
      <c r="K47" s="161"/>
      <c r="L47" s="161"/>
    </row>
    <row r="48" spans="1:12" ht="24.95" customHeight="1" x14ac:dyDescent="0.3">
      <c r="A48" s="139" t="s">
        <v>42</v>
      </c>
      <c r="B48" s="82"/>
      <c r="C48" s="88">
        <v>860752704</v>
      </c>
      <c r="D48" s="89"/>
      <c r="E48" s="88">
        <v>524684592</v>
      </c>
      <c r="F48" s="126">
        <f>C48-Ф4!H15</f>
        <v>0.12476992607116699</v>
      </c>
      <c r="G48" s="180"/>
      <c r="I48" s="161"/>
      <c r="J48" s="162"/>
      <c r="K48" s="161"/>
      <c r="L48" s="161"/>
    </row>
    <row r="49" spans="1:12" ht="24.95" customHeight="1" x14ac:dyDescent="0.25">
      <c r="A49" s="84" t="s">
        <v>43</v>
      </c>
      <c r="B49" s="85"/>
      <c r="C49" s="86">
        <f>SUM(C44:C48)</f>
        <v>2625892879</v>
      </c>
      <c r="D49" s="84"/>
      <c r="E49" s="86">
        <f>SUM(E44:E48)</f>
        <v>2098065738</v>
      </c>
      <c r="F49" s="124">
        <f>C49-Ф4!I15</f>
        <v>0.12477016448974609</v>
      </c>
      <c r="I49" s="161"/>
      <c r="J49" s="162"/>
      <c r="K49" s="161"/>
      <c r="L49" s="161"/>
    </row>
    <row r="50" spans="1:12" ht="24.95" customHeight="1" x14ac:dyDescent="0.25">
      <c r="A50" s="84" t="s">
        <v>44</v>
      </c>
      <c r="B50" s="85"/>
      <c r="C50" s="86">
        <v>0</v>
      </c>
      <c r="D50" s="84"/>
      <c r="E50" s="86">
        <v>0</v>
      </c>
      <c r="F50" s="124" t="e">
        <f>C50-Ф4!J15</f>
        <v>#VALUE!</v>
      </c>
      <c r="I50" s="161"/>
      <c r="J50" s="162"/>
      <c r="K50" s="161"/>
      <c r="L50" s="161"/>
    </row>
    <row r="51" spans="1:12" ht="24.95" customHeight="1" x14ac:dyDescent="0.25">
      <c r="A51" s="84" t="s">
        <v>15</v>
      </c>
      <c r="B51" s="85"/>
      <c r="C51" s="108">
        <f>C49+C50</f>
        <v>2625892879</v>
      </c>
      <c r="D51" s="84"/>
      <c r="E51" s="108">
        <f>E49+E50</f>
        <v>2098065738</v>
      </c>
      <c r="F51" s="124">
        <f>C51-Ф4!K15</f>
        <v>0.12476968765258789</v>
      </c>
    </row>
    <row r="52" spans="1:12" ht="24.95" customHeight="1" thickBot="1" x14ac:dyDescent="0.3">
      <c r="A52" s="84" t="s">
        <v>16</v>
      </c>
      <c r="B52" s="85"/>
      <c r="C52" s="90">
        <f>C41+C51</f>
        <v>13370628635.203602</v>
      </c>
      <c r="D52" s="84"/>
      <c r="E52" s="90">
        <f>E41+E51</f>
        <v>12231230626</v>
      </c>
    </row>
    <row r="53" spans="1:12" ht="16.5" thickTop="1" x14ac:dyDescent="0.25">
      <c r="C53" s="124">
        <f>C52-C25</f>
        <v>0.20360183715820313</v>
      </c>
      <c r="D53" s="125"/>
      <c r="E53" s="124">
        <f>E52-E25</f>
        <v>0</v>
      </c>
    </row>
    <row r="56" spans="1:12" s="18" customFormat="1" ht="18.75" x14ac:dyDescent="0.3">
      <c r="A56" s="16" t="s">
        <v>130</v>
      </c>
      <c r="B56" s="70"/>
      <c r="C56" s="17"/>
      <c r="D56" s="17"/>
      <c r="E56" s="17" t="s">
        <v>45</v>
      </c>
      <c r="F56" s="17"/>
    </row>
    <row r="57" spans="1:12" s="18" customFormat="1" ht="18.75" x14ac:dyDescent="0.3">
      <c r="A57" s="19"/>
      <c r="B57" s="80"/>
      <c r="C57" s="20"/>
      <c r="D57" s="21"/>
    </row>
    <row r="58" spans="1:12" s="18" customFormat="1" ht="18.75" x14ac:dyDescent="0.3">
      <c r="A58" s="16" t="s">
        <v>90</v>
      </c>
      <c r="B58" s="70"/>
      <c r="C58" s="17"/>
      <c r="D58" s="17"/>
      <c r="E58" s="14" t="s">
        <v>91</v>
      </c>
      <c r="F58" s="17"/>
    </row>
  </sheetData>
  <mergeCells count="8">
    <mergeCell ref="D42:D43"/>
    <mergeCell ref="A2:E2"/>
    <mergeCell ref="A3:E3"/>
    <mergeCell ref="A6:A7"/>
    <mergeCell ref="D6:D7"/>
    <mergeCell ref="C26:C27"/>
    <mergeCell ref="D26:D27"/>
    <mergeCell ref="E26:E27"/>
  </mergeCells>
  <pageMargins left="0.98425196850393704" right="0.4" top="0.59055118110236204" bottom="0.59055118110236204" header="0.31496062992126" footer="0.31496062992126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zoomScale="80" zoomScaleNormal="80" zoomScaleSheetLayoutView="100" workbookViewId="0">
      <selection activeCell="I42" sqref="I42"/>
    </sheetView>
  </sheetViews>
  <sheetFormatPr defaultColWidth="9.140625" defaultRowHeight="15.75" x14ac:dyDescent="0.25"/>
  <cols>
    <col min="1" max="1" width="64.42578125" style="44" customWidth="1"/>
    <col min="2" max="2" width="7.85546875" style="76" customWidth="1"/>
    <col min="3" max="3" width="20.85546875" style="44" customWidth="1"/>
    <col min="4" max="4" width="1.140625" style="10" customWidth="1"/>
    <col min="5" max="5" width="21.140625" style="15" customWidth="1"/>
    <col min="6" max="16384" width="9.140625" style="7"/>
  </cols>
  <sheetData>
    <row r="2" spans="1:5" x14ac:dyDescent="0.25">
      <c r="A2" s="187" t="s">
        <v>80</v>
      </c>
      <c r="B2" s="187"/>
      <c r="C2" s="187"/>
      <c r="D2" s="187"/>
      <c r="E2" s="187"/>
    </row>
    <row r="3" spans="1:5" x14ac:dyDescent="0.25">
      <c r="A3" s="188" t="s">
        <v>78</v>
      </c>
      <c r="B3" s="188"/>
      <c r="C3" s="188"/>
      <c r="D3" s="188"/>
      <c r="E3" s="188"/>
    </row>
    <row r="5" spans="1:5" x14ac:dyDescent="0.25">
      <c r="B5" s="127" t="s">
        <v>19</v>
      </c>
      <c r="C5" s="47" t="s">
        <v>125</v>
      </c>
      <c r="E5" s="47" t="s">
        <v>125</v>
      </c>
    </row>
    <row r="6" spans="1:5" ht="50.25" customHeight="1" x14ac:dyDescent="0.25">
      <c r="A6" s="189"/>
      <c r="B6" s="72" t="s">
        <v>20</v>
      </c>
      <c r="C6" s="132" t="s">
        <v>153</v>
      </c>
      <c r="D6" s="190"/>
      <c r="E6" s="178" t="s">
        <v>152</v>
      </c>
    </row>
    <row r="7" spans="1:5" x14ac:dyDescent="0.25">
      <c r="A7" s="189"/>
      <c r="B7" s="73"/>
      <c r="C7" s="48" t="s">
        <v>0</v>
      </c>
      <c r="D7" s="190"/>
      <c r="E7" s="138" t="s">
        <v>0</v>
      </c>
    </row>
    <row r="8" spans="1:5" x14ac:dyDescent="0.25">
      <c r="A8" s="141" t="s">
        <v>154</v>
      </c>
      <c r="B8" s="144">
        <v>11</v>
      </c>
      <c r="C8" s="53">
        <v>1031076385</v>
      </c>
      <c r="D8" s="54"/>
      <c r="E8" s="53">
        <v>702453072</v>
      </c>
    </row>
    <row r="9" spans="1:5" x14ac:dyDescent="0.25">
      <c r="A9" s="141" t="s">
        <v>1</v>
      </c>
      <c r="B9" s="144">
        <v>11</v>
      </c>
      <c r="C9" s="55">
        <v>-522451235</v>
      </c>
      <c r="D9" s="56"/>
      <c r="E9" s="55">
        <v>-383330758</v>
      </c>
    </row>
    <row r="10" spans="1:5" x14ac:dyDescent="0.25">
      <c r="A10" s="22" t="s">
        <v>2</v>
      </c>
      <c r="B10" s="145">
        <v>11</v>
      </c>
      <c r="C10" s="57">
        <f>SUM(C8:C9)</f>
        <v>508625150</v>
      </c>
      <c r="D10" s="58"/>
      <c r="E10" s="57">
        <f>SUM(E8:E9)</f>
        <v>319122314</v>
      </c>
    </row>
    <row r="11" spans="1:5" x14ac:dyDescent="0.25">
      <c r="A11" s="128"/>
      <c r="B11" s="73"/>
      <c r="C11" s="54"/>
      <c r="D11" s="54"/>
      <c r="E11" s="54"/>
    </row>
    <row r="12" spans="1:5" ht="31.5" x14ac:dyDescent="0.25">
      <c r="A12" s="128" t="s">
        <v>123</v>
      </c>
      <c r="B12" s="73"/>
      <c r="C12" s="109">
        <v>28806570</v>
      </c>
      <c r="D12" s="54"/>
      <c r="E12" s="109">
        <v>-3643828</v>
      </c>
    </row>
    <row r="13" spans="1:5" ht="31.5" x14ac:dyDescent="0.25">
      <c r="A13" s="22" t="s">
        <v>46</v>
      </c>
      <c r="B13" s="74"/>
      <c r="C13" s="59">
        <f>SUM(C10:C12)</f>
        <v>537431720</v>
      </c>
      <c r="D13" s="58"/>
      <c r="E13" s="59">
        <f>SUM(E10:E12)</f>
        <v>315478486</v>
      </c>
    </row>
    <row r="14" spans="1:5" x14ac:dyDescent="0.25">
      <c r="A14" s="128"/>
      <c r="B14" s="73"/>
      <c r="C14" s="54"/>
      <c r="D14" s="54"/>
      <c r="E14" s="54"/>
    </row>
    <row r="15" spans="1:5" x14ac:dyDescent="0.25">
      <c r="A15" s="128" t="s">
        <v>3</v>
      </c>
      <c r="B15" s="73"/>
      <c r="C15" s="54">
        <v>41853824</v>
      </c>
      <c r="D15" s="54"/>
      <c r="E15" s="54">
        <v>21211229</v>
      </c>
    </row>
    <row r="16" spans="1:5" x14ac:dyDescent="0.25">
      <c r="A16" s="128" t="s">
        <v>47</v>
      </c>
      <c r="B16" s="73"/>
      <c r="C16" s="109">
        <v>-8309315</v>
      </c>
      <c r="D16" s="54"/>
      <c r="E16" s="109">
        <v>-6268184</v>
      </c>
    </row>
    <row r="17" spans="1:5" x14ac:dyDescent="0.25">
      <c r="A17" s="22" t="s">
        <v>124</v>
      </c>
      <c r="B17" s="74"/>
      <c r="C17" s="58">
        <f>SUM(C15:C16)</f>
        <v>33544509</v>
      </c>
      <c r="D17" s="58"/>
      <c r="E17" s="58">
        <f>SUM(E15:E16)</f>
        <v>14943045</v>
      </c>
    </row>
    <row r="18" spans="1:5" x14ac:dyDescent="0.25">
      <c r="A18" s="128"/>
      <c r="B18" s="73"/>
      <c r="C18" s="54"/>
      <c r="D18" s="54"/>
      <c r="E18" s="54"/>
    </row>
    <row r="19" spans="1:5" ht="47.25" x14ac:dyDescent="0.25">
      <c r="A19" s="128" t="s">
        <v>133</v>
      </c>
      <c r="B19" s="73"/>
      <c r="C19" s="56">
        <v>13756373</v>
      </c>
      <c r="D19" s="56"/>
      <c r="E19" s="56">
        <v>-5746286</v>
      </c>
    </row>
    <row r="20" spans="1:5" ht="17.25" customHeight="1" x14ac:dyDescent="0.25">
      <c r="A20" s="121" t="s">
        <v>48</v>
      </c>
      <c r="B20" s="73"/>
      <c r="C20" s="56">
        <v>24680253</v>
      </c>
      <c r="D20" s="56"/>
      <c r="E20" s="56">
        <v>-17293429</v>
      </c>
    </row>
    <row r="21" spans="1:5" ht="47.25" x14ac:dyDescent="0.25">
      <c r="A21" s="128" t="s">
        <v>134</v>
      </c>
      <c r="B21" s="73"/>
      <c r="C21" s="56">
        <v>4283450</v>
      </c>
      <c r="D21" s="56"/>
      <c r="E21" s="56">
        <v>2275677</v>
      </c>
    </row>
    <row r="22" spans="1:5" ht="31.5" x14ac:dyDescent="0.25">
      <c r="A22" s="140" t="s">
        <v>135</v>
      </c>
      <c r="B22" s="73"/>
      <c r="C22" s="56">
        <v>1308878</v>
      </c>
      <c r="D22" s="56"/>
      <c r="E22" s="56">
        <v>32183041</v>
      </c>
    </row>
    <row r="23" spans="1:5" x14ac:dyDescent="0.25">
      <c r="A23" s="128" t="s">
        <v>49</v>
      </c>
      <c r="B23" s="73"/>
      <c r="C23" s="56">
        <v>6112685</v>
      </c>
      <c r="D23" s="56"/>
      <c r="E23" s="56">
        <v>4602130</v>
      </c>
    </row>
    <row r="24" spans="1:5" ht="31.5" x14ac:dyDescent="0.25">
      <c r="A24" s="128" t="s">
        <v>92</v>
      </c>
      <c r="B24" s="73"/>
      <c r="C24" s="56">
        <v>-22840763</v>
      </c>
      <c r="D24" s="56"/>
      <c r="E24" s="56">
        <v>-11358793</v>
      </c>
    </row>
    <row r="25" spans="1:5" x14ac:dyDescent="0.25">
      <c r="A25" s="128" t="s">
        <v>136</v>
      </c>
      <c r="B25" s="73"/>
      <c r="C25" s="55">
        <v>-8295923.498770006</v>
      </c>
      <c r="D25" s="56"/>
      <c r="E25" s="55">
        <v>-42768402.971930027</v>
      </c>
    </row>
    <row r="26" spans="1:5" x14ac:dyDescent="0.25">
      <c r="A26" s="22" t="s">
        <v>50</v>
      </c>
      <c r="B26" s="74"/>
      <c r="C26" s="60">
        <f>SUM(C19:C25,C17,C13)</f>
        <v>589981181.50123</v>
      </c>
      <c r="D26" s="58"/>
      <c r="E26" s="60">
        <f>SUM(E19:E25,E17,E13)</f>
        <v>292315468.02806997</v>
      </c>
    </row>
    <row r="27" spans="1:5" ht="47.25" x14ac:dyDescent="0.25">
      <c r="A27" s="131" t="s">
        <v>126</v>
      </c>
      <c r="B27" s="73"/>
      <c r="C27" s="56">
        <v>-12552115</v>
      </c>
      <c r="D27" s="54"/>
      <c r="E27" s="56">
        <v>-30573437</v>
      </c>
    </row>
    <row r="28" spans="1:5" x14ac:dyDescent="0.25">
      <c r="A28" s="128" t="s">
        <v>51</v>
      </c>
      <c r="B28" s="73"/>
      <c r="C28" s="56">
        <v>-110880327</v>
      </c>
      <c r="D28" s="61"/>
      <c r="E28" s="56">
        <v>-55723226</v>
      </c>
    </row>
    <row r="29" spans="1:5" x14ac:dyDescent="0.25">
      <c r="A29" s="22" t="s">
        <v>4</v>
      </c>
      <c r="B29" s="74"/>
      <c r="C29" s="62">
        <f>SUM(C26:C28)</f>
        <v>466548739.50123</v>
      </c>
      <c r="D29" s="58"/>
      <c r="E29" s="62">
        <f>SUM(E26:E28)</f>
        <v>206018805.02806997</v>
      </c>
    </row>
    <row r="30" spans="1:5" x14ac:dyDescent="0.25">
      <c r="A30" s="128" t="s">
        <v>18</v>
      </c>
      <c r="B30" s="73"/>
      <c r="C30" s="55">
        <v>-66400526</v>
      </c>
      <c r="D30" s="54"/>
      <c r="E30" s="55">
        <v>-35690949</v>
      </c>
    </row>
    <row r="31" spans="1:5" x14ac:dyDescent="0.25">
      <c r="A31" s="22" t="s">
        <v>74</v>
      </c>
      <c r="B31" s="74"/>
      <c r="C31" s="63">
        <f>SUM(C29:C30)</f>
        <v>400148213.50123</v>
      </c>
      <c r="D31" s="58"/>
      <c r="E31" s="63">
        <f>SUM(E29:E30)</f>
        <v>170327856.02806997</v>
      </c>
    </row>
    <row r="32" spans="1:5" x14ac:dyDescent="0.25">
      <c r="A32" s="22" t="s">
        <v>137</v>
      </c>
      <c r="B32" s="74"/>
      <c r="C32" s="64"/>
      <c r="D32" s="58"/>
      <c r="E32" s="64"/>
    </row>
    <row r="33" spans="1:10" x14ac:dyDescent="0.25">
      <c r="A33" s="128" t="s">
        <v>53</v>
      </c>
      <c r="B33" s="73"/>
      <c r="C33" s="115">
        <f>C31</f>
        <v>400148213.50123</v>
      </c>
      <c r="D33" s="54"/>
      <c r="E33" s="115">
        <v>170329155.02806997</v>
      </c>
    </row>
    <row r="34" spans="1:10" x14ac:dyDescent="0.25">
      <c r="A34" s="128" t="s">
        <v>54</v>
      </c>
      <c r="B34" s="73"/>
      <c r="C34" s="142" t="s">
        <v>89</v>
      </c>
      <c r="D34" s="54"/>
      <c r="E34" s="142">
        <v>-1299</v>
      </c>
    </row>
    <row r="35" spans="1:10" x14ac:dyDescent="0.25">
      <c r="A35" s="22" t="s">
        <v>75</v>
      </c>
      <c r="B35" s="74"/>
      <c r="C35" s="64">
        <f>SUM(C33:C34)</f>
        <v>400148213.50123</v>
      </c>
      <c r="D35" s="58"/>
      <c r="E35" s="64">
        <f>SUM(E33:E34)</f>
        <v>170327856.02806997</v>
      </c>
    </row>
    <row r="36" spans="1:10" x14ac:dyDescent="0.25">
      <c r="A36" s="22" t="s">
        <v>17</v>
      </c>
      <c r="B36" s="74"/>
      <c r="C36" s="64"/>
      <c r="D36" s="58"/>
      <c r="E36" s="64"/>
    </row>
    <row r="37" spans="1:10" ht="31.5" x14ac:dyDescent="0.25">
      <c r="A37" s="45" t="s">
        <v>138</v>
      </c>
      <c r="B37" s="75"/>
      <c r="C37" s="64"/>
      <c r="D37" s="58"/>
      <c r="E37" s="64"/>
      <c r="J37" s="137"/>
    </row>
    <row r="38" spans="1:10" ht="47.25" x14ac:dyDescent="0.25">
      <c r="A38" s="128" t="s">
        <v>139</v>
      </c>
      <c r="B38" s="75"/>
      <c r="C38" s="53"/>
      <c r="D38" s="54"/>
      <c r="E38" s="53"/>
      <c r="J38" s="137"/>
    </row>
    <row r="39" spans="1:10" ht="31.5" x14ac:dyDescent="0.25">
      <c r="A39" s="45" t="s">
        <v>140</v>
      </c>
      <c r="B39" s="75"/>
      <c r="C39" s="53"/>
      <c r="D39" s="54"/>
      <c r="E39" s="53"/>
    </row>
    <row r="40" spans="1:10" x14ac:dyDescent="0.25">
      <c r="A40" s="128" t="s">
        <v>93</v>
      </c>
      <c r="B40" s="75"/>
      <c r="C40" s="53"/>
      <c r="D40" s="54"/>
      <c r="E40" s="53"/>
    </row>
    <row r="41" spans="1:10" x14ac:dyDescent="0.25">
      <c r="A41" s="128" t="s">
        <v>52</v>
      </c>
      <c r="B41" s="73"/>
      <c r="C41" s="56">
        <v>-15435974</v>
      </c>
      <c r="D41" s="54"/>
      <c r="E41" s="56">
        <v>-80037800</v>
      </c>
    </row>
    <row r="42" spans="1:10" ht="31.5" x14ac:dyDescent="0.25">
      <c r="A42" s="110" t="s">
        <v>141</v>
      </c>
      <c r="B42" s="73"/>
      <c r="C42" s="56">
        <v>127311</v>
      </c>
      <c r="D42" s="54"/>
      <c r="E42" s="56">
        <v>-18707</v>
      </c>
    </row>
    <row r="43" spans="1:10" x14ac:dyDescent="0.25">
      <c r="A43" s="22" t="s">
        <v>77</v>
      </c>
      <c r="B43" s="74"/>
      <c r="C43" s="59">
        <f>SUM(C38:C42)</f>
        <v>-15308663</v>
      </c>
      <c r="D43" s="65"/>
      <c r="E43" s="59">
        <f>SUM(E38:E42)</f>
        <v>-80056507</v>
      </c>
    </row>
    <row r="44" spans="1:10" x14ac:dyDescent="0.25">
      <c r="A44" s="22" t="s">
        <v>76</v>
      </c>
      <c r="B44" s="74"/>
      <c r="C44" s="59">
        <f>C43+C31</f>
        <v>384839550.50123</v>
      </c>
      <c r="D44" s="58"/>
      <c r="E44" s="59">
        <f>E43+E31</f>
        <v>90271349.028069973</v>
      </c>
    </row>
    <row r="45" spans="1:10" x14ac:dyDescent="0.25">
      <c r="A45" s="22"/>
      <c r="B45" s="74"/>
      <c r="C45" s="65"/>
      <c r="D45" s="58"/>
      <c r="E45" s="65"/>
    </row>
    <row r="46" spans="1:10" x14ac:dyDescent="0.25">
      <c r="A46" s="22" t="s">
        <v>142</v>
      </c>
      <c r="B46" s="74"/>
      <c r="C46" s="65"/>
      <c r="D46" s="58"/>
      <c r="E46" s="65"/>
    </row>
    <row r="47" spans="1:10" x14ac:dyDescent="0.25">
      <c r="A47" s="128" t="s">
        <v>53</v>
      </c>
      <c r="B47" s="74"/>
      <c r="C47" s="56">
        <f>C44</f>
        <v>384839550.50123</v>
      </c>
      <c r="D47" s="54"/>
      <c r="E47" s="56">
        <v>90272648</v>
      </c>
    </row>
    <row r="48" spans="1:10" x14ac:dyDescent="0.25">
      <c r="A48" s="128" t="s">
        <v>54</v>
      </c>
      <c r="B48" s="74"/>
      <c r="C48" s="55" t="s">
        <v>89</v>
      </c>
      <c r="D48" s="54"/>
      <c r="E48" s="55">
        <v>-1299</v>
      </c>
    </row>
    <row r="49" spans="1:5" x14ac:dyDescent="0.25">
      <c r="A49" s="22" t="s">
        <v>76</v>
      </c>
      <c r="B49" s="74"/>
      <c r="C49" s="59">
        <f>SUM(C47:C48)</f>
        <v>384839550.50123</v>
      </c>
      <c r="D49" s="58"/>
      <c r="E49" s="59">
        <f>SUM(E47:E48)</f>
        <v>90271349</v>
      </c>
    </row>
    <row r="50" spans="1:5" x14ac:dyDescent="0.25">
      <c r="A50" s="128"/>
      <c r="B50" s="74"/>
      <c r="C50" s="65"/>
      <c r="D50" s="58"/>
      <c r="E50" s="65"/>
    </row>
    <row r="51" spans="1:5" ht="16.5" thickBot="1" x14ac:dyDescent="0.3">
      <c r="A51" s="107" t="s">
        <v>143</v>
      </c>
      <c r="B51" s="73"/>
      <c r="C51" s="170" t="s">
        <v>156</v>
      </c>
      <c r="E51" s="170" t="s">
        <v>155</v>
      </c>
    </row>
    <row r="52" spans="1:5" ht="16.5" thickTop="1" x14ac:dyDescent="0.25">
      <c r="C52" s="66" t="s">
        <v>149</v>
      </c>
      <c r="D52" s="67"/>
      <c r="E52" s="68"/>
    </row>
    <row r="54" spans="1:5" x14ac:dyDescent="0.25">
      <c r="A54" s="46" t="str">
        <f>Ф1!A56</f>
        <v>Заместитель Председателя Правления</v>
      </c>
      <c r="B54" s="77"/>
      <c r="C54" s="4"/>
      <c r="D54" s="4"/>
      <c r="E54" s="4" t="str">
        <f>[6]Ф1!E56</f>
        <v>Хамитов Е.Е.</v>
      </c>
    </row>
    <row r="55" spans="1:5" ht="19.5" customHeight="1" x14ac:dyDescent="0.25">
      <c r="A55" s="2"/>
      <c r="B55" s="78"/>
      <c r="C55" s="3"/>
      <c r="D55" s="8"/>
    </row>
    <row r="56" spans="1:5" x14ac:dyDescent="0.25">
      <c r="A56" s="46" t="s">
        <v>90</v>
      </c>
      <c r="B56" s="77"/>
      <c r="C56" s="4"/>
      <c r="D56" s="4"/>
      <c r="E56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28" zoomScale="80" zoomScaleNormal="80" workbookViewId="0">
      <selection activeCell="B33" sqref="B33"/>
    </sheetView>
  </sheetViews>
  <sheetFormatPr defaultColWidth="9.140625" defaultRowHeight="15.75" x14ac:dyDescent="0.25"/>
  <cols>
    <col min="1" max="1" width="84.7109375" style="23" customWidth="1"/>
    <col min="2" max="2" width="21.140625" style="26" customWidth="1"/>
    <col min="3" max="3" width="1.85546875" style="25" customWidth="1"/>
    <col min="4" max="4" width="20.5703125" style="26" customWidth="1"/>
    <col min="5" max="5" width="9.140625" style="23"/>
    <col min="6" max="6" width="15.7109375" style="23" bestFit="1" customWidth="1"/>
    <col min="7" max="16384" width="9.140625" style="23"/>
  </cols>
  <sheetData>
    <row r="2" spans="1:4" ht="18.75" x14ac:dyDescent="0.3">
      <c r="A2" s="191" t="s">
        <v>81</v>
      </c>
      <c r="B2" s="191"/>
      <c r="C2" s="191"/>
      <c r="D2" s="191"/>
    </row>
    <row r="3" spans="1:4" ht="18.75" x14ac:dyDescent="0.3">
      <c r="A3" s="191" t="s">
        <v>78</v>
      </c>
      <c r="B3" s="191"/>
      <c r="C3" s="191"/>
      <c r="D3" s="191"/>
    </row>
    <row r="4" spans="1:4" x14ac:dyDescent="0.25">
      <c r="A4" s="24"/>
      <c r="B4" s="24"/>
      <c r="C4" s="24"/>
      <c r="D4" s="24"/>
    </row>
    <row r="5" spans="1:4" x14ac:dyDescent="0.25">
      <c r="B5" s="47" t="s">
        <v>125</v>
      </c>
      <c r="C5" s="10"/>
      <c r="D5" s="47" t="s">
        <v>125</v>
      </c>
    </row>
    <row r="6" spans="1:4" ht="63" x14ac:dyDescent="0.25">
      <c r="A6" s="192"/>
      <c r="B6" s="178" t="s">
        <v>157</v>
      </c>
      <c r="C6" s="190"/>
      <c r="D6" s="178" t="s">
        <v>158</v>
      </c>
    </row>
    <row r="7" spans="1:4" x14ac:dyDescent="0.25">
      <c r="A7" s="192"/>
      <c r="B7" s="48" t="s">
        <v>0</v>
      </c>
      <c r="C7" s="190"/>
      <c r="D7" s="138" t="s">
        <v>0</v>
      </c>
    </row>
    <row r="8" spans="1:4" ht="16.5" x14ac:dyDescent="0.25">
      <c r="A8" s="91" t="s">
        <v>55</v>
      </c>
      <c r="B8" s="92"/>
      <c r="C8" s="93"/>
      <c r="D8" s="92"/>
    </row>
    <row r="9" spans="1:4" ht="20.100000000000001" customHeight="1" x14ac:dyDescent="0.25">
      <c r="A9" s="94" t="s">
        <v>56</v>
      </c>
      <c r="B9" s="95">
        <v>836415122</v>
      </c>
      <c r="C9" s="96"/>
      <c r="D9" s="95">
        <v>537880642</v>
      </c>
    </row>
    <row r="10" spans="1:4" ht="20.100000000000001" customHeight="1" x14ac:dyDescent="0.25">
      <c r="A10" s="94" t="s">
        <v>57</v>
      </c>
      <c r="B10" s="97">
        <v>-326546117</v>
      </c>
      <c r="C10" s="96"/>
      <c r="D10" s="97">
        <v>-202773752</v>
      </c>
    </row>
    <row r="11" spans="1:4" ht="20.100000000000001" customHeight="1" x14ac:dyDescent="0.25">
      <c r="A11" s="94" t="s">
        <v>58</v>
      </c>
      <c r="B11" s="95">
        <v>42460273</v>
      </c>
      <c r="C11" s="96"/>
      <c r="D11" s="95">
        <v>50300905</v>
      </c>
    </row>
    <row r="12" spans="1:4" ht="20.100000000000001" customHeight="1" x14ac:dyDescent="0.25">
      <c r="A12" s="94" t="s">
        <v>59</v>
      </c>
      <c r="B12" s="97">
        <v>-8803942</v>
      </c>
      <c r="C12" s="96"/>
      <c r="D12" s="97">
        <v>-6849165</v>
      </c>
    </row>
    <row r="13" spans="1:4" ht="20.100000000000001" customHeight="1" x14ac:dyDescent="0.25">
      <c r="A13" s="94" t="s">
        <v>131</v>
      </c>
      <c r="B13" s="97">
        <v>61782</v>
      </c>
      <c r="C13" s="96"/>
      <c r="D13" s="97">
        <v>735364</v>
      </c>
    </row>
    <row r="14" spans="1:4" ht="20.100000000000001" customHeight="1" x14ac:dyDescent="0.25">
      <c r="A14" s="94" t="s">
        <v>159</v>
      </c>
      <c r="B14" s="97">
        <v>21109384</v>
      </c>
      <c r="C14" s="96"/>
      <c r="D14" s="97">
        <v>-1995028</v>
      </c>
    </row>
    <row r="15" spans="1:4" ht="20.100000000000001" customHeight="1" x14ac:dyDescent="0.25">
      <c r="A15" s="94" t="s">
        <v>160</v>
      </c>
      <c r="B15" s="97">
        <v>-32163168</v>
      </c>
      <c r="C15" s="96"/>
      <c r="D15" s="97">
        <v>-32042843</v>
      </c>
    </row>
    <row r="16" spans="1:4" ht="20.100000000000001" customHeight="1" x14ac:dyDescent="0.25">
      <c r="A16" s="94" t="s">
        <v>132</v>
      </c>
      <c r="B16" s="97">
        <v>-73386936</v>
      </c>
      <c r="C16" s="96"/>
      <c r="D16" s="97">
        <v>-30154030</v>
      </c>
    </row>
    <row r="17" spans="1:6" ht="20.100000000000001" customHeight="1" x14ac:dyDescent="0.25">
      <c r="A17" s="94" t="s">
        <v>60</v>
      </c>
      <c r="B17" s="97">
        <v>-53656653</v>
      </c>
      <c r="C17" s="96"/>
      <c r="D17" s="97">
        <v>-20979547</v>
      </c>
    </row>
    <row r="18" spans="1:6" ht="33" x14ac:dyDescent="0.25">
      <c r="A18" s="91" t="s">
        <v>61</v>
      </c>
      <c r="B18" s="99">
        <f>SUM(B9:B17)</f>
        <v>405489745</v>
      </c>
      <c r="C18" s="129"/>
      <c r="D18" s="99">
        <f>SUM(D9:D17)</f>
        <v>294122546</v>
      </c>
    </row>
    <row r="19" spans="1:6" ht="20.100000000000001" customHeight="1" x14ac:dyDescent="0.25">
      <c r="A19" s="111" t="s">
        <v>94</v>
      </c>
      <c r="B19" s="100"/>
      <c r="C19" s="101"/>
      <c r="D19" s="100"/>
    </row>
    <row r="20" spans="1:6" ht="36.75" customHeight="1" x14ac:dyDescent="0.25">
      <c r="A20" s="94" t="s">
        <v>95</v>
      </c>
      <c r="B20" s="97">
        <v>11791681</v>
      </c>
      <c r="C20" s="97"/>
      <c r="D20" s="97">
        <v>-3266915</v>
      </c>
    </row>
    <row r="21" spans="1:6" ht="16.5" x14ac:dyDescent="0.25">
      <c r="A21" s="94" t="s">
        <v>172</v>
      </c>
      <c r="B21" s="97">
        <v>98944435</v>
      </c>
      <c r="C21" s="97"/>
      <c r="D21" s="97">
        <v>-426443004</v>
      </c>
      <c r="F21" s="205"/>
    </row>
    <row r="22" spans="1:6" ht="20.100000000000001" customHeight="1" x14ac:dyDescent="0.25">
      <c r="A22" s="94" t="s">
        <v>96</v>
      </c>
      <c r="B22" s="97">
        <v>-75246319</v>
      </c>
      <c r="C22" s="97"/>
      <c r="D22" s="97">
        <v>-594144623</v>
      </c>
    </row>
    <row r="23" spans="1:6" ht="20.100000000000001" customHeight="1" x14ac:dyDescent="0.25">
      <c r="A23" s="94" t="s">
        <v>62</v>
      </c>
      <c r="B23" s="97">
        <v>19048324</v>
      </c>
      <c r="C23" s="97"/>
      <c r="D23" s="97">
        <v>-39467908</v>
      </c>
    </row>
    <row r="24" spans="1:6" ht="20.100000000000001" customHeight="1" x14ac:dyDescent="0.25">
      <c r="A24" s="94" t="s">
        <v>97</v>
      </c>
      <c r="B24" s="97">
        <v>3631890</v>
      </c>
      <c r="C24" s="97"/>
      <c r="D24" s="97">
        <v>-433055</v>
      </c>
    </row>
    <row r="25" spans="1:6" ht="20.100000000000001" customHeight="1" x14ac:dyDescent="0.25">
      <c r="A25" s="94" t="s">
        <v>98</v>
      </c>
      <c r="B25" s="97">
        <v>-317678084</v>
      </c>
      <c r="C25" s="134"/>
      <c r="D25" s="97">
        <v>-128695409</v>
      </c>
    </row>
    <row r="26" spans="1:6" ht="20.100000000000001" customHeight="1" x14ac:dyDescent="0.25">
      <c r="A26" s="111" t="s">
        <v>99</v>
      </c>
      <c r="B26" s="97"/>
      <c r="C26" s="97"/>
      <c r="D26" s="97"/>
    </row>
    <row r="27" spans="1:6" ht="20.100000000000001" customHeight="1" x14ac:dyDescent="0.25">
      <c r="A27" s="94" t="s">
        <v>100</v>
      </c>
      <c r="B27" s="97">
        <v>-170230293</v>
      </c>
      <c r="C27" s="97"/>
      <c r="D27" s="95">
        <v>285201950</v>
      </c>
    </row>
    <row r="28" spans="1:6" ht="20.100000000000001" customHeight="1" x14ac:dyDescent="0.25">
      <c r="A28" s="94" t="s">
        <v>101</v>
      </c>
      <c r="B28" s="97">
        <v>81107077</v>
      </c>
      <c r="C28" s="97"/>
      <c r="D28" s="97">
        <v>98657752</v>
      </c>
    </row>
    <row r="29" spans="1:6" ht="20.100000000000001" customHeight="1" x14ac:dyDescent="0.25">
      <c r="A29" s="94" t="s">
        <v>102</v>
      </c>
      <c r="B29" s="98">
        <v>102577721</v>
      </c>
      <c r="C29" s="95"/>
      <c r="D29" s="98">
        <v>76568200</v>
      </c>
    </row>
    <row r="30" spans="1:6" ht="40.5" customHeight="1" x14ac:dyDescent="0.25">
      <c r="A30" s="91" t="s">
        <v>103</v>
      </c>
      <c r="B30" s="104">
        <f>SUM(B18:B29)</f>
        <v>159436177</v>
      </c>
      <c r="C30" s="103"/>
      <c r="D30" s="104">
        <f>SUM(D18:D29)</f>
        <v>-437900466</v>
      </c>
    </row>
    <row r="31" spans="1:6" ht="20.100000000000001" customHeight="1" x14ac:dyDescent="0.25">
      <c r="A31" s="91"/>
      <c r="B31" s="129"/>
      <c r="C31" s="129"/>
      <c r="D31" s="129"/>
    </row>
    <row r="32" spans="1:6" ht="16.5" x14ac:dyDescent="0.25">
      <c r="A32" s="91" t="s">
        <v>63</v>
      </c>
      <c r="B32" s="100"/>
      <c r="C32" s="101"/>
      <c r="D32" s="100"/>
    </row>
    <row r="33" spans="1:4" ht="16.5" x14ac:dyDescent="0.25">
      <c r="A33" s="135" t="s">
        <v>104</v>
      </c>
      <c r="B33" s="136">
        <v>-1705681190</v>
      </c>
      <c r="C33" s="96"/>
      <c r="D33" s="136">
        <v>-1066298900</v>
      </c>
    </row>
    <row r="34" spans="1:4" ht="20.100000000000001" customHeight="1" x14ac:dyDescent="0.25">
      <c r="A34" s="135" t="s">
        <v>105</v>
      </c>
      <c r="B34" s="136">
        <v>1612666064</v>
      </c>
      <c r="C34" s="96"/>
      <c r="D34" s="136">
        <v>1089380766</v>
      </c>
    </row>
    <row r="35" spans="1:4" ht="20.100000000000001" customHeight="1" x14ac:dyDescent="0.25">
      <c r="A35" s="135" t="s">
        <v>64</v>
      </c>
      <c r="B35" s="136">
        <v>-10470198</v>
      </c>
      <c r="C35" s="96"/>
      <c r="D35" s="136">
        <v>-2476243</v>
      </c>
    </row>
    <row r="36" spans="1:4" ht="20.100000000000001" customHeight="1" x14ac:dyDescent="0.25">
      <c r="A36" s="135" t="s">
        <v>106</v>
      </c>
      <c r="B36" s="136">
        <v>51272</v>
      </c>
      <c r="C36" s="96"/>
      <c r="D36" s="136">
        <v>174153</v>
      </c>
    </row>
    <row r="37" spans="1:4" ht="20.100000000000001" customHeight="1" x14ac:dyDescent="0.25">
      <c r="A37" s="135" t="s">
        <v>161</v>
      </c>
      <c r="B37" s="206" t="s">
        <v>89</v>
      </c>
      <c r="C37" s="96"/>
      <c r="D37" s="136">
        <v>328899000</v>
      </c>
    </row>
    <row r="38" spans="1:4" ht="20.100000000000001" customHeight="1" x14ac:dyDescent="0.25">
      <c r="A38" s="135" t="s">
        <v>107</v>
      </c>
      <c r="B38" s="136" t="s">
        <v>89</v>
      </c>
      <c r="C38" s="96"/>
      <c r="D38" s="136">
        <v>644522</v>
      </c>
    </row>
    <row r="39" spans="1:4" ht="20.100000000000001" customHeight="1" x14ac:dyDescent="0.25">
      <c r="A39" s="135" t="s">
        <v>162</v>
      </c>
      <c r="B39" s="136">
        <v>-860021</v>
      </c>
      <c r="C39" s="96"/>
      <c r="D39" s="136">
        <v>724376</v>
      </c>
    </row>
    <row r="40" spans="1:4" ht="33" x14ac:dyDescent="0.25">
      <c r="A40" s="91" t="s">
        <v>108</v>
      </c>
      <c r="B40" s="105">
        <f>SUM(B33:B39)</f>
        <v>-104294073</v>
      </c>
      <c r="C40" s="103"/>
      <c r="D40" s="105">
        <f>SUM(D33:D39)</f>
        <v>351047674</v>
      </c>
    </row>
    <row r="41" spans="1:4" ht="20.100000000000001" customHeight="1" x14ac:dyDescent="0.25">
      <c r="A41" s="91"/>
      <c r="B41" s="102"/>
      <c r="C41" s="129"/>
      <c r="D41" s="102"/>
    </row>
    <row r="42" spans="1:4" ht="20.100000000000001" customHeight="1" x14ac:dyDescent="0.25">
      <c r="A42" s="91" t="s">
        <v>65</v>
      </c>
      <c r="B42" s="102"/>
      <c r="C42" s="129"/>
      <c r="D42" s="102"/>
    </row>
    <row r="43" spans="1:4" ht="20.100000000000001" customHeight="1" x14ac:dyDescent="0.25">
      <c r="A43" s="94" t="s">
        <v>109</v>
      </c>
      <c r="B43" s="100">
        <v>63519000</v>
      </c>
      <c r="C43" s="101"/>
      <c r="D43" s="100">
        <v>418363828</v>
      </c>
    </row>
    <row r="44" spans="1:4" ht="20.100000000000001" customHeight="1" x14ac:dyDescent="0.25">
      <c r="A44" s="94" t="s">
        <v>110</v>
      </c>
      <c r="B44" s="136">
        <v>-209320933</v>
      </c>
      <c r="C44" s="101"/>
      <c r="D44" s="136">
        <v>-106898480</v>
      </c>
    </row>
    <row r="45" spans="1:4" ht="20.100000000000001" customHeight="1" x14ac:dyDescent="0.25">
      <c r="A45" s="94" t="s">
        <v>111</v>
      </c>
      <c r="B45" s="136">
        <v>218950000</v>
      </c>
      <c r="C45" s="101"/>
      <c r="D45" s="136">
        <v>327177054</v>
      </c>
    </row>
    <row r="46" spans="1:4" ht="20.100000000000001" customHeight="1" x14ac:dyDescent="0.25">
      <c r="A46" s="94" t="s">
        <v>112</v>
      </c>
      <c r="B46" s="136">
        <v>-64801162</v>
      </c>
      <c r="C46" s="101"/>
      <c r="D46" s="136">
        <v>-26517902</v>
      </c>
    </row>
    <row r="47" spans="1:4" ht="20.100000000000001" customHeight="1" x14ac:dyDescent="0.25">
      <c r="A47" s="94" t="s">
        <v>113</v>
      </c>
      <c r="B47" s="136">
        <v>155000000</v>
      </c>
      <c r="C47" s="101"/>
      <c r="D47" s="136">
        <v>50000000</v>
      </c>
    </row>
    <row r="48" spans="1:4" ht="20.100000000000001" customHeight="1" x14ac:dyDescent="0.25">
      <c r="A48" s="94" t="s">
        <v>114</v>
      </c>
      <c r="B48" s="136">
        <v>491197574</v>
      </c>
      <c r="C48" s="101"/>
      <c r="D48" s="136">
        <v>42610256</v>
      </c>
    </row>
    <row r="49" spans="1:4" ht="20.100000000000001" customHeight="1" x14ac:dyDescent="0.25">
      <c r="A49" s="94" t="s">
        <v>115</v>
      </c>
      <c r="B49" s="136">
        <v>-114463264</v>
      </c>
      <c r="C49" s="101"/>
      <c r="D49" s="136">
        <v>-130459074</v>
      </c>
    </row>
    <row r="50" spans="1:4" ht="20.100000000000001" customHeight="1" x14ac:dyDescent="0.25">
      <c r="A50" s="94" t="s">
        <v>163</v>
      </c>
      <c r="B50" s="175">
        <v>-58616338</v>
      </c>
      <c r="C50" s="96"/>
      <c r="D50" s="175">
        <v>-33047178</v>
      </c>
    </row>
    <row r="51" spans="1:4" ht="20.100000000000001" customHeight="1" x14ac:dyDescent="0.25">
      <c r="A51" s="91" t="s">
        <v>116</v>
      </c>
      <c r="B51" s="112">
        <f>SUM(B43:B50)</f>
        <v>481464877</v>
      </c>
      <c r="C51" s="129"/>
      <c r="D51" s="112">
        <f>SUM(D43:D50)</f>
        <v>541228504</v>
      </c>
    </row>
    <row r="52" spans="1:4" ht="20.100000000000001" customHeight="1" x14ac:dyDescent="0.25">
      <c r="A52" s="94"/>
      <c r="B52" s="137"/>
      <c r="C52" s="101"/>
      <c r="D52" s="100"/>
    </row>
    <row r="53" spans="1:4" ht="33" customHeight="1" x14ac:dyDescent="0.25">
      <c r="A53" s="94" t="s">
        <v>117</v>
      </c>
      <c r="B53" s="97">
        <v>3648838</v>
      </c>
      <c r="C53" s="96"/>
      <c r="D53" s="97">
        <v>8129411</v>
      </c>
    </row>
    <row r="54" spans="1:4" ht="16.5" x14ac:dyDescent="0.25">
      <c r="A54" s="94" t="s">
        <v>118</v>
      </c>
      <c r="B54" s="136">
        <v>29739</v>
      </c>
      <c r="C54" s="96"/>
      <c r="D54" s="136">
        <v>59486</v>
      </c>
    </row>
    <row r="55" spans="1:4" ht="34.5" customHeight="1" x14ac:dyDescent="0.25">
      <c r="A55" s="91" t="s">
        <v>119</v>
      </c>
      <c r="B55" s="117">
        <f>SUM(B53:B54,B51,B40,B30)</f>
        <v>540285558</v>
      </c>
      <c r="C55" s="103"/>
      <c r="D55" s="117">
        <f>SUM(D53:D54,D51,D40,D30)</f>
        <v>462564609</v>
      </c>
    </row>
    <row r="56" spans="1:4" ht="20.100000000000001" customHeight="1" x14ac:dyDescent="0.25">
      <c r="A56" s="94" t="s">
        <v>120</v>
      </c>
      <c r="B56" s="97">
        <v>2293973195</v>
      </c>
      <c r="C56" s="96"/>
      <c r="D56" s="97">
        <v>1407739707</v>
      </c>
    </row>
    <row r="57" spans="1:4" ht="20.100000000000001" customHeight="1" thickBot="1" x14ac:dyDescent="0.3">
      <c r="A57" s="91" t="s">
        <v>121</v>
      </c>
      <c r="B57" s="106">
        <f>SUM(B55:B56)</f>
        <v>2834258753</v>
      </c>
      <c r="C57" s="129"/>
      <c r="D57" s="106">
        <f>SUM(D55:D56)</f>
        <v>1870304316</v>
      </c>
    </row>
    <row r="58" spans="1:4" ht="16.5" thickTop="1" x14ac:dyDescent="0.25"/>
    <row r="59" spans="1:4" x14ac:dyDescent="0.25">
      <c r="B59" s="207"/>
    </row>
    <row r="61" spans="1:4" s="49" customFormat="1" ht="18.75" x14ac:dyDescent="0.3">
      <c r="A61" s="1" t="str">
        <f>Ф1!A56</f>
        <v>Заместитель Председателя Правления</v>
      </c>
      <c r="B61" s="27"/>
      <c r="C61" s="28"/>
      <c r="D61" s="4" t="str">
        <f>[6]Ф2!E57</f>
        <v>Хамитов Е.Е.</v>
      </c>
    </row>
    <row r="62" spans="1:4" s="49" customFormat="1" ht="21" customHeight="1" x14ac:dyDescent="0.3">
      <c r="A62" s="2"/>
      <c r="B62" s="29"/>
      <c r="C62" s="8"/>
      <c r="D62" s="30"/>
    </row>
    <row r="63" spans="1:4" s="49" customFormat="1" ht="18.75" x14ac:dyDescent="0.3">
      <c r="A63" s="46" t="s">
        <v>90</v>
      </c>
      <c r="B63" s="27"/>
      <c r="C63" s="28"/>
      <c r="D63" s="4" t="str">
        <f>[6]Ф2!E59</f>
        <v>Есенгараева К.Д.</v>
      </c>
    </row>
  </sheetData>
  <mergeCells count="4">
    <mergeCell ref="A2:D2"/>
    <mergeCell ref="A3:D3"/>
    <mergeCell ref="A6:A7"/>
    <mergeCell ref="C6:C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0"/>
  <sheetViews>
    <sheetView topLeftCell="A10" zoomScale="70" zoomScaleNormal="70" zoomScaleSheetLayoutView="85" workbookViewId="0">
      <selection activeCell="H10" sqref="H10"/>
    </sheetView>
  </sheetViews>
  <sheetFormatPr defaultColWidth="9.140625" defaultRowHeight="15.75" x14ac:dyDescent="0.25"/>
  <cols>
    <col min="1" max="1" width="1.85546875" style="31" customWidth="1"/>
    <col min="2" max="2" width="75.140625" style="31" customWidth="1"/>
    <col min="3" max="3" width="17.85546875" style="32" customWidth="1"/>
    <col min="4" max="4" width="16.140625" style="32" customWidth="1"/>
    <col min="5" max="5" width="20.28515625" style="32" hidden="1" customWidth="1"/>
    <col min="6" max="6" width="19.7109375" style="32" customWidth="1"/>
    <col min="7" max="10" width="17.28515625" style="32" customWidth="1"/>
    <col min="11" max="11" width="16.85546875" style="32" customWidth="1"/>
    <col min="12" max="12" width="8.85546875" style="31" customWidth="1"/>
    <col min="13" max="13" width="9.140625" style="31"/>
    <col min="14" max="14" width="11.85546875" style="31" bestFit="1" customWidth="1"/>
    <col min="15" max="16384" width="9.140625" style="31"/>
  </cols>
  <sheetData>
    <row r="2" spans="2:11" ht="18.75" x14ac:dyDescent="0.25">
      <c r="B2" s="193" t="s">
        <v>82</v>
      </c>
      <c r="C2" s="193"/>
      <c r="D2" s="193"/>
      <c r="E2" s="193"/>
      <c r="F2" s="193"/>
      <c r="G2" s="193"/>
      <c r="H2" s="193"/>
      <c r="I2" s="193"/>
      <c r="J2" s="193"/>
      <c r="K2" s="193"/>
    </row>
    <row r="3" spans="2:11" ht="18.75" x14ac:dyDescent="0.25">
      <c r="B3" s="194" t="str">
        <f>[6]Ф3!A3</f>
        <v xml:space="preserve"> АО "Национальный управляющий холдинг "Байтерек"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2:11" ht="18.75" x14ac:dyDescent="0.25"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2:11" x14ac:dyDescent="0.25">
      <c r="C5" s="195" t="s">
        <v>71</v>
      </c>
      <c r="D5" s="195"/>
      <c r="E5" s="195"/>
      <c r="F5" s="195"/>
      <c r="G5" s="195"/>
      <c r="H5" s="195"/>
      <c r="I5" s="195"/>
      <c r="K5" s="33"/>
    </row>
    <row r="6" spans="2:11" s="34" customFormat="1" ht="106.5" customHeight="1" x14ac:dyDescent="0.25">
      <c r="B6" s="114" t="s">
        <v>73</v>
      </c>
      <c r="C6" s="122" t="s">
        <v>13</v>
      </c>
      <c r="D6" s="122" t="s">
        <v>66</v>
      </c>
      <c r="E6" s="122" t="s">
        <v>39</v>
      </c>
      <c r="F6" s="122" t="s">
        <v>72</v>
      </c>
      <c r="G6" s="122" t="s">
        <v>41</v>
      </c>
      <c r="H6" s="122" t="s">
        <v>67</v>
      </c>
      <c r="I6" s="122" t="s">
        <v>68</v>
      </c>
      <c r="J6" s="122" t="s">
        <v>69</v>
      </c>
      <c r="K6" s="123" t="s">
        <v>70</v>
      </c>
    </row>
    <row r="7" spans="2:11" x14ac:dyDescent="0.25">
      <c r="B7" s="35" t="s">
        <v>145</v>
      </c>
      <c r="C7" s="197">
        <v>1366238962</v>
      </c>
      <c r="D7" s="156">
        <v>-65072162</v>
      </c>
      <c r="E7" s="197"/>
      <c r="F7" s="197">
        <v>241088410</v>
      </c>
      <c r="G7" s="197">
        <v>31125936</v>
      </c>
      <c r="H7" s="197">
        <v>524684592</v>
      </c>
      <c r="I7" s="197">
        <f>SUM(C7:H7)</f>
        <v>2098065738</v>
      </c>
      <c r="J7" s="197" t="s">
        <v>89</v>
      </c>
      <c r="K7" s="197">
        <f>SUM(I7:J7)</f>
        <v>2098065738</v>
      </c>
    </row>
    <row r="8" spans="2:11" x14ac:dyDescent="0.25">
      <c r="B8" s="36" t="s">
        <v>128</v>
      </c>
      <c r="C8" s="198" t="s">
        <v>89</v>
      </c>
      <c r="D8" s="198" t="s">
        <v>89</v>
      </c>
      <c r="E8" s="198">
        <v>0</v>
      </c>
      <c r="F8" s="198" t="s">
        <v>89</v>
      </c>
      <c r="G8" s="198" t="s">
        <v>89</v>
      </c>
      <c r="H8" s="198">
        <f>Ф2!C35</f>
        <v>400148213.50123</v>
      </c>
      <c r="I8" s="198">
        <f>SUM(C8:H8)</f>
        <v>400148213.50123</v>
      </c>
      <c r="J8" s="198" t="s">
        <v>89</v>
      </c>
      <c r="K8" s="198">
        <f t="shared" ref="K8:K10" si="0">SUM(I8:J8)</f>
        <v>400148213.50123</v>
      </c>
    </row>
    <row r="9" spans="2:11" x14ac:dyDescent="0.25">
      <c r="B9" s="36" t="s">
        <v>129</v>
      </c>
      <c r="C9" s="199" t="s">
        <v>89</v>
      </c>
      <c r="D9" s="152">
        <f>Ф2!C43</f>
        <v>-15308663</v>
      </c>
      <c r="E9" s="199">
        <v>0</v>
      </c>
      <c r="F9" s="199" t="s">
        <v>89</v>
      </c>
      <c r="G9" s="199" t="s">
        <v>89</v>
      </c>
      <c r="H9" s="199" t="s">
        <v>89</v>
      </c>
      <c r="I9" s="152">
        <f>SUM(C9:H9)</f>
        <v>-15308663</v>
      </c>
      <c r="J9" s="199" t="s">
        <v>89</v>
      </c>
      <c r="K9" s="151">
        <f t="shared" si="0"/>
        <v>-15308663</v>
      </c>
    </row>
    <row r="10" spans="2:11" x14ac:dyDescent="0.25">
      <c r="B10" s="35" t="s">
        <v>122</v>
      </c>
      <c r="C10" s="200" t="s">
        <v>89</v>
      </c>
      <c r="D10" s="156">
        <f t="shared" ref="C10:J10" si="1">SUM(D8:D9)</f>
        <v>-15308663</v>
      </c>
      <c r="E10" s="200">
        <f t="shared" si="1"/>
        <v>0</v>
      </c>
      <c r="F10" s="200" t="s">
        <v>89</v>
      </c>
      <c r="G10" s="200" t="s">
        <v>89</v>
      </c>
      <c r="H10" s="200">
        <f t="shared" si="1"/>
        <v>400148213.50123</v>
      </c>
      <c r="I10" s="200">
        <f t="shared" si="1"/>
        <v>384839550.50123</v>
      </c>
      <c r="J10" s="200" t="s">
        <v>89</v>
      </c>
      <c r="K10" s="200">
        <f t="shared" si="0"/>
        <v>384839550.50123</v>
      </c>
    </row>
    <row r="11" spans="2:11" x14ac:dyDescent="0.25">
      <c r="B11" s="36" t="s">
        <v>146</v>
      </c>
      <c r="C11" s="198">
        <v>155000000</v>
      </c>
      <c r="D11" s="198" t="s">
        <v>89</v>
      </c>
      <c r="E11" s="198">
        <v>0</v>
      </c>
      <c r="F11" s="198" t="s">
        <v>89</v>
      </c>
      <c r="G11" s="198" t="s">
        <v>89</v>
      </c>
      <c r="H11" s="198"/>
      <c r="I11" s="198">
        <f>C11</f>
        <v>155000000</v>
      </c>
      <c r="J11" s="198" t="s">
        <v>89</v>
      </c>
      <c r="K11" s="198">
        <f>I11</f>
        <v>155000000</v>
      </c>
    </row>
    <row r="12" spans="2:11" x14ac:dyDescent="0.25">
      <c r="B12" s="36" t="s">
        <v>169</v>
      </c>
      <c r="C12" s="202" t="s">
        <v>89</v>
      </c>
      <c r="D12" s="202" t="s">
        <v>89</v>
      </c>
      <c r="E12" s="202">
        <v>0</v>
      </c>
      <c r="F12" s="202" t="s">
        <v>89</v>
      </c>
      <c r="G12" s="202" t="s">
        <v>89</v>
      </c>
      <c r="H12" s="151">
        <v>-58616337.626000002</v>
      </c>
      <c r="I12" s="151">
        <f>H12</f>
        <v>-58616337.626000002</v>
      </c>
      <c r="J12" s="202" t="s">
        <v>89</v>
      </c>
      <c r="K12" s="151">
        <f>I12</f>
        <v>-58616337.626000002</v>
      </c>
    </row>
    <row r="13" spans="2:11" ht="31.5" x14ac:dyDescent="0.25">
      <c r="B13" s="36" t="s">
        <v>171</v>
      </c>
      <c r="C13" s="202" t="s">
        <v>89</v>
      </c>
      <c r="D13" s="202" t="s">
        <v>89</v>
      </c>
      <c r="E13" s="202" t="s">
        <v>89</v>
      </c>
      <c r="F13" s="202">
        <v>47665302</v>
      </c>
      <c r="G13" s="202" t="s">
        <v>89</v>
      </c>
      <c r="H13" s="202" t="s">
        <v>89</v>
      </c>
      <c r="I13" s="202">
        <f>SUM(C13:H13)</f>
        <v>47665302</v>
      </c>
      <c r="J13" s="202" t="s">
        <v>89</v>
      </c>
      <c r="K13" s="202">
        <f>I13</f>
        <v>47665302</v>
      </c>
    </row>
    <row r="14" spans="2:11" x14ac:dyDescent="0.25">
      <c r="B14" s="36" t="s">
        <v>168</v>
      </c>
      <c r="C14" s="203" t="s">
        <v>89</v>
      </c>
      <c r="D14" s="203" t="s">
        <v>89</v>
      </c>
      <c r="E14" s="203"/>
      <c r="F14" s="203" t="s">
        <v>89</v>
      </c>
      <c r="G14" s="203">
        <v>4402390</v>
      </c>
      <c r="H14" s="152">
        <v>-5463764</v>
      </c>
      <c r="I14" s="152">
        <f>SUM(C14:H14)</f>
        <v>-1061374</v>
      </c>
      <c r="J14" s="203" t="s">
        <v>89</v>
      </c>
      <c r="K14" s="152">
        <f>I14</f>
        <v>-1061374</v>
      </c>
    </row>
    <row r="15" spans="2:11" ht="16.5" thickBot="1" x14ac:dyDescent="0.3">
      <c r="B15" s="35" t="s">
        <v>166</v>
      </c>
      <c r="C15" s="201">
        <f>SUM(C7:C14)</f>
        <v>1521238962</v>
      </c>
      <c r="D15" s="177">
        <f>D10+D7</f>
        <v>-80380825</v>
      </c>
      <c r="E15" s="201">
        <f>SUM(E7:E14)</f>
        <v>0</v>
      </c>
      <c r="F15" s="201">
        <f>SUM(F7:F14)</f>
        <v>288753712</v>
      </c>
      <c r="G15" s="201">
        <f>SUM(G7:G14)</f>
        <v>35528326</v>
      </c>
      <c r="H15" s="201">
        <f>SUM(H7:H14)-H8</f>
        <v>860752703.87523007</v>
      </c>
      <c r="I15" s="201">
        <f>SUM(C15:H15)</f>
        <v>2625892878.8752298</v>
      </c>
      <c r="J15" s="201" t="s">
        <v>89</v>
      </c>
      <c r="K15" s="201">
        <f>K13+K10+K7+K11+K14+K12</f>
        <v>2625892878.8752303</v>
      </c>
    </row>
    <row r="16" spans="2:11" ht="19.5" thickTop="1" x14ac:dyDescent="0.25"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2:11" ht="18.75" x14ac:dyDescent="0.25"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2:11" x14ac:dyDescent="0.25">
      <c r="C18" s="195" t="s">
        <v>71</v>
      </c>
      <c r="D18" s="195"/>
      <c r="E18" s="195"/>
      <c r="F18" s="195"/>
      <c r="G18" s="195"/>
      <c r="H18" s="195"/>
      <c r="I18" s="195"/>
      <c r="K18" s="33"/>
    </row>
    <row r="19" spans="2:11" s="34" customFormat="1" ht="106.5" customHeight="1" x14ac:dyDescent="0.25">
      <c r="B19" s="114" t="s">
        <v>73</v>
      </c>
      <c r="C19" s="122" t="s">
        <v>13</v>
      </c>
      <c r="D19" s="122" t="s">
        <v>66</v>
      </c>
      <c r="E19" s="122" t="s">
        <v>39</v>
      </c>
      <c r="F19" s="122" t="s">
        <v>72</v>
      </c>
      <c r="G19" s="122" t="s">
        <v>41</v>
      </c>
      <c r="H19" s="122" t="s">
        <v>67</v>
      </c>
      <c r="I19" s="122" t="s">
        <v>68</v>
      </c>
      <c r="J19" s="122" t="s">
        <v>69</v>
      </c>
      <c r="K19" s="123" t="s">
        <v>70</v>
      </c>
    </row>
    <row r="20" spans="2:11" x14ac:dyDescent="0.25">
      <c r="B20" s="35" t="s">
        <v>127</v>
      </c>
      <c r="C20" s="204">
        <v>1266238962</v>
      </c>
      <c r="D20" s="143">
        <v>-16554288</v>
      </c>
      <c r="E20" s="143"/>
      <c r="F20" s="143">
        <v>211640338</v>
      </c>
      <c r="G20" s="143">
        <v>32466050</v>
      </c>
      <c r="H20" s="143">
        <v>175761165</v>
      </c>
      <c r="I20" s="147">
        <f>SUM(C20:H20)</f>
        <v>1669552227</v>
      </c>
      <c r="J20" s="147" t="s">
        <v>89</v>
      </c>
      <c r="K20" s="146">
        <f>I20</f>
        <v>1669552227</v>
      </c>
    </row>
    <row r="21" spans="2:11" x14ac:dyDescent="0.25">
      <c r="B21" s="36" t="s">
        <v>128</v>
      </c>
      <c r="C21" s="148">
        <v>0</v>
      </c>
      <c r="D21" s="149">
        <v>0</v>
      </c>
      <c r="E21" s="148">
        <v>0</v>
      </c>
      <c r="F21" s="148">
        <v>0</v>
      </c>
      <c r="G21" s="148">
        <v>0</v>
      </c>
      <c r="H21" s="150">
        <f>Ф2!E33</f>
        <v>170329155.02806997</v>
      </c>
      <c r="I21" s="150">
        <f>SUM(C21:H21)</f>
        <v>170329155.02806997</v>
      </c>
      <c r="J21" s="151">
        <f>Ф2!E34</f>
        <v>-1299</v>
      </c>
      <c r="K21" s="150">
        <f>SUM(I21:J21)</f>
        <v>170327856.02806997</v>
      </c>
    </row>
    <row r="22" spans="2:11" x14ac:dyDescent="0.25">
      <c r="B22" s="36" t="s">
        <v>129</v>
      </c>
      <c r="C22" s="148">
        <v>0</v>
      </c>
      <c r="D22" s="152">
        <f>Ф2!E43</f>
        <v>-80056507</v>
      </c>
      <c r="E22" s="153">
        <v>0</v>
      </c>
      <c r="F22" s="148">
        <v>0</v>
      </c>
      <c r="G22" s="154">
        <v>0</v>
      </c>
      <c r="H22" s="154">
        <v>0</v>
      </c>
      <c r="I22" s="151">
        <f>SUM(C22:H22)</f>
        <v>-80056507</v>
      </c>
      <c r="J22" s="154">
        <v>0</v>
      </c>
      <c r="K22" s="151">
        <f>SUM(I22:J22)</f>
        <v>-80056507</v>
      </c>
    </row>
    <row r="23" spans="2:11" x14ac:dyDescent="0.25">
      <c r="B23" s="35" t="s">
        <v>122</v>
      </c>
      <c r="C23" s="155">
        <f t="shared" ref="C23:J23" si="2">SUM(C21:C22)</f>
        <v>0</v>
      </c>
      <c r="D23" s="156">
        <f t="shared" si="2"/>
        <v>-80056507</v>
      </c>
      <c r="E23" s="155">
        <f t="shared" si="2"/>
        <v>0</v>
      </c>
      <c r="F23" s="155">
        <f t="shared" si="2"/>
        <v>0</v>
      </c>
      <c r="G23" s="155">
        <f t="shared" si="2"/>
        <v>0</v>
      </c>
      <c r="H23" s="147">
        <f t="shared" si="2"/>
        <v>170329155.02806997</v>
      </c>
      <c r="I23" s="147">
        <f t="shared" si="2"/>
        <v>90272648.028069973</v>
      </c>
      <c r="J23" s="147">
        <f t="shared" si="2"/>
        <v>-1299</v>
      </c>
      <c r="K23" s="147">
        <f t="shared" ref="K23" si="3">SUM(I23:J23)</f>
        <v>90271349.028069973</v>
      </c>
    </row>
    <row r="24" spans="2:11" x14ac:dyDescent="0.25">
      <c r="B24" s="36" t="s">
        <v>165</v>
      </c>
      <c r="C24" s="173">
        <v>50000000</v>
      </c>
      <c r="D24" s="157">
        <v>0</v>
      </c>
      <c r="E24" s="158"/>
      <c r="F24" s="157">
        <v>0</v>
      </c>
      <c r="G24" s="157">
        <v>0</v>
      </c>
      <c r="H24" s="159"/>
      <c r="I24" s="151">
        <f>C24</f>
        <v>50000000</v>
      </c>
      <c r="J24" s="157">
        <v>0</v>
      </c>
      <c r="K24" s="151">
        <f>C24</f>
        <v>50000000</v>
      </c>
    </row>
    <row r="25" spans="2:11" x14ac:dyDescent="0.25">
      <c r="B25" s="36" t="s">
        <v>169</v>
      </c>
      <c r="C25" s="157">
        <v>0</v>
      </c>
      <c r="D25" s="157">
        <v>0</v>
      </c>
      <c r="E25" s="158"/>
      <c r="F25" s="157">
        <v>0</v>
      </c>
      <c r="G25" s="157">
        <v>0</v>
      </c>
      <c r="H25" s="151">
        <v>-33042256</v>
      </c>
      <c r="I25" s="151">
        <f>H25</f>
        <v>-33042256</v>
      </c>
      <c r="J25" s="157">
        <v>0</v>
      </c>
      <c r="K25" s="159">
        <f>I25</f>
        <v>-33042256</v>
      </c>
    </row>
    <row r="26" spans="2:11" ht="31.5" x14ac:dyDescent="0.25">
      <c r="B26" s="36" t="s">
        <v>170</v>
      </c>
      <c r="C26" s="157">
        <v>0</v>
      </c>
      <c r="D26" s="157">
        <v>0</v>
      </c>
      <c r="E26" s="157">
        <v>0</v>
      </c>
      <c r="F26" s="151">
        <v>12429489</v>
      </c>
      <c r="G26" s="158">
        <v>0</v>
      </c>
      <c r="H26" s="159">
        <v>0</v>
      </c>
      <c r="I26" s="150">
        <f t="shared" ref="I26:I27" si="4">SUM(C26:H26)</f>
        <v>12429489</v>
      </c>
      <c r="J26" s="158">
        <v>0</v>
      </c>
      <c r="K26" s="150">
        <f t="shared" ref="K26:K27" si="5">SUM(I26:J26)</f>
        <v>12429489</v>
      </c>
    </row>
    <row r="27" spans="2:11" ht="18.75" customHeight="1" x14ac:dyDescent="0.25">
      <c r="B27" s="196" t="s">
        <v>167</v>
      </c>
      <c r="C27" s="153">
        <v>0</v>
      </c>
      <c r="D27" s="153">
        <v>0</v>
      </c>
      <c r="E27" s="153">
        <v>0</v>
      </c>
      <c r="F27" s="153">
        <v>0</v>
      </c>
      <c r="G27" s="152">
        <v>2482968</v>
      </c>
      <c r="H27" s="152">
        <f>-G27</f>
        <v>-2482968</v>
      </c>
      <c r="I27" s="156">
        <f t="shared" si="4"/>
        <v>0</v>
      </c>
      <c r="J27" s="176">
        <v>0</v>
      </c>
      <c r="K27" s="176">
        <f t="shared" si="5"/>
        <v>0</v>
      </c>
    </row>
    <row r="28" spans="2:11" ht="16.5" thickBot="1" x14ac:dyDescent="0.3">
      <c r="B28" s="35" t="s">
        <v>164</v>
      </c>
      <c r="C28" s="160">
        <f>SUM(C20:C27)</f>
        <v>1316238962</v>
      </c>
      <c r="D28" s="177">
        <f>D23+D20</f>
        <v>-96610795</v>
      </c>
      <c r="E28" s="160">
        <f>SUM(E20:E27)</f>
        <v>0</v>
      </c>
      <c r="F28" s="160">
        <f>SUM(F20:F27)</f>
        <v>224069827</v>
      </c>
      <c r="G28" s="160">
        <f>SUM(G20:G27)</f>
        <v>34949018</v>
      </c>
      <c r="H28" s="160">
        <f>SUM(H20:H27)-H23</f>
        <v>310565096.02806997</v>
      </c>
      <c r="I28" s="160">
        <f>SUM(C28:H28)</f>
        <v>1789212108.02807</v>
      </c>
      <c r="J28" s="160">
        <f>SUM(J20:J27)-J23</f>
        <v>-1299</v>
      </c>
      <c r="K28" s="160">
        <f>SUM(K23:K27)+K20</f>
        <v>1789210809.02807</v>
      </c>
    </row>
    <row r="29" spans="2:11" ht="19.5" thickTop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spans="2:11" x14ac:dyDescent="0.25">
      <c r="B30" s="35"/>
      <c r="C30" s="51"/>
      <c r="D30" s="51"/>
      <c r="E30" s="51"/>
      <c r="F30" s="51"/>
      <c r="G30" s="50"/>
      <c r="H30" s="50"/>
      <c r="I30" s="50"/>
      <c r="J30" s="50"/>
      <c r="K30" s="51"/>
    </row>
    <row r="31" spans="2:11" x14ac:dyDescent="0.25">
      <c r="B31" s="35"/>
      <c r="C31" s="51"/>
      <c r="D31" s="51"/>
      <c r="E31" s="51"/>
      <c r="F31" s="51"/>
      <c r="G31" s="50"/>
      <c r="H31" s="50"/>
      <c r="I31" s="50"/>
      <c r="J31" s="50"/>
      <c r="K31" s="51"/>
    </row>
    <row r="32" spans="2:11" x14ac:dyDescent="0.25">
      <c r="C32" s="52"/>
      <c r="D32" s="52"/>
      <c r="E32" s="52"/>
      <c r="F32" s="52"/>
      <c r="G32" s="52"/>
      <c r="H32" s="52"/>
      <c r="I32" s="52"/>
      <c r="J32" s="52"/>
      <c r="K32" s="52"/>
    </row>
    <row r="33" spans="2:11" x14ac:dyDescent="0.25">
      <c r="C33" s="52"/>
      <c r="D33" s="52"/>
      <c r="E33" s="52"/>
      <c r="F33" s="52"/>
      <c r="G33" s="52"/>
      <c r="H33" s="52"/>
      <c r="I33" s="52"/>
      <c r="J33" s="52"/>
      <c r="K33" s="52"/>
    </row>
    <row r="34" spans="2:11" x14ac:dyDescent="0.25">
      <c r="C34" s="69"/>
      <c r="D34" s="69"/>
      <c r="E34" s="69"/>
      <c r="F34" s="69"/>
      <c r="G34" s="118"/>
      <c r="H34" s="118"/>
      <c r="I34" s="118"/>
      <c r="J34" s="118"/>
      <c r="K34" s="69"/>
    </row>
    <row r="35" spans="2:11" x14ac:dyDescent="0.25">
      <c r="C35" s="69"/>
      <c r="D35" s="69"/>
      <c r="E35" s="69"/>
      <c r="F35" s="69"/>
      <c r="G35" s="118"/>
      <c r="H35" s="118"/>
      <c r="I35" s="118"/>
      <c r="J35" s="118"/>
      <c r="K35" s="69"/>
    </row>
    <row r="36" spans="2:11" x14ac:dyDescent="0.25">
      <c r="C36" s="69"/>
      <c r="D36" s="69"/>
      <c r="E36" s="69"/>
      <c r="F36" s="69"/>
      <c r="G36" s="118"/>
      <c r="H36" s="118"/>
      <c r="I36" s="118"/>
      <c r="J36" s="118"/>
      <c r="K36" s="69"/>
    </row>
    <row r="37" spans="2:11" s="42" customFormat="1" ht="18.75" x14ac:dyDescent="0.3">
      <c r="B37" s="16" t="str">
        <f>Ф1!A56</f>
        <v>Заместитель Председателя Правления</v>
      </c>
      <c r="C37" s="119"/>
      <c r="D37" s="14" t="str">
        <f>Ф1!E56</f>
        <v>Хамитов Е.Е.</v>
      </c>
      <c r="E37" s="4" t="str">
        <f>[6]Ф2!E57</f>
        <v>Хамитов Е.Е.</v>
      </c>
      <c r="F37" s="119"/>
      <c r="G37" s="120"/>
      <c r="H37" s="120"/>
      <c r="I37" s="120"/>
      <c r="J37" s="120"/>
      <c r="K37" s="120"/>
    </row>
    <row r="38" spans="2:11" s="42" customFormat="1" ht="28.5" customHeight="1" x14ac:dyDescent="0.3">
      <c r="B38" s="37"/>
      <c r="C38" s="38"/>
      <c r="D38" s="39"/>
      <c r="E38" s="39"/>
      <c r="F38" s="40"/>
      <c r="K38" s="41"/>
    </row>
    <row r="39" spans="2:11" s="42" customFormat="1" ht="18.75" x14ac:dyDescent="0.3">
      <c r="B39" s="37" t="s">
        <v>90</v>
      </c>
      <c r="C39" s="38"/>
      <c r="D39" s="14" t="str">
        <f>Ф1!E58</f>
        <v>Есенгараева К.Д.</v>
      </c>
      <c r="E39" s="14" t="str">
        <f>[6]Ф3!D75</f>
        <v>Есенгараева К.Д.</v>
      </c>
      <c r="F39" s="14"/>
    </row>
    <row r="40" spans="2:11" s="42" customFormat="1" ht="18.75" x14ac:dyDescent="0.3">
      <c r="B40" s="43"/>
      <c r="C40" s="38"/>
      <c r="D40" s="38"/>
      <c r="E40" s="38"/>
      <c r="F40" s="38"/>
      <c r="G40" s="38"/>
      <c r="H40" s="38"/>
      <c r="I40" s="38"/>
      <c r="J40" s="38"/>
      <c r="K40" s="38"/>
    </row>
  </sheetData>
  <mergeCells count="4">
    <mergeCell ref="B2:K2"/>
    <mergeCell ref="B3:K3"/>
    <mergeCell ref="C18:I18"/>
    <mergeCell ref="C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9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Айнур Сандыбаева</cp:lastModifiedBy>
  <cp:lastPrinted>2019-05-14T10:22:26Z</cp:lastPrinted>
  <dcterms:created xsi:type="dcterms:W3CDTF">2017-02-27T03:37:51Z</dcterms:created>
  <dcterms:modified xsi:type="dcterms:W3CDTF">2023-11-22T05:26:55Z</dcterms:modified>
</cp:coreProperties>
</file>