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.sermenova\Desktop\Desktop\KASE и ДФО\00_Загрузка на ДФО и КАСЕ\2023\ДБУиО\"/>
    </mc:Choice>
  </mc:AlternateContent>
  <bookViews>
    <workbookView xWindow="0" yWindow="0" windowWidth="28800" windowHeight="11835" activeTab="2"/>
  </bookViews>
  <sheets>
    <sheet name="Ф1" sheetId="2" r:id="rId1"/>
    <sheet name="Ф2" sheetId="5" r:id="rId2"/>
    <sheet name="Ф3" sheetId="6" r:id="rId3"/>
    <sheet name="Ф4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localSheetId="1" hidden="1">#REF!</definedName>
    <definedName name="data1" localSheetId="2" hidden="1">#REF!</definedName>
    <definedName name="data1" localSheetId="3" hidden="1">#REF!</definedName>
    <definedName name="data1" hidden="1">#REF!</definedName>
    <definedName name="data2" localSheetId="1" hidden="1">#REF!</definedName>
    <definedName name="data2" localSheetId="2" hidden="1">#REF!</definedName>
    <definedName name="data2" localSheetId="3" hidden="1">#REF!</definedName>
    <definedName name="data2" hidden="1">#REF!</definedName>
    <definedName name="data3" localSheetId="1" hidden="1">#REF!</definedName>
    <definedName name="data3" localSheetId="2" hidden="1">#REF!</definedName>
    <definedName name="data3" localSheetId="3" hidden="1">#REF!</definedName>
    <definedName name="data3" hidden="1">#REF!</definedName>
    <definedName name="Discount" localSheetId="1" hidden="1">#REF!</definedName>
    <definedName name="Discount" localSheetId="2" hidden="1">#REF!</definedName>
    <definedName name="Discount" localSheetId="3" hidden="1">#REF!</definedName>
    <definedName name="Discount" hidden="1">#REF!</definedName>
    <definedName name="display_area_2" localSheetId="1" hidden="1">#REF!</definedName>
    <definedName name="display_area_2" localSheetId="2" hidden="1">#REF!</definedName>
    <definedName name="display_area_2" localSheetId="3" hidden="1">#REF!</definedName>
    <definedName name="display_area_2" hidden="1">#REF!</definedName>
    <definedName name="EV__EVCOM_OPTIONS__">10</definedName>
    <definedName name="FCode" localSheetId="1" hidden="1">#REF!</definedName>
    <definedName name="FCode" localSheetId="2" hidden="1">#REF!</definedName>
    <definedName name="FCode" localSheetId="3" hidden="1">#REF!</definedName>
    <definedName name="FCode" hidden="1">#REF!</definedName>
    <definedName name="HiddenRows" localSheetId="1" hidden="1">#REF!</definedName>
    <definedName name="HiddenRows" localSheetId="2" hidden="1">#REF!</definedName>
    <definedName name="HiddenRows" localSheetId="3" hidden="1">#REF!</definedName>
    <definedName name="HiddenRows" hidden="1">#REF!</definedName>
    <definedName name="OrderTable" localSheetId="1" hidden="1">#REF!</definedName>
    <definedName name="OrderTable" localSheetId="2" hidden="1">#REF!</definedName>
    <definedName name="OrderTable" localSheetId="3" hidden="1">#REF!</definedName>
    <definedName name="OrderTable" hidden="1">#REF!</definedName>
    <definedName name="ProdForm" localSheetId="1" hidden="1">#REF!</definedName>
    <definedName name="ProdForm" localSheetId="2" hidden="1">#REF!</definedName>
    <definedName name="ProdForm" localSheetId="3" hidden="1">#REF!</definedName>
    <definedName name="ProdForm" hidden="1">#REF!</definedName>
    <definedName name="Product" localSheetId="1" hidden="1">#REF!</definedName>
    <definedName name="Product" localSheetId="2" hidden="1">#REF!</definedName>
    <definedName name="Product" localSheetId="3" hidden="1">#REF!</definedName>
    <definedName name="Product" hidden="1">#REF!</definedName>
    <definedName name="RCArea" localSheetId="1" hidden="1">#REF!</definedName>
    <definedName name="RCArea" localSheetId="2" hidden="1">#REF!</definedName>
    <definedName name="RCArea" localSheetId="3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localSheetId="1" hidden="1">#REF!</definedName>
    <definedName name="SpecialPrice" localSheetId="2" hidden="1">#REF!</definedName>
    <definedName name="SpecialPrice" localSheetId="3" hidden="1">#REF!</definedName>
    <definedName name="SpecialPrice" hidden="1">#REF!</definedName>
    <definedName name="Taxes" hidden="1">[2]!Header1-1 &amp; "." &amp; MAX(1,COUNTA(INDEX(#REF!,MATCH([2]!Header1-1,#REF!,FALSE)):#REF!))</definedName>
    <definedName name="tbl_ProdInfo" localSheetId="1" hidden="1">#REF!</definedName>
    <definedName name="tbl_ProdInfo" localSheetId="2" hidden="1">#REF!</definedName>
    <definedName name="tbl_ProdInfo" localSheetId="3" hidden="1">#REF!</definedName>
    <definedName name="tbl_ProdInfo" hidden="1">#REF!</definedName>
    <definedName name="TextRefCopyRangeCount">3</definedName>
    <definedName name="Z_C37E65A7_9893_435E_9759_72E0D8A5DD87_.wvu.PrintTitles" localSheetId="1" hidden="1">#REF!</definedName>
    <definedName name="Z_C37E65A7_9893_435E_9759_72E0D8A5DD87_.wvu.PrintTitles" localSheetId="2" hidden="1">#REF!</definedName>
    <definedName name="Z_C37E65A7_9893_435E_9759_72E0D8A5DD87_.wvu.PrintTitles" localSheetId="3" hidden="1">#REF!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Ф4!#REF!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0">Ф1!$A$1:$E$59</definedName>
    <definedName name="_xlnm.Print_Area" localSheetId="3">Ф4!$B$1:$I$38</definedName>
    <definedName name="ф77" localSheetId="1">#REF!</definedName>
    <definedName name="ф77" localSheetId="2">#REF!</definedName>
    <definedName name="ф77" localSheetId="3">#REF!</definedName>
    <definedName name="ф77">#REF!</definedName>
    <definedName name="Финансовая_поддержка__инфраструктурных_проектов" localSheetId="1">'[5]2.4 ЦСП_ГЧП'!#REF!</definedName>
    <definedName name="Финансовая_поддержка__инфраструктурных_проектов" localSheetId="2">'[5]2.4 ЦСП_ГЧП'!#REF!</definedName>
    <definedName name="Финансовая_поддержка__инфраструктурных_проектов" localSheetId="3">'[5]2.4 ЦСП_ГЧП'!#REF!</definedName>
    <definedName name="Финансовая_поддержка__инфраструктурных_проектов">'[5]2.4 ЦСП_ГЧП'!#REF!</definedName>
    <definedName name="фывфыв" localSheetId="1" hidden="1">#REF!</definedName>
    <definedName name="фывфыв" localSheetId="2" hidden="1">#REF!</definedName>
    <definedName name="фывфыв" localSheetId="3" hidden="1">#REF!</definedName>
    <definedName name="фывфыв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H13" i="7"/>
  <c r="I13" i="7" s="1"/>
  <c r="H12" i="7"/>
  <c r="I12" i="7" s="1"/>
  <c r="F11" i="7"/>
  <c r="F14" i="7" s="1"/>
  <c r="F48" i="2" s="1"/>
  <c r="E11" i="7"/>
  <c r="E14" i="7" s="1"/>
  <c r="F47" i="2" s="1"/>
  <c r="C11" i="7"/>
  <c r="C14" i="7" s="1"/>
  <c r="H8" i="7"/>
  <c r="I8" i="7" s="1"/>
  <c r="B49" i="6"/>
  <c r="C42" i="2"/>
  <c r="E42" i="2"/>
  <c r="G24" i="7" l="1"/>
  <c r="B54" i="6"/>
  <c r="E26" i="2" l="1"/>
  <c r="B38" i="6" l="1"/>
  <c r="H24" i="7"/>
  <c r="I24" i="7" s="1"/>
  <c r="H23" i="7"/>
  <c r="I23" i="7" s="1"/>
  <c r="D9" i="5"/>
  <c r="H19" i="7"/>
  <c r="I19" i="7" s="1"/>
  <c r="C22" i="7"/>
  <c r="C25" i="7" s="1"/>
  <c r="E22" i="7"/>
  <c r="E25" i="7" s="1"/>
  <c r="F22" i="7"/>
  <c r="F25" i="7" s="1"/>
  <c r="D17" i="6"/>
  <c r="D29" i="6" s="1"/>
  <c r="C50" i="2"/>
  <c r="B36" i="7"/>
  <c r="D49" i="6"/>
  <c r="B17" i="6"/>
  <c r="B29" i="6" s="1"/>
  <c r="D38" i="6"/>
  <c r="A59" i="6"/>
  <c r="E44" i="5"/>
  <c r="D21" i="7" s="1"/>
  <c r="E17" i="5"/>
  <c r="E10" i="5"/>
  <c r="E13" i="5" s="1"/>
  <c r="A55" i="5"/>
  <c r="B3" i="7"/>
  <c r="D61" i="6"/>
  <c r="D59" i="6"/>
  <c r="E57" i="5"/>
  <c r="E55" i="5"/>
  <c r="C44" i="5"/>
  <c r="C17" i="5"/>
  <c r="C10" i="5"/>
  <c r="C13" i="5" s="1"/>
  <c r="E50" i="2"/>
  <c r="E52" i="2" s="1"/>
  <c r="C26" i="2"/>
  <c r="H21" i="7" l="1"/>
  <c r="I21" i="7" s="1"/>
  <c r="D10" i="7"/>
  <c r="C52" i="2"/>
  <c r="D53" i="6"/>
  <c r="D55" i="6" s="1"/>
  <c r="D22" i="7"/>
  <c r="D25" i="7" s="1"/>
  <c r="C26" i="5"/>
  <c r="C30" i="5" s="1"/>
  <c r="C32" i="5" s="1"/>
  <c r="E26" i="5"/>
  <c r="E30" i="5" s="1"/>
  <c r="E32" i="5" s="1"/>
  <c r="E53" i="2"/>
  <c r="E54" i="2" s="1"/>
  <c r="B53" i="6"/>
  <c r="B55" i="6" s="1"/>
  <c r="C53" i="2"/>
  <c r="C54" i="2" s="1"/>
  <c r="E45" i="5" l="1"/>
  <c r="E48" i="5" s="1"/>
  <c r="E50" i="5" s="1"/>
  <c r="E34" i="5"/>
  <c r="H10" i="7"/>
  <c r="I10" i="7" s="1"/>
  <c r="D11" i="7"/>
  <c r="D14" i="7" s="1"/>
  <c r="C34" i="5"/>
  <c r="C36" i="5" s="1"/>
  <c r="G9" i="7" s="1"/>
  <c r="C45" i="5"/>
  <c r="C48" i="5" s="1"/>
  <c r="C50" i="5" s="1"/>
  <c r="G11" i="7" l="1"/>
  <c r="G14" i="7" s="1"/>
  <c r="H9" i="7"/>
  <c r="G20" i="7"/>
  <c r="H20" i="7" s="1"/>
  <c r="E36" i="5"/>
  <c r="F46" i="2"/>
  <c r="F49" i="2" l="1"/>
  <c r="H14" i="7"/>
  <c r="F50" i="2" s="1"/>
  <c r="I9" i="7"/>
  <c r="H11" i="7"/>
  <c r="I11" i="7" s="1"/>
  <c r="I14" i="7" s="1"/>
  <c r="F52" i="2" s="1"/>
  <c r="G22" i="7"/>
  <c r="G25" i="7" s="1"/>
  <c r="H25" i="7"/>
  <c r="H22" i="7"/>
  <c r="I22" i="7" s="1"/>
  <c r="I25" i="7" s="1"/>
  <c r="I20" i="7"/>
</calcChain>
</file>

<file path=xl/sharedStrings.xml><?xml version="1.0" encoding="utf-8"?>
<sst xmlns="http://schemas.openxmlformats.org/spreadsheetml/2006/main" count="219" uniqueCount="160">
  <si>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</si>
  <si>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</si>
  <si>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</si>
  <si>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</si>
  <si>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</si>
  <si>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</si>
  <si>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</si>
  <si>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</si>
  <si>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</si>
  <si>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</si>
  <si>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</si>
  <si>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</si>
  <si>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</si>
  <si>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</si>
  <si>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</si>
  <si>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</si>
  <si>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</si>
  <si>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Прочий совокупный (убыток)/ доход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</si>
  <si>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</si>
  <si>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</si>
  <si>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</si>
  <si>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</si>
  <si>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</si>
  <si>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</si>
  <si>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</si>
  <si>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</si>
  <si>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</si>
  <si>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</si>
  <si>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</si>
  <si>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</si>
  <si>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</si>
  <si>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</si>
  <si>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</si>
  <si>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</si>
  <si>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</si>
  <si>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</si>
  <si>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</si>
  <si>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Прочие финансовые обязательства</t>
  </si>
  <si>
    <t xml:space="preserve">Резерв изменения справедливой стоимости ценных бумаг 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</si>
  <si>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</si>
  <si>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</si>
  <si>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</si>
  <si>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</si>
  <si>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Неконтролирующие доли</t>
  </si>
  <si>
    <t>Хамитов Е.Е.</t>
  </si>
  <si>
    <t>Чистый процентный доход после вычета резерва под обесценение кредитного портфеля</t>
  </si>
  <si>
    <t>Комиссионные расходы</t>
  </si>
  <si>
    <t>Чистая прибыль/(убыток) от операций с иностранной валютой</t>
  </si>
  <si>
    <t>Чистая прибыль/(убыток) от операций с финансовыми активами, оцениваемыми по справедливой стоимости через прочий совокупный доход</t>
  </si>
  <si>
    <t>Чистые заработанные страховые премии</t>
  </si>
  <si>
    <t xml:space="preserve">Прочие операционные (расходы)/ доходы, нетто </t>
  </si>
  <si>
    <t>Операционный доход</t>
  </si>
  <si>
    <t xml:space="preserve">Административные расходы </t>
  </si>
  <si>
    <t>Доля финансового результата ассоциированных и совместных предприятий</t>
  </si>
  <si>
    <t xml:space="preserve">Статьи, которые могут быть впоследствии реклассифицированы в состав прибыли или убытка: 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</si>
  <si>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</si>
  <si>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</si>
  <si>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>Итого совокупного дохода, причитающегося:</t>
  </si>
  <si>
    <t xml:space="preserve"> - владельцам Холдинга</t>
  </si>
  <si>
    <t xml:space="preserve"> - неконтролирующим долям</t>
  </si>
  <si>
    <t>Базовая и разводненная прибыль на акцию, в тенге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</si>
  <si>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</si>
  <si>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</si>
  <si>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</si>
  <si>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</si>
  <si>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</si>
  <si>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</si>
  <si>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</si>
  <si>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дебиторской задолженности по финансовой аренде</t>
  </si>
  <si>
    <t>Денежные потоки от инвестиционной деятельности</t>
  </si>
  <si>
    <t>Приобретение основных средств и нематериальных активов</t>
  </si>
  <si>
    <t>Денежные потоки от финансовой деятельности</t>
  </si>
  <si>
    <t>Резерв изменения справедливой стоимости ценных бумаг</t>
  </si>
  <si>
    <t>Нераспре-деленная прибыль</t>
  </si>
  <si>
    <t>Итого</t>
  </si>
  <si>
    <t>Итого собственного капитала</t>
  </si>
  <si>
    <t>Причитающийся владельцам Холдинга</t>
  </si>
  <si>
    <t>Резерв при объединении бизнеса и дополнитель-ный оплаченный капитал</t>
  </si>
  <si>
    <t>(в тысячах казахстанских тенге)</t>
  </si>
  <si>
    <t>Прибыль, причитающаяся:</t>
  </si>
  <si>
    <t>Процентный доход, расчитанный с использованием метода эффективной процентной ставки</t>
  </si>
  <si>
    <t>Прибыль за год</t>
  </si>
  <si>
    <t>ПРИБЫЛЬ ЗА ГОД</t>
  </si>
  <si>
    <t>Итого совокупного дохода за год</t>
  </si>
  <si>
    <t>Прочий совокупный (убыток)/доход за год</t>
  </si>
  <si>
    <t xml:space="preserve"> АО "Национальный управляющий холдинг "Байтерек"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</si>
  <si>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</si>
  <si>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</si>
  <si>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</si>
  <si>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</si>
  <si>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</si>
  <si>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</si>
  <si>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Инвестиции, учитываемые методом долевого участия</t>
  </si>
  <si>
    <t>Инвестиционная собственность</t>
  </si>
  <si>
    <t>Долгосрочные активы, предназначенные для продажи</t>
  </si>
  <si>
    <t>Государственные субсидии</t>
  </si>
  <si>
    <t>-</t>
  </si>
  <si>
    <t>Чистая прибыль/(убыток) от операций с активами, оцениваемыми по справедливой стоимости, изменения которой отражаются в составе прибыли или убытка за период</t>
  </si>
  <si>
    <t>Главный бухгалтер</t>
  </si>
  <si>
    <t>Есенгараева К.Д.</t>
  </si>
  <si>
    <t xml:space="preserve">Чистые расходы по страховым выплатам и по изменениям в резервах по договорам страхования </t>
  </si>
  <si>
    <t>Статьи, которые не будут впоследствии реклассифицированы в состав прибыли или убытка:</t>
  </si>
  <si>
    <t>Нетто-величина изменений справедливой стоимости долевых инструментов, оцениваемых по справедливой стоимости через прочий совокупный доход</t>
  </si>
  <si>
    <t>Резерв справедливой стоимости ценных бумаг:</t>
  </si>
  <si>
    <t xml:space="preserve">Административные и прочие операционные расходы уплаченные </t>
  </si>
  <si>
    <t>Чистый (прирост)/снижение по:</t>
  </si>
  <si>
    <t>активам, оцениваемым по справедливой стоимости, изменения которой отражаются в составе прибыли или убытка за период</t>
  </si>
  <si>
    <t>средствам в банках</t>
  </si>
  <si>
    <t>кредитам, выданным клиентам</t>
  </si>
  <si>
    <t>прочим финансовым активам</t>
  </si>
  <si>
    <t>прочим активам</t>
  </si>
  <si>
    <t>Чистое(снижение)/прирост по:</t>
  </si>
  <si>
    <t>средствам клиентов</t>
  </si>
  <si>
    <t>прочим финансовым обязательствам</t>
  </si>
  <si>
    <t>прочим обязательствам</t>
  </si>
  <si>
    <t>Чистые денежные средства, использованные в операционной деятельности</t>
  </si>
  <si>
    <t xml:space="preserve">Приобретение инвестиционных ценных бумаг </t>
  </si>
  <si>
    <t xml:space="preserve">Поступления от продажи и погашения инвестиционных ценных бумаг </t>
  </si>
  <si>
    <t>Поступления от выбытия основных средств</t>
  </si>
  <si>
    <t xml:space="preserve">Поступления от выбытия ассоциированных и совместных предприятий </t>
  </si>
  <si>
    <t>Чистые денежные средства, полученные от инвестиционной деятельности</t>
  </si>
  <si>
    <t>Получение займов от банков и прочих финансовых институтов</t>
  </si>
  <si>
    <t>Погашение займов от банков и прочих финансовых институтов</t>
  </si>
  <si>
    <t>Получение займов от Правительства Республики Казахстан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</si>
  <si>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</si>
  <si>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</si>
  <si>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</si>
  <si>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 xml:space="preserve">Погашение /выкуп долговых ценных бумаг выпущенных </t>
  </si>
  <si>
    <t>Чистые денежные средства, полученные от финансовой деятельности</t>
  </si>
  <si>
    <t>Влияние изменений обменных курсов на величину денежных средства и их эквиваленты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</si>
  <si>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</si>
  <si>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</si>
  <si>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</si>
  <si>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</si>
  <si>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Итого совокупного дохода за период</t>
  </si>
  <si>
    <t>Резерв под обесценение ссудного портфеля и дебиторской задолженности по финансовой аренде</t>
  </si>
  <si>
    <t>Чистый комиссионный доход/(расход)</t>
  </si>
  <si>
    <t>не аудировано</t>
  </si>
  <si>
    <t>Восстановление/(создание) резерва под обесценение прочих финансовых активов и условных обязательств кредитного характера</t>
  </si>
  <si>
    <t>Прочие полученные операционные доходы/(уплаченные расходы)</t>
  </si>
  <si>
    <t>Уплаченные расходы на содержание персонала</t>
  </si>
  <si>
    <t>Прочее</t>
  </si>
  <si>
    <t>Три месяца, закончившиеся 
31 марта 2022 г.</t>
  </si>
  <si>
    <t>Остаток на 1 января 2022 года</t>
  </si>
  <si>
    <t>Остаток на 31 марта 2022 года</t>
  </si>
  <si>
    <t>Выпуск акций - денежный взнос, не аудировано</t>
  </si>
  <si>
    <t>Прибыль за год, не аудировано</t>
  </si>
  <si>
    <t>Прочий совокупный доход, не аудировано</t>
  </si>
  <si>
    <t>Переводы и прочие движения, не аудировано</t>
  </si>
  <si>
    <t>Государственные субсидии к получению</t>
  </si>
  <si>
    <t>Чистый убыток от прекращения признания финансовых активов, оцениваемых по амортизированной стоимости</t>
  </si>
  <si>
    <t xml:space="preserve"> АО "Национальный управляющий холдинг "Байтерек" по состоянию на 31 марта 2023 года</t>
  </si>
  <si>
    <t>31 декабря 2022 г.</t>
  </si>
  <si>
    <t>Средства банков</t>
  </si>
  <si>
    <t>Обязательства перед ипотечной организацией</t>
  </si>
  <si>
    <t>Заместитель Председателя Правления</t>
  </si>
  <si>
    <t>Три месяца, закончившиеся 
31 марта 2023 г.</t>
  </si>
  <si>
    <t>31 марта 2023 г.</t>
  </si>
  <si>
    <t>Остаток на 1 января 2023 года</t>
  </si>
  <si>
    <t>Остаток на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</si>
</sst>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* #,##0_);* \(#,##0\);&quot;-&quot;??_);@"/>
    <numFmt numFmtId="166" formatCode="_-* #,##0\ _₽_-;\-* #,##0\ _₽_-;_-* &quot;-&quot;??\ _₽_-;_-@_-"/>
    <numFmt numFmtId="167" formatCode="#,###;\(#,###\)"/>
  </numFmts>
  <fonts count="3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8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16" fillId="0" borderId="0" applyFill="0" applyBorder="0" applyProtection="0"/>
    <xf numFmtId="164" fontId="18" fillId="0" borderId="0" applyFont="0" applyFill="0" applyBorder="0" applyAlignment="0" applyProtection="0"/>
    <xf numFmtId="0" fontId="22" fillId="0" borderId="0"/>
    <xf numFmtId="0" fontId="5" fillId="0" borderId="0"/>
    <xf numFmtId="0" fontId="34" fillId="0" borderId="0"/>
  </cellStyleXfs>
  <cellXfs count="185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3" fontId="12" fillId="0" borderId="0" xfId="1" applyNumberFormat="1" applyFont="1" applyFill="1" applyAlignment="1"/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20" fillId="0" borderId="0" xfId="0" applyFont="1" applyAlignment="1"/>
    <xf numFmtId="0" fontId="10" fillId="0" borderId="0" xfId="0" applyFont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5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3" fontId="3" fillId="0" borderId="0" xfId="2" applyNumberFormat="1" applyFont="1" applyFill="1"/>
    <xf numFmtId="165" fontId="6" fillId="0" borderId="4" xfId="4" applyNumberFormat="1" applyFont="1" applyFill="1" applyBorder="1" applyAlignment="1" applyProtection="1"/>
    <xf numFmtId="165" fontId="7" fillId="0" borderId="0" xfId="4" applyNumberFormat="1" applyFont="1" applyFill="1" applyBorder="1" applyAlignment="1" applyProtection="1"/>
    <xf numFmtId="165" fontId="7" fillId="0" borderId="2" xfId="4" applyNumberFormat="1" applyFont="1" applyFill="1" applyBorder="1" applyAlignment="1" applyProtection="1"/>
    <xf numFmtId="3" fontId="1" fillId="0" borderId="3" xfId="4" applyNumberFormat="1" applyFont="1" applyFill="1" applyBorder="1" applyAlignment="1" applyProtection="1">
      <alignment wrapText="1"/>
    </xf>
    <xf numFmtId="165" fontId="6" fillId="0" borderId="3" xfId="4" applyNumberFormat="1" applyFont="1" applyFill="1" applyBorder="1" applyAlignment="1" applyProtection="1"/>
    <xf numFmtId="3" fontId="3" fillId="0" borderId="0" xfId="4" applyNumberFormat="1" applyFont="1" applyFill="1" applyAlignment="1"/>
    <xf numFmtId="165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3" fontId="1" fillId="0" borderId="4" xfId="4" applyNumberFormat="1" applyFont="1" applyFill="1" applyBorder="1" applyAlignment="1" applyProtection="1">
      <alignment wrapText="1"/>
    </xf>
    <xf numFmtId="3" fontId="3" fillId="0" borderId="0" xfId="2" applyNumberFormat="1" applyFont="1" applyFill="1" applyAlignment="1"/>
    <xf numFmtId="167" fontId="9" fillId="0" borderId="0" xfId="0" applyNumberFormat="1" applyFont="1" applyAlignment="1">
      <alignment wrapText="1"/>
    </xf>
    <xf numFmtId="167" fontId="9" fillId="0" borderId="0" xfId="0" applyNumberFormat="1" applyFont="1" applyBorder="1" applyAlignment="1">
      <alignment wrapText="1"/>
    </xf>
    <xf numFmtId="167" fontId="7" fillId="0" borderId="2" xfId="4" applyNumberFormat="1" applyFont="1" applyFill="1" applyBorder="1" applyAlignment="1" applyProtection="1">
      <alignment horizontal="right"/>
    </xf>
    <xf numFmtId="167" fontId="7" fillId="0" borderId="0" xfId="4" applyNumberFormat="1" applyFont="1" applyFill="1" applyBorder="1" applyAlignment="1" applyProtection="1">
      <alignment horizontal="right"/>
    </xf>
    <xf numFmtId="167" fontId="8" fillId="0" borderId="3" xfId="0" applyNumberFormat="1" applyFont="1" applyBorder="1" applyAlignment="1">
      <alignment wrapText="1"/>
    </xf>
    <xf numFmtId="167" fontId="8" fillId="0" borderId="0" xfId="0" applyNumberFormat="1" applyFont="1" applyBorder="1" applyAlignment="1">
      <alignment wrapText="1"/>
    </xf>
    <xf numFmtId="167" fontId="6" fillId="0" borderId="2" xfId="4" applyNumberFormat="1" applyFont="1" applyFill="1" applyBorder="1" applyAlignment="1" applyProtection="1">
      <alignment horizontal="right"/>
    </xf>
    <xf numFmtId="167" fontId="3" fillId="0" borderId="0" xfId="4" applyNumberFormat="1" applyFont="1" applyFill="1" applyBorder="1" applyAlignment="1" applyProtection="1">
      <alignment horizontal="right"/>
    </xf>
    <xf numFmtId="167" fontId="1" fillId="0" borderId="0" xfId="0" applyNumberFormat="1" applyFont="1" applyBorder="1" applyAlignment="1">
      <alignment wrapText="1"/>
    </xf>
    <xf numFmtId="167" fontId="10" fillId="0" borderId="0" xfId="0" applyNumberFormat="1" applyFont="1"/>
    <xf numFmtId="167" fontId="1" fillId="0" borderId="0" xfId="0" applyNumberFormat="1" applyFont="1" applyAlignment="1">
      <alignment wrapText="1"/>
    </xf>
    <xf numFmtId="167" fontId="1" fillId="0" borderId="2" xfId="0" applyNumberFormat="1" applyFont="1" applyBorder="1" applyAlignment="1">
      <alignment wrapText="1"/>
    </xf>
    <xf numFmtId="167" fontId="8" fillId="0" borderId="0" xfId="0" applyNumberFormat="1" applyFont="1" applyAlignment="1">
      <alignment wrapText="1"/>
    </xf>
    <xf numFmtId="167" fontId="6" fillId="0" borderId="0" xfId="4" applyNumberFormat="1" applyFont="1" applyFill="1" applyBorder="1" applyAlignment="1" applyProtection="1">
      <alignment horizontal="right"/>
    </xf>
    <xf numFmtId="167" fontId="10" fillId="0" borderId="0" xfId="0" applyNumberFormat="1" applyFont="1" applyAlignment="1"/>
    <xf numFmtId="167" fontId="10" fillId="0" borderId="0" xfId="0" applyNumberFormat="1" applyFont="1" applyBorder="1"/>
    <xf numFmtId="167" fontId="15" fillId="0" borderId="0" xfId="0" applyNumberFormat="1" applyFont="1"/>
    <xf numFmtId="3" fontId="3" fillId="0" borderId="0" xfId="2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Fill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5" fontId="24" fillId="0" borderId="0" xfId="4" applyNumberFormat="1" applyFont="1" applyFill="1" applyBorder="1" applyAlignment="1" applyProtection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4" applyNumberFormat="1" applyFont="1" applyFill="1" applyAlignment="1">
      <alignment horizontal="right"/>
    </xf>
    <xf numFmtId="165" fontId="27" fillId="0" borderId="0" xfId="4" applyNumberFormat="1" applyFont="1" applyFill="1" applyBorder="1" applyAlignment="1" applyProtection="1">
      <alignment horizontal="right"/>
    </xf>
    <xf numFmtId="165" fontId="26" fillId="0" borderId="0" xfId="4" applyNumberFormat="1" applyFont="1" applyFill="1" applyBorder="1" applyAlignment="1" applyProtection="1">
      <alignment horizontal="right"/>
    </xf>
    <xf numFmtId="165" fontId="26" fillId="0" borderId="2" xfId="4" applyNumberFormat="1" applyFont="1" applyFill="1" applyBorder="1" applyAlignment="1" applyProtection="1">
      <alignment horizontal="right"/>
    </xf>
    <xf numFmtId="166" fontId="25" fillId="0" borderId="3" xfId="6" applyNumberFormat="1" applyFont="1" applyBorder="1" applyAlignment="1">
      <alignment horizontal="right" vertical="center" wrapText="1"/>
    </xf>
    <xf numFmtId="166" fontId="26" fillId="0" borderId="0" xfId="6" applyNumberFormat="1" applyFont="1" applyAlignment="1">
      <alignment horizontal="right" vertical="center" wrapText="1"/>
    </xf>
    <xf numFmtId="166" fontId="26" fillId="0" borderId="0" xfId="6" applyNumberFormat="1" applyFont="1" applyBorder="1" applyAlignment="1">
      <alignment horizontal="right" vertical="center" wrapText="1"/>
    </xf>
    <xf numFmtId="166" fontId="25" fillId="0" borderId="0" xfId="6" applyNumberFormat="1" applyFont="1" applyAlignment="1">
      <alignment horizontal="right" vertical="center" wrapText="1"/>
    </xf>
    <xf numFmtId="165" fontId="29" fillId="0" borderId="0" xfId="4" applyNumberFormat="1" applyFont="1" applyFill="1" applyBorder="1" applyAlignment="1" applyProtection="1">
      <alignment horizontal="right"/>
    </xf>
    <xf numFmtId="165" fontId="25" fillId="0" borderId="2" xfId="4" applyNumberFormat="1" applyFont="1" applyFill="1" applyBorder="1" applyAlignment="1" applyProtection="1">
      <alignment horizontal="right"/>
    </xf>
    <xf numFmtId="165" fontId="25" fillId="0" borderId="3" xfId="4" applyNumberFormat="1" applyFont="1" applyFill="1" applyBorder="1" applyAlignment="1" applyProtection="1">
      <alignment horizontal="right"/>
    </xf>
    <xf numFmtId="166" fontId="26" fillId="0" borderId="3" xfId="6" applyNumberFormat="1" applyFont="1" applyBorder="1" applyAlignment="1">
      <alignment horizontal="right" vertical="center" wrapText="1"/>
    </xf>
    <xf numFmtId="166" fontId="25" fillId="0" borderId="1" xfId="6" applyNumberFormat="1" applyFont="1" applyBorder="1" applyAlignment="1">
      <alignment horizontal="right" vertical="center" wrapText="1"/>
    </xf>
    <xf numFmtId="0" fontId="3" fillId="0" borderId="0" xfId="0" applyFont="1" applyAlignment="1"/>
    <xf numFmtId="3" fontId="19" fillId="0" borderId="0" xfId="0" applyNumberFormat="1" applyFont="1" applyBorder="1" applyAlignment="1">
      <alignment vertical="center" wrapText="1"/>
    </xf>
    <xf numFmtId="167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30" fillId="0" borderId="0" xfId="0" applyFont="1" applyAlignment="1">
      <alignment vertical="center" wrapText="1"/>
    </xf>
    <xf numFmtId="165" fontId="31" fillId="0" borderId="0" xfId="4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" vertical="center" wrapText="1"/>
    </xf>
    <xf numFmtId="164" fontId="3" fillId="0" borderId="0" xfId="6" applyFont="1" applyFill="1" applyAlignment="1" applyProtection="1"/>
    <xf numFmtId="165" fontId="6" fillId="0" borderId="2" xfId="4" applyNumberFormat="1" applyFont="1" applyFill="1" applyBorder="1" applyAlignment="1" applyProtection="1"/>
    <xf numFmtId="164" fontId="3" fillId="0" borderId="5" xfId="6" applyFont="1" applyFill="1" applyBorder="1" applyAlignment="1" applyProtection="1"/>
    <xf numFmtId="164" fontId="3" fillId="0" borderId="0" xfId="6" applyFont="1" applyFill="1" applyAlignment="1"/>
    <xf numFmtId="0" fontId="32" fillId="0" borderId="0" xfId="2" applyFont="1" applyFill="1" applyAlignment="1">
      <alignment wrapText="1"/>
    </xf>
    <xf numFmtId="167" fontId="9" fillId="0" borderId="5" xfId="0" applyNumberFormat="1" applyFont="1" applyBorder="1" applyAlignment="1">
      <alignment wrapText="1"/>
    </xf>
    <xf numFmtId="164" fontId="7" fillId="0" borderId="0" xfId="6" applyFont="1" applyFill="1" applyBorder="1" applyAlignment="1" applyProtection="1"/>
    <xf numFmtId="164" fontId="6" fillId="0" borderId="3" xfId="6" applyFont="1" applyFill="1" applyBorder="1" applyAlignment="1" applyProtection="1"/>
    <xf numFmtId="0" fontId="8" fillId="0" borderId="0" xfId="0" applyFont="1" applyAlignment="1">
      <alignment horizontal="center" vertical="center" wrapText="1"/>
    </xf>
    <xf numFmtId="165" fontId="31" fillId="0" borderId="3" xfId="4" applyNumberFormat="1" applyFont="1" applyFill="1" applyBorder="1" applyAlignment="1" applyProtection="1">
      <alignment horizontal="right"/>
    </xf>
    <xf numFmtId="3" fontId="3" fillId="0" borderId="0" xfId="6" applyNumberFormat="1" applyFont="1" applyFill="1" applyAlignment="1">
      <alignment horizontal="right"/>
    </xf>
    <xf numFmtId="3" fontId="13" fillId="0" borderId="0" xfId="2" applyNumberFormat="1" applyFont="1" applyFill="1" applyAlignment="1">
      <alignment horizontal="right"/>
    </xf>
    <xf numFmtId="3" fontId="13" fillId="0" borderId="0" xfId="2" applyNumberFormat="1" applyFont="1" applyFill="1"/>
    <xf numFmtId="0" fontId="9" fillId="0" borderId="0" xfId="0" applyFont="1" applyAlignment="1">
      <alignment horizontal="left" vertical="center" wrapText="1"/>
    </xf>
    <xf numFmtId="166" fontId="1" fillId="0" borderId="4" xfId="6" applyNumberFormat="1" applyFont="1" applyFill="1" applyBorder="1" applyAlignment="1" applyProtection="1">
      <alignment horizontal="right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 wrapText="1"/>
    </xf>
    <xf numFmtId="0" fontId="33" fillId="0" borderId="0" xfId="0" applyFont="1" applyAlignment="1">
      <alignment vertical="center" wrapText="1"/>
    </xf>
    <xf numFmtId="3" fontId="35" fillId="0" borderId="0" xfId="0" applyNumberFormat="1" applyFont="1"/>
    <xf numFmtId="0" fontId="35" fillId="0" borderId="0" xfId="0" applyFont="1"/>
    <xf numFmtId="165" fontId="35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166" fontId="25" fillId="0" borderId="0" xfId="6" applyNumberFormat="1" applyFont="1" applyBorder="1" applyAlignment="1">
      <alignment horizontal="right" vertical="center" wrapText="1"/>
    </xf>
    <xf numFmtId="0" fontId="12" fillId="0" borderId="0" xfId="2" applyFont="1" applyFill="1" applyAlignment="1">
      <alignment horizontal="center" vertical="justify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justify"/>
    </xf>
    <xf numFmtId="3" fontId="3" fillId="0" borderId="1" xfId="5" applyNumberFormat="1" applyFont="1" applyFill="1" applyBorder="1" applyAlignment="1"/>
    <xf numFmtId="0" fontId="26" fillId="0" borderId="0" xfId="0" applyFont="1"/>
    <xf numFmtId="0" fontId="28" fillId="0" borderId="0" xfId="0" applyFont="1" applyAlignment="1">
      <alignment vertical="center" wrapText="1"/>
    </xf>
    <xf numFmtId="165" fontId="28" fillId="0" borderId="0" xfId="4" applyNumberFormat="1" applyFont="1" applyFill="1" applyBorder="1" applyAlignment="1" applyProtection="1">
      <alignment horizontal="right"/>
    </xf>
    <xf numFmtId="0" fontId="36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5" fontId="6" fillId="0" borderId="1" xfId="4" applyNumberFormat="1" applyFont="1" applyFill="1" applyBorder="1" applyAlignment="1" applyProtection="1"/>
    <xf numFmtId="3" fontId="3" fillId="0" borderId="0" xfId="4" applyNumberFormat="1" applyFont="1" applyFill="1" applyAlignment="1">
      <alignment horizontal="right"/>
    </xf>
    <xf numFmtId="165" fontId="7" fillId="0" borderId="2" xfId="4" applyNumberFormat="1" applyFont="1" applyFill="1" applyBorder="1" applyAlignment="1" applyProtection="1">
      <alignment horizontal="right"/>
    </xf>
    <xf numFmtId="0" fontId="23" fillId="0" borderId="0" xfId="0" applyFont="1" applyAlignment="1">
      <alignment vertical="center" wrapText="1"/>
    </xf>
    <xf numFmtId="0" fontId="9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justify"/>
    </xf>
    <xf numFmtId="167" fontId="9" fillId="0" borderId="2" xfId="0" applyNumberFormat="1" applyFont="1" applyBorder="1" applyAlignment="1">
      <alignment horizontal="right" wrapText="1"/>
    </xf>
    <xf numFmtId="0" fontId="9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167" fontId="9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1" fillId="0" borderId="0" xfId="2" applyFont="1" applyFill="1" applyBorder="1" applyAlignment="1">
      <alignment horizontal="center"/>
    </xf>
  </cellXfs>
  <cellStyles count="10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Обычный 63" xfId="9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ZHO~1/AppData/Local/Temp/notesF3B52A/Non-financial/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en001/AppData/Local/Temp/notesF3B52A/Non-financial%20KPIs_SR_v7_17_10_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_buh\&#1060;&#1080;&#1085;&#1072;&#1085;&#1089;&#1086;&#1074;&#1072;&#1103;%20&#1086;&#1090;&#1095;&#1077;&#1090;&#1085;&#1086;&#1089;&#1090;&#1100;\2020\1%20&#1050;&#1042;&#1040;&#1056;&#1058;&#1040;&#1051;\KASE\Cons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  <sheetName val="Overall Cost Report"/>
      <sheetName val="ÅäÈçì"/>
      <sheetName val="Ïðåäïð"/>
      <sheetName val="Бюджет(помесячн.разбивка)"/>
      <sheetName val="Служеб Актау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Ф2"/>
      <sheetName val="Ф3"/>
      <sheetName val="Ф4"/>
    </sheetNames>
    <sheetDataSet>
      <sheetData sheetId="0" refreshError="1">
        <row r="56">
          <cell r="E56" t="str">
            <v>Хамитов Е.Е.</v>
          </cell>
        </row>
        <row r="58">
          <cell r="E58" t="str">
            <v>Есенгараева К.Д.</v>
          </cell>
        </row>
      </sheetData>
      <sheetData sheetId="1" refreshError="1">
        <row r="57">
          <cell r="E57" t="str">
            <v>Хамитов Е.Е.</v>
          </cell>
        </row>
        <row r="59">
          <cell r="E59" t="str">
            <v>Есенгараева К.Д.</v>
          </cell>
        </row>
      </sheetData>
      <sheetData sheetId="2" refreshError="1">
        <row r="3">
          <cell r="A3" t="str">
            <v xml:space="preserve"> АО "Национальный управляющий холдинг "Байтерек"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9"/>
  <sheetViews>
    <sheetView view="pageBreakPreview" topLeftCell="A26" zoomScale="60" zoomScaleNormal="100" workbookViewId="0">
      <selection activeCell="F53" sqref="F53"/>
    </sheetView>
  </sheetViews>
  <sheetFormatPr defaultColWidth="9.140625" defaultRowHeight="15.75" x14ac:dyDescent="0.25"/>
  <cols>
    <col min="1" max="1" width="76.85546875" style="7" customWidth="1"/>
    <col min="2" max="2" width="8.85546875" style="85" customWidth="1"/>
    <col min="3" max="3" width="21.140625" style="7" customWidth="1"/>
    <col min="4" max="4" width="1.85546875" style="7" customWidth="1"/>
    <col min="5" max="5" width="22.28515625" style="7" customWidth="1"/>
    <col min="6" max="6" width="14.85546875" style="7" customWidth="1"/>
    <col min="7" max="7" width="11" style="7" bestFit="1" customWidth="1"/>
    <col min="8" max="16384" width="9.140625" style="7"/>
  </cols>
  <sheetData>
    <row r="2" spans="1:6" ht="18.75" x14ac:dyDescent="0.3">
      <c r="A2" s="171" t="s">
        <v>86</v>
      </c>
      <c r="B2" s="171"/>
      <c r="C2" s="171"/>
      <c r="D2" s="171"/>
      <c r="E2" s="171"/>
    </row>
    <row r="3" spans="1:6" ht="18.75" x14ac:dyDescent="0.3">
      <c r="A3" s="172" t="s">
        <v>151</v>
      </c>
      <c r="B3" s="172"/>
      <c r="C3" s="172"/>
      <c r="D3" s="172"/>
      <c r="E3" s="172"/>
    </row>
    <row r="5" spans="1:6" x14ac:dyDescent="0.25">
      <c r="B5" s="80" t="s">
        <v>19</v>
      </c>
      <c r="C5" s="11" t="s">
        <v>137</v>
      </c>
      <c r="E5" s="13"/>
    </row>
    <row r="6" spans="1:6" ht="33" customHeight="1" x14ac:dyDescent="0.25">
      <c r="A6" s="173"/>
      <c r="B6" s="80" t="s">
        <v>20</v>
      </c>
      <c r="C6" s="123" t="s">
        <v>157</v>
      </c>
      <c r="D6" s="174"/>
      <c r="E6" s="132" t="s">
        <v>152</v>
      </c>
    </row>
    <row r="7" spans="1:6" x14ac:dyDescent="0.25">
      <c r="A7" s="173"/>
      <c r="B7" s="88"/>
      <c r="C7" s="9" t="s">
        <v>0</v>
      </c>
      <c r="D7" s="174"/>
      <c r="E7" s="9" t="s">
        <v>0</v>
      </c>
    </row>
    <row r="8" spans="1:6" x14ac:dyDescent="0.25">
      <c r="A8" s="5" t="s">
        <v>5</v>
      </c>
      <c r="B8" s="80"/>
      <c r="C8" s="6"/>
      <c r="D8" s="6"/>
      <c r="E8" s="12"/>
    </row>
    <row r="9" spans="1:6" ht="24.95" customHeight="1" x14ac:dyDescent="0.3">
      <c r="A9" s="161" t="s">
        <v>6</v>
      </c>
      <c r="B9" s="91">
        <v>3</v>
      </c>
      <c r="C9" s="92">
        <v>2416237842</v>
      </c>
      <c r="D9" s="92"/>
      <c r="E9" s="92">
        <v>2293973195</v>
      </c>
    </row>
    <row r="10" spans="1:6" ht="37.5" x14ac:dyDescent="0.3">
      <c r="A10" s="161" t="s">
        <v>90</v>
      </c>
      <c r="B10" s="91"/>
      <c r="C10" s="92">
        <v>158357742</v>
      </c>
      <c r="D10" s="92"/>
      <c r="E10" s="92">
        <v>162342872</v>
      </c>
    </row>
    <row r="11" spans="1:6" ht="24.95" customHeight="1" x14ac:dyDescent="0.3">
      <c r="A11" s="161" t="s">
        <v>21</v>
      </c>
      <c r="B11" s="91"/>
      <c r="C11" s="92">
        <v>339553856</v>
      </c>
      <c r="D11" s="92"/>
      <c r="E11" s="92">
        <v>298999429</v>
      </c>
    </row>
    <row r="12" spans="1:6" ht="24.95" customHeight="1" x14ac:dyDescent="0.3">
      <c r="A12" s="161" t="s">
        <v>91</v>
      </c>
      <c r="B12" s="91"/>
      <c r="C12" s="92">
        <v>23720230</v>
      </c>
      <c r="D12" s="92"/>
      <c r="E12" s="92">
        <v>23154952</v>
      </c>
    </row>
    <row r="13" spans="1:6" ht="24.95" customHeight="1" x14ac:dyDescent="0.3">
      <c r="A13" s="161" t="s">
        <v>22</v>
      </c>
      <c r="B13" s="91">
        <v>4</v>
      </c>
      <c r="C13" s="92">
        <v>6477712282</v>
      </c>
      <c r="D13" s="92"/>
      <c r="E13" s="92">
        <v>6511970888</v>
      </c>
    </row>
    <row r="14" spans="1:6" ht="24.95" customHeight="1" x14ac:dyDescent="0.3">
      <c r="A14" s="161" t="s">
        <v>23</v>
      </c>
      <c r="B14" s="91">
        <v>5</v>
      </c>
      <c r="C14" s="92">
        <v>1749869021</v>
      </c>
      <c r="D14" s="92"/>
      <c r="E14" s="92">
        <v>1456559148</v>
      </c>
      <c r="F14" s="141"/>
    </row>
    <row r="15" spans="1:6" ht="24.95" customHeight="1" x14ac:dyDescent="0.3">
      <c r="A15" s="161" t="s">
        <v>24</v>
      </c>
      <c r="B15" s="91"/>
      <c r="C15" s="92">
        <v>1051919410</v>
      </c>
      <c r="D15" s="92"/>
      <c r="E15" s="92">
        <v>1072649277</v>
      </c>
      <c r="F15" s="141"/>
    </row>
    <row r="16" spans="1:6" ht="24.95" customHeight="1" x14ac:dyDescent="0.3">
      <c r="A16" s="161" t="s">
        <v>92</v>
      </c>
      <c r="B16" s="91"/>
      <c r="C16" s="92">
        <v>795344</v>
      </c>
      <c r="D16" s="92"/>
      <c r="E16" s="92">
        <v>795344</v>
      </c>
    </row>
    <row r="17" spans="1:5" ht="24.95" customHeight="1" x14ac:dyDescent="0.3">
      <c r="A17" s="161" t="s">
        <v>93</v>
      </c>
      <c r="B17" s="91"/>
      <c r="C17" s="92">
        <v>9540110</v>
      </c>
      <c r="D17" s="92"/>
      <c r="E17" s="92">
        <v>9653324</v>
      </c>
    </row>
    <row r="18" spans="1:5" ht="24.95" customHeight="1" x14ac:dyDescent="0.3">
      <c r="A18" s="161" t="s">
        <v>25</v>
      </c>
      <c r="B18" s="91"/>
      <c r="C18" s="92">
        <v>28334538</v>
      </c>
      <c r="D18" s="92"/>
      <c r="E18" s="92">
        <v>18294819</v>
      </c>
    </row>
    <row r="19" spans="1:5" ht="24.95" customHeight="1" x14ac:dyDescent="0.3">
      <c r="A19" s="161" t="s">
        <v>26</v>
      </c>
      <c r="B19" s="91"/>
      <c r="C19" s="92">
        <v>26143763</v>
      </c>
      <c r="D19" s="92"/>
      <c r="E19" s="92">
        <v>27398004</v>
      </c>
    </row>
    <row r="20" spans="1:5" ht="24.95" customHeight="1" x14ac:dyDescent="0.3">
      <c r="A20" s="161" t="s">
        <v>27</v>
      </c>
      <c r="B20" s="91"/>
      <c r="C20" s="92">
        <v>65840914</v>
      </c>
      <c r="D20" s="92"/>
      <c r="E20" s="92">
        <v>65770527</v>
      </c>
    </row>
    <row r="21" spans="1:5" ht="24.95" customHeight="1" x14ac:dyDescent="0.3">
      <c r="A21" s="161" t="s">
        <v>28</v>
      </c>
      <c r="B21" s="91"/>
      <c r="C21" s="92">
        <v>28336307</v>
      </c>
      <c r="D21" s="92"/>
      <c r="E21" s="92">
        <v>30120799</v>
      </c>
    </row>
    <row r="22" spans="1:5" ht="24.95" hidden="1" customHeight="1" x14ac:dyDescent="0.3">
      <c r="A22" s="161" t="s">
        <v>149</v>
      </c>
      <c r="B22" s="91"/>
      <c r="C22" s="92"/>
      <c r="D22" s="92"/>
      <c r="E22" s="92"/>
    </row>
    <row r="23" spans="1:5" ht="24.95" customHeight="1" x14ac:dyDescent="0.3">
      <c r="A23" s="161" t="s">
        <v>94</v>
      </c>
      <c r="B23" s="91"/>
      <c r="C23" s="92">
        <v>30033316</v>
      </c>
      <c r="D23" s="92"/>
      <c r="E23" s="92">
        <v>5028981</v>
      </c>
    </row>
    <row r="24" spans="1:5" ht="24.95" customHeight="1" x14ac:dyDescent="0.3">
      <c r="A24" s="161" t="s">
        <v>29</v>
      </c>
      <c r="B24" s="91"/>
      <c r="C24" s="92">
        <v>74916904</v>
      </c>
      <c r="D24" s="92"/>
      <c r="E24" s="92">
        <v>41690241</v>
      </c>
    </row>
    <row r="25" spans="1:5" ht="24.95" customHeight="1" x14ac:dyDescent="0.3">
      <c r="A25" s="161" t="s">
        <v>7</v>
      </c>
      <c r="B25" s="91"/>
      <c r="C25" s="92">
        <v>245555510</v>
      </c>
      <c r="D25" s="92"/>
      <c r="E25" s="92">
        <v>213729877</v>
      </c>
    </row>
    <row r="26" spans="1:5" ht="24.95" customHeight="1" x14ac:dyDescent="0.25">
      <c r="A26" s="93" t="s">
        <v>8</v>
      </c>
      <c r="B26" s="94"/>
      <c r="C26" s="95">
        <f>SUM(C9:C25)</f>
        <v>12726867089</v>
      </c>
      <c r="D26" s="93"/>
      <c r="E26" s="95">
        <f>SUM(E9:E25)</f>
        <v>12232131677</v>
      </c>
    </row>
    <row r="27" spans="1:5" ht="24.95" customHeight="1" x14ac:dyDescent="0.25">
      <c r="A27" s="93"/>
      <c r="B27" s="94"/>
      <c r="C27" s="175"/>
      <c r="D27" s="170"/>
      <c r="E27" s="175"/>
    </row>
    <row r="28" spans="1:5" ht="24.95" customHeight="1" x14ac:dyDescent="0.25">
      <c r="A28" s="93" t="s">
        <v>9</v>
      </c>
      <c r="B28" s="94"/>
      <c r="C28" s="170"/>
      <c r="D28" s="170"/>
      <c r="E28" s="170"/>
    </row>
    <row r="29" spans="1:5" ht="24.95" customHeight="1" x14ac:dyDescent="0.3">
      <c r="A29" s="163" t="s">
        <v>153</v>
      </c>
      <c r="B29" s="94"/>
      <c r="C29" s="92">
        <v>4460634</v>
      </c>
      <c r="D29" s="163"/>
      <c r="E29" s="92">
        <v>8055858</v>
      </c>
    </row>
    <row r="30" spans="1:5" ht="24.95" customHeight="1" x14ac:dyDescent="0.3">
      <c r="A30" s="161" t="s">
        <v>30</v>
      </c>
      <c r="B30" s="91">
        <v>6</v>
      </c>
      <c r="C30" s="92">
        <v>3294743211</v>
      </c>
      <c r="D30" s="92"/>
      <c r="E30" s="92">
        <v>3049901263</v>
      </c>
    </row>
    <row r="31" spans="1:5" ht="18.75" x14ac:dyDescent="0.3">
      <c r="A31" s="161" t="s">
        <v>31</v>
      </c>
      <c r="B31" s="91">
        <v>7</v>
      </c>
      <c r="C31" s="92">
        <v>3782027680</v>
      </c>
      <c r="D31" s="92"/>
      <c r="E31" s="92">
        <v>3739552209</v>
      </c>
    </row>
    <row r="32" spans="1:5" ht="24.95" customHeight="1" x14ac:dyDescent="0.3">
      <c r="A32" s="161" t="s">
        <v>10</v>
      </c>
      <c r="B32" s="91"/>
      <c r="C32" s="92">
        <v>8189393</v>
      </c>
      <c r="D32" s="92"/>
      <c r="E32" s="92">
        <v>8050778</v>
      </c>
    </row>
    <row r="33" spans="1:6" ht="24.95" customHeight="1" x14ac:dyDescent="0.3">
      <c r="A33" s="161" t="s">
        <v>32</v>
      </c>
      <c r="B33" s="91">
        <v>8</v>
      </c>
      <c r="C33" s="92">
        <v>779392626</v>
      </c>
      <c r="D33" s="92"/>
      <c r="E33" s="92">
        <v>946551807</v>
      </c>
    </row>
    <row r="34" spans="1:6" ht="24.95" customHeight="1" x14ac:dyDescent="0.3">
      <c r="A34" s="161" t="s">
        <v>33</v>
      </c>
      <c r="B34" s="91">
        <v>9</v>
      </c>
      <c r="C34" s="92">
        <v>905262586</v>
      </c>
      <c r="D34" s="92"/>
      <c r="E34" s="92">
        <v>776645835</v>
      </c>
    </row>
    <row r="35" spans="1:6" ht="24.95" customHeight="1" x14ac:dyDescent="0.3">
      <c r="A35" s="163" t="s">
        <v>154</v>
      </c>
      <c r="B35" s="91"/>
      <c r="C35" s="92">
        <v>201302720.20360199</v>
      </c>
      <c r="D35" s="92"/>
      <c r="E35" s="92">
        <v>201302720.20360199</v>
      </c>
    </row>
    <row r="36" spans="1:6" ht="24.95" customHeight="1" x14ac:dyDescent="0.3">
      <c r="A36" s="161" t="s">
        <v>34</v>
      </c>
      <c r="B36" s="91"/>
      <c r="C36" s="92">
        <v>5989121</v>
      </c>
      <c r="D36" s="92"/>
      <c r="E36" s="92">
        <v>2343256</v>
      </c>
    </row>
    <row r="37" spans="1:6" ht="24.95" customHeight="1" x14ac:dyDescent="0.3">
      <c r="A37" s="161" t="s">
        <v>35</v>
      </c>
      <c r="B37" s="91"/>
      <c r="C37" s="92">
        <v>40898481</v>
      </c>
      <c r="D37" s="92"/>
      <c r="E37" s="92">
        <v>45287694</v>
      </c>
    </row>
    <row r="38" spans="1:6" ht="24.95" customHeight="1" x14ac:dyDescent="0.3">
      <c r="A38" s="161" t="s">
        <v>36</v>
      </c>
      <c r="B38" s="91"/>
      <c r="C38" s="92">
        <v>52660377</v>
      </c>
      <c r="D38" s="92"/>
      <c r="E38" s="92">
        <v>58684023</v>
      </c>
    </row>
    <row r="39" spans="1:6" ht="24.95" customHeight="1" x14ac:dyDescent="0.3">
      <c r="A39" s="161" t="s">
        <v>37</v>
      </c>
      <c r="B39" s="91"/>
      <c r="C39" s="92">
        <v>187024926</v>
      </c>
      <c r="D39" s="92"/>
      <c r="E39" s="92">
        <v>117221146</v>
      </c>
    </row>
    <row r="40" spans="1:6" ht="24.95" customHeight="1" x14ac:dyDescent="0.3">
      <c r="A40" s="161" t="s">
        <v>95</v>
      </c>
      <c r="B40" s="91"/>
      <c r="C40" s="92">
        <v>1103851216</v>
      </c>
      <c r="D40" s="92"/>
      <c r="E40" s="92">
        <v>1052536560</v>
      </c>
    </row>
    <row r="41" spans="1:6" ht="24.95" customHeight="1" x14ac:dyDescent="0.3">
      <c r="A41" s="161" t="s">
        <v>11</v>
      </c>
      <c r="B41" s="91"/>
      <c r="C41" s="92">
        <v>145419836</v>
      </c>
      <c r="D41" s="92"/>
      <c r="E41" s="92">
        <v>127932790</v>
      </c>
    </row>
    <row r="42" spans="1:6" ht="24.95" customHeight="1" x14ac:dyDescent="0.25">
      <c r="A42" s="93" t="s">
        <v>12</v>
      </c>
      <c r="B42" s="94"/>
      <c r="C42" s="95">
        <f>SUM(C29:C41)</f>
        <v>10511222807.203602</v>
      </c>
      <c r="D42" s="93"/>
      <c r="E42" s="95">
        <f>SUM(E29:E41)</f>
        <v>10134065939.203602</v>
      </c>
    </row>
    <row r="43" spans="1:6" ht="24.95" customHeight="1" x14ac:dyDescent="0.25">
      <c r="A43" s="93"/>
      <c r="B43" s="94"/>
      <c r="C43" s="96"/>
      <c r="D43" s="170"/>
      <c r="E43" s="96"/>
    </row>
    <row r="44" spans="1:6" ht="24.95" customHeight="1" x14ac:dyDescent="0.25">
      <c r="A44" s="93" t="s">
        <v>14</v>
      </c>
      <c r="B44" s="94"/>
      <c r="C44" s="90"/>
      <c r="D44" s="170"/>
      <c r="E44" s="90"/>
    </row>
    <row r="45" spans="1:6" ht="24.95" customHeight="1" x14ac:dyDescent="0.25">
      <c r="A45" s="161" t="s">
        <v>13</v>
      </c>
      <c r="B45" s="91">
        <v>10</v>
      </c>
      <c r="C45" s="97">
        <v>1366238962</v>
      </c>
      <c r="D45" s="90"/>
      <c r="E45" s="97">
        <v>1366238962</v>
      </c>
      <c r="F45" s="142">
        <f>C45-Ф4!C14</f>
        <v>0</v>
      </c>
    </row>
    <row r="46" spans="1:6" ht="24.95" customHeight="1" x14ac:dyDescent="0.3">
      <c r="A46" s="161" t="s">
        <v>38</v>
      </c>
      <c r="B46" s="91"/>
      <c r="C46" s="98">
        <v>-57225509</v>
      </c>
      <c r="D46" s="98"/>
      <c r="E46" s="98">
        <v>-65072162</v>
      </c>
      <c r="F46" s="144">
        <f>C46-Ф4!D14</f>
        <v>0</v>
      </c>
    </row>
    <row r="47" spans="1:6" ht="37.5" x14ac:dyDescent="0.3">
      <c r="A47" s="161" t="s">
        <v>39</v>
      </c>
      <c r="B47" s="91"/>
      <c r="C47" s="98">
        <v>241264535</v>
      </c>
      <c r="D47" s="92"/>
      <c r="E47" s="98">
        <v>241088410</v>
      </c>
      <c r="F47" s="144">
        <f>C47-Ф4!E14</f>
        <v>0</v>
      </c>
    </row>
    <row r="48" spans="1:6" ht="24.95" customHeight="1" x14ac:dyDescent="0.3">
      <c r="A48" s="161" t="s">
        <v>40</v>
      </c>
      <c r="B48" s="91"/>
      <c r="C48" s="98">
        <v>20006691</v>
      </c>
      <c r="D48" s="92"/>
      <c r="E48" s="98">
        <v>31125936</v>
      </c>
      <c r="F48" s="144">
        <f>C48-Ф4!F14</f>
        <v>0</v>
      </c>
    </row>
    <row r="49" spans="1:6" ht="24.95" customHeight="1" x14ac:dyDescent="0.3">
      <c r="A49" s="161" t="s">
        <v>41</v>
      </c>
      <c r="B49" s="91"/>
      <c r="C49" s="98">
        <v>645359603</v>
      </c>
      <c r="D49" s="98"/>
      <c r="E49" s="98">
        <v>524684592</v>
      </c>
      <c r="F49" s="144">
        <f>C49-Ф4!G14</f>
        <v>-0.36124002933502197</v>
      </c>
    </row>
    <row r="50" spans="1:6" ht="24.95" customHeight="1" x14ac:dyDescent="0.25">
      <c r="A50" s="93" t="s">
        <v>42</v>
      </c>
      <c r="B50" s="94"/>
      <c r="C50" s="95">
        <f>SUM(C45:C49)</f>
        <v>2215644282</v>
      </c>
      <c r="D50" s="93"/>
      <c r="E50" s="95">
        <f>SUM(E45:E49)</f>
        <v>2098065738</v>
      </c>
      <c r="F50" s="142">
        <f>C50-Ф4!H14</f>
        <v>-0.36123991012573242</v>
      </c>
    </row>
    <row r="51" spans="1:6" ht="24.95" customHeight="1" x14ac:dyDescent="0.25">
      <c r="A51" s="93" t="s">
        <v>43</v>
      </c>
      <c r="B51" s="94"/>
      <c r="C51" s="95">
        <v>0</v>
      </c>
      <c r="D51" s="93"/>
      <c r="E51" s="95">
        <v>0</v>
      </c>
      <c r="F51" s="142"/>
    </row>
    <row r="52" spans="1:6" ht="24.95" customHeight="1" x14ac:dyDescent="0.25">
      <c r="A52" s="93" t="s">
        <v>15</v>
      </c>
      <c r="B52" s="94"/>
      <c r="C52" s="118">
        <f>C50+C51</f>
        <v>2215644282</v>
      </c>
      <c r="D52" s="93"/>
      <c r="E52" s="118">
        <f>E50+E51</f>
        <v>2098065738</v>
      </c>
      <c r="F52" s="142">
        <f>C52-Ф4!I14</f>
        <v>-0.36123991012573242</v>
      </c>
    </row>
    <row r="53" spans="1:6" ht="24.95" customHeight="1" thickBot="1" x14ac:dyDescent="0.3">
      <c r="A53" s="93" t="s">
        <v>16</v>
      </c>
      <c r="B53" s="94"/>
      <c r="C53" s="99">
        <f>C42+C52</f>
        <v>12726867089.203602</v>
      </c>
      <c r="D53" s="93"/>
      <c r="E53" s="99">
        <f>E42+E52</f>
        <v>12232131677.203602</v>
      </c>
    </row>
    <row r="54" spans="1:6" ht="16.5" thickTop="1" x14ac:dyDescent="0.25">
      <c r="C54" s="142">
        <f>C53-C26</f>
        <v>0.20360183715820313</v>
      </c>
      <c r="D54" s="143"/>
      <c r="E54" s="142">
        <f>E53-E26</f>
        <v>0.20360183715820313</v>
      </c>
    </row>
    <row r="57" spans="1:6" s="18" customFormat="1" ht="18.75" x14ac:dyDescent="0.3">
      <c r="A57" s="16" t="s">
        <v>155</v>
      </c>
      <c r="B57" s="79"/>
      <c r="C57" s="17"/>
      <c r="D57" s="17"/>
      <c r="E57" s="17" t="s">
        <v>44</v>
      </c>
      <c r="F57" s="17"/>
    </row>
    <row r="58" spans="1:6" s="18" customFormat="1" ht="18.75" x14ac:dyDescent="0.3">
      <c r="A58" s="19"/>
      <c r="B58" s="89"/>
      <c r="C58" s="20"/>
      <c r="D58" s="21"/>
    </row>
    <row r="59" spans="1:6" s="18" customFormat="1" ht="18.75" x14ac:dyDescent="0.3">
      <c r="A59" s="16" t="s">
        <v>98</v>
      </c>
      <c r="B59" s="79"/>
      <c r="C59" s="17"/>
      <c r="D59" s="17"/>
      <c r="E59" s="14" t="s">
        <v>99</v>
      </c>
      <c r="F59" s="17"/>
    </row>
  </sheetData>
  <mergeCells count="8">
    <mergeCell ref="D43:D44"/>
    <mergeCell ref="A2:E2"/>
    <mergeCell ref="A3:E3"/>
    <mergeCell ref="A6:A7"/>
    <mergeCell ref="D6:D7"/>
    <mergeCell ref="C27:C28"/>
    <mergeCell ref="D27:D28"/>
    <mergeCell ref="E27:E28"/>
  </mergeCells>
  <pageMargins left="0.98425196850393704" right="0.4" top="0.59055118110236204" bottom="0.59055118110236204" header="0.31496062992126" footer="0.31496062992126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7"/>
  <sheetViews>
    <sheetView topLeftCell="A40" zoomScale="80" zoomScaleNormal="80" zoomScaleSheetLayoutView="100" workbookViewId="0">
      <selection activeCell="C53" sqref="C53"/>
    </sheetView>
  </sheetViews>
  <sheetFormatPr defaultColWidth="9.140625" defaultRowHeight="15.75" x14ac:dyDescent="0.25"/>
  <cols>
    <col min="1" max="1" width="64.42578125" style="44" customWidth="1"/>
    <col min="2" max="2" width="7.85546875" style="85" customWidth="1"/>
    <col min="3" max="3" width="20.85546875" style="44" customWidth="1"/>
    <col min="4" max="4" width="1.140625" style="10" customWidth="1"/>
    <col min="5" max="5" width="21.140625" style="15" customWidth="1"/>
    <col min="6" max="16384" width="9.140625" style="7"/>
  </cols>
  <sheetData>
    <row r="2" spans="1:5" x14ac:dyDescent="0.25">
      <c r="A2" s="176" t="s">
        <v>87</v>
      </c>
      <c r="B2" s="176"/>
      <c r="C2" s="176"/>
      <c r="D2" s="176"/>
      <c r="E2" s="176"/>
    </row>
    <row r="3" spans="1:5" x14ac:dyDescent="0.25">
      <c r="A3" s="177" t="s">
        <v>85</v>
      </c>
      <c r="B3" s="177"/>
      <c r="C3" s="177"/>
      <c r="D3" s="177"/>
      <c r="E3" s="177"/>
    </row>
    <row r="5" spans="1:5" x14ac:dyDescent="0.25">
      <c r="B5" s="145" t="s">
        <v>19</v>
      </c>
      <c r="C5" s="47" t="s">
        <v>137</v>
      </c>
      <c r="E5" s="47" t="s">
        <v>137</v>
      </c>
    </row>
    <row r="6" spans="1:5" ht="50.25" customHeight="1" x14ac:dyDescent="0.25">
      <c r="A6" s="178"/>
      <c r="B6" s="81" t="s">
        <v>20</v>
      </c>
      <c r="C6" s="150" t="s">
        <v>156</v>
      </c>
      <c r="D6" s="179"/>
      <c r="E6" s="164" t="s">
        <v>142</v>
      </c>
    </row>
    <row r="7" spans="1:5" x14ac:dyDescent="0.25">
      <c r="A7" s="178"/>
      <c r="B7" s="82"/>
      <c r="C7" s="48" t="s">
        <v>0</v>
      </c>
      <c r="D7" s="179"/>
      <c r="E7" s="157" t="s">
        <v>0</v>
      </c>
    </row>
    <row r="8" spans="1:5" ht="31.5" x14ac:dyDescent="0.25">
      <c r="A8" s="149" t="s">
        <v>80</v>
      </c>
      <c r="B8" s="167">
        <v>11</v>
      </c>
      <c r="C8" s="61">
        <v>320146454</v>
      </c>
      <c r="D8" s="62"/>
      <c r="E8" s="61">
        <v>235768966</v>
      </c>
    </row>
    <row r="9" spans="1:5" x14ac:dyDescent="0.25">
      <c r="A9" s="149" t="s">
        <v>1</v>
      </c>
      <c r="B9" s="167">
        <v>11</v>
      </c>
      <c r="C9" s="63">
        <v>-160409270</v>
      </c>
      <c r="D9" s="64">
        <f>Ф2!G2</f>
        <v>0</v>
      </c>
      <c r="E9" s="63">
        <v>-119022236</v>
      </c>
    </row>
    <row r="10" spans="1:5" x14ac:dyDescent="0.25">
      <c r="A10" s="22" t="s">
        <v>2</v>
      </c>
      <c r="B10" s="168">
        <v>11</v>
      </c>
      <c r="C10" s="65">
        <f>SUM(C8:C9)</f>
        <v>159737184</v>
      </c>
      <c r="D10" s="66"/>
      <c r="E10" s="65">
        <f>SUM(E8:E9)</f>
        <v>116746730</v>
      </c>
    </row>
    <row r="11" spans="1:5" x14ac:dyDescent="0.25">
      <c r="A11" s="146"/>
      <c r="B11" s="82"/>
      <c r="C11" s="62"/>
      <c r="D11" s="62"/>
      <c r="E11" s="62"/>
    </row>
    <row r="12" spans="1:5" ht="31.5" x14ac:dyDescent="0.25">
      <c r="A12" s="146" t="s">
        <v>135</v>
      </c>
      <c r="B12" s="82"/>
      <c r="C12" s="119">
        <v>-36223683</v>
      </c>
      <c r="D12" s="62"/>
      <c r="E12" s="119">
        <v>3188620</v>
      </c>
    </row>
    <row r="13" spans="1:5" ht="31.5" x14ac:dyDescent="0.25">
      <c r="A13" s="22" t="s">
        <v>45</v>
      </c>
      <c r="B13" s="83"/>
      <c r="C13" s="67">
        <f>SUM(C10:C12)</f>
        <v>123513501</v>
      </c>
      <c r="D13" s="66"/>
      <c r="E13" s="67">
        <f>SUM(E10:E12)</f>
        <v>119935350</v>
      </c>
    </row>
    <row r="14" spans="1:5" x14ac:dyDescent="0.25">
      <c r="A14" s="146"/>
      <c r="B14" s="82"/>
      <c r="C14" s="62"/>
      <c r="D14" s="62"/>
      <c r="E14" s="62"/>
    </row>
    <row r="15" spans="1:5" x14ac:dyDescent="0.25">
      <c r="A15" s="146" t="s">
        <v>3</v>
      </c>
      <c r="B15" s="82"/>
      <c r="C15" s="62">
        <v>12639588</v>
      </c>
      <c r="D15" s="62"/>
      <c r="E15" s="62">
        <v>6080703</v>
      </c>
    </row>
    <row r="16" spans="1:5" x14ac:dyDescent="0.25">
      <c r="A16" s="146" t="s">
        <v>46</v>
      </c>
      <c r="B16" s="82"/>
      <c r="C16" s="119">
        <v>-2236835</v>
      </c>
      <c r="D16" s="62"/>
      <c r="E16" s="119">
        <v>-1972178</v>
      </c>
    </row>
    <row r="17" spans="1:5" x14ac:dyDescent="0.25">
      <c r="A17" s="22" t="s">
        <v>136</v>
      </c>
      <c r="B17" s="83"/>
      <c r="C17" s="66">
        <f>SUM(C15:C16)</f>
        <v>10402753</v>
      </c>
      <c r="D17" s="66"/>
      <c r="E17" s="66">
        <f>SUM(E15:E16)</f>
        <v>4108525</v>
      </c>
    </row>
    <row r="18" spans="1:5" x14ac:dyDescent="0.25">
      <c r="A18" s="146"/>
      <c r="B18" s="82"/>
      <c r="C18" s="62"/>
      <c r="D18" s="62"/>
      <c r="E18" s="62"/>
    </row>
    <row r="19" spans="1:5" ht="47.25" x14ac:dyDescent="0.25">
      <c r="A19" s="146" t="s">
        <v>97</v>
      </c>
      <c r="B19" s="82"/>
      <c r="C19" s="64">
        <v>-3070182</v>
      </c>
      <c r="D19" s="64"/>
      <c r="E19" s="64">
        <v>-6181047</v>
      </c>
    </row>
    <row r="20" spans="1:5" ht="17.25" customHeight="1" x14ac:dyDescent="0.25">
      <c r="A20" s="137" t="s">
        <v>47</v>
      </c>
      <c r="B20" s="82"/>
      <c r="C20" s="64">
        <v>4181098</v>
      </c>
      <c r="D20" s="64"/>
      <c r="E20" s="64">
        <v>3153654</v>
      </c>
    </row>
    <row r="21" spans="1:5" ht="47.25" x14ac:dyDescent="0.25">
      <c r="A21" s="146" t="s">
        <v>48</v>
      </c>
      <c r="B21" s="82"/>
      <c r="C21" s="64">
        <v>1428262</v>
      </c>
      <c r="D21" s="64"/>
      <c r="E21" s="64">
        <v>8684</v>
      </c>
    </row>
    <row r="22" spans="1:5" ht="31.5" x14ac:dyDescent="0.25">
      <c r="A22" s="162" t="s">
        <v>150</v>
      </c>
      <c r="B22" s="82"/>
      <c r="C22" s="64">
        <v>1015126</v>
      </c>
      <c r="D22" s="64"/>
      <c r="E22" s="64">
        <v>17479816</v>
      </c>
    </row>
    <row r="23" spans="1:5" x14ac:dyDescent="0.25">
      <c r="A23" s="146" t="s">
        <v>49</v>
      </c>
      <c r="B23" s="82"/>
      <c r="C23" s="64">
        <v>1670264</v>
      </c>
      <c r="D23" s="64"/>
      <c r="E23" s="64">
        <v>1645387</v>
      </c>
    </row>
    <row r="24" spans="1:5" ht="31.5" x14ac:dyDescent="0.25">
      <c r="A24" s="146" t="s">
        <v>100</v>
      </c>
      <c r="B24" s="82"/>
      <c r="C24" s="64">
        <v>2880264</v>
      </c>
      <c r="D24" s="64"/>
      <c r="E24" s="64">
        <v>-1821437</v>
      </c>
    </row>
    <row r="25" spans="1:5" x14ac:dyDescent="0.25">
      <c r="A25" s="146" t="s">
        <v>50</v>
      </c>
      <c r="B25" s="82"/>
      <c r="C25" s="63">
        <v>7697867.3612399995</v>
      </c>
      <c r="D25" s="64"/>
      <c r="E25" s="63">
        <v>-2006708</v>
      </c>
    </row>
    <row r="26" spans="1:5" x14ac:dyDescent="0.25">
      <c r="A26" s="22" t="s">
        <v>51</v>
      </c>
      <c r="B26" s="83"/>
      <c r="C26" s="69">
        <f>SUM(C19:C25,C17,C13)</f>
        <v>149718953.36124</v>
      </c>
      <c r="D26" s="66"/>
      <c r="E26" s="69">
        <f>SUM(E19:E25,E17,E13)</f>
        <v>136322224</v>
      </c>
    </row>
    <row r="27" spans="1:5" ht="47.25" x14ac:dyDescent="0.25">
      <c r="A27" s="149" t="s">
        <v>138</v>
      </c>
      <c r="B27" s="82"/>
      <c r="C27" s="64">
        <v>7841599</v>
      </c>
      <c r="D27" s="62"/>
      <c r="E27" s="64">
        <v>-15809684</v>
      </c>
    </row>
    <row r="28" spans="1:5" x14ac:dyDescent="0.25">
      <c r="A28" s="146" t="s">
        <v>52</v>
      </c>
      <c r="B28" s="82"/>
      <c r="C28" s="68">
        <v>-34332980</v>
      </c>
      <c r="D28" s="70"/>
      <c r="E28" s="68">
        <v>-16261895</v>
      </c>
    </row>
    <row r="29" spans="1:5" ht="31.5" x14ac:dyDescent="0.25">
      <c r="A29" s="146" t="s">
        <v>53</v>
      </c>
      <c r="B29" s="82"/>
      <c r="C29" s="63" t="s">
        <v>96</v>
      </c>
      <c r="D29" s="62"/>
      <c r="E29" s="63" t="s">
        <v>96</v>
      </c>
    </row>
    <row r="30" spans="1:5" x14ac:dyDescent="0.25">
      <c r="A30" s="22" t="s">
        <v>4</v>
      </c>
      <c r="B30" s="83"/>
      <c r="C30" s="71">
        <f>SUM(C26:C29)</f>
        <v>123227572.36124</v>
      </c>
      <c r="D30" s="66"/>
      <c r="E30" s="71">
        <f>SUM(E26:E29)</f>
        <v>104250645</v>
      </c>
    </row>
    <row r="31" spans="1:5" x14ac:dyDescent="0.25">
      <c r="A31" s="146" t="s">
        <v>18</v>
      </c>
      <c r="B31" s="82"/>
      <c r="C31" s="63">
        <v>-13671806</v>
      </c>
      <c r="D31" s="62"/>
      <c r="E31" s="63">
        <v>-6484301</v>
      </c>
    </row>
    <row r="32" spans="1:5" x14ac:dyDescent="0.25">
      <c r="A32" s="22" t="s">
        <v>81</v>
      </c>
      <c r="B32" s="83"/>
      <c r="C32" s="72">
        <f>SUM(C30:C31)</f>
        <v>109555766.36124</v>
      </c>
      <c r="D32" s="66"/>
      <c r="E32" s="72">
        <f>SUM(E30:E31)</f>
        <v>97766344</v>
      </c>
    </row>
    <row r="33" spans="1:5" x14ac:dyDescent="0.25">
      <c r="A33" s="22" t="s">
        <v>79</v>
      </c>
      <c r="B33" s="83"/>
      <c r="C33" s="73"/>
      <c r="D33" s="66"/>
      <c r="E33" s="73"/>
    </row>
    <row r="34" spans="1:5" x14ac:dyDescent="0.25">
      <c r="A34" s="146" t="s">
        <v>58</v>
      </c>
      <c r="B34" s="82"/>
      <c r="C34" s="129">
        <f>C32</f>
        <v>109555766.36124</v>
      </c>
      <c r="D34" s="62"/>
      <c r="E34" s="129">
        <f>E32</f>
        <v>97766344</v>
      </c>
    </row>
    <row r="35" spans="1:5" x14ac:dyDescent="0.25">
      <c r="A35" s="146" t="s">
        <v>59</v>
      </c>
      <c r="B35" s="82"/>
      <c r="C35" s="166" t="s">
        <v>96</v>
      </c>
      <c r="D35" s="62"/>
      <c r="E35" s="166" t="s">
        <v>96</v>
      </c>
    </row>
    <row r="36" spans="1:5" x14ac:dyDescent="0.25">
      <c r="A36" s="22" t="s">
        <v>82</v>
      </c>
      <c r="B36" s="83"/>
      <c r="C36" s="73">
        <f>SUM(C34:C35)</f>
        <v>109555766.36124</v>
      </c>
      <c r="D36" s="66"/>
      <c r="E36" s="73">
        <f>SUM(E34:E35)</f>
        <v>97766344</v>
      </c>
    </row>
    <row r="37" spans="1:5" x14ac:dyDescent="0.25">
      <c r="A37" s="22" t="s">
        <v>17</v>
      </c>
      <c r="B37" s="83"/>
      <c r="C37" s="73"/>
      <c r="D37" s="66"/>
      <c r="E37" s="73"/>
    </row>
    <row r="38" spans="1:5" ht="31.5" x14ac:dyDescent="0.25">
      <c r="A38" s="45" t="s">
        <v>101</v>
      </c>
      <c r="B38" s="84"/>
      <c r="C38" s="73"/>
      <c r="D38" s="66"/>
      <c r="E38" s="73"/>
    </row>
    <row r="39" spans="1:5" ht="47.25" x14ac:dyDescent="0.25">
      <c r="A39" s="146" t="s">
        <v>102</v>
      </c>
      <c r="B39" s="84"/>
      <c r="C39" s="169" t="s">
        <v>96</v>
      </c>
      <c r="D39" s="62"/>
      <c r="E39" s="169">
        <v>-601430</v>
      </c>
    </row>
    <row r="40" spans="1:5" ht="31.5" x14ac:dyDescent="0.25">
      <c r="A40" s="45" t="s">
        <v>54</v>
      </c>
      <c r="B40" s="84"/>
      <c r="C40" s="61"/>
      <c r="D40" s="62"/>
      <c r="E40" s="61"/>
    </row>
    <row r="41" spans="1:5" x14ac:dyDescent="0.25">
      <c r="A41" s="146" t="s">
        <v>103</v>
      </c>
      <c r="B41" s="84"/>
      <c r="C41" s="61"/>
      <c r="D41" s="62"/>
      <c r="E41" s="61"/>
    </row>
    <row r="42" spans="1:5" x14ac:dyDescent="0.25">
      <c r="A42" s="146" t="s">
        <v>56</v>
      </c>
      <c r="B42" s="82"/>
      <c r="C42" s="64">
        <v>7846800</v>
      </c>
      <c r="D42" s="62"/>
      <c r="E42" s="64">
        <v>-32211972</v>
      </c>
    </row>
    <row r="43" spans="1:5" ht="31.5" x14ac:dyDescent="0.25">
      <c r="A43" s="120" t="s">
        <v>55</v>
      </c>
      <c r="B43" s="82"/>
      <c r="C43" s="64">
        <v>-147</v>
      </c>
      <c r="D43" s="62"/>
      <c r="E43" s="64">
        <v>-6494</v>
      </c>
    </row>
    <row r="44" spans="1:5" x14ac:dyDescent="0.25">
      <c r="A44" s="22" t="s">
        <v>84</v>
      </c>
      <c r="B44" s="83"/>
      <c r="C44" s="67">
        <f>SUM(C39:C43)</f>
        <v>7846653</v>
      </c>
      <c r="D44" s="74"/>
      <c r="E44" s="67">
        <f>SUM(E39:E43)</f>
        <v>-32819896</v>
      </c>
    </row>
    <row r="45" spans="1:5" x14ac:dyDescent="0.25">
      <c r="A45" s="22" t="s">
        <v>83</v>
      </c>
      <c r="B45" s="83"/>
      <c r="C45" s="67">
        <f>C44+C32</f>
        <v>117402419.36124</v>
      </c>
      <c r="D45" s="66"/>
      <c r="E45" s="67">
        <f>E44+E32</f>
        <v>64946448</v>
      </c>
    </row>
    <row r="46" spans="1:5" x14ac:dyDescent="0.25">
      <c r="A46" s="22"/>
      <c r="B46" s="83"/>
      <c r="C46" s="74"/>
      <c r="D46" s="66"/>
      <c r="E46" s="74"/>
    </row>
    <row r="47" spans="1:5" x14ac:dyDescent="0.25">
      <c r="A47" s="22" t="s">
        <v>57</v>
      </c>
      <c r="B47" s="83"/>
      <c r="C47" s="74"/>
      <c r="D47" s="66"/>
      <c r="E47" s="74"/>
    </row>
    <row r="48" spans="1:5" x14ac:dyDescent="0.25">
      <c r="A48" s="146" t="s">
        <v>58</v>
      </c>
      <c r="B48" s="83"/>
      <c r="C48" s="64">
        <f>C45</f>
        <v>117402419.36124</v>
      </c>
      <c r="D48" s="62"/>
      <c r="E48" s="64">
        <f>E45</f>
        <v>64946448</v>
      </c>
    </row>
    <row r="49" spans="1:5" x14ac:dyDescent="0.25">
      <c r="A49" s="146" t="s">
        <v>59</v>
      </c>
      <c r="B49" s="83"/>
      <c r="C49" s="63" t="s">
        <v>96</v>
      </c>
      <c r="D49" s="62"/>
      <c r="E49" s="63" t="s">
        <v>96</v>
      </c>
    </row>
    <row r="50" spans="1:5" x14ac:dyDescent="0.25">
      <c r="A50" s="22" t="s">
        <v>83</v>
      </c>
      <c r="B50" s="83"/>
      <c r="C50" s="67">
        <f>SUM(C48:C49)</f>
        <v>117402419.36124</v>
      </c>
      <c r="D50" s="66"/>
      <c r="E50" s="67">
        <f>SUM(E48:E49)</f>
        <v>64946448</v>
      </c>
    </row>
    <row r="51" spans="1:5" x14ac:dyDescent="0.25">
      <c r="A51" s="146"/>
      <c r="B51" s="83"/>
      <c r="C51" s="74"/>
      <c r="D51" s="66"/>
      <c r="E51" s="74"/>
    </row>
    <row r="52" spans="1:5" ht="16.5" thickBot="1" x14ac:dyDescent="0.3">
      <c r="A52" s="117" t="s">
        <v>60</v>
      </c>
      <c r="B52" s="82">
        <v>10</v>
      </c>
      <c r="C52" s="152">
        <v>81.09</v>
      </c>
      <c r="E52" s="152">
        <v>78.14</v>
      </c>
    </row>
    <row r="53" spans="1:5" ht="16.5" thickTop="1" x14ac:dyDescent="0.25">
      <c r="C53" s="75"/>
      <c r="D53" s="76"/>
      <c r="E53" s="77"/>
    </row>
    <row r="55" spans="1:5" x14ac:dyDescent="0.25">
      <c r="A55" s="46" t="str">
        <f>Ф1!A57</f>
        <v>Заместитель Председателя Правления</v>
      </c>
      <c r="B55" s="86"/>
      <c r="C55" s="4"/>
      <c r="D55" s="4"/>
      <c r="E55" s="4" t="str">
        <f>[6]Ф1!E56</f>
        <v>Хамитов Е.Е.</v>
      </c>
    </row>
    <row r="56" spans="1:5" ht="19.5" customHeight="1" x14ac:dyDescent="0.25">
      <c r="A56" s="2"/>
      <c r="B56" s="87"/>
      <c r="C56" s="3"/>
      <c r="D56" s="8"/>
    </row>
    <row r="57" spans="1:5" x14ac:dyDescent="0.25">
      <c r="A57" s="46" t="s">
        <v>98</v>
      </c>
      <c r="B57" s="86"/>
      <c r="C57" s="4"/>
      <c r="D57" s="4"/>
      <c r="E57" s="4" t="str">
        <f>[6]Ф1!E58</f>
        <v>Есенгараева К.Д.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61"/>
  <sheetViews>
    <sheetView tabSelected="1" topLeftCell="A40" zoomScale="80" zoomScaleNormal="80" workbookViewId="0">
      <selection activeCell="A66" sqref="A66"/>
    </sheetView>
  </sheetViews>
  <sheetFormatPr defaultColWidth="9.140625" defaultRowHeight="15.75" x14ac:dyDescent="0.25"/>
  <cols>
    <col min="1" max="1" width="84.7109375" style="23" customWidth="1"/>
    <col min="2" max="2" width="21.140625" style="26" customWidth="1"/>
    <col min="3" max="3" width="1.85546875" style="25" customWidth="1"/>
    <col min="4" max="4" width="20.5703125" style="26" customWidth="1"/>
    <col min="5" max="16384" width="9.140625" style="23"/>
  </cols>
  <sheetData>
    <row r="2" spans="1:4" ht="18.75" x14ac:dyDescent="0.3">
      <c r="A2" s="180" t="s">
        <v>88</v>
      </c>
      <c r="B2" s="180"/>
      <c r="C2" s="180"/>
      <c r="D2" s="180"/>
    </row>
    <row r="3" spans="1:4" ht="18.75" x14ac:dyDescent="0.3">
      <c r="A3" s="180" t="s">
        <v>85</v>
      </c>
      <c r="B3" s="180"/>
      <c r="C3" s="180"/>
      <c r="D3" s="180"/>
    </row>
    <row r="4" spans="1:4" x14ac:dyDescent="0.25">
      <c r="A4" s="24"/>
      <c r="B4" s="24"/>
      <c r="C4" s="24"/>
      <c r="D4" s="24"/>
    </row>
    <row r="5" spans="1:4" x14ac:dyDescent="0.25">
      <c r="B5" s="47" t="s">
        <v>137</v>
      </c>
      <c r="C5" s="10"/>
      <c r="D5" s="47" t="s">
        <v>137</v>
      </c>
    </row>
    <row r="6" spans="1:4" ht="47.25" x14ac:dyDescent="0.25">
      <c r="A6" s="181"/>
      <c r="B6" s="150" t="s">
        <v>156</v>
      </c>
      <c r="C6" s="179"/>
      <c r="D6" s="164" t="s">
        <v>142</v>
      </c>
    </row>
    <row r="7" spans="1:4" x14ac:dyDescent="0.25">
      <c r="A7" s="181"/>
      <c r="B7" s="48" t="s">
        <v>0</v>
      </c>
      <c r="C7" s="179"/>
      <c r="D7" s="157" t="s">
        <v>0</v>
      </c>
    </row>
    <row r="8" spans="1:4" ht="16.5" x14ac:dyDescent="0.25">
      <c r="A8" s="100" t="s">
        <v>61</v>
      </c>
      <c r="B8" s="101"/>
      <c r="C8" s="102"/>
      <c r="D8" s="101"/>
    </row>
    <row r="9" spans="1:4" ht="20.100000000000001" customHeight="1" x14ac:dyDescent="0.25">
      <c r="A9" s="103" t="s">
        <v>62</v>
      </c>
      <c r="B9" s="104">
        <v>233209110</v>
      </c>
      <c r="C9" s="105"/>
      <c r="D9" s="104">
        <v>144914666</v>
      </c>
    </row>
    <row r="10" spans="1:4" ht="20.100000000000001" customHeight="1" x14ac:dyDescent="0.25">
      <c r="A10" s="103" t="s">
        <v>63</v>
      </c>
      <c r="B10" s="106">
        <v>-81182284</v>
      </c>
      <c r="C10" s="105"/>
      <c r="D10" s="106">
        <v>-49339314</v>
      </c>
    </row>
    <row r="11" spans="1:4" ht="20.100000000000001" customHeight="1" x14ac:dyDescent="0.25">
      <c r="A11" s="103" t="s">
        <v>64</v>
      </c>
      <c r="B11" s="104">
        <v>18186910</v>
      </c>
      <c r="C11" s="105"/>
      <c r="D11" s="104">
        <v>5463445</v>
      </c>
    </row>
    <row r="12" spans="1:4" ht="20.100000000000001" customHeight="1" x14ac:dyDescent="0.25">
      <c r="A12" s="103" t="s">
        <v>65</v>
      </c>
      <c r="B12" s="106">
        <v>-2680269</v>
      </c>
      <c r="C12" s="105"/>
      <c r="D12" s="106">
        <v>-2103579</v>
      </c>
    </row>
    <row r="13" spans="1:4" ht="20.100000000000001" customHeight="1" x14ac:dyDescent="0.25">
      <c r="A13" s="103" t="s">
        <v>139</v>
      </c>
      <c r="B13" s="106">
        <v>6356361</v>
      </c>
      <c r="C13" s="105"/>
      <c r="D13" s="106">
        <v>-1754655</v>
      </c>
    </row>
    <row r="14" spans="1:4" ht="20.100000000000001" customHeight="1" x14ac:dyDescent="0.25">
      <c r="A14" s="103" t="s">
        <v>140</v>
      </c>
      <c r="B14" s="106">
        <v>-10951838</v>
      </c>
      <c r="C14" s="105"/>
      <c r="D14" s="106">
        <v>-8921680</v>
      </c>
    </row>
    <row r="15" spans="1:4" ht="20.100000000000001" customHeight="1" x14ac:dyDescent="0.25">
      <c r="A15" s="103" t="s">
        <v>104</v>
      </c>
      <c r="B15" s="106">
        <v>-22559600</v>
      </c>
      <c r="C15" s="105"/>
      <c r="D15" s="106">
        <v>-7016320</v>
      </c>
    </row>
    <row r="16" spans="1:4" ht="20.100000000000001" customHeight="1" x14ac:dyDescent="0.25">
      <c r="A16" s="103" t="s">
        <v>66</v>
      </c>
      <c r="B16" s="106">
        <v>-13385755</v>
      </c>
      <c r="C16" s="105"/>
      <c r="D16" s="106">
        <v>-8012584</v>
      </c>
    </row>
    <row r="17" spans="1:4" ht="33" x14ac:dyDescent="0.25">
      <c r="A17" s="100" t="s">
        <v>67</v>
      </c>
      <c r="B17" s="108">
        <f>SUM(B9:B16)</f>
        <v>126992635</v>
      </c>
      <c r="C17" s="147"/>
      <c r="D17" s="108">
        <f>SUM(D9:D16)</f>
        <v>73229979</v>
      </c>
    </row>
    <row r="18" spans="1:4" ht="20.100000000000001" customHeight="1" x14ac:dyDescent="0.25">
      <c r="A18" s="121" t="s">
        <v>105</v>
      </c>
      <c r="B18" s="109"/>
      <c r="C18" s="110"/>
      <c r="D18" s="109"/>
    </row>
    <row r="19" spans="1:4" ht="33" x14ac:dyDescent="0.25">
      <c r="A19" s="103" t="s">
        <v>106</v>
      </c>
      <c r="B19" s="106">
        <v>-1276224</v>
      </c>
      <c r="C19" s="106"/>
      <c r="D19" s="106">
        <v>-973057</v>
      </c>
    </row>
    <row r="20" spans="1:4" ht="20.100000000000001" customHeight="1" x14ac:dyDescent="0.25">
      <c r="A20" s="103" t="s">
        <v>107</v>
      </c>
      <c r="B20" s="106">
        <v>-6392776</v>
      </c>
      <c r="C20" s="106"/>
      <c r="D20" s="106">
        <v>134357308</v>
      </c>
    </row>
    <row r="21" spans="1:4" ht="20.100000000000001" customHeight="1" x14ac:dyDescent="0.25">
      <c r="A21" s="103" t="s">
        <v>108</v>
      </c>
      <c r="B21" s="106">
        <v>34633112</v>
      </c>
      <c r="C21" s="106"/>
      <c r="D21" s="106">
        <v>-72075077</v>
      </c>
    </row>
    <row r="22" spans="1:4" ht="20.100000000000001" customHeight="1" x14ac:dyDescent="0.25">
      <c r="A22" s="103" t="s">
        <v>68</v>
      </c>
      <c r="B22" s="106">
        <v>27020846</v>
      </c>
      <c r="C22" s="106"/>
      <c r="D22" s="106">
        <v>22743559</v>
      </c>
    </row>
    <row r="23" spans="1:4" ht="20.100000000000001" customHeight="1" x14ac:dyDescent="0.25">
      <c r="A23" s="103" t="s">
        <v>109</v>
      </c>
      <c r="B23" s="106">
        <v>-3581436</v>
      </c>
      <c r="C23" s="106"/>
      <c r="D23" s="106">
        <v>59402192</v>
      </c>
    </row>
    <row r="24" spans="1:4" ht="20.100000000000001" customHeight="1" x14ac:dyDescent="0.25">
      <c r="A24" s="103" t="s">
        <v>110</v>
      </c>
      <c r="B24" s="106">
        <v>-57548000</v>
      </c>
      <c r="C24" s="153"/>
      <c r="D24" s="106">
        <v>-21885928</v>
      </c>
    </row>
    <row r="25" spans="1:4" ht="20.100000000000001" customHeight="1" x14ac:dyDescent="0.25">
      <c r="A25" s="121" t="s">
        <v>111</v>
      </c>
      <c r="B25" s="106"/>
      <c r="C25" s="106"/>
      <c r="D25" s="106"/>
    </row>
    <row r="26" spans="1:4" ht="20.100000000000001" customHeight="1" x14ac:dyDescent="0.25">
      <c r="A26" s="103" t="s">
        <v>112</v>
      </c>
      <c r="B26" s="104">
        <v>185241680</v>
      </c>
      <c r="C26" s="106"/>
      <c r="D26" s="104">
        <v>383649143</v>
      </c>
    </row>
    <row r="27" spans="1:4" ht="20.100000000000001" customHeight="1" x14ac:dyDescent="0.25">
      <c r="A27" s="103" t="s">
        <v>113</v>
      </c>
      <c r="B27" s="106">
        <v>76849047</v>
      </c>
      <c r="C27" s="106"/>
      <c r="D27" s="106">
        <v>-40153838</v>
      </c>
    </row>
    <row r="28" spans="1:4" ht="20.100000000000001" customHeight="1" x14ac:dyDescent="0.25">
      <c r="A28" s="103" t="s">
        <v>114</v>
      </c>
      <c r="B28" s="107">
        <v>12472789</v>
      </c>
      <c r="C28" s="104"/>
      <c r="D28" s="107">
        <v>7145347</v>
      </c>
    </row>
    <row r="29" spans="1:4" ht="40.5" customHeight="1" x14ac:dyDescent="0.25">
      <c r="A29" s="100" t="s">
        <v>115</v>
      </c>
      <c r="B29" s="113">
        <f>SUM(B17:B28)</f>
        <v>394411673</v>
      </c>
      <c r="C29" s="112"/>
      <c r="D29" s="113">
        <f>SUM(D17:D28)</f>
        <v>545439628</v>
      </c>
    </row>
    <row r="30" spans="1:4" ht="20.100000000000001" customHeight="1" x14ac:dyDescent="0.25">
      <c r="A30" s="100"/>
      <c r="B30" s="147"/>
      <c r="C30" s="147"/>
      <c r="D30" s="147"/>
    </row>
    <row r="31" spans="1:4" ht="16.5" x14ac:dyDescent="0.25">
      <c r="A31" s="100" t="s">
        <v>69</v>
      </c>
      <c r="B31" s="109"/>
      <c r="C31" s="110"/>
      <c r="D31" s="109"/>
    </row>
    <row r="32" spans="1:4" ht="16.5" x14ac:dyDescent="0.25">
      <c r="A32" s="154" t="s">
        <v>116</v>
      </c>
      <c r="B32" s="106">
        <v>-701461239</v>
      </c>
      <c r="C32" s="105"/>
      <c r="D32" s="106">
        <v>-217463573</v>
      </c>
    </row>
    <row r="33" spans="1:4" ht="20.100000000000001" customHeight="1" x14ac:dyDescent="0.25">
      <c r="A33" s="154" t="s">
        <v>117</v>
      </c>
      <c r="B33" s="155">
        <v>425605649</v>
      </c>
      <c r="C33" s="105"/>
      <c r="D33" s="155">
        <v>362304875</v>
      </c>
    </row>
    <row r="34" spans="1:4" ht="20.100000000000001" customHeight="1" x14ac:dyDescent="0.25">
      <c r="A34" s="154" t="s">
        <v>70</v>
      </c>
      <c r="B34" s="155">
        <v>-3600040</v>
      </c>
      <c r="C34" s="105"/>
      <c r="D34" s="155">
        <v>-943594</v>
      </c>
    </row>
    <row r="35" spans="1:4" ht="20.100000000000001" customHeight="1" x14ac:dyDescent="0.25">
      <c r="A35" s="154" t="s">
        <v>118</v>
      </c>
      <c r="B35" s="155">
        <v>-55237</v>
      </c>
      <c r="C35" s="105"/>
      <c r="D35" s="155">
        <v>61205</v>
      </c>
    </row>
    <row r="36" spans="1:4" ht="20.100000000000001" hidden="1" customHeight="1" x14ac:dyDescent="0.25">
      <c r="A36" s="154" t="s">
        <v>119</v>
      </c>
      <c r="B36" s="155"/>
      <c r="C36" s="105"/>
      <c r="D36" s="155"/>
    </row>
    <row r="37" spans="1:4" ht="20.100000000000001" customHeight="1" x14ac:dyDescent="0.25">
      <c r="A37" s="154" t="s">
        <v>141</v>
      </c>
      <c r="B37" s="155" t="s">
        <v>96</v>
      </c>
      <c r="C37" s="105"/>
      <c r="D37" s="155">
        <v>48823</v>
      </c>
    </row>
    <row r="38" spans="1:4" ht="33" x14ac:dyDescent="0.25">
      <c r="A38" s="100" t="s">
        <v>120</v>
      </c>
      <c r="B38" s="114">
        <f>SUM(B32:B37)</f>
        <v>-279510867</v>
      </c>
      <c r="C38" s="112"/>
      <c r="D38" s="114">
        <f>SUM(D32:D37)</f>
        <v>144007736</v>
      </c>
    </row>
    <row r="39" spans="1:4" ht="20.100000000000001" customHeight="1" x14ac:dyDescent="0.25">
      <c r="A39" s="100"/>
      <c r="B39" s="111"/>
      <c r="C39" s="147"/>
      <c r="D39" s="111"/>
    </row>
    <row r="40" spans="1:4" ht="20.100000000000001" customHeight="1" x14ac:dyDescent="0.25">
      <c r="A40" s="100" t="s">
        <v>71</v>
      </c>
      <c r="B40" s="111"/>
      <c r="C40" s="147"/>
      <c r="D40" s="111"/>
    </row>
    <row r="41" spans="1:4" ht="20.100000000000001" customHeight="1" x14ac:dyDescent="0.25">
      <c r="A41" s="103" t="s">
        <v>121</v>
      </c>
      <c r="B41" s="109">
        <v>8907000</v>
      </c>
      <c r="C41" s="110"/>
      <c r="D41" s="109">
        <v>28787800</v>
      </c>
    </row>
    <row r="42" spans="1:4" ht="20.100000000000001" customHeight="1" x14ac:dyDescent="0.25">
      <c r="A42" s="103" t="s">
        <v>122</v>
      </c>
      <c r="B42" s="155">
        <v>-168138354</v>
      </c>
      <c r="C42" s="110"/>
      <c r="D42" s="155">
        <v>-24862602</v>
      </c>
    </row>
    <row r="43" spans="1:4" ht="20.100000000000001" customHeight="1" x14ac:dyDescent="0.25">
      <c r="A43" s="103" t="s">
        <v>123</v>
      </c>
      <c r="B43" s="155">
        <v>161000000</v>
      </c>
      <c r="C43" s="110"/>
      <c r="D43" s="155">
        <v>111572400</v>
      </c>
    </row>
    <row r="44" spans="1:4" ht="20.100000000000001" customHeight="1" x14ac:dyDescent="0.25">
      <c r="A44" s="103" t="s">
        <v>124</v>
      </c>
      <c r="B44" s="155">
        <v>-7627350</v>
      </c>
      <c r="C44" s="110"/>
      <c r="D44" s="155">
        <v>-6735907</v>
      </c>
    </row>
    <row r="45" spans="1:4" ht="20.100000000000001" customHeight="1" x14ac:dyDescent="0.25">
      <c r="A45" s="103" t="s">
        <v>125</v>
      </c>
      <c r="B45" s="155" t="s">
        <v>96</v>
      </c>
      <c r="C45" s="110"/>
      <c r="D45" s="155" t="s">
        <v>96</v>
      </c>
    </row>
    <row r="46" spans="1:4" ht="20.100000000000001" customHeight="1" x14ac:dyDescent="0.25">
      <c r="A46" s="103" t="s">
        <v>126</v>
      </c>
      <c r="B46" s="155">
        <v>10000000</v>
      </c>
      <c r="C46" s="110"/>
      <c r="D46" s="155">
        <v>1257977</v>
      </c>
    </row>
    <row r="47" spans="1:4" ht="20.100000000000001" customHeight="1" x14ac:dyDescent="0.25">
      <c r="A47" s="103" t="s">
        <v>127</v>
      </c>
      <c r="B47" s="155">
        <v>-1084750</v>
      </c>
      <c r="C47" s="110"/>
      <c r="D47" s="155" t="s">
        <v>96</v>
      </c>
    </row>
    <row r="48" spans="1:4" ht="20.100000000000001" customHeight="1" x14ac:dyDescent="0.25">
      <c r="A48" s="154" t="s">
        <v>141</v>
      </c>
      <c r="B48" s="155">
        <v>-139025</v>
      </c>
      <c r="C48" s="110"/>
      <c r="D48" s="155"/>
    </row>
    <row r="49" spans="1:4" ht="20.100000000000001" customHeight="1" x14ac:dyDescent="0.25">
      <c r="A49" s="100" t="s">
        <v>128</v>
      </c>
      <c r="B49" s="122">
        <f>SUM(B41:B48)</f>
        <v>2917521</v>
      </c>
      <c r="C49" s="147"/>
      <c r="D49" s="122">
        <f>SUM(D41:D47)</f>
        <v>110019668</v>
      </c>
    </row>
    <row r="50" spans="1:4" ht="20.100000000000001" customHeight="1" x14ac:dyDescent="0.25">
      <c r="A50" s="103"/>
      <c r="B50" s="156"/>
      <c r="C50" s="110"/>
      <c r="D50" s="109"/>
    </row>
    <row r="51" spans="1:4" ht="33" customHeight="1" x14ac:dyDescent="0.25">
      <c r="A51" s="103" t="s">
        <v>129</v>
      </c>
      <c r="B51" s="106">
        <v>4468715</v>
      </c>
      <c r="C51" s="105"/>
      <c r="D51" s="106">
        <v>-18250</v>
      </c>
    </row>
    <row r="52" spans="1:4" ht="16.5" x14ac:dyDescent="0.25">
      <c r="A52" s="103" t="s">
        <v>130</v>
      </c>
      <c r="B52" s="155">
        <v>-22395</v>
      </c>
      <c r="C52" s="105"/>
      <c r="D52" s="155">
        <v>-333348</v>
      </c>
    </row>
    <row r="53" spans="1:4" ht="34.5" customHeight="1" x14ac:dyDescent="0.25">
      <c r="A53" s="100" t="s">
        <v>131</v>
      </c>
      <c r="B53" s="133">
        <f>SUM(B51:B52,B49,B38,B29)</f>
        <v>122264647</v>
      </c>
      <c r="C53" s="112"/>
      <c r="D53" s="133">
        <f>SUM(D51:D52,D49,D38,D29)</f>
        <v>799115434</v>
      </c>
    </row>
    <row r="54" spans="1:4" ht="20.100000000000001" customHeight="1" x14ac:dyDescent="0.25">
      <c r="A54" s="103" t="s">
        <v>132</v>
      </c>
      <c r="B54" s="115">
        <f>Ф1!E9</f>
        <v>2293973195</v>
      </c>
      <c r="C54" s="110"/>
      <c r="D54" s="115">
        <v>1472845223</v>
      </c>
    </row>
    <row r="55" spans="1:4" ht="20.100000000000001" customHeight="1" thickBot="1" x14ac:dyDescent="0.3">
      <c r="A55" s="100" t="s">
        <v>133</v>
      </c>
      <c r="B55" s="116">
        <f>SUM(B53:B54)</f>
        <v>2416237842</v>
      </c>
      <c r="C55" s="147"/>
      <c r="D55" s="116">
        <f>SUM(D53:D54)</f>
        <v>2271960657</v>
      </c>
    </row>
    <row r="56" spans="1:4" ht="16.5" thickTop="1" x14ac:dyDescent="0.25"/>
    <row r="59" spans="1:4" s="49" customFormat="1" ht="18.75" x14ac:dyDescent="0.3">
      <c r="A59" s="1" t="str">
        <f>Ф1!A57</f>
        <v>Заместитель Председателя Правления</v>
      </c>
      <c r="B59" s="27"/>
      <c r="C59" s="28"/>
      <c r="D59" s="4" t="str">
        <f>[6]Ф2!E57</f>
        <v>Хамитов Е.Е.</v>
      </c>
    </row>
    <row r="60" spans="1:4" s="49" customFormat="1" ht="21" customHeight="1" x14ac:dyDescent="0.3">
      <c r="A60" s="2"/>
      <c r="B60" s="29"/>
      <c r="C60" s="8"/>
      <c r="D60" s="30"/>
    </row>
    <row r="61" spans="1:4" s="49" customFormat="1" ht="18.75" x14ac:dyDescent="0.3">
      <c r="A61" s="46" t="s">
        <v>98</v>
      </c>
      <c r="B61" s="27"/>
      <c r="C61" s="28"/>
      <c r="D61" s="4" t="str">
        <f>[6]Ф2!E59</f>
        <v>Есенгараева К.Д.</v>
      </c>
    </row>
  </sheetData>
  <mergeCells count="4">
    <mergeCell ref="A2:D2"/>
    <mergeCell ref="A3:D3"/>
    <mergeCell ref="A6:A7"/>
    <mergeCell ref="C6:C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9"/>
  <sheetViews>
    <sheetView topLeftCell="A13" zoomScale="70" zoomScaleNormal="70" zoomScaleSheetLayoutView="85" workbookViewId="0">
      <selection activeCell="L42" sqref="L42"/>
    </sheetView>
  </sheetViews>
  <sheetFormatPr defaultColWidth="9.140625" defaultRowHeight="15.75" x14ac:dyDescent="0.25"/>
  <cols>
    <col min="1" max="1" width="1.85546875" style="31" customWidth="1"/>
    <col min="2" max="2" width="75.140625" style="31" customWidth="1"/>
    <col min="3" max="3" width="16.28515625" style="32" customWidth="1"/>
    <col min="4" max="4" width="16.140625" style="32" customWidth="1"/>
    <col min="5" max="5" width="19.7109375" style="32" customWidth="1"/>
    <col min="6" max="8" width="17.28515625" style="32" customWidth="1"/>
    <col min="9" max="9" width="16.85546875" style="32" customWidth="1"/>
    <col min="10" max="10" width="8.85546875" style="31" customWidth="1"/>
    <col min="11" max="11" width="9.140625" style="31"/>
    <col min="12" max="12" width="11.85546875" style="31" bestFit="1" customWidth="1"/>
    <col min="13" max="16384" width="9.140625" style="31"/>
  </cols>
  <sheetData>
    <row r="2" spans="2:9" ht="18.75" x14ac:dyDescent="0.25">
      <c r="B2" s="182" t="s">
        <v>89</v>
      </c>
      <c r="C2" s="182"/>
      <c r="D2" s="182"/>
      <c r="E2" s="182"/>
      <c r="F2" s="182"/>
      <c r="G2" s="182"/>
      <c r="H2" s="182"/>
      <c r="I2" s="182"/>
    </row>
    <row r="3" spans="2:9" ht="18.75" x14ac:dyDescent="0.25">
      <c r="B3" s="183" t="str">
        <f>[6]Ф3!A3</f>
        <v xml:space="preserve"> АО "Национальный управляющий холдинг "Байтерек"</v>
      </c>
      <c r="C3" s="183"/>
      <c r="D3" s="183"/>
      <c r="E3" s="183"/>
      <c r="F3" s="183"/>
      <c r="G3" s="183"/>
      <c r="H3" s="183"/>
      <c r="I3" s="183"/>
    </row>
    <row r="4" spans="2:9" ht="18.75" x14ac:dyDescent="0.25">
      <c r="B4" s="148"/>
      <c r="C4" s="148"/>
      <c r="D4" s="148"/>
      <c r="E4" s="148"/>
      <c r="F4" s="148"/>
      <c r="G4" s="148"/>
      <c r="H4" s="148"/>
      <c r="I4" s="148"/>
    </row>
    <row r="5" spans="2:9" ht="18.75" x14ac:dyDescent="0.25">
      <c r="B5" s="165"/>
      <c r="C5" s="165"/>
      <c r="D5" s="165"/>
      <c r="E5" s="165"/>
      <c r="F5" s="165"/>
      <c r="G5" s="165"/>
      <c r="H5" s="165"/>
      <c r="I5" s="165"/>
    </row>
    <row r="6" spans="2:9" x14ac:dyDescent="0.25">
      <c r="C6" s="184" t="s">
        <v>76</v>
      </c>
      <c r="D6" s="184"/>
      <c r="E6" s="184"/>
      <c r="F6" s="184"/>
      <c r="G6" s="184"/>
      <c r="H6" s="184"/>
      <c r="I6" s="33"/>
    </row>
    <row r="7" spans="2:9" ht="94.5" x14ac:dyDescent="0.25">
      <c r="B7" s="128" t="s">
        <v>78</v>
      </c>
      <c r="C7" s="139" t="s">
        <v>13</v>
      </c>
      <c r="D7" s="139" t="s">
        <v>72</v>
      </c>
      <c r="E7" s="139" t="s">
        <v>77</v>
      </c>
      <c r="F7" s="139" t="s">
        <v>40</v>
      </c>
      <c r="G7" s="139" t="s">
        <v>73</v>
      </c>
      <c r="H7" s="139" t="s">
        <v>74</v>
      </c>
      <c r="I7" s="140" t="s">
        <v>75</v>
      </c>
    </row>
    <row r="8" spans="2:9" x14ac:dyDescent="0.25">
      <c r="B8" s="35" t="s">
        <v>158</v>
      </c>
      <c r="C8" s="54">
        <v>1366238962</v>
      </c>
      <c r="D8" s="55">
        <v>-65072162</v>
      </c>
      <c r="E8" s="55">
        <v>241088410</v>
      </c>
      <c r="F8" s="55">
        <v>31125936</v>
      </c>
      <c r="G8" s="55">
        <v>524684592</v>
      </c>
      <c r="H8" s="55">
        <f>SUM(C8:G8)</f>
        <v>2098065738</v>
      </c>
      <c r="I8" s="55">
        <f>SUM(H8:H8)</f>
        <v>2098065738</v>
      </c>
    </row>
    <row r="9" spans="2:9" x14ac:dyDescent="0.25">
      <c r="B9" s="36" t="s">
        <v>146</v>
      </c>
      <c r="C9" s="124">
        <v>0</v>
      </c>
      <c r="D9" s="126">
        <v>0</v>
      </c>
      <c r="E9" s="124">
        <v>0</v>
      </c>
      <c r="F9" s="124">
        <v>0</v>
      </c>
      <c r="G9" s="56">
        <f>Ф2!C36</f>
        <v>109555766.36124</v>
      </c>
      <c r="H9" s="56">
        <f>SUM(C9:G9)</f>
        <v>109555766.36124</v>
      </c>
      <c r="I9" s="56">
        <f>SUM(H9:H9)</f>
        <v>109555766.36124</v>
      </c>
    </row>
    <row r="10" spans="2:9" x14ac:dyDescent="0.25">
      <c r="B10" s="36" t="s">
        <v>147</v>
      </c>
      <c r="C10" s="124">
        <v>0</v>
      </c>
      <c r="D10" s="53">
        <f>Ф2!C44</f>
        <v>7846653</v>
      </c>
      <c r="E10" s="124">
        <v>0</v>
      </c>
      <c r="F10" s="127">
        <v>0</v>
      </c>
      <c r="G10" s="127">
        <v>0</v>
      </c>
      <c r="H10" s="53">
        <f>SUM(C10:G10)</f>
        <v>7846653</v>
      </c>
      <c r="I10" s="53">
        <f>SUM(H10:H10)</f>
        <v>7846653</v>
      </c>
    </row>
    <row r="11" spans="2:9" x14ac:dyDescent="0.25">
      <c r="B11" s="35" t="s">
        <v>134</v>
      </c>
      <c r="C11" s="131">
        <f t="shared" ref="C11:H11" si="0">SUM(C9:C10)</f>
        <v>0</v>
      </c>
      <c r="D11" s="125">
        <f t="shared" si="0"/>
        <v>7846653</v>
      </c>
      <c r="E11" s="131">
        <f t="shared" si="0"/>
        <v>0</v>
      </c>
      <c r="F11" s="131">
        <f t="shared" si="0"/>
        <v>0</v>
      </c>
      <c r="G11" s="55">
        <f t="shared" si="0"/>
        <v>109555766.36124</v>
      </c>
      <c r="H11" s="55">
        <f t="shared" si="0"/>
        <v>117402419.36124</v>
      </c>
      <c r="I11" s="55">
        <f>SUM(H11:H11)</f>
        <v>117402419.36124</v>
      </c>
    </row>
    <row r="12" spans="2:9" x14ac:dyDescent="0.25">
      <c r="B12" s="36" t="s">
        <v>145</v>
      </c>
      <c r="C12" s="56"/>
      <c r="D12" s="159" t="s">
        <v>96</v>
      </c>
      <c r="E12" s="159" t="s">
        <v>96</v>
      </c>
      <c r="F12" s="159" t="s">
        <v>96</v>
      </c>
      <c r="G12" s="159" t="s">
        <v>96</v>
      </c>
      <c r="H12" s="52">
        <f>SUM(C12:G12)</f>
        <v>0</v>
      </c>
      <c r="I12" s="52">
        <f>H12</f>
        <v>0</v>
      </c>
    </row>
    <row r="13" spans="2:9" x14ac:dyDescent="0.25">
      <c r="B13" s="36" t="s">
        <v>148</v>
      </c>
      <c r="C13" s="130">
        <v>0</v>
      </c>
      <c r="D13" s="160" t="s">
        <v>96</v>
      </c>
      <c r="E13" s="52">
        <v>176125</v>
      </c>
      <c r="F13" s="53">
        <v>-11119245</v>
      </c>
      <c r="G13" s="52">
        <v>11119245</v>
      </c>
      <c r="H13" s="52">
        <f>SUM(C13:G13)</f>
        <v>176125</v>
      </c>
      <c r="I13" s="52">
        <f>SUM(H13:H13)</f>
        <v>176125</v>
      </c>
    </row>
    <row r="14" spans="2:9" ht="16.5" thickBot="1" x14ac:dyDescent="0.3">
      <c r="B14" s="35" t="s">
        <v>159</v>
      </c>
      <c r="C14" s="59">
        <f>SUM(C8:C13)</f>
        <v>1366238962</v>
      </c>
      <c r="D14" s="158">
        <f>D11+D8</f>
        <v>-57225509</v>
      </c>
      <c r="E14" s="138">
        <f>SUM(E8:E13)</f>
        <v>241264535</v>
      </c>
      <c r="F14" s="158">
        <f>SUM(F8:F13)</f>
        <v>20006691</v>
      </c>
      <c r="G14" s="138">
        <f>SUM(G8:G13)-G9</f>
        <v>645359603.36124003</v>
      </c>
      <c r="H14" s="51">
        <f>SUM(C14:G14)</f>
        <v>2215644282.3612399</v>
      </c>
      <c r="I14" s="59">
        <f>I13+I12+I11+I8</f>
        <v>2215644282.3612399</v>
      </c>
    </row>
    <row r="15" spans="2:9" ht="19.5" thickTop="1" x14ac:dyDescent="0.25">
      <c r="B15" s="165"/>
      <c r="C15" s="165"/>
      <c r="D15" s="165"/>
      <c r="E15" s="165"/>
      <c r="F15" s="165"/>
      <c r="G15" s="165"/>
      <c r="H15" s="165"/>
      <c r="I15" s="165"/>
    </row>
    <row r="16" spans="2:9" ht="18.75" x14ac:dyDescent="0.25">
      <c r="B16" s="165"/>
      <c r="C16" s="165"/>
      <c r="D16" s="165"/>
      <c r="E16" s="165"/>
      <c r="F16" s="165"/>
      <c r="G16" s="165"/>
      <c r="H16" s="165"/>
      <c r="I16" s="165"/>
    </row>
    <row r="17" spans="2:12" x14ac:dyDescent="0.25">
      <c r="C17" s="184" t="s">
        <v>76</v>
      </c>
      <c r="D17" s="184"/>
      <c r="E17" s="184"/>
      <c r="F17" s="184"/>
      <c r="G17" s="184"/>
      <c r="H17" s="184"/>
      <c r="I17" s="33"/>
    </row>
    <row r="18" spans="2:12" s="34" customFormat="1" ht="106.5" customHeight="1" x14ac:dyDescent="0.25">
      <c r="B18" s="128" t="s">
        <v>78</v>
      </c>
      <c r="C18" s="139" t="s">
        <v>13</v>
      </c>
      <c r="D18" s="139" t="s">
        <v>72</v>
      </c>
      <c r="E18" s="139" t="s">
        <v>77</v>
      </c>
      <c r="F18" s="139" t="s">
        <v>40</v>
      </c>
      <c r="G18" s="139" t="s">
        <v>73</v>
      </c>
      <c r="H18" s="139" t="s">
        <v>74</v>
      </c>
      <c r="I18" s="140" t="s">
        <v>75</v>
      </c>
    </row>
    <row r="19" spans="2:12" x14ac:dyDescent="0.25">
      <c r="B19" s="35" t="s">
        <v>143</v>
      </c>
      <c r="C19" s="54">
        <v>1266238962</v>
      </c>
      <c r="D19" s="55">
        <v>-16554288</v>
      </c>
      <c r="E19" s="55">
        <v>211640338</v>
      </c>
      <c r="F19" s="55">
        <v>32466050</v>
      </c>
      <c r="G19" s="55">
        <v>175761165</v>
      </c>
      <c r="H19" s="55">
        <f>SUM(C19:G19)</f>
        <v>1669552227</v>
      </c>
      <c r="I19" s="55">
        <f>SUM(H19:H19)</f>
        <v>1669552227</v>
      </c>
    </row>
    <row r="20" spans="2:12" x14ac:dyDescent="0.25">
      <c r="B20" s="36" t="s">
        <v>146</v>
      </c>
      <c r="C20" s="124">
        <v>0</v>
      </c>
      <c r="D20" s="126">
        <v>0</v>
      </c>
      <c r="E20" s="124">
        <v>0</v>
      </c>
      <c r="F20" s="124">
        <v>0</v>
      </c>
      <c r="G20" s="56">
        <f>Ф2!E34</f>
        <v>97766344</v>
      </c>
      <c r="H20" s="56">
        <f>SUM(C20:G20)</f>
        <v>97766344</v>
      </c>
      <c r="I20" s="56">
        <f>SUM(H20:H20)</f>
        <v>97766344</v>
      </c>
    </row>
    <row r="21" spans="2:12" x14ac:dyDescent="0.25">
      <c r="B21" s="36" t="s">
        <v>147</v>
      </c>
      <c r="C21" s="124">
        <v>0</v>
      </c>
      <c r="D21" s="53">
        <f>Ф2!E44</f>
        <v>-32819896</v>
      </c>
      <c r="E21" s="124">
        <v>0</v>
      </c>
      <c r="F21" s="127">
        <v>0</v>
      </c>
      <c r="G21" s="127">
        <v>0</v>
      </c>
      <c r="H21" s="53">
        <f>SUM(C21:G21)</f>
        <v>-32819896</v>
      </c>
      <c r="I21" s="53">
        <f>SUM(H21:H21)</f>
        <v>-32819896</v>
      </c>
    </row>
    <row r="22" spans="2:12" x14ac:dyDescent="0.25">
      <c r="B22" s="35" t="s">
        <v>134</v>
      </c>
      <c r="C22" s="131">
        <f t="shared" ref="C22:H22" si="1">SUM(C20:C21)</f>
        <v>0</v>
      </c>
      <c r="D22" s="125">
        <f t="shared" si="1"/>
        <v>-32819896</v>
      </c>
      <c r="E22" s="131">
        <f t="shared" si="1"/>
        <v>0</v>
      </c>
      <c r="F22" s="131">
        <f t="shared" si="1"/>
        <v>0</v>
      </c>
      <c r="G22" s="55">
        <f t="shared" si="1"/>
        <v>97766344</v>
      </c>
      <c r="H22" s="55">
        <f t="shared" si="1"/>
        <v>64946448</v>
      </c>
      <c r="I22" s="55">
        <f>SUM(H22:H22)</f>
        <v>64946448</v>
      </c>
    </row>
    <row r="23" spans="2:12" x14ac:dyDescent="0.25">
      <c r="B23" s="36" t="s">
        <v>145</v>
      </c>
      <c r="C23" s="56"/>
      <c r="D23" s="159" t="s">
        <v>96</v>
      </c>
      <c r="E23" s="159" t="s">
        <v>96</v>
      </c>
      <c r="F23" s="159" t="s">
        <v>96</v>
      </c>
      <c r="G23" s="159" t="s">
        <v>96</v>
      </c>
      <c r="H23" s="52">
        <f>SUM(C23:G23)</f>
        <v>0</v>
      </c>
      <c r="I23" s="52">
        <f>H23</f>
        <v>0</v>
      </c>
    </row>
    <row r="24" spans="2:12" x14ac:dyDescent="0.25">
      <c r="B24" s="36" t="s">
        <v>148</v>
      </c>
      <c r="C24" s="130">
        <v>0</v>
      </c>
      <c r="D24" s="160" t="s">
        <v>96</v>
      </c>
      <c r="E24" s="52">
        <v>724267</v>
      </c>
      <c r="F24" s="53">
        <v>990353</v>
      </c>
      <c r="G24" s="52">
        <f>-F24</f>
        <v>-990353</v>
      </c>
      <c r="H24" s="52">
        <f t="shared" ref="H24" si="2">SUM(C24:G24)</f>
        <v>724267</v>
      </c>
      <c r="I24" s="52">
        <f>SUM(H24:H24)</f>
        <v>724267</v>
      </c>
      <c r="L24" s="50"/>
    </row>
    <row r="25" spans="2:12" ht="16.5" thickBot="1" x14ac:dyDescent="0.3">
      <c r="B25" s="35" t="s">
        <v>144</v>
      </c>
      <c r="C25" s="59">
        <f>SUM(C19:C24)</f>
        <v>1266238962</v>
      </c>
      <c r="D25" s="158">
        <f>D22+D19</f>
        <v>-49374184</v>
      </c>
      <c r="E25" s="138">
        <f>SUM(E19:E24)</f>
        <v>212364605</v>
      </c>
      <c r="F25" s="158">
        <f>SUM(F19:F24)</f>
        <v>33456403</v>
      </c>
      <c r="G25" s="138">
        <f>SUM(G19:G24)-G20</f>
        <v>272537156</v>
      </c>
      <c r="H25" s="51">
        <f>SUM(C25:G25)</f>
        <v>1735222942</v>
      </c>
      <c r="I25" s="59">
        <f>I24+I23+I22+I19</f>
        <v>1735222942</v>
      </c>
    </row>
    <row r="26" spans="2:12" ht="19.5" thickTop="1" x14ac:dyDescent="0.25">
      <c r="B26" s="151"/>
      <c r="C26" s="151"/>
      <c r="D26" s="151"/>
      <c r="E26" s="151"/>
      <c r="F26" s="151"/>
      <c r="G26" s="151"/>
      <c r="H26" s="151"/>
      <c r="I26" s="151"/>
    </row>
    <row r="27" spans="2:12" ht="18.75" x14ac:dyDescent="0.25">
      <c r="B27" s="151"/>
      <c r="C27" s="151"/>
      <c r="D27" s="151"/>
      <c r="E27" s="151"/>
      <c r="F27" s="151"/>
      <c r="G27" s="151"/>
      <c r="H27" s="151"/>
      <c r="I27" s="151"/>
    </row>
    <row r="28" spans="2:12" ht="18.75" x14ac:dyDescent="0.25">
      <c r="B28" s="151"/>
      <c r="C28" s="151"/>
      <c r="D28" s="151"/>
      <c r="E28" s="151"/>
      <c r="F28" s="151"/>
      <c r="G28" s="151"/>
      <c r="H28" s="151"/>
      <c r="I28" s="151"/>
    </row>
    <row r="29" spans="2:12" x14ac:dyDescent="0.25">
      <c r="B29" s="35"/>
      <c r="C29" s="58"/>
      <c r="D29" s="58"/>
      <c r="E29" s="58"/>
      <c r="F29" s="57"/>
      <c r="G29" s="57"/>
      <c r="H29" s="57"/>
      <c r="I29" s="58"/>
    </row>
    <row r="30" spans="2:12" x14ac:dyDescent="0.25">
      <c r="B30" s="35"/>
      <c r="C30" s="58"/>
      <c r="D30" s="58"/>
      <c r="E30" s="58"/>
      <c r="F30" s="57"/>
      <c r="G30" s="57"/>
      <c r="H30" s="57"/>
      <c r="I30" s="58"/>
    </row>
    <row r="31" spans="2:12" x14ac:dyDescent="0.25">
      <c r="C31" s="60"/>
      <c r="D31" s="60"/>
      <c r="E31" s="60"/>
      <c r="F31" s="60"/>
      <c r="G31" s="60"/>
      <c r="H31" s="60"/>
      <c r="I31" s="60"/>
    </row>
    <row r="32" spans="2:12" x14ac:dyDescent="0.25">
      <c r="C32" s="60"/>
      <c r="D32" s="60"/>
      <c r="E32" s="60"/>
      <c r="F32" s="60"/>
      <c r="G32" s="60"/>
      <c r="H32" s="60"/>
      <c r="I32" s="60"/>
    </row>
    <row r="33" spans="2:9" x14ac:dyDescent="0.25">
      <c r="C33" s="78"/>
      <c r="D33" s="78"/>
      <c r="E33" s="78"/>
      <c r="F33" s="134"/>
      <c r="G33" s="134"/>
      <c r="H33" s="134"/>
      <c r="I33" s="78"/>
    </row>
    <row r="34" spans="2:9" x14ac:dyDescent="0.25">
      <c r="C34" s="78"/>
      <c r="D34" s="78"/>
      <c r="E34" s="78"/>
      <c r="F34" s="134"/>
      <c r="G34" s="134"/>
      <c r="H34" s="134"/>
      <c r="I34" s="78"/>
    </row>
    <row r="35" spans="2:9" x14ac:dyDescent="0.25">
      <c r="C35" s="78"/>
      <c r="D35" s="78"/>
      <c r="E35" s="78"/>
      <c r="F35" s="134"/>
      <c r="G35" s="134"/>
      <c r="H35" s="134"/>
      <c r="I35" s="78"/>
    </row>
    <row r="36" spans="2:9" s="42" customFormat="1" ht="18.75" x14ac:dyDescent="0.3">
      <c r="B36" s="16" t="str">
        <f>Ф1!A57</f>
        <v>Заместитель Председателя Правления</v>
      </c>
      <c r="C36" s="135"/>
      <c r="D36" s="14"/>
      <c r="E36" s="135"/>
      <c r="F36" s="136"/>
      <c r="G36" s="136"/>
      <c r="H36" s="4" t="s">
        <v>44</v>
      </c>
      <c r="I36" s="136"/>
    </row>
    <row r="37" spans="2:9" s="42" customFormat="1" ht="28.5" customHeight="1" x14ac:dyDescent="0.3">
      <c r="B37" s="37"/>
      <c r="C37" s="38"/>
      <c r="D37" s="39"/>
      <c r="E37" s="40"/>
      <c r="H37" s="30"/>
      <c r="I37" s="41"/>
    </row>
    <row r="38" spans="2:9" s="42" customFormat="1" ht="18.75" x14ac:dyDescent="0.3">
      <c r="B38" s="37" t="s">
        <v>98</v>
      </c>
      <c r="C38" s="38"/>
      <c r="D38" s="14"/>
      <c r="E38" s="14"/>
      <c r="H38" s="4" t="s">
        <v>99</v>
      </c>
    </row>
    <row r="39" spans="2:9" s="42" customFormat="1" ht="18.75" x14ac:dyDescent="0.3">
      <c r="B39" s="43"/>
      <c r="C39" s="38"/>
      <c r="D39" s="38"/>
      <c r="E39" s="38"/>
      <c r="F39" s="38"/>
      <c r="G39" s="38"/>
      <c r="H39" s="26"/>
      <c r="I39" s="38"/>
    </row>
  </sheetData>
  <mergeCells count="4">
    <mergeCell ref="B2:I2"/>
    <mergeCell ref="B3:I3"/>
    <mergeCell ref="C17:H17"/>
    <mergeCell ref="C6:H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1" manualBreakCount="1">
    <brk id="28" min="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Ф1!Область_печати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Лаура Серменова</cp:lastModifiedBy>
  <cp:lastPrinted>2019-05-14T10:22:26Z</cp:lastPrinted>
  <dcterms:created xsi:type="dcterms:W3CDTF">2017-02-27T03:37:51Z</dcterms:created>
  <dcterms:modified xsi:type="dcterms:W3CDTF">2023-05-30T03:59:47Z</dcterms:modified>
</cp:coreProperties>
</file>