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sermenova\Desktop\Desktop\KASE и ДФО\ФО_1кв._конс\"/>
    </mc:Choice>
  </mc:AlternateContent>
  <bookViews>
    <workbookView xWindow="0" yWindow="0" windowWidth="28800" windowHeight="11835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Ф1!$A$1:$E$58</definedName>
    <definedName name="_xlnm.Print_Area" localSheetId="3">Ф4!$B$1:$K$34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C51" i="2"/>
  <c r="I12" i="7"/>
  <c r="K12" i="7"/>
  <c r="I11" i="7"/>
  <c r="K11" i="7"/>
  <c r="I8" i="7"/>
  <c r="I9" i="7"/>
  <c r="I10" i="7"/>
  <c r="J10" i="7"/>
  <c r="K10" i="7"/>
  <c r="I7" i="7"/>
  <c r="K7" i="7"/>
  <c r="K13" i="7"/>
  <c r="F51" i="2"/>
  <c r="J13" i="7"/>
  <c r="F50" i="2"/>
  <c r="C10" i="7"/>
  <c r="C13" i="7"/>
  <c r="D10" i="7"/>
  <c r="D13" i="7"/>
  <c r="E10" i="7"/>
  <c r="E13" i="7"/>
  <c r="F10" i="7"/>
  <c r="F13" i="7"/>
  <c r="G10" i="7"/>
  <c r="G13" i="7"/>
  <c r="H10" i="7"/>
  <c r="H13" i="7"/>
  <c r="I13" i="7"/>
  <c r="F49" i="2"/>
  <c r="F48" i="2"/>
  <c r="F47" i="2"/>
  <c r="F46" i="2"/>
  <c r="F45" i="2"/>
  <c r="F44" i="2"/>
  <c r="B39" i="6"/>
  <c r="D9" i="5"/>
  <c r="K9" i="7"/>
  <c r="K8" i="7"/>
  <c r="D23" i="7"/>
  <c r="D17" i="6"/>
  <c r="D29" i="6"/>
  <c r="I19" i="7"/>
  <c r="I20" i="7"/>
  <c r="I21" i="7"/>
  <c r="J21" i="7"/>
  <c r="K21" i="7"/>
  <c r="I22" i="7"/>
  <c r="K22" i="7"/>
  <c r="K23" i="7"/>
  <c r="J23" i="7"/>
  <c r="C21" i="7"/>
  <c r="C23" i="7"/>
  <c r="E21" i="7"/>
  <c r="E23" i="7"/>
  <c r="F21" i="7"/>
  <c r="F23" i="7"/>
  <c r="G21" i="7"/>
  <c r="G23" i="7"/>
  <c r="H21" i="7"/>
  <c r="H23" i="7"/>
  <c r="I23" i="7"/>
  <c r="D21" i="7"/>
  <c r="K20" i="7"/>
  <c r="K19" i="7"/>
  <c r="B32" i="7"/>
  <c r="D56" i="6"/>
  <c r="B56" i="6"/>
  <c r="B17" i="6"/>
  <c r="B29" i="6"/>
  <c r="D39" i="6"/>
  <c r="D60" i="6"/>
  <c r="D62" i="6"/>
  <c r="D46" i="6"/>
  <c r="A66" i="6"/>
  <c r="E49" i="5"/>
  <c r="E43" i="5"/>
  <c r="E17" i="5"/>
  <c r="E10" i="5"/>
  <c r="E13" i="5"/>
  <c r="E25" i="5"/>
  <c r="E29" i="5"/>
  <c r="E31" i="5"/>
  <c r="E44" i="5"/>
  <c r="E35" i="5"/>
  <c r="A54" i="5"/>
  <c r="E34" i="7"/>
  <c r="E32" i="7"/>
  <c r="B3" i="7"/>
  <c r="D68" i="6"/>
  <c r="D66" i="6"/>
  <c r="B60" i="6"/>
  <c r="B62" i="6"/>
  <c r="B46" i="6"/>
  <c r="E56" i="5"/>
  <c r="E54" i="5"/>
  <c r="C49" i="5"/>
  <c r="C43" i="5"/>
  <c r="C17" i="5"/>
  <c r="C10" i="5"/>
  <c r="C13" i="5"/>
  <c r="C25" i="5"/>
  <c r="C29" i="5"/>
  <c r="C31" i="5"/>
  <c r="C44" i="5"/>
  <c r="C35" i="5"/>
  <c r="E27" i="2"/>
  <c r="E41" i="2"/>
  <c r="E49" i="2"/>
  <c r="E51" i="2"/>
  <c r="E52" i="2"/>
  <c r="E53" i="2"/>
  <c r="C27" i="2"/>
  <c r="C41" i="2"/>
  <c r="C52" i="2"/>
  <c r="C53" i="2"/>
</calcChain>
</file>

<file path=xl/sharedStrings.xml><?xml version="1.0" encoding="utf-8"?>
<sst xmlns="http://schemas.openxmlformats.org/spreadsheetml/2006/main" count="214" uniqueCount="165">
  <si>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</si>
  <si>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</si>
  <si>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</si>
  <si>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</si>
  <si>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</si>
  <si>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</si>
  <si>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</si>
  <si>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</si>
  <si>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</si>
  <si>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</si>
  <si>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</si>
  <si>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</si>
  <si>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</si>
  <si>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</si>
  <si>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</si>
  <si>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</si>
  <si>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</si>
  <si>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</si>
  <si>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</si>
  <si>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</si>
  <si>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>Дивиденды выплаченные</t>
  </si>
  <si>
    <t>Поступление/(использование) денежных средств от финансовой деятельности</t>
  </si>
  <si>
    <t>Прочий совокупный (убыток)/ доход</t>
  </si>
  <si>
    <t>Поступление от выпуска акций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</si>
  <si>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</si>
  <si>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</si>
  <si>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</si>
  <si>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</si>
  <si>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</si>
  <si>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</si>
  <si>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</si>
  <si>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</si>
  <si>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</si>
  <si>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</si>
  <si>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</si>
  <si>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</si>
  <si>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</si>
  <si>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</si>
  <si>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</si>
  <si>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</si>
  <si>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</si>
  <si>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</si>
  <si>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</si>
  <si>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</si>
  <si>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</si>
  <si>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</si>
  <si>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</si>
  <si>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</si>
  <si>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</si>
  <si>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</si>
  <si>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</si>
  <si>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</si>
  <si>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</si>
  <si>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</si>
  <si>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</si>
  <si>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Чистая прибыль/(убыток) от операций с финансовыми активами, оцениваемыми по справедливой стоимости через прочий совокупный доход</t>
  </si>
  <si>
    <t>Чистые заработанные страховые премии</t>
  </si>
  <si>
    <t xml:space="preserve">Прочие операционные (расходы)/ доходы, нетто </t>
  </si>
  <si>
    <t>Операционный доход</t>
  </si>
  <si>
    <t xml:space="preserve">Административные расходы </t>
  </si>
  <si>
    <t>Доля финансового результата ассоциированных и совместных предприятий</t>
  </si>
  <si>
    <t xml:space="preserve">Статьи,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</si>
  <si>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</si>
  <si>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</si>
  <si>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>Итого совокупного дохода, причитающегося:</t>
  </si>
  <si>
    <t xml:space="preserve"> - владельцам Холдинга</t>
  </si>
  <si>
    <t xml:space="preserve"> - неконтролирующим долям</t>
  </si>
  <si>
    <t>Базовая и разводненная прибыль на акцию, в тенге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</si>
  <si>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</si>
  <si>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</si>
  <si>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</si>
  <si>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</si>
  <si>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</si>
  <si>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</si>
  <si>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</si>
  <si>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дебиторской задолженности по финансовой аренде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</si>
  <si>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</si>
  <si>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</si>
  <si>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</si>
  <si>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</si>
  <si>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</si>
  <si>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</si>
  <si>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</si>
  <si>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</si>
  <si>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</si>
  <si>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</si>
  <si>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</si>
  <si>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Прибыль, причитающаяся:</t>
  </si>
  <si>
    <t>Процентный доход, расчитанный с использованием метода эффективной процентной ставки</t>
  </si>
  <si>
    <t>Прибыль за год</t>
  </si>
  <si>
    <t>ПРИБЫЛЬ ЗА ГОД</t>
  </si>
  <si>
    <t>Итого совокупного дохода за год</t>
  </si>
  <si>
    <t>Прочий совокупный (убыток)/доход за год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</si>
  <si>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</si>
  <si>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</si>
  <si>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</si>
  <si>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</si>
  <si>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</si>
  <si>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</si>
  <si>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</si>
  <si>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Инвестиции, учитываемые методом долевого участия</t>
  </si>
  <si>
    <t>Инвестиционная собственность</t>
  </si>
  <si>
    <t>Долгосрочные активы, предназначенные для продажи</t>
  </si>
  <si>
    <t>Государственные субсидии</t>
  </si>
  <si>
    <t>-</t>
  </si>
  <si>
    <t>Чистая прибыль/(убыток) от операций с активами, оцениваемыми по справедливой стоимости, изменения которой отражаются в составе прибыли или убытка за период</t>
  </si>
  <si>
    <t>Главный бухгалтер</t>
  </si>
  <si>
    <t>Есенгараева К.Д.</t>
  </si>
  <si>
    <t>Управляющий директор, член Правления</t>
  </si>
  <si>
    <t>31 декабря 2020 г.</t>
  </si>
  <si>
    <t xml:space="preserve">Чистые расходы по страховым выплатам и по изменениям в резервах по договорам страхования </t>
  </si>
  <si>
    <t>Статьи, которые не будут впоследствии реклассифицированы в состав прибыли или убытка:</t>
  </si>
  <si>
    <t>Нетто-величина изменений справедливой стоимости долевых инструментов, оцениваемых по справедливой стоимости через прочий совокупный доход</t>
  </si>
  <si>
    <t>Резерв справедливой стоимости ценных бумаг:</t>
  </si>
  <si>
    <t xml:space="preserve">Административные и прочие операционные расходы уплаченные </t>
  </si>
  <si>
    <t>Чистый (прирост)/снижение по:</t>
  </si>
  <si>
    <t>активам, оцениваемым по справедливой стоимости, изменения которой отражаются в составе прибыли или убытка за период</t>
  </si>
  <si>
    <t>средствам в банках</t>
  </si>
  <si>
    <t>кредитам, выданным клиентам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</si>
  <si>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</si>
  <si>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</si>
  <si>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</si>
  <si>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</si>
  <si>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</si>
  <si>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</si>
  <si>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</si>
  <si>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</si>
  <si>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</si>
  <si>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Поступления от выбытия основных средств</t>
  </si>
  <si>
    <t xml:space="preserve">Поступления от выбытия ассоциированных и совместных предприятий </t>
  </si>
  <si>
    <t>Чистые денежные средства, полученные от инвестиционной деятельности</t>
  </si>
  <si>
    <t>Получение займов от банков и прочих финансовых институтов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</si>
  <si>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</si>
  <si>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</si>
  <si>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</si>
  <si>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</si>
  <si>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</si>
  <si>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 xml:space="preserve">Погашение /выкуп долговых ценных бумаг выпущенных 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</si>
  <si>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</si>
  <si>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</si>
  <si>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</si>
  <si>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</si>
  <si>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</si>
  <si>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</si>
  <si>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Прочий совокупный доход</t>
  </si>
  <si>
    <t>Итого совокупного дохода за период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</si>
  <si>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</si>
  <si>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</si>
  <si>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Остаток на 1 января 2020 года</t>
  </si>
  <si>
    <t xml:space="preserve"> АО "Национальный управляющий холдинг "Байтерек" по состоянию на 31 марта 2021 года</t>
  </si>
  <si>
    <t>31 марта 2021 г.</t>
  </si>
  <si>
    <t>не аудировано</t>
  </si>
  <si>
    <t>Три месяца, закончившиеся 
31 марта 2020 г.</t>
  </si>
  <si>
    <t>Три месяца, закончившиеся 
31 марта 2021 г.</t>
  </si>
  <si>
    <t>Восстановление/(создание) резерва под обесценение прочих финансовых активов и условных обязательств кредитного характера</t>
  </si>
  <si>
    <t>Прочие полученные операционные доходы/(уплаченные расходы)</t>
  </si>
  <si>
    <t>Уплаченные расходы на содержание персонала</t>
  </si>
  <si>
    <t>Прочее</t>
  </si>
  <si>
    <t>Переводы и прочие движения</t>
  </si>
  <si>
    <t>Остаток на 31 марта 2021 года</t>
  </si>
  <si>
    <t>Остаток на 1 января 2021 года</t>
  </si>
  <si>
    <t>Присоединение АО «НУХ «КазАгро»</t>
  </si>
  <si>
    <t>Прочая дебиторская задолженность</t>
  </si>
  <si>
    <t>Требования по государственным субсидиям</t>
  </si>
  <si>
    <t>Поступление денежных средств от АО «НУХ «КазАгро» в результате присоединения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</si>
</sst>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8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2" fillId="0" borderId="0"/>
    <xf numFmtId="0" fontId="5" fillId="0" borderId="0"/>
    <xf numFmtId="0" fontId="34" fillId="0" borderId="0"/>
  </cellStyleXfs>
  <cellXfs count="187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 applyFill="1" applyAlignment="1"/>
    <xf numFmtId="3" fontId="10" fillId="0" borderId="0" xfId="0" applyNumberFormat="1" applyFont="1"/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5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3" fontId="3" fillId="0" borderId="0" xfId="2" applyNumberFormat="1" applyFont="1" applyFill="1"/>
    <xf numFmtId="165" fontId="6" fillId="0" borderId="4" xfId="4" applyNumberFormat="1" applyFont="1" applyFill="1" applyBorder="1" applyAlignment="1" applyProtection="1"/>
    <xf numFmtId="165" fontId="7" fillId="0" borderId="0" xfId="4" applyNumberFormat="1" applyFont="1" applyFill="1" applyBorder="1" applyAlignment="1" applyProtection="1"/>
    <xf numFmtId="165" fontId="7" fillId="0" borderId="2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165" fontId="6" fillId="0" borderId="3" xfId="4" applyNumberFormat="1" applyFont="1" applyFill="1" applyBorder="1" applyAlignment="1" applyProtection="1"/>
    <xf numFmtId="3" fontId="3" fillId="0" borderId="0" xfId="4" applyNumberFormat="1" applyFont="1" applyFill="1" applyAlignment="1"/>
    <xf numFmtId="165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1" fillId="0" borderId="4" xfId="4" applyNumberFormat="1" applyFont="1" applyFill="1" applyBorder="1" applyAlignment="1" applyProtection="1">
      <alignment wrapText="1"/>
    </xf>
    <xf numFmtId="3" fontId="3" fillId="0" borderId="0" xfId="2" applyNumberFormat="1" applyFont="1" applyFill="1" applyAlignment="1"/>
    <xf numFmtId="167" fontId="9" fillId="0" borderId="0" xfId="0" applyNumberFormat="1" applyFont="1" applyAlignment="1">
      <alignment wrapText="1"/>
    </xf>
    <xf numFmtId="167" fontId="9" fillId="0" borderId="0" xfId="0" applyNumberFormat="1" applyFont="1" applyBorder="1" applyAlignment="1">
      <alignment wrapText="1"/>
    </xf>
    <xf numFmtId="167" fontId="7" fillId="0" borderId="2" xfId="4" applyNumberFormat="1" applyFont="1" applyFill="1" applyBorder="1" applyAlignment="1" applyProtection="1">
      <alignment horizontal="right"/>
    </xf>
    <xf numFmtId="167" fontId="7" fillId="0" borderId="0" xfId="4" applyNumberFormat="1" applyFont="1" applyFill="1" applyBorder="1" applyAlignment="1" applyProtection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Border="1" applyAlignment="1">
      <alignment wrapText="1"/>
    </xf>
    <xf numFmtId="167" fontId="6" fillId="0" borderId="2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1" fillId="0" borderId="0" xfId="0" applyNumberFormat="1" applyFont="1" applyBorder="1" applyAlignment="1">
      <alignment wrapText="1"/>
    </xf>
    <xf numFmtId="167" fontId="10" fillId="0" borderId="0" xfId="0" applyNumberFormat="1" applyFont="1"/>
    <xf numFmtId="167" fontId="1" fillId="0" borderId="0" xfId="0" applyNumberFormat="1" applyFont="1" applyAlignment="1">
      <alignment wrapText="1"/>
    </xf>
    <xf numFmtId="167" fontId="1" fillId="0" borderId="2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0" xfId="4" applyNumberFormat="1" applyFont="1" applyFill="1" applyBorder="1" applyAlignment="1" applyProtection="1">
      <alignment horizontal="right"/>
    </xf>
    <xf numFmtId="167" fontId="10" fillId="0" borderId="0" xfId="0" applyNumberFormat="1" applyFont="1" applyAlignment="1"/>
    <xf numFmtId="167" fontId="10" fillId="0" borderId="0" xfId="0" applyNumberFormat="1" applyFont="1" applyBorder="1"/>
    <xf numFmtId="167" fontId="15" fillId="0" borderId="0" xfId="0" applyNumberFormat="1" applyFont="1"/>
    <xf numFmtId="3" fontId="3" fillId="0" borderId="0" xfId="2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5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4" applyNumberFormat="1" applyFont="1" applyFill="1" applyAlignment="1">
      <alignment horizontal="right"/>
    </xf>
    <xf numFmtId="165" fontId="27" fillId="0" borderId="0" xfId="4" applyNumberFormat="1" applyFont="1" applyFill="1" applyBorder="1" applyAlignment="1" applyProtection="1">
      <alignment horizontal="right"/>
    </xf>
    <xf numFmtId="165" fontId="26" fillId="0" borderId="0" xfId="4" applyNumberFormat="1" applyFont="1" applyFill="1" applyBorder="1" applyAlignment="1" applyProtection="1">
      <alignment horizontal="right"/>
    </xf>
    <xf numFmtId="165" fontId="26" fillId="0" borderId="2" xfId="4" applyNumberFormat="1" applyFont="1" applyFill="1" applyBorder="1" applyAlignment="1" applyProtection="1">
      <alignment horizontal="right"/>
    </xf>
    <xf numFmtId="166" fontId="25" fillId="0" borderId="3" xfId="6" applyNumberFormat="1" applyFont="1" applyBorder="1" applyAlignment="1">
      <alignment horizontal="right" vertical="center" wrapText="1"/>
    </xf>
    <xf numFmtId="166" fontId="26" fillId="0" borderId="0" xfId="6" applyNumberFormat="1" applyFont="1" applyAlignment="1">
      <alignment horizontal="right" vertical="center" wrapText="1"/>
    </xf>
    <xf numFmtId="166" fontId="26" fillId="0" borderId="0" xfId="6" applyNumberFormat="1" applyFont="1" applyBorder="1" applyAlignment="1">
      <alignment horizontal="right" vertical="center" wrapText="1"/>
    </xf>
    <xf numFmtId="166" fontId="25" fillId="0" borderId="0" xfId="6" applyNumberFormat="1" applyFont="1" applyAlignment="1">
      <alignment horizontal="right" vertical="center" wrapText="1"/>
    </xf>
    <xf numFmtId="166" fontId="25" fillId="0" borderId="3" xfId="6" applyNumberFormat="1" applyFont="1" applyBorder="1" applyAlignment="1">
      <alignment horizontal="right" wrapText="1"/>
    </xf>
    <xf numFmtId="165" fontId="29" fillId="0" borderId="0" xfId="4" applyNumberFormat="1" applyFont="1" applyFill="1" applyBorder="1" applyAlignment="1" applyProtection="1">
      <alignment horizontal="right"/>
    </xf>
    <xf numFmtId="165" fontId="25" fillId="0" borderId="2" xfId="4" applyNumberFormat="1" applyFont="1" applyFill="1" applyBorder="1" applyAlignment="1" applyProtection="1">
      <alignment horizontal="right"/>
    </xf>
    <xf numFmtId="165" fontId="25" fillId="0" borderId="3" xfId="4" applyNumberFormat="1" applyFont="1" applyFill="1" applyBorder="1" applyAlignment="1" applyProtection="1">
      <alignment horizontal="right"/>
    </xf>
    <xf numFmtId="166" fontId="26" fillId="0" borderId="3" xfId="6" applyNumberFormat="1" applyFont="1" applyBorder="1" applyAlignment="1">
      <alignment horizontal="right" vertical="center" wrapText="1"/>
    </xf>
    <xf numFmtId="166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3" fontId="19" fillId="0" borderId="0" xfId="0" applyNumberFormat="1" applyFont="1" applyBorder="1" applyAlignment="1">
      <alignment vertical="center" wrapText="1"/>
    </xf>
    <xf numFmtId="167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vertical="center" wrapText="1"/>
    </xf>
    <xf numFmtId="165" fontId="31" fillId="0" borderId="0" xfId="4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 vertical="center" wrapText="1"/>
    </xf>
    <xf numFmtId="164" fontId="3" fillId="0" borderId="0" xfId="6" applyFont="1" applyFill="1" applyAlignment="1" applyProtection="1"/>
    <xf numFmtId="165" fontId="6" fillId="0" borderId="2" xfId="4" applyNumberFormat="1" applyFont="1" applyFill="1" applyBorder="1" applyAlignment="1" applyProtection="1"/>
    <xf numFmtId="164" fontId="3" fillId="0" borderId="5" xfId="6" applyFont="1" applyFill="1" applyBorder="1" applyAlignment="1" applyProtection="1"/>
    <xf numFmtId="164" fontId="3" fillId="0" borderId="0" xfId="6" applyFont="1" applyFill="1" applyAlignment="1"/>
    <xf numFmtId="0" fontId="32" fillId="0" borderId="0" xfId="2" applyFont="1" applyFill="1" applyAlignment="1">
      <alignment wrapText="1"/>
    </xf>
    <xf numFmtId="167" fontId="9" fillId="0" borderId="5" xfId="0" applyNumberFormat="1" applyFont="1" applyBorder="1" applyAlignment="1">
      <alignment wrapText="1"/>
    </xf>
    <xf numFmtId="164" fontId="7" fillId="0" borderId="0" xfId="6" applyFont="1" applyFill="1" applyBorder="1" applyAlignment="1" applyProtection="1"/>
    <xf numFmtId="164" fontId="6" fillId="0" borderId="3" xfId="6" applyFont="1" applyFill="1" applyBorder="1" applyAlignment="1" applyProtection="1"/>
    <xf numFmtId="0" fontId="2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31" fillId="0" borderId="3" xfId="4" applyNumberFormat="1" applyFont="1" applyFill="1" applyBorder="1" applyAlignment="1" applyProtection="1">
      <alignment horizontal="right"/>
    </xf>
    <xf numFmtId="3" fontId="3" fillId="0" borderId="0" xfId="6" applyNumberFormat="1" applyFont="1" applyFill="1" applyAlignment="1">
      <alignment horizontal="right"/>
    </xf>
    <xf numFmtId="3" fontId="13" fillId="0" borderId="0" xfId="2" applyNumberFormat="1" applyFont="1" applyFill="1" applyAlignment="1">
      <alignment horizontal="right"/>
    </xf>
    <xf numFmtId="3" fontId="13" fillId="0" borderId="0" xfId="2" applyNumberFormat="1" applyFont="1" applyFill="1"/>
    <xf numFmtId="0" fontId="9" fillId="0" borderId="0" xfId="0" applyFont="1" applyAlignment="1">
      <alignment horizontal="left" vertical="center" wrapText="1"/>
    </xf>
    <xf numFmtId="166" fontId="1" fillId="0" borderId="4" xfId="6" applyNumberFormat="1" applyFont="1" applyFill="1" applyBorder="1" applyAlignment="1" applyProtection="1">
      <alignment wrapText="1"/>
    </xf>
    <xf numFmtId="166" fontId="1" fillId="0" borderId="4" xfId="6" applyNumberFormat="1" applyFont="1" applyFill="1" applyBorder="1" applyAlignment="1" applyProtection="1">
      <alignment horizontal="right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3" fontId="35" fillId="0" borderId="0" xfId="0" applyNumberFormat="1" applyFont="1"/>
    <xf numFmtId="0" fontId="35" fillId="0" borderId="0" xfId="0" applyFont="1"/>
    <xf numFmtId="165" fontId="3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66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justify"/>
    </xf>
    <xf numFmtId="0" fontId="2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justify"/>
    </xf>
    <xf numFmtId="3" fontId="3" fillId="0" borderId="1" xfId="5" applyNumberFormat="1" applyFont="1" applyFill="1" applyBorder="1" applyAlignment="1"/>
    <xf numFmtId="0" fontId="26" fillId="0" borderId="0" xfId="0" applyFont="1"/>
    <xf numFmtId="0" fontId="28" fillId="0" borderId="0" xfId="0" applyFont="1" applyAlignment="1">
      <alignment vertical="center" wrapText="1"/>
    </xf>
    <xf numFmtId="165" fontId="28" fillId="0" borderId="0" xfId="4" applyNumberFormat="1" applyFont="1" applyFill="1" applyBorder="1" applyAlignment="1" applyProtection="1">
      <alignment horizontal="right"/>
    </xf>
    <xf numFmtId="164" fontId="7" fillId="0" borderId="2" xfId="6" applyFont="1" applyFill="1" applyBorder="1" applyAlignment="1" applyProtection="1"/>
    <xf numFmtId="0" fontId="36" fillId="0" borderId="0" xfId="0" applyFont="1" applyAlignment="1">
      <alignment vertical="center" wrapText="1"/>
    </xf>
    <xf numFmtId="0" fontId="36" fillId="0" borderId="0" xfId="0" applyFont="1"/>
    <xf numFmtId="0" fontId="1" fillId="0" borderId="2" xfId="0" applyFont="1" applyBorder="1" applyAlignment="1">
      <alignment horizontal="center" vertical="center" wrapText="1"/>
    </xf>
    <xf numFmtId="165" fontId="6" fillId="0" borderId="1" xfId="4" applyNumberFormat="1" applyFont="1" applyFill="1" applyBorder="1" applyAlignment="1" applyProtection="1"/>
    <xf numFmtId="3" fontId="3" fillId="0" borderId="0" xfId="4" applyNumberFormat="1" applyFont="1" applyFill="1" applyAlignment="1">
      <alignment horizontal="right"/>
    </xf>
    <xf numFmtId="165" fontId="7" fillId="0" borderId="2" xfId="4" applyNumberFormat="1" applyFont="1" applyFill="1" applyBorder="1" applyAlignment="1" applyProtection="1">
      <alignment horizontal="right"/>
    </xf>
    <xf numFmtId="165" fontId="6" fillId="0" borderId="0" xfId="4" applyNumberFormat="1" applyFont="1" applyFill="1" applyBorder="1" applyAlignment="1" applyProtection="1">
      <alignment horizontal="right"/>
    </xf>
    <xf numFmtId="164" fontId="7" fillId="0" borderId="0" xfId="6" applyFont="1" applyFill="1" applyBorder="1" applyAlignment="1" applyProtection="1">
      <alignment horizontal="right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6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0" xfId="2" applyFont="1" applyFill="1" applyBorder="1" applyAlignment="1">
      <alignment horizontal="center"/>
    </xf>
  </cellXfs>
  <cellStyles count="10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Обычный 63" xfId="9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ZHO~1/AppData/Local/Temp/notesF3B52A/Non-financial/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en001/AppData/Local/Temp/notesF3B52A/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_buh\&#1060;&#1080;&#1085;&#1072;&#1085;&#1089;&#1086;&#1074;&#1072;&#1103;%20&#1086;&#1090;&#1095;&#1077;&#1090;&#1085;&#1086;&#1089;&#1090;&#1100;\2020\1%20&#1050;&#1042;&#1040;&#1056;&#1058;&#1040;&#1051;\KASE\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  <row r="75">
          <cell r="D75" t="str">
            <v>Есенгараева К.Д.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tabSelected="1" view="pageBreakPreview" zoomScale="60" zoomScaleNormal="100" workbookViewId="0">
      <selection activeCell="A5" sqref="A5"/>
    </sheetView>
  </sheetViews>
  <sheetFormatPr defaultColWidth="9.140625" defaultRowHeight="15.75" x14ac:dyDescent="0.25"/>
  <cols>
    <col min="1" max="1" width="76.85546875" style="7" customWidth="1"/>
    <col min="2" max="2" width="8.85546875" style="86" customWidth="1"/>
    <col min="3" max="3" width="21.140625" style="7" customWidth="1"/>
    <col min="4" max="4" width="1.85546875" style="7" customWidth="1"/>
    <col min="5" max="5" width="22.28515625" style="7" customWidth="1"/>
    <col min="6" max="6" width="14.85546875" style="7" customWidth="1"/>
    <col min="7" max="7" width="11" style="7" bestFit="1" customWidth="1"/>
    <col min="8" max="16384" width="9.140625" style="7"/>
  </cols>
  <sheetData>
    <row r="2" spans="1:6" ht="18.75" x14ac:dyDescent="0.3">
      <c r="A2" s="172" t="s">
        <v>94</v>
      </c>
      <c r="B2" s="172"/>
      <c r="C2" s="172"/>
      <c r="D2" s="172"/>
      <c r="E2" s="172"/>
    </row>
    <row r="3" spans="1:6" ht="18.75" x14ac:dyDescent="0.3">
      <c r="A3" s="173" t="s">
        <v>149</v>
      </c>
      <c r="B3" s="173"/>
      <c r="C3" s="173"/>
      <c r="D3" s="173"/>
      <c r="E3" s="173"/>
    </row>
    <row r="5" spans="1:6" x14ac:dyDescent="0.25">
      <c r="B5" s="81" t="s">
        <v>25</v>
      </c>
      <c r="C5" s="11"/>
      <c r="E5" s="13"/>
    </row>
    <row r="6" spans="1:6" x14ac:dyDescent="0.25">
      <c r="A6" s="174"/>
      <c r="B6" s="81" t="s">
        <v>26</v>
      </c>
      <c r="C6" s="126" t="s">
        <v>150</v>
      </c>
      <c r="D6" s="175"/>
      <c r="E6" s="136" t="s">
        <v>109</v>
      </c>
    </row>
    <row r="7" spans="1:6" x14ac:dyDescent="0.25">
      <c r="A7" s="174"/>
      <c r="B7" s="89"/>
      <c r="C7" s="9" t="s">
        <v>0</v>
      </c>
      <c r="D7" s="175"/>
      <c r="E7" s="9" t="s">
        <v>0</v>
      </c>
    </row>
    <row r="8" spans="1:6" x14ac:dyDescent="0.25">
      <c r="A8" s="5" t="s">
        <v>5</v>
      </c>
      <c r="B8" s="81"/>
      <c r="C8" s="6"/>
      <c r="D8" s="6"/>
      <c r="E8" s="12"/>
    </row>
    <row r="9" spans="1:6" ht="24.95" customHeight="1" x14ac:dyDescent="0.3">
      <c r="A9" s="91" t="s">
        <v>6</v>
      </c>
      <c r="B9" s="92"/>
      <c r="C9" s="93">
        <v>1489824417</v>
      </c>
      <c r="D9" s="93"/>
      <c r="E9" s="93">
        <v>577623210</v>
      </c>
    </row>
    <row r="10" spans="1:6" ht="37.5" x14ac:dyDescent="0.3">
      <c r="A10" s="91" t="s">
        <v>98</v>
      </c>
      <c r="B10" s="92"/>
      <c r="C10" s="93">
        <v>145532128</v>
      </c>
      <c r="D10" s="93"/>
      <c r="E10" s="93">
        <v>127770366</v>
      </c>
    </row>
    <row r="11" spans="1:6" ht="24.95" customHeight="1" x14ac:dyDescent="0.3">
      <c r="A11" s="91" t="s">
        <v>27</v>
      </c>
      <c r="B11" s="92"/>
      <c r="C11" s="93">
        <v>391865428</v>
      </c>
      <c r="D11" s="93"/>
      <c r="E11" s="93">
        <v>343660770</v>
      </c>
    </row>
    <row r="12" spans="1:6" ht="24.95" customHeight="1" x14ac:dyDescent="0.3">
      <c r="A12" s="91" t="s">
        <v>99</v>
      </c>
      <c r="B12" s="92"/>
      <c r="C12" s="93">
        <v>251962074</v>
      </c>
      <c r="D12" s="93"/>
      <c r="E12" s="93">
        <v>259247511</v>
      </c>
    </row>
    <row r="13" spans="1:6" ht="24.95" customHeight="1" x14ac:dyDescent="0.3">
      <c r="A13" s="91" t="s">
        <v>28</v>
      </c>
      <c r="B13" s="92"/>
      <c r="C13" s="93">
        <v>3928640829</v>
      </c>
      <c r="D13" s="93"/>
      <c r="E13" s="93">
        <v>3316270022</v>
      </c>
    </row>
    <row r="14" spans="1:6" ht="24.95" customHeight="1" x14ac:dyDescent="0.3">
      <c r="A14" s="91" t="s">
        <v>29</v>
      </c>
      <c r="B14" s="92"/>
      <c r="C14" s="93">
        <v>1368770648</v>
      </c>
      <c r="D14" s="93"/>
      <c r="E14" s="93">
        <v>1436201117</v>
      </c>
      <c r="F14" s="146"/>
    </row>
    <row r="15" spans="1:6" ht="24.95" customHeight="1" x14ac:dyDescent="0.3">
      <c r="A15" s="91" t="s">
        <v>30</v>
      </c>
      <c r="B15" s="92"/>
      <c r="C15" s="93">
        <v>803700130</v>
      </c>
      <c r="D15" s="93"/>
      <c r="E15" s="93">
        <v>490616859</v>
      </c>
      <c r="F15" s="146"/>
    </row>
    <row r="16" spans="1:6" ht="24.95" customHeight="1" x14ac:dyDescent="0.3">
      <c r="A16" s="91" t="s">
        <v>100</v>
      </c>
      <c r="B16" s="92"/>
      <c r="C16" s="93" t="s">
        <v>104</v>
      </c>
      <c r="D16" s="93"/>
      <c r="E16" s="93">
        <v>2388</v>
      </c>
    </row>
    <row r="17" spans="1:7" ht="24.95" customHeight="1" x14ac:dyDescent="0.3">
      <c r="A17" s="91" t="s">
        <v>101</v>
      </c>
      <c r="B17" s="92"/>
      <c r="C17" s="93">
        <v>17325643</v>
      </c>
      <c r="D17" s="93"/>
      <c r="E17" s="93">
        <v>6194729</v>
      </c>
    </row>
    <row r="18" spans="1:7" ht="24.95" customHeight="1" x14ac:dyDescent="0.3">
      <c r="A18" s="154" t="s">
        <v>162</v>
      </c>
      <c r="B18" s="92"/>
      <c r="C18" s="93">
        <v>6525882</v>
      </c>
      <c r="D18" s="93"/>
      <c r="E18" s="93" t="s">
        <v>104</v>
      </c>
    </row>
    <row r="19" spans="1:7" ht="24.95" customHeight="1" x14ac:dyDescent="0.3">
      <c r="A19" s="154" t="s">
        <v>163</v>
      </c>
      <c r="B19" s="92"/>
      <c r="C19" s="93">
        <v>45839467</v>
      </c>
      <c r="D19" s="93"/>
      <c r="E19" s="93" t="s">
        <v>104</v>
      </c>
    </row>
    <row r="20" spans="1:7" ht="24.95" customHeight="1" x14ac:dyDescent="0.3">
      <c r="A20" s="91" t="s">
        <v>31</v>
      </c>
      <c r="B20" s="92"/>
      <c r="C20" s="93">
        <v>21030821</v>
      </c>
      <c r="D20" s="93"/>
      <c r="E20" s="93">
        <v>16041107</v>
      </c>
    </row>
    <row r="21" spans="1:7" ht="24.95" customHeight="1" x14ac:dyDescent="0.3">
      <c r="A21" s="91" t="s">
        <v>32</v>
      </c>
      <c r="B21" s="92"/>
      <c r="C21" s="93">
        <v>7935767</v>
      </c>
      <c r="D21" s="93"/>
      <c r="E21" s="93">
        <v>10429868</v>
      </c>
    </row>
    <row r="22" spans="1:7" ht="24.95" customHeight="1" x14ac:dyDescent="0.3">
      <c r="A22" s="91" t="s">
        <v>33</v>
      </c>
      <c r="B22" s="92"/>
      <c r="C22" s="93">
        <v>20112578</v>
      </c>
      <c r="D22" s="93"/>
      <c r="E22" s="93">
        <v>17798673</v>
      </c>
    </row>
    <row r="23" spans="1:7" ht="24.95" customHeight="1" x14ac:dyDescent="0.3">
      <c r="A23" s="91" t="s">
        <v>34</v>
      </c>
      <c r="B23" s="92"/>
      <c r="C23" s="93">
        <v>9189324</v>
      </c>
      <c r="D23" s="93"/>
      <c r="E23" s="93">
        <v>7591382</v>
      </c>
    </row>
    <row r="24" spans="1:7" ht="24.95" customHeight="1" x14ac:dyDescent="0.3">
      <c r="A24" s="97" t="s">
        <v>102</v>
      </c>
      <c r="B24" s="92"/>
      <c r="C24" s="93">
        <v>16251297</v>
      </c>
      <c r="D24" s="93"/>
      <c r="E24" s="93">
        <v>12869742</v>
      </c>
    </row>
    <row r="25" spans="1:7" ht="24.95" customHeight="1" x14ac:dyDescent="0.3">
      <c r="A25" s="97" t="s">
        <v>35</v>
      </c>
      <c r="B25" s="92"/>
      <c r="C25" s="93">
        <v>51030606</v>
      </c>
      <c r="D25" s="93"/>
      <c r="E25" s="93">
        <v>17369093</v>
      </c>
    </row>
    <row r="26" spans="1:7" ht="24.95" customHeight="1" x14ac:dyDescent="0.3">
      <c r="A26" s="91" t="s">
        <v>7</v>
      </c>
      <c r="B26" s="92"/>
      <c r="C26" s="93">
        <v>147535724</v>
      </c>
      <c r="D26" s="93"/>
      <c r="E26" s="93">
        <v>173388678</v>
      </c>
      <c r="F26" s="15"/>
      <c r="G26" s="15"/>
    </row>
    <row r="27" spans="1:7" ht="24.95" customHeight="1" x14ac:dyDescent="0.25">
      <c r="A27" s="94" t="s">
        <v>8</v>
      </c>
      <c r="B27" s="95"/>
      <c r="C27" s="96">
        <f>SUM(C9:C26)</f>
        <v>8723072763</v>
      </c>
      <c r="D27" s="94"/>
      <c r="E27" s="96">
        <f>SUM(E9:E26)</f>
        <v>6813075515</v>
      </c>
    </row>
    <row r="28" spans="1:7" ht="24.95" customHeight="1" x14ac:dyDescent="0.25">
      <c r="A28" s="94"/>
      <c r="B28" s="95"/>
      <c r="C28" s="176"/>
      <c r="D28" s="171"/>
      <c r="E28" s="176"/>
    </row>
    <row r="29" spans="1:7" ht="24.95" customHeight="1" x14ac:dyDescent="0.25">
      <c r="A29" s="94" t="s">
        <v>9</v>
      </c>
      <c r="B29" s="95"/>
      <c r="C29" s="171"/>
      <c r="D29" s="171"/>
      <c r="E29" s="171"/>
    </row>
    <row r="30" spans="1:7" ht="24.95" customHeight="1" x14ac:dyDescent="0.3">
      <c r="A30" s="91" t="s">
        <v>36</v>
      </c>
      <c r="B30" s="92"/>
      <c r="C30" s="93">
        <v>1449935734</v>
      </c>
      <c r="D30" s="93"/>
      <c r="E30" s="93">
        <v>1062591005</v>
      </c>
    </row>
    <row r="31" spans="1:7" ht="18.75" x14ac:dyDescent="0.3">
      <c r="A31" s="91" t="s">
        <v>37</v>
      </c>
      <c r="B31" s="92"/>
      <c r="C31" s="93">
        <v>3511034242</v>
      </c>
      <c r="D31" s="93"/>
      <c r="E31" s="93">
        <v>2511162841</v>
      </c>
    </row>
    <row r="32" spans="1:7" ht="24.95" customHeight="1" x14ac:dyDescent="0.3">
      <c r="A32" s="91" t="s">
        <v>10</v>
      </c>
      <c r="B32" s="92"/>
      <c r="C32" s="93">
        <v>7111433</v>
      </c>
      <c r="D32" s="93"/>
      <c r="E32" s="93">
        <v>6991949</v>
      </c>
    </row>
    <row r="33" spans="1:6" ht="24.95" customHeight="1" x14ac:dyDescent="0.3">
      <c r="A33" s="97" t="s">
        <v>38</v>
      </c>
      <c r="B33" s="92"/>
      <c r="C33" s="93">
        <v>682477502</v>
      </c>
      <c r="D33" s="93"/>
      <c r="E33" s="93">
        <v>686324646</v>
      </c>
    </row>
    <row r="34" spans="1:6" ht="24.95" customHeight="1" x14ac:dyDescent="0.3">
      <c r="A34" s="91" t="s">
        <v>39</v>
      </c>
      <c r="B34" s="92"/>
      <c r="C34" s="93">
        <v>587613160</v>
      </c>
      <c r="D34" s="93"/>
      <c r="E34" s="93">
        <v>347670193</v>
      </c>
    </row>
    <row r="35" spans="1:6" ht="24.95" customHeight="1" x14ac:dyDescent="0.3">
      <c r="A35" s="91" t="s">
        <v>40</v>
      </c>
      <c r="B35" s="92"/>
      <c r="C35" s="93">
        <v>1183769</v>
      </c>
      <c r="D35" s="93"/>
      <c r="E35" s="93">
        <v>41699</v>
      </c>
    </row>
    <row r="36" spans="1:6" ht="24.95" customHeight="1" x14ac:dyDescent="0.3">
      <c r="A36" s="91" t="s">
        <v>41</v>
      </c>
      <c r="B36" s="92"/>
      <c r="C36" s="93">
        <v>64142403</v>
      </c>
      <c r="D36" s="93"/>
      <c r="E36" s="93">
        <v>33715827</v>
      </c>
    </row>
    <row r="37" spans="1:6" ht="24.95" customHeight="1" x14ac:dyDescent="0.3">
      <c r="A37" s="91" t="s">
        <v>42</v>
      </c>
      <c r="B37" s="92"/>
      <c r="C37" s="93">
        <v>28667469</v>
      </c>
      <c r="D37" s="93"/>
      <c r="E37" s="93">
        <v>24933675</v>
      </c>
    </row>
    <row r="38" spans="1:6" ht="24.95" customHeight="1" x14ac:dyDescent="0.3">
      <c r="A38" s="97" t="s">
        <v>43</v>
      </c>
      <c r="B38" s="92"/>
      <c r="C38" s="93">
        <v>120134789</v>
      </c>
      <c r="D38" s="93"/>
      <c r="E38" s="93">
        <v>82753520</v>
      </c>
    </row>
    <row r="39" spans="1:6" ht="24.95" customHeight="1" x14ac:dyDescent="0.3">
      <c r="A39" s="135" t="s">
        <v>103</v>
      </c>
      <c r="B39" s="92"/>
      <c r="C39" s="93">
        <v>561330769</v>
      </c>
      <c r="D39" s="93"/>
      <c r="E39" s="93">
        <v>580085440</v>
      </c>
    </row>
    <row r="40" spans="1:6" ht="24.95" customHeight="1" x14ac:dyDescent="0.3">
      <c r="A40" s="91" t="s">
        <v>11</v>
      </c>
      <c r="B40" s="92"/>
      <c r="C40" s="93">
        <v>78401442</v>
      </c>
      <c r="D40" s="93"/>
      <c r="E40" s="93">
        <v>46114914</v>
      </c>
    </row>
    <row r="41" spans="1:6" ht="24.95" customHeight="1" x14ac:dyDescent="0.25">
      <c r="A41" s="94" t="s">
        <v>12</v>
      </c>
      <c r="B41" s="95"/>
      <c r="C41" s="96">
        <f>SUM(C30:C40)</f>
        <v>7092032712</v>
      </c>
      <c r="D41" s="94"/>
      <c r="E41" s="96">
        <f>SUM(E30:E40)</f>
        <v>5382385709</v>
      </c>
    </row>
    <row r="42" spans="1:6" ht="24.95" customHeight="1" x14ac:dyDescent="0.25">
      <c r="A42" s="94"/>
      <c r="B42" s="95"/>
      <c r="C42" s="98"/>
      <c r="D42" s="171"/>
      <c r="E42" s="98"/>
    </row>
    <row r="43" spans="1:6" ht="24.95" customHeight="1" x14ac:dyDescent="0.25">
      <c r="A43" s="94" t="s">
        <v>14</v>
      </c>
      <c r="B43" s="95"/>
      <c r="C43" s="91"/>
      <c r="D43" s="171"/>
      <c r="E43" s="91"/>
    </row>
    <row r="44" spans="1:6" ht="24.95" customHeight="1" x14ac:dyDescent="0.25">
      <c r="A44" s="91" t="s">
        <v>13</v>
      </c>
      <c r="B44" s="92"/>
      <c r="C44" s="99">
        <v>1266238962</v>
      </c>
      <c r="D44" s="91"/>
      <c r="E44" s="99">
        <v>1046504712</v>
      </c>
      <c r="F44" s="147">
        <f>C44-Ф4!C13</f>
        <v>0</v>
      </c>
    </row>
    <row r="45" spans="1:6" ht="24.95" customHeight="1" x14ac:dyDescent="0.3">
      <c r="A45" s="91" t="s">
        <v>44</v>
      </c>
      <c r="B45" s="92"/>
      <c r="C45" s="100">
        <v>-10270424</v>
      </c>
      <c r="D45" s="100"/>
      <c r="E45" s="100">
        <v>-6153857</v>
      </c>
      <c r="F45" s="149">
        <f>C45-Ф4!D13</f>
        <v>0</v>
      </c>
    </row>
    <row r="46" spans="1:6" ht="37.5" x14ac:dyDescent="0.3">
      <c r="A46" s="97" t="s">
        <v>46</v>
      </c>
      <c r="B46" s="92"/>
      <c r="C46" s="100">
        <v>236590244</v>
      </c>
      <c r="D46" s="93"/>
      <c r="E46" s="100">
        <v>174459214</v>
      </c>
      <c r="F46" s="149">
        <f>C46-Ф4!F13</f>
        <v>0</v>
      </c>
    </row>
    <row r="47" spans="1:6" ht="24.95" customHeight="1" x14ac:dyDescent="0.3">
      <c r="A47" s="97" t="s">
        <v>47</v>
      </c>
      <c r="B47" s="92"/>
      <c r="C47" s="100">
        <v>-108184256</v>
      </c>
      <c r="D47" s="93"/>
      <c r="E47" s="100">
        <v>19021258</v>
      </c>
      <c r="F47" s="149">
        <f>C47-Ф4!G13</f>
        <v>0</v>
      </c>
    </row>
    <row r="48" spans="1:6" ht="24.95" customHeight="1" x14ac:dyDescent="0.3">
      <c r="A48" s="91" t="s">
        <v>48</v>
      </c>
      <c r="B48" s="92"/>
      <c r="C48" s="100">
        <v>246575682</v>
      </c>
      <c r="D48" s="100"/>
      <c r="E48" s="100">
        <v>196767022</v>
      </c>
      <c r="F48" s="149">
        <f>C48-Ф4!H13</f>
        <v>0</v>
      </c>
    </row>
    <row r="49" spans="1:6" ht="24.95" customHeight="1" x14ac:dyDescent="0.25">
      <c r="A49" s="94" t="s">
        <v>49</v>
      </c>
      <c r="B49" s="95"/>
      <c r="C49" s="96">
        <f>SUM(C44:C48)</f>
        <v>1630950208</v>
      </c>
      <c r="D49" s="94"/>
      <c r="E49" s="96">
        <f>SUM(E44:E48)</f>
        <v>1430598349</v>
      </c>
      <c r="F49" s="147">
        <f>C49-Ф4!I13</f>
        <v>0</v>
      </c>
    </row>
    <row r="50" spans="1:6" ht="24.95" customHeight="1" x14ac:dyDescent="0.25">
      <c r="A50" s="94" t="s">
        <v>50</v>
      </c>
      <c r="B50" s="95"/>
      <c r="C50" s="96">
        <v>89843</v>
      </c>
      <c r="D50" s="94"/>
      <c r="E50" s="96">
        <v>91457</v>
      </c>
      <c r="F50" s="147">
        <f>C50-Ф4!J13</f>
        <v>0</v>
      </c>
    </row>
    <row r="51" spans="1:6" ht="24.95" customHeight="1" x14ac:dyDescent="0.25">
      <c r="A51" s="94" t="s">
        <v>15</v>
      </c>
      <c r="B51" s="95"/>
      <c r="C51" s="121">
        <f>C49+C50</f>
        <v>1631040051</v>
      </c>
      <c r="D51" s="94"/>
      <c r="E51" s="121">
        <f>E49+E50</f>
        <v>1430689806</v>
      </c>
      <c r="F51" s="147">
        <f>C51-Ф4!K13</f>
        <v>0</v>
      </c>
    </row>
    <row r="52" spans="1:6" ht="24.95" customHeight="1" thickBot="1" x14ac:dyDescent="0.3">
      <c r="A52" s="94" t="s">
        <v>16</v>
      </c>
      <c r="B52" s="95"/>
      <c r="C52" s="101">
        <f>C41+C51</f>
        <v>8723072763</v>
      </c>
      <c r="D52" s="94"/>
      <c r="E52" s="101">
        <f>E41+E51</f>
        <v>6813075515</v>
      </c>
    </row>
    <row r="53" spans="1:6" ht="16.5" thickTop="1" x14ac:dyDescent="0.25">
      <c r="C53" s="147">
        <f>C52-C27</f>
        <v>0</v>
      </c>
      <c r="D53" s="148"/>
      <c r="E53" s="147">
        <f>E52-E27</f>
        <v>0</v>
      </c>
    </row>
    <row r="56" spans="1:6" s="19" customFormat="1" ht="18.75" x14ac:dyDescent="0.3">
      <c r="A56" s="17" t="s">
        <v>108</v>
      </c>
      <c r="B56" s="80"/>
      <c r="C56" s="18"/>
      <c r="D56" s="18"/>
      <c r="E56" s="18" t="s">
        <v>51</v>
      </c>
      <c r="F56" s="18"/>
    </row>
    <row r="57" spans="1:6" s="19" customFormat="1" ht="18.75" x14ac:dyDescent="0.3">
      <c r="A57" s="20"/>
      <c r="B57" s="90"/>
      <c r="C57" s="21"/>
      <c r="D57" s="22"/>
    </row>
    <row r="58" spans="1:6" s="19" customFormat="1" ht="18.75" x14ac:dyDescent="0.3">
      <c r="A58" s="17" t="s">
        <v>106</v>
      </c>
      <c r="B58" s="80"/>
      <c r="C58" s="18"/>
      <c r="D58" s="18"/>
      <c r="E58" s="14" t="s">
        <v>107</v>
      </c>
      <c r="F58" s="18"/>
    </row>
  </sheetData>
  <mergeCells count="8">
    <mergeCell ref="D42:D43"/>
    <mergeCell ref="A2:E2"/>
    <mergeCell ref="A3:E3"/>
    <mergeCell ref="A6:A7"/>
    <mergeCell ref="D6:D7"/>
    <mergeCell ref="C28:C29"/>
    <mergeCell ref="D28:D29"/>
    <mergeCell ref="E28:E29"/>
  </mergeCells>
  <pageMargins left="0.98425196850393704" right="0.4" top="0.59055118110236204" bottom="0.59055118110236204" header="0.31496062992126" footer="0.31496062992126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6"/>
  <sheetViews>
    <sheetView topLeftCell="A37" zoomScale="60" zoomScaleNormal="60" zoomScaleSheetLayoutView="100" workbookViewId="0">
      <selection activeCell="F66" sqref="F66"/>
    </sheetView>
  </sheetViews>
  <sheetFormatPr defaultColWidth="9.140625" defaultRowHeight="15.75" x14ac:dyDescent="0.25"/>
  <cols>
    <col min="1" max="1" width="64.42578125" style="45" customWidth="1"/>
    <col min="2" max="2" width="7.85546875" style="86" customWidth="1"/>
    <col min="3" max="3" width="20.85546875" style="45" customWidth="1"/>
    <col min="4" max="4" width="1.140625" style="10" customWidth="1"/>
    <col min="5" max="5" width="21.140625" style="16" customWidth="1"/>
    <col min="6" max="16384" width="9.140625" style="7"/>
  </cols>
  <sheetData>
    <row r="2" spans="1:5" x14ac:dyDescent="0.25">
      <c r="A2" s="177" t="s">
        <v>95</v>
      </c>
      <c r="B2" s="177"/>
      <c r="C2" s="177"/>
      <c r="D2" s="177"/>
      <c r="E2" s="177"/>
    </row>
    <row r="3" spans="1:5" x14ac:dyDescent="0.25">
      <c r="A3" s="178" t="s">
        <v>93</v>
      </c>
      <c r="B3" s="178"/>
      <c r="C3" s="178"/>
      <c r="D3" s="178"/>
      <c r="E3" s="178"/>
    </row>
    <row r="5" spans="1:5" x14ac:dyDescent="0.25">
      <c r="B5" s="150" t="s">
        <v>25</v>
      </c>
      <c r="C5" s="48" t="s">
        <v>151</v>
      </c>
      <c r="E5" s="48" t="s">
        <v>151</v>
      </c>
    </row>
    <row r="6" spans="1:5" ht="47.25" x14ac:dyDescent="0.25">
      <c r="A6" s="179"/>
      <c r="B6" s="82" t="s">
        <v>26</v>
      </c>
      <c r="C6" s="156" t="s">
        <v>153</v>
      </c>
      <c r="D6" s="180"/>
      <c r="E6" s="156" t="s">
        <v>152</v>
      </c>
    </row>
    <row r="7" spans="1:5" x14ac:dyDescent="0.25">
      <c r="A7" s="179"/>
      <c r="B7" s="83"/>
      <c r="C7" s="49" t="s">
        <v>0</v>
      </c>
      <c r="D7" s="180"/>
      <c r="E7" s="165" t="s">
        <v>0</v>
      </c>
    </row>
    <row r="8" spans="1:5" ht="31.5" x14ac:dyDescent="0.25">
      <c r="A8" s="155" t="s">
        <v>88</v>
      </c>
      <c r="B8" s="83">
        <v>10</v>
      </c>
      <c r="C8" s="62">
        <v>153923348</v>
      </c>
      <c r="D8" s="63"/>
      <c r="E8" s="62">
        <v>94615499</v>
      </c>
    </row>
    <row r="9" spans="1:5" x14ac:dyDescent="0.25">
      <c r="A9" s="155" t="s">
        <v>1</v>
      </c>
      <c r="B9" s="83">
        <v>10</v>
      </c>
      <c r="C9" s="64">
        <v>-76949537</v>
      </c>
      <c r="D9" s="65">
        <f>Ф2!G2</f>
        <v>0</v>
      </c>
      <c r="E9" s="64">
        <v>-49206058</v>
      </c>
    </row>
    <row r="10" spans="1:5" x14ac:dyDescent="0.25">
      <c r="A10" s="23" t="s">
        <v>2</v>
      </c>
      <c r="B10" s="84">
        <v>10</v>
      </c>
      <c r="C10" s="66">
        <f>SUM(C8:C9)</f>
        <v>76973811</v>
      </c>
      <c r="D10" s="67"/>
      <c r="E10" s="66">
        <f>SUM(E8:E9)</f>
        <v>45409441</v>
      </c>
    </row>
    <row r="11" spans="1:5" x14ac:dyDescent="0.25">
      <c r="A11" s="151"/>
      <c r="B11" s="83"/>
      <c r="C11" s="63"/>
      <c r="D11" s="63"/>
      <c r="E11" s="63"/>
    </row>
    <row r="12" spans="1:5" ht="31.5" x14ac:dyDescent="0.25">
      <c r="A12" s="151" t="s">
        <v>146</v>
      </c>
      <c r="B12" s="83"/>
      <c r="C12" s="122">
        <v>-6119406</v>
      </c>
      <c r="D12" s="63"/>
      <c r="E12" s="122">
        <v>-4321708</v>
      </c>
    </row>
    <row r="13" spans="1:5" ht="31.5" x14ac:dyDescent="0.25">
      <c r="A13" s="23" t="s">
        <v>52</v>
      </c>
      <c r="B13" s="84"/>
      <c r="C13" s="68">
        <f>SUM(C10:C12)</f>
        <v>70854405</v>
      </c>
      <c r="D13" s="67"/>
      <c r="E13" s="68">
        <f>SUM(E10:E12)</f>
        <v>41087733</v>
      </c>
    </row>
    <row r="14" spans="1:5" x14ac:dyDescent="0.25">
      <c r="A14" s="151"/>
      <c r="B14" s="83"/>
      <c r="C14" s="63"/>
      <c r="D14" s="63"/>
      <c r="E14" s="63"/>
    </row>
    <row r="15" spans="1:5" x14ac:dyDescent="0.25">
      <c r="A15" s="151" t="s">
        <v>3</v>
      </c>
      <c r="B15" s="83"/>
      <c r="C15" s="63">
        <v>3956442</v>
      </c>
      <c r="D15" s="63"/>
      <c r="E15" s="63">
        <v>1318203</v>
      </c>
    </row>
    <row r="16" spans="1:5" x14ac:dyDescent="0.25">
      <c r="A16" s="151" t="s">
        <v>53</v>
      </c>
      <c r="B16" s="83"/>
      <c r="C16" s="122">
        <v>-2056522</v>
      </c>
      <c r="D16" s="63"/>
      <c r="E16" s="122">
        <v>-1295826</v>
      </c>
    </row>
    <row r="17" spans="1:5" x14ac:dyDescent="0.25">
      <c r="A17" s="23" t="s">
        <v>147</v>
      </c>
      <c r="B17" s="84"/>
      <c r="C17" s="67">
        <f>SUM(C15:C16)</f>
        <v>1899920</v>
      </c>
      <c r="D17" s="67"/>
      <c r="E17" s="67">
        <f>SUM(E15:E16)</f>
        <v>22377</v>
      </c>
    </row>
    <row r="18" spans="1:5" x14ac:dyDescent="0.25">
      <c r="A18" s="151"/>
      <c r="B18" s="83"/>
      <c r="C18" s="63"/>
      <c r="D18" s="63"/>
      <c r="E18" s="63"/>
    </row>
    <row r="19" spans="1:5" ht="47.25" x14ac:dyDescent="0.25">
      <c r="A19" s="151" t="s">
        <v>105</v>
      </c>
      <c r="B19" s="83"/>
      <c r="C19" s="65">
        <v>-1541236</v>
      </c>
      <c r="D19" s="65"/>
      <c r="E19" s="65">
        <v>-7780861</v>
      </c>
    </row>
    <row r="20" spans="1:5" ht="17.25" customHeight="1" x14ac:dyDescent="0.25">
      <c r="A20" s="141" t="s">
        <v>54</v>
      </c>
      <c r="B20" s="83"/>
      <c r="C20" s="65">
        <v>1785182</v>
      </c>
      <c r="D20" s="65"/>
      <c r="E20" s="65">
        <v>5753435</v>
      </c>
    </row>
    <row r="21" spans="1:5" ht="47.25" x14ac:dyDescent="0.25">
      <c r="A21" s="151" t="s">
        <v>55</v>
      </c>
      <c r="B21" s="83"/>
      <c r="C21" s="65">
        <v>71495</v>
      </c>
      <c r="D21" s="65"/>
      <c r="E21" s="65">
        <v>2117805</v>
      </c>
    </row>
    <row r="22" spans="1:5" x14ac:dyDescent="0.25">
      <c r="A22" s="151" t="s">
        <v>56</v>
      </c>
      <c r="B22" s="83"/>
      <c r="C22" s="65">
        <v>877534</v>
      </c>
      <c r="D22" s="65"/>
      <c r="E22" s="65">
        <v>740309</v>
      </c>
    </row>
    <row r="23" spans="1:5" ht="31.5" x14ac:dyDescent="0.25">
      <c r="A23" s="151" t="s">
        <v>110</v>
      </c>
      <c r="B23" s="83"/>
      <c r="C23" s="65">
        <v>-2906106</v>
      </c>
      <c r="D23" s="65"/>
      <c r="E23" s="65">
        <v>-686160</v>
      </c>
    </row>
    <row r="24" spans="1:5" x14ac:dyDescent="0.25">
      <c r="A24" s="151" t="s">
        <v>57</v>
      </c>
      <c r="B24" s="83"/>
      <c r="C24" s="64">
        <v>-9598673</v>
      </c>
      <c r="D24" s="65"/>
      <c r="E24" s="64">
        <v>4267635</v>
      </c>
    </row>
    <row r="25" spans="1:5" x14ac:dyDescent="0.25">
      <c r="A25" s="23" t="s">
        <v>58</v>
      </c>
      <c r="B25" s="84"/>
      <c r="C25" s="70">
        <f>SUM(C19:C24,C17,C13)</f>
        <v>61442521</v>
      </c>
      <c r="D25" s="67"/>
      <c r="E25" s="70">
        <f>SUM(E19:E24,E17,E13)</f>
        <v>45522273</v>
      </c>
    </row>
    <row r="26" spans="1:5" ht="47.25" x14ac:dyDescent="0.25">
      <c r="A26" s="155" t="s">
        <v>154</v>
      </c>
      <c r="B26" s="83"/>
      <c r="C26" s="65">
        <v>-18425115</v>
      </c>
      <c r="D26" s="63"/>
      <c r="E26" s="65">
        <v>-2830610</v>
      </c>
    </row>
    <row r="27" spans="1:5" x14ac:dyDescent="0.25">
      <c r="A27" s="151" t="s">
        <v>59</v>
      </c>
      <c r="B27" s="83"/>
      <c r="C27" s="69">
        <v>-15265086</v>
      </c>
      <c r="D27" s="71"/>
      <c r="E27" s="69">
        <v>-12663898</v>
      </c>
    </row>
    <row r="28" spans="1:5" ht="31.5" x14ac:dyDescent="0.25">
      <c r="A28" s="151" t="s">
        <v>60</v>
      </c>
      <c r="B28" s="83"/>
      <c r="C28" s="64">
        <v>-2388</v>
      </c>
      <c r="D28" s="63"/>
      <c r="E28" s="64" t="s">
        <v>104</v>
      </c>
    </row>
    <row r="29" spans="1:5" x14ac:dyDescent="0.25">
      <c r="A29" s="23" t="s">
        <v>4</v>
      </c>
      <c r="B29" s="84"/>
      <c r="C29" s="72">
        <f>SUM(C25:C28)</f>
        <v>27749932</v>
      </c>
      <c r="D29" s="67"/>
      <c r="E29" s="72">
        <f>SUM(E25:E28)</f>
        <v>30027765</v>
      </c>
    </row>
    <row r="30" spans="1:5" x14ac:dyDescent="0.25">
      <c r="A30" s="151" t="s">
        <v>24</v>
      </c>
      <c r="B30" s="83"/>
      <c r="C30" s="64">
        <v>-7519792</v>
      </c>
      <c r="D30" s="63"/>
      <c r="E30" s="64">
        <v>-3358709</v>
      </c>
    </row>
    <row r="31" spans="1:5" x14ac:dyDescent="0.25">
      <c r="A31" s="23" t="s">
        <v>89</v>
      </c>
      <c r="B31" s="84"/>
      <c r="C31" s="73">
        <f>SUM(C29:C30)</f>
        <v>20230140</v>
      </c>
      <c r="D31" s="67"/>
      <c r="E31" s="73">
        <f>SUM(E29:E30)</f>
        <v>26669056</v>
      </c>
    </row>
    <row r="32" spans="1:5" x14ac:dyDescent="0.25">
      <c r="A32" s="23" t="s">
        <v>87</v>
      </c>
      <c r="B32" s="84"/>
      <c r="C32" s="74"/>
      <c r="D32" s="67"/>
      <c r="E32" s="74"/>
    </row>
    <row r="33" spans="1:5" x14ac:dyDescent="0.25">
      <c r="A33" s="151" t="s">
        <v>65</v>
      </c>
      <c r="B33" s="83"/>
      <c r="C33" s="132">
        <v>20231754</v>
      </c>
      <c r="D33" s="63"/>
      <c r="E33" s="132">
        <v>26667973</v>
      </c>
    </row>
    <row r="34" spans="1:5" x14ac:dyDescent="0.25">
      <c r="A34" s="151" t="s">
        <v>66</v>
      </c>
      <c r="B34" s="83"/>
      <c r="C34" s="122">
        <v>-1614</v>
      </c>
      <c r="D34" s="63"/>
      <c r="E34" s="122">
        <v>1083</v>
      </c>
    </row>
    <row r="35" spans="1:5" x14ac:dyDescent="0.25">
      <c r="A35" s="23" t="s">
        <v>90</v>
      </c>
      <c r="B35" s="84"/>
      <c r="C35" s="74">
        <f>SUM(C33:C34)</f>
        <v>20230140</v>
      </c>
      <c r="D35" s="67"/>
      <c r="E35" s="74">
        <f>SUM(E33:E34)</f>
        <v>26669056</v>
      </c>
    </row>
    <row r="36" spans="1:5" x14ac:dyDescent="0.25">
      <c r="A36" s="23" t="s">
        <v>22</v>
      </c>
      <c r="B36" s="84"/>
      <c r="C36" s="74"/>
      <c r="D36" s="67"/>
      <c r="E36" s="74"/>
    </row>
    <row r="37" spans="1:5" ht="31.5" x14ac:dyDescent="0.25">
      <c r="A37" s="46" t="s">
        <v>111</v>
      </c>
      <c r="B37" s="85"/>
      <c r="C37" s="74"/>
      <c r="D37" s="67"/>
      <c r="E37" s="74"/>
    </row>
    <row r="38" spans="1:5" ht="47.25" x14ac:dyDescent="0.25">
      <c r="A38" s="151" t="s">
        <v>112</v>
      </c>
      <c r="B38" s="85"/>
      <c r="C38" s="62">
        <v>413704</v>
      </c>
      <c r="D38" s="63"/>
      <c r="E38" s="62">
        <v>-119</v>
      </c>
    </row>
    <row r="39" spans="1:5" ht="31.5" x14ac:dyDescent="0.25">
      <c r="A39" s="46" t="s">
        <v>61</v>
      </c>
      <c r="B39" s="85"/>
      <c r="C39" s="62"/>
      <c r="D39" s="63"/>
      <c r="E39" s="62"/>
    </row>
    <row r="40" spans="1:5" x14ac:dyDescent="0.25">
      <c r="A40" s="151" t="s">
        <v>113</v>
      </c>
      <c r="B40" s="85"/>
      <c r="C40" s="62"/>
      <c r="D40" s="63"/>
      <c r="E40" s="62"/>
    </row>
    <row r="41" spans="1:5" x14ac:dyDescent="0.25">
      <c r="A41" s="151" t="s">
        <v>63</v>
      </c>
      <c r="B41" s="83"/>
      <c r="C41" s="65">
        <v>-4699170</v>
      </c>
      <c r="D41" s="63"/>
      <c r="E41" s="65">
        <v>-2390753</v>
      </c>
    </row>
    <row r="42" spans="1:5" ht="31.5" x14ac:dyDescent="0.25">
      <c r="A42" s="123" t="s">
        <v>62</v>
      </c>
      <c r="B42" s="83"/>
      <c r="C42" s="65">
        <v>168899</v>
      </c>
      <c r="D42" s="63"/>
      <c r="E42" s="65">
        <v>-2173987</v>
      </c>
    </row>
    <row r="43" spans="1:5" x14ac:dyDescent="0.25">
      <c r="A43" s="23" t="s">
        <v>92</v>
      </c>
      <c r="B43" s="84"/>
      <c r="C43" s="68">
        <f>SUM(C38:C42)</f>
        <v>-4116567</v>
      </c>
      <c r="D43" s="75"/>
      <c r="E43" s="68">
        <f>SUM(E38:E42)</f>
        <v>-4564859</v>
      </c>
    </row>
    <row r="44" spans="1:5" x14ac:dyDescent="0.25">
      <c r="A44" s="23" t="s">
        <v>91</v>
      </c>
      <c r="B44" s="84"/>
      <c r="C44" s="68">
        <f>C43+C31</f>
        <v>16113573</v>
      </c>
      <c r="D44" s="67"/>
      <c r="E44" s="68">
        <f>E43+E31</f>
        <v>22104197</v>
      </c>
    </row>
    <row r="45" spans="1:5" x14ac:dyDescent="0.25">
      <c r="A45" s="23"/>
      <c r="B45" s="84"/>
      <c r="C45" s="75"/>
      <c r="D45" s="67"/>
      <c r="E45" s="75"/>
    </row>
    <row r="46" spans="1:5" x14ac:dyDescent="0.25">
      <c r="A46" s="23" t="s">
        <v>64</v>
      </c>
      <c r="B46" s="84"/>
      <c r="C46" s="75"/>
      <c r="D46" s="67"/>
      <c r="E46" s="75"/>
    </row>
    <row r="47" spans="1:5" x14ac:dyDescent="0.25">
      <c r="A47" s="151" t="s">
        <v>65</v>
      </c>
      <c r="B47" s="84"/>
      <c r="C47" s="65">
        <v>16115187</v>
      </c>
      <c r="D47" s="63"/>
      <c r="E47" s="65">
        <v>22103114</v>
      </c>
    </row>
    <row r="48" spans="1:5" x14ac:dyDescent="0.25">
      <c r="A48" s="151" t="s">
        <v>66</v>
      </c>
      <c r="B48" s="84"/>
      <c r="C48" s="64">
        <v>-1614</v>
      </c>
      <c r="D48" s="63"/>
      <c r="E48" s="64">
        <v>1083</v>
      </c>
    </row>
    <row r="49" spans="1:5" x14ac:dyDescent="0.25">
      <c r="A49" s="23" t="s">
        <v>91</v>
      </c>
      <c r="B49" s="84"/>
      <c r="C49" s="68">
        <f>SUM(C47:C48)</f>
        <v>16113573</v>
      </c>
      <c r="D49" s="67"/>
      <c r="E49" s="68">
        <f>SUM(E47:E48)</f>
        <v>22104197</v>
      </c>
    </row>
    <row r="50" spans="1:5" x14ac:dyDescent="0.25">
      <c r="A50" s="151"/>
      <c r="B50" s="84"/>
      <c r="C50" s="75"/>
      <c r="D50" s="67"/>
      <c r="E50" s="75"/>
    </row>
    <row r="51" spans="1:5" ht="16.5" thickBot="1" x14ac:dyDescent="0.3">
      <c r="A51" s="120" t="s">
        <v>67</v>
      </c>
      <c r="B51" s="83"/>
      <c r="C51" s="158">
        <v>17</v>
      </c>
      <c r="E51" s="158">
        <v>29</v>
      </c>
    </row>
    <row r="52" spans="1:5" ht="16.5" thickTop="1" x14ac:dyDescent="0.25">
      <c r="C52" s="76"/>
      <c r="D52" s="77"/>
      <c r="E52" s="78"/>
    </row>
    <row r="54" spans="1:5" x14ac:dyDescent="0.25">
      <c r="A54" s="47" t="str">
        <f>Ф1!A56</f>
        <v>Управляющий директор, член Правления</v>
      </c>
      <c r="B54" s="87"/>
      <c r="C54" s="4"/>
      <c r="D54" s="4"/>
      <c r="E54" s="4" t="str">
        <f>[6]Ф1!E56</f>
        <v>Хамитов Е.Е.</v>
      </c>
    </row>
    <row r="55" spans="1:5" ht="19.5" customHeight="1" x14ac:dyDescent="0.25">
      <c r="A55" s="2"/>
      <c r="B55" s="88"/>
      <c r="C55" s="3"/>
      <c r="D55" s="8"/>
    </row>
    <row r="56" spans="1:5" x14ac:dyDescent="0.25">
      <c r="A56" s="47" t="s">
        <v>106</v>
      </c>
      <c r="B56" s="87"/>
      <c r="C56" s="4"/>
      <c r="D56" s="4"/>
      <c r="E56" s="4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8"/>
  <sheetViews>
    <sheetView topLeftCell="A52" zoomScale="60" zoomScaleNormal="60" workbookViewId="0">
      <selection activeCell="F81" sqref="F81"/>
    </sheetView>
  </sheetViews>
  <sheetFormatPr defaultColWidth="9.140625" defaultRowHeight="15.75" x14ac:dyDescent="0.25"/>
  <cols>
    <col min="1" max="1" width="84.7109375" style="24" customWidth="1"/>
    <col min="2" max="2" width="21.140625" style="27" customWidth="1"/>
    <col min="3" max="3" width="1.85546875" style="26" customWidth="1"/>
    <col min="4" max="4" width="20.5703125" style="27" customWidth="1"/>
    <col min="5" max="16384" width="9.140625" style="24"/>
  </cols>
  <sheetData>
    <row r="2" spans="1:4" ht="18.75" x14ac:dyDescent="0.3">
      <c r="A2" s="181" t="s">
        <v>96</v>
      </c>
      <c r="B2" s="181"/>
      <c r="C2" s="181"/>
      <c r="D2" s="181"/>
    </row>
    <row r="3" spans="1:4" ht="18.75" x14ac:dyDescent="0.3">
      <c r="A3" s="181" t="s">
        <v>93</v>
      </c>
      <c r="B3" s="181"/>
      <c r="C3" s="181"/>
      <c r="D3" s="181"/>
    </row>
    <row r="4" spans="1:4" x14ac:dyDescent="0.25">
      <c r="A4" s="25"/>
      <c r="B4" s="25"/>
      <c r="C4" s="25"/>
      <c r="D4" s="25"/>
    </row>
    <row r="5" spans="1:4" x14ac:dyDescent="0.25">
      <c r="B5" s="48" t="s">
        <v>151</v>
      </c>
      <c r="C5" s="10"/>
      <c r="D5" s="48" t="s">
        <v>151</v>
      </c>
    </row>
    <row r="6" spans="1:4" ht="47.25" x14ac:dyDescent="0.25">
      <c r="A6" s="182"/>
      <c r="B6" s="156" t="s">
        <v>153</v>
      </c>
      <c r="C6" s="180"/>
      <c r="D6" s="156" t="s">
        <v>152</v>
      </c>
    </row>
    <row r="7" spans="1:4" x14ac:dyDescent="0.25">
      <c r="A7" s="182"/>
      <c r="B7" s="49" t="s">
        <v>0</v>
      </c>
      <c r="C7" s="180"/>
      <c r="D7" s="165" t="s">
        <v>0</v>
      </c>
    </row>
    <row r="8" spans="1:4" ht="16.5" x14ac:dyDescent="0.25">
      <c r="A8" s="102" t="s">
        <v>68</v>
      </c>
      <c r="B8" s="103"/>
      <c r="C8" s="104"/>
      <c r="D8" s="103"/>
    </row>
    <row r="9" spans="1:4" ht="20.100000000000001" customHeight="1" x14ac:dyDescent="0.25">
      <c r="A9" s="105" t="s">
        <v>69</v>
      </c>
      <c r="B9" s="106">
        <v>92405123</v>
      </c>
      <c r="C9" s="107"/>
      <c r="D9" s="106">
        <v>66606976</v>
      </c>
    </row>
    <row r="10" spans="1:4" ht="20.100000000000001" customHeight="1" x14ac:dyDescent="0.25">
      <c r="A10" s="105" t="s">
        <v>70</v>
      </c>
      <c r="B10" s="108">
        <v>-31745043</v>
      </c>
      <c r="C10" s="107"/>
      <c r="D10" s="108">
        <v>-22423117</v>
      </c>
    </row>
    <row r="11" spans="1:4" ht="20.100000000000001" customHeight="1" x14ac:dyDescent="0.25">
      <c r="A11" s="105" t="s">
        <v>71</v>
      </c>
      <c r="B11" s="106">
        <v>9094705</v>
      </c>
      <c r="C11" s="107"/>
      <c r="D11" s="106">
        <v>2236641</v>
      </c>
    </row>
    <row r="12" spans="1:4" ht="20.100000000000001" customHeight="1" x14ac:dyDescent="0.25">
      <c r="A12" s="105" t="s">
        <v>72</v>
      </c>
      <c r="B12" s="108">
        <v>-2385159</v>
      </c>
      <c r="C12" s="107"/>
      <c r="D12" s="108">
        <v>-1503180</v>
      </c>
    </row>
    <row r="13" spans="1:4" ht="20.100000000000001" customHeight="1" x14ac:dyDescent="0.25">
      <c r="A13" s="105" t="s">
        <v>155</v>
      </c>
      <c r="B13" s="108">
        <v>1068646</v>
      </c>
      <c r="C13" s="107"/>
      <c r="D13" s="108">
        <v>4302</v>
      </c>
    </row>
    <row r="14" spans="1:4" ht="20.100000000000001" customHeight="1" x14ac:dyDescent="0.25">
      <c r="A14" s="105" t="s">
        <v>156</v>
      </c>
      <c r="B14" s="108">
        <v>-7845947</v>
      </c>
      <c r="C14" s="107"/>
      <c r="D14" s="108">
        <v>-6328659</v>
      </c>
    </row>
    <row r="15" spans="1:4" ht="20.100000000000001" customHeight="1" x14ac:dyDescent="0.25">
      <c r="A15" s="105" t="s">
        <v>114</v>
      </c>
      <c r="B15" s="108">
        <v>-5799209</v>
      </c>
      <c r="C15" s="107"/>
      <c r="D15" s="108">
        <v>-5408867</v>
      </c>
    </row>
    <row r="16" spans="1:4" ht="20.100000000000001" customHeight="1" x14ac:dyDescent="0.25">
      <c r="A16" s="105" t="s">
        <v>73</v>
      </c>
      <c r="B16" s="108">
        <v>-8251658</v>
      </c>
      <c r="C16" s="107"/>
      <c r="D16" s="108">
        <v>-2864224</v>
      </c>
    </row>
    <row r="17" spans="1:4" ht="33" x14ac:dyDescent="0.25">
      <c r="A17" s="102" t="s">
        <v>74</v>
      </c>
      <c r="B17" s="110">
        <f>SUM(B9:B16)</f>
        <v>46541458</v>
      </c>
      <c r="C17" s="152"/>
      <c r="D17" s="110">
        <f>SUM(D9:D16)</f>
        <v>30319872</v>
      </c>
    </row>
    <row r="18" spans="1:4" ht="20.100000000000001" customHeight="1" x14ac:dyDescent="0.25">
      <c r="A18" s="124" t="s">
        <v>115</v>
      </c>
      <c r="B18" s="111"/>
      <c r="C18" s="112"/>
      <c r="D18" s="111"/>
    </row>
    <row r="19" spans="1:4" ht="33" x14ac:dyDescent="0.25">
      <c r="A19" s="105" t="s">
        <v>116</v>
      </c>
      <c r="B19" s="108">
        <v>-13973518</v>
      </c>
      <c r="C19" s="108"/>
      <c r="D19" s="108">
        <v>-4601168</v>
      </c>
    </row>
    <row r="20" spans="1:4" ht="20.100000000000001" customHeight="1" x14ac:dyDescent="0.25">
      <c r="A20" s="105" t="s">
        <v>117</v>
      </c>
      <c r="B20" s="108">
        <v>16231607</v>
      </c>
      <c r="C20" s="108"/>
      <c r="D20" s="108">
        <v>11314435</v>
      </c>
    </row>
    <row r="21" spans="1:4" ht="20.100000000000001" customHeight="1" x14ac:dyDescent="0.25">
      <c r="A21" s="105" t="s">
        <v>118</v>
      </c>
      <c r="B21" s="108">
        <v>31269266</v>
      </c>
      <c r="C21" s="108"/>
      <c r="D21" s="108">
        <v>-102375959</v>
      </c>
    </row>
    <row r="22" spans="1:4" ht="20.100000000000001" customHeight="1" x14ac:dyDescent="0.25">
      <c r="A22" s="105" t="s">
        <v>75</v>
      </c>
      <c r="B22" s="108">
        <v>9962225</v>
      </c>
      <c r="C22" s="108"/>
      <c r="D22" s="108">
        <v>5783504</v>
      </c>
    </row>
    <row r="23" spans="1:4" ht="20.100000000000001" customHeight="1" x14ac:dyDescent="0.25">
      <c r="A23" s="105" t="s">
        <v>119</v>
      </c>
      <c r="B23" s="108">
        <v>-6435755</v>
      </c>
      <c r="C23" s="108"/>
      <c r="D23" s="108">
        <v>6105471</v>
      </c>
    </row>
    <row r="24" spans="1:4" ht="20.100000000000001" customHeight="1" x14ac:dyDescent="0.25">
      <c r="A24" s="105" t="s">
        <v>120</v>
      </c>
      <c r="B24" s="108">
        <v>-13893706</v>
      </c>
      <c r="C24" s="159"/>
      <c r="D24" s="108">
        <v>-14217221</v>
      </c>
    </row>
    <row r="25" spans="1:4" ht="20.100000000000001" customHeight="1" x14ac:dyDescent="0.25">
      <c r="A25" s="124" t="s">
        <v>121</v>
      </c>
      <c r="B25" s="108"/>
      <c r="C25" s="108"/>
      <c r="D25" s="108"/>
    </row>
    <row r="26" spans="1:4" ht="20.100000000000001" customHeight="1" x14ac:dyDescent="0.25">
      <c r="A26" s="105" t="s">
        <v>122</v>
      </c>
      <c r="B26" s="106">
        <v>352818108</v>
      </c>
      <c r="C26" s="108"/>
      <c r="D26" s="106">
        <v>52816358</v>
      </c>
    </row>
    <row r="27" spans="1:4" ht="20.100000000000001" customHeight="1" x14ac:dyDescent="0.25">
      <c r="A27" s="105" t="s">
        <v>123</v>
      </c>
      <c r="B27" s="108">
        <v>3563623</v>
      </c>
      <c r="C27" s="108"/>
      <c r="D27" s="108">
        <v>24985409</v>
      </c>
    </row>
    <row r="28" spans="1:4" ht="20.100000000000001" customHeight="1" x14ac:dyDescent="0.25">
      <c r="A28" s="105" t="s">
        <v>124</v>
      </c>
      <c r="B28" s="109">
        <v>2425192</v>
      </c>
      <c r="C28" s="106"/>
      <c r="D28" s="109">
        <v>7143549</v>
      </c>
    </row>
    <row r="29" spans="1:4" ht="40.5" customHeight="1" x14ac:dyDescent="0.25">
      <c r="A29" s="102" t="s">
        <v>125</v>
      </c>
      <c r="B29" s="116">
        <f>SUM(B17:B28)</f>
        <v>428508500</v>
      </c>
      <c r="C29" s="115"/>
      <c r="D29" s="116">
        <f>SUM(D17:D28)</f>
        <v>17274250</v>
      </c>
    </row>
    <row r="30" spans="1:4" ht="20.100000000000001" customHeight="1" x14ac:dyDescent="0.25">
      <c r="A30" s="102"/>
      <c r="B30" s="152"/>
      <c r="C30" s="152"/>
      <c r="D30" s="152"/>
    </row>
    <row r="31" spans="1:4" ht="16.5" x14ac:dyDescent="0.25">
      <c r="A31" s="102" t="s">
        <v>76</v>
      </c>
      <c r="B31" s="111"/>
      <c r="C31" s="112"/>
      <c r="D31" s="111"/>
    </row>
    <row r="32" spans="1:4" ht="16.5" x14ac:dyDescent="0.25">
      <c r="A32" s="160" t="s">
        <v>126</v>
      </c>
      <c r="B32" s="108">
        <v>-213637832</v>
      </c>
      <c r="C32" s="107"/>
      <c r="D32" s="108">
        <v>-140703134</v>
      </c>
    </row>
    <row r="33" spans="1:4" ht="20.100000000000001" customHeight="1" x14ac:dyDescent="0.25">
      <c r="A33" s="160" t="s">
        <v>127</v>
      </c>
      <c r="B33" s="161">
        <v>369034240</v>
      </c>
      <c r="C33" s="107"/>
      <c r="D33" s="161">
        <v>286954205</v>
      </c>
    </row>
    <row r="34" spans="1:4" ht="20.100000000000001" customHeight="1" x14ac:dyDescent="0.25">
      <c r="A34" s="164" t="s">
        <v>164</v>
      </c>
      <c r="B34" s="161">
        <v>358042749</v>
      </c>
      <c r="C34" s="107"/>
      <c r="D34" s="161"/>
    </row>
    <row r="35" spans="1:4" ht="20.100000000000001" customHeight="1" x14ac:dyDescent="0.25">
      <c r="A35" s="160" t="s">
        <v>77</v>
      </c>
      <c r="B35" s="161">
        <v>-1008021</v>
      </c>
      <c r="C35" s="107"/>
      <c r="D35" s="161">
        <v>-2088345</v>
      </c>
    </row>
    <row r="36" spans="1:4" ht="20.100000000000001" customHeight="1" x14ac:dyDescent="0.25">
      <c r="A36" s="160" t="s">
        <v>128</v>
      </c>
      <c r="B36" s="161">
        <v>412528.5</v>
      </c>
      <c r="C36" s="107"/>
      <c r="D36" s="161">
        <v>52823</v>
      </c>
    </row>
    <row r="37" spans="1:4" ht="20.100000000000001" customHeight="1" x14ac:dyDescent="0.25">
      <c r="A37" s="160" t="s">
        <v>129</v>
      </c>
      <c r="B37" s="161" t="s">
        <v>104</v>
      </c>
      <c r="C37" s="107"/>
      <c r="D37" s="161">
        <v>535</v>
      </c>
    </row>
    <row r="38" spans="1:4" ht="20.100000000000001" customHeight="1" x14ac:dyDescent="0.25">
      <c r="A38" s="160" t="s">
        <v>157</v>
      </c>
      <c r="B38" s="161">
        <v>-481258</v>
      </c>
      <c r="C38" s="107"/>
      <c r="D38" s="161" t="s">
        <v>104</v>
      </c>
    </row>
    <row r="39" spans="1:4" ht="33" x14ac:dyDescent="0.25">
      <c r="A39" s="102" t="s">
        <v>130</v>
      </c>
      <c r="B39" s="117">
        <f>SUM(B32:B38)</f>
        <v>512362406.5</v>
      </c>
      <c r="C39" s="115"/>
      <c r="D39" s="117">
        <f>SUM(D32:D38)</f>
        <v>144216084</v>
      </c>
    </row>
    <row r="40" spans="1:4" ht="20.100000000000001" customHeight="1" x14ac:dyDescent="0.25">
      <c r="A40" s="102"/>
      <c r="B40" s="183"/>
      <c r="C40" s="152"/>
      <c r="D40" s="183"/>
    </row>
    <row r="41" spans="1:4" ht="20.100000000000001" hidden="1" customHeight="1" x14ac:dyDescent="0.25">
      <c r="A41" s="102" t="s">
        <v>17</v>
      </c>
      <c r="B41" s="183"/>
      <c r="C41" s="152"/>
      <c r="D41" s="183"/>
    </row>
    <row r="42" spans="1:4" ht="20.100000000000001" hidden="1" customHeight="1" x14ac:dyDescent="0.25">
      <c r="A42" s="105" t="s">
        <v>23</v>
      </c>
      <c r="B42" s="108">
        <v>0</v>
      </c>
      <c r="C42" s="106"/>
      <c r="D42" s="108">
        <v>0</v>
      </c>
    </row>
    <row r="43" spans="1:4" ht="20.100000000000001" hidden="1" customHeight="1" x14ac:dyDescent="0.25">
      <c r="A43" s="105" t="s">
        <v>18</v>
      </c>
      <c r="B43" s="108">
        <v>0</v>
      </c>
      <c r="C43" s="106"/>
      <c r="D43" s="108">
        <v>0</v>
      </c>
    </row>
    <row r="44" spans="1:4" ht="20.100000000000001" hidden="1" customHeight="1" x14ac:dyDescent="0.25">
      <c r="A44" s="105" t="s">
        <v>19</v>
      </c>
      <c r="B44" s="108">
        <v>0</v>
      </c>
      <c r="C44" s="107"/>
      <c r="D44" s="108">
        <v>0</v>
      </c>
    </row>
    <row r="45" spans="1:4" ht="20.100000000000001" hidden="1" customHeight="1" x14ac:dyDescent="0.25">
      <c r="A45" s="105" t="s">
        <v>20</v>
      </c>
      <c r="B45" s="108">
        <v>0</v>
      </c>
      <c r="C45" s="107"/>
      <c r="D45" s="108">
        <v>0</v>
      </c>
    </row>
    <row r="46" spans="1:4" ht="20.100000000000001" hidden="1" customHeight="1" x14ac:dyDescent="0.25">
      <c r="A46" s="102" t="s">
        <v>21</v>
      </c>
      <c r="B46" s="114">
        <f>SUM(B42:B45)</f>
        <v>0</v>
      </c>
      <c r="C46" s="152"/>
      <c r="D46" s="114">
        <f>SUM(D42:D45)</f>
        <v>0</v>
      </c>
    </row>
    <row r="47" spans="1:4" ht="20.100000000000001" hidden="1" customHeight="1" x14ac:dyDescent="0.25">
      <c r="A47" s="102"/>
      <c r="B47" s="113"/>
      <c r="C47" s="152"/>
      <c r="D47" s="113"/>
    </row>
    <row r="48" spans="1:4" ht="20.100000000000001" customHeight="1" x14ac:dyDescent="0.25">
      <c r="A48" s="102" t="s">
        <v>78</v>
      </c>
      <c r="B48" s="113"/>
      <c r="C48" s="152"/>
      <c r="D48" s="113"/>
    </row>
    <row r="49" spans="1:4" ht="20.100000000000001" customHeight="1" x14ac:dyDescent="0.25">
      <c r="A49" s="105" t="s">
        <v>131</v>
      </c>
      <c r="B49" s="111">
        <v>8400000</v>
      </c>
      <c r="C49" s="112"/>
      <c r="D49" s="111">
        <v>40691294</v>
      </c>
    </row>
    <row r="50" spans="1:4" ht="20.100000000000001" customHeight="1" x14ac:dyDescent="0.25">
      <c r="A50" s="105" t="s">
        <v>132</v>
      </c>
      <c r="B50" s="161">
        <v>-64637465</v>
      </c>
      <c r="C50" s="112"/>
      <c r="D50" s="161">
        <v>-62172796</v>
      </c>
    </row>
    <row r="51" spans="1:4" ht="20.100000000000001" customHeight="1" x14ac:dyDescent="0.25">
      <c r="A51" s="105" t="s">
        <v>133</v>
      </c>
      <c r="B51" s="161">
        <v>18383309</v>
      </c>
      <c r="C51" s="112"/>
      <c r="D51" s="161">
        <v>3500000</v>
      </c>
    </row>
    <row r="52" spans="1:4" ht="20.100000000000001" customHeight="1" x14ac:dyDescent="0.25">
      <c r="A52" s="105" t="s">
        <v>134</v>
      </c>
      <c r="B52" s="161">
        <v>-7955697</v>
      </c>
      <c r="C52" s="112"/>
      <c r="D52" s="161">
        <v>-1361790</v>
      </c>
    </row>
    <row r="53" spans="1:4" ht="20.100000000000001" customHeight="1" x14ac:dyDescent="0.25">
      <c r="A53" s="105" t="s">
        <v>135</v>
      </c>
      <c r="B53" s="161">
        <v>5000000</v>
      </c>
      <c r="C53" s="112"/>
      <c r="D53" s="161">
        <v>0</v>
      </c>
    </row>
    <row r="54" spans="1:4" ht="20.100000000000001" customHeight="1" x14ac:dyDescent="0.25">
      <c r="A54" s="105" t="s">
        <v>136</v>
      </c>
      <c r="B54" s="161">
        <v>76232010</v>
      </c>
      <c r="C54" s="112"/>
      <c r="D54" s="161">
        <v>62028124</v>
      </c>
    </row>
    <row r="55" spans="1:4" ht="20.100000000000001" customHeight="1" x14ac:dyDescent="0.25">
      <c r="A55" s="105" t="s">
        <v>137</v>
      </c>
      <c r="B55" s="161">
        <v>-65000000</v>
      </c>
      <c r="C55" s="112"/>
      <c r="D55" s="161" t="s">
        <v>104</v>
      </c>
    </row>
    <row r="56" spans="1:4" ht="20.100000000000001" customHeight="1" x14ac:dyDescent="0.25">
      <c r="A56" s="102" t="s">
        <v>138</v>
      </c>
      <c r="B56" s="125">
        <f>SUM(B49:B55)</f>
        <v>-29577843</v>
      </c>
      <c r="C56" s="152"/>
      <c r="D56" s="125">
        <f>SUM(D49:D55)</f>
        <v>42684832</v>
      </c>
    </row>
    <row r="57" spans="1:4" ht="20.100000000000001" customHeight="1" x14ac:dyDescent="0.25">
      <c r="A57" s="105"/>
      <c r="B57" s="163"/>
      <c r="C57" s="112"/>
      <c r="D57" s="111"/>
    </row>
    <row r="58" spans="1:4" ht="33" customHeight="1" x14ac:dyDescent="0.25">
      <c r="A58" s="105" t="s">
        <v>139</v>
      </c>
      <c r="B58" s="108">
        <v>926788.5</v>
      </c>
      <c r="C58" s="107"/>
      <c r="D58" s="108">
        <v>36359824</v>
      </c>
    </row>
    <row r="59" spans="1:4" ht="16.5" x14ac:dyDescent="0.25">
      <c r="A59" s="105" t="s">
        <v>140</v>
      </c>
      <c r="B59" s="161">
        <v>-18645</v>
      </c>
      <c r="C59" s="107"/>
      <c r="D59" s="161">
        <v>-20849</v>
      </c>
    </row>
    <row r="60" spans="1:4" ht="34.5" customHeight="1" x14ac:dyDescent="0.25">
      <c r="A60" s="102" t="s">
        <v>141</v>
      </c>
      <c r="B60" s="137">
        <f>SUM(B58:B59,B56,B39,B29)</f>
        <v>912201207</v>
      </c>
      <c r="C60" s="115"/>
      <c r="D60" s="137">
        <f>SUM(D58:D59,D56,D39,D29)</f>
        <v>240514141</v>
      </c>
    </row>
    <row r="61" spans="1:4" ht="20.100000000000001" customHeight="1" x14ac:dyDescent="0.25">
      <c r="A61" s="105" t="s">
        <v>142</v>
      </c>
      <c r="B61" s="118">
        <v>577623210</v>
      </c>
      <c r="C61" s="112"/>
      <c r="D61" s="118">
        <v>414582134</v>
      </c>
    </row>
    <row r="62" spans="1:4" ht="20.100000000000001" customHeight="1" thickBot="1" x14ac:dyDescent="0.3">
      <c r="A62" s="102" t="s">
        <v>143</v>
      </c>
      <c r="B62" s="119">
        <f>SUM(B60:B61)</f>
        <v>1489824417</v>
      </c>
      <c r="C62" s="152"/>
      <c r="D62" s="119">
        <f>SUM(D60:D61)</f>
        <v>655096275</v>
      </c>
    </row>
    <row r="63" spans="1:4" ht="16.5" thickTop="1" x14ac:dyDescent="0.25"/>
    <row r="66" spans="1:4" s="50" customFormat="1" ht="18.75" x14ac:dyDescent="0.3">
      <c r="A66" s="1" t="str">
        <f>Ф1!A56</f>
        <v>Управляющий директор, член Правления</v>
      </c>
      <c r="B66" s="28"/>
      <c r="C66" s="29"/>
      <c r="D66" s="4" t="str">
        <f>[6]Ф2!E57</f>
        <v>Хамитов Е.Е.</v>
      </c>
    </row>
    <row r="67" spans="1:4" s="50" customFormat="1" ht="21" customHeight="1" x14ac:dyDescent="0.3">
      <c r="A67" s="2"/>
      <c r="B67" s="30"/>
      <c r="C67" s="8"/>
      <c r="D67" s="31"/>
    </row>
    <row r="68" spans="1:4" s="50" customFormat="1" ht="18.75" x14ac:dyDescent="0.3">
      <c r="A68" s="47" t="s">
        <v>106</v>
      </c>
      <c r="B68" s="28"/>
      <c r="C68" s="29"/>
      <c r="D68" s="4" t="str">
        <f>[6]Ф2!E59</f>
        <v>Есенгараева К.Д.</v>
      </c>
    </row>
  </sheetData>
  <mergeCells count="6">
    <mergeCell ref="A2:D2"/>
    <mergeCell ref="A3:D3"/>
    <mergeCell ref="A6:A7"/>
    <mergeCell ref="B40:B41"/>
    <mergeCell ref="D40:D41"/>
    <mergeCell ref="C6:C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5"/>
  <sheetViews>
    <sheetView zoomScale="70" zoomScaleNormal="70" zoomScaleSheetLayoutView="85" workbookViewId="0">
      <selection activeCell="C25" sqref="C25"/>
    </sheetView>
  </sheetViews>
  <sheetFormatPr defaultColWidth="9.140625" defaultRowHeight="15.75" x14ac:dyDescent="0.25"/>
  <cols>
    <col min="1" max="1" width="1.85546875" style="32" customWidth="1"/>
    <col min="2" max="2" width="75.140625" style="32" customWidth="1"/>
    <col min="3" max="3" width="16.28515625" style="33" customWidth="1"/>
    <col min="4" max="4" width="16.140625" style="33" customWidth="1"/>
    <col min="5" max="5" width="20.28515625" style="33" customWidth="1"/>
    <col min="6" max="6" width="19.7109375" style="33" customWidth="1"/>
    <col min="7" max="10" width="17.28515625" style="33" customWidth="1"/>
    <col min="11" max="11" width="16.85546875" style="33" customWidth="1"/>
    <col min="12" max="12" width="8.85546875" style="32" customWidth="1"/>
    <col min="13" max="13" width="9.140625" style="32"/>
    <col min="14" max="14" width="11.85546875" style="32" bestFit="1" customWidth="1"/>
    <col min="15" max="16384" width="9.140625" style="32"/>
  </cols>
  <sheetData>
    <row r="2" spans="2:14" ht="18.75" x14ac:dyDescent="0.25">
      <c r="B2" s="184" t="s">
        <v>97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4" ht="18.75" x14ac:dyDescent="0.25">
      <c r="B3" s="185" t="str">
        <f>[6]Ф3!A3</f>
        <v xml:space="preserve"> АО "Национальный управляющий холдинг "Байтерек"</v>
      </c>
      <c r="C3" s="185"/>
      <c r="D3" s="185"/>
      <c r="E3" s="185"/>
      <c r="F3" s="185"/>
      <c r="G3" s="185"/>
      <c r="H3" s="185"/>
      <c r="I3" s="185"/>
      <c r="J3" s="185"/>
      <c r="K3" s="185"/>
    </row>
    <row r="4" spans="2:14" ht="18.75" x14ac:dyDescent="0.25"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2:14" x14ac:dyDescent="0.25">
      <c r="C5" s="186" t="s">
        <v>84</v>
      </c>
      <c r="D5" s="186"/>
      <c r="E5" s="186"/>
      <c r="F5" s="186"/>
      <c r="G5" s="186"/>
      <c r="H5" s="186"/>
      <c r="I5" s="186"/>
      <c r="K5" s="34"/>
    </row>
    <row r="6" spans="2:14" s="35" customFormat="1" ht="106.5" customHeight="1" x14ac:dyDescent="0.25">
      <c r="B6" s="131" t="s">
        <v>86</v>
      </c>
      <c r="C6" s="144" t="s">
        <v>13</v>
      </c>
      <c r="D6" s="144" t="s">
        <v>79</v>
      </c>
      <c r="E6" s="144" t="s">
        <v>45</v>
      </c>
      <c r="F6" s="144" t="s">
        <v>85</v>
      </c>
      <c r="G6" s="144" t="s">
        <v>47</v>
      </c>
      <c r="H6" s="144" t="s">
        <v>80</v>
      </c>
      <c r="I6" s="144" t="s">
        <v>81</v>
      </c>
      <c r="J6" s="144" t="s">
        <v>82</v>
      </c>
      <c r="K6" s="145" t="s">
        <v>83</v>
      </c>
    </row>
    <row r="7" spans="2:14" x14ac:dyDescent="0.25">
      <c r="B7" s="36" t="s">
        <v>160</v>
      </c>
      <c r="C7" s="55">
        <v>1046504712</v>
      </c>
      <c r="D7" s="56">
        <v>-6153857</v>
      </c>
      <c r="E7" s="56" t="s">
        <v>104</v>
      </c>
      <c r="F7" s="56">
        <v>174459214</v>
      </c>
      <c r="G7" s="56">
        <v>19021258</v>
      </c>
      <c r="H7" s="56">
        <v>196767022</v>
      </c>
      <c r="I7" s="56">
        <f>SUM(C7:H7)</f>
        <v>1430598349</v>
      </c>
      <c r="J7" s="56">
        <v>91457</v>
      </c>
      <c r="K7" s="56">
        <f>SUM(I7:J7)</f>
        <v>1430689806</v>
      </c>
    </row>
    <row r="8" spans="2:14" x14ac:dyDescent="0.25">
      <c r="B8" s="37" t="s">
        <v>89</v>
      </c>
      <c r="C8" s="127">
        <v>0</v>
      </c>
      <c r="D8" s="129">
        <v>0</v>
      </c>
      <c r="E8" s="127">
        <v>0</v>
      </c>
      <c r="F8" s="127">
        <v>0</v>
      </c>
      <c r="G8" s="127">
        <v>0</v>
      </c>
      <c r="H8" s="57">
        <v>20231754</v>
      </c>
      <c r="I8" s="57">
        <f>SUM(C8:H8)</f>
        <v>20231754</v>
      </c>
      <c r="J8" s="53">
        <v>-1614</v>
      </c>
      <c r="K8" s="57">
        <f t="shared" ref="K8:K12" si="0">SUM(I8:J8)</f>
        <v>20230140</v>
      </c>
    </row>
    <row r="9" spans="2:14" x14ac:dyDescent="0.25">
      <c r="B9" s="37" t="s">
        <v>144</v>
      </c>
      <c r="C9" s="127">
        <v>0</v>
      </c>
      <c r="D9" s="54">
        <v>-4116567</v>
      </c>
      <c r="E9" s="162">
        <v>0</v>
      </c>
      <c r="F9" s="127">
        <v>0</v>
      </c>
      <c r="G9" s="130">
        <v>0</v>
      </c>
      <c r="H9" s="130">
        <v>0</v>
      </c>
      <c r="I9" s="54">
        <f>SUM(C9:H9)</f>
        <v>-4116567</v>
      </c>
      <c r="J9" s="130">
        <v>0</v>
      </c>
      <c r="K9" s="54">
        <f t="shared" si="0"/>
        <v>-4116567</v>
      </c>
    </row>
    <row r="10" spans="2:14" x14ac:dyDescent="0.25">
      <c r="B10" s="36" t="s">
        <v>145</v>
      </c>
      <c r="C10" s="134">
        <f t="shared" ref="C10:J10" si="1">SUM(C8:C9)</f>
        <v>0</v>
      </c>
      <c r="D10" s="128">
        <f t="shared" si="1"/>
        <v>-4116567</v>
      </c>
      <c r="E10" s="134">
        <f t="shared" si="1"/>
        <v>0</v>
      </c>
      <c r="F10" s="134">
        <f t="shared" si="1"/>
        <v>0</v>
      </c>
      <c r="G10" s="134">
        <f t="shared" si="1"/>
        <v>0</v>
      </c>
      <c r="H10" s="56">
        <f t="shared" si="1"/>
        <v>20231754</v>
      </c>
      <c r="I10" s="56">
        <f t="shared" si="1"/>
        <v>16115187</v>
      </c>
      <c r="J10" s="56">
        <f t="shared" si="1"/>
        <v>-1614</v>
      </c>
      <c r="K10" s="56">
        <f t="shared" si="0"/>
        <v>16113573</v>
      </c>
    </row>
    <row r="11" spans="2:14" x14ac:dyDescent="0.25">
      <c r="B11" s="37" t="s">
        <v>161</v>
      </c>
      <c r="C11" s="57">
        <v>219734250</v>
      </c>
      <c r="D11" s="167" t="s">
        <v>104</v>
      </c>
      <c r="E11" s="167" t="s">
        <v>104</v>
      </c>
      <c r="F11" s="57">
        <v>55570513</v>
      </c>
      <c r="G11" s="53">
        <v>-125477754</v>
      </c>
      <c r="H11" s="57">
        <v>27849146</v>
      </c>
      <c r="I11" s="53">
        <f>SUM(C11:H11)</f>
        <v>177676155</v>
      </c>
      <c r="J11" s="169" t="s">
        <v>104</v>
      </c>
      <c r="K11" s="53">
        <f>I11</f>
        <v>177676155</v>
      </c>
    </row>
    <row r="12" spans="2:14" x14ac:dyDescent="0.25">
      <c r="B12" s="37" t="s">
        <v>158</v>
      </c>
      <c r="C12" s="133">
        <v>0</v>
      </c>
      <c r="D12" s="168" t="s">
        <v>104</v>
      </c>
      <c r="E12" s="53">
        <v>0</v>
      </c>
      <c r="F12" s="53">
        <v>6560517</v>
      </c>
      <c r="G12" s="54">
        <v>-1727760</v>
      </c>
      <c r="H12" s="53">
        <v>1727760</v>
      </c>
      <c r="I12" s="53">
        <f t="shared" ref="I12" si="2">SUM(C12:H12)</f>
        <v>6560517</v>
      </c>
      <c r="J12" s="170">
        <v>0</v>
      </c>
      <c r="K12" s="53">
        <f t="shared" si="0"/>
        <v>6560517</v>
      </c>
      <c r="N12" s="51"/>
    </row>
    <row r="13" spans="2:14" ht="16.5" thickBot="1" x14ac:dyDescent="0.3">
      <c r="B13" s="36" t="s">
        <v>159</v>
      </c>
      <c r="C13" s="60">
        <f>SUM(C7:C12)</f>
        <v>1266238962</v>
      </c>
      <c r="D13" s="166">
        <f>D10+D7</f>
        <v>-10270424</v>
      </c>
      <c r="E13" s="142">
        <f>SUM(E7:E12)</f>
        <v>0</v>
      </c>
      <c r="F13" s="143">
        <f>SUM(F7:F12)</f>
        <v>236590244</v>
      </c>
      <c r="G13" s="166">
        <f>SUM(G7:G12)</f>
        <v>-108184256</v>
      </c>
      <c r="H13" s="143">
        <f>SUM(H7:H12)-H8</f>
        <v>246575682</v>
      </c>
      <c r="I13" s="52">
        <f>SUM(C13:H13)</f>
        <v>1630950208</v>
      </c>
      <c r="J13" s="52">
        <f>SUM(J7:J8)</f>
        <v>89843</v>
      </c>
      <c r="K13" s="60">
        <f>K12+K11+K10+K7</f>
        <v>1631040051</v>
      </c>
    </row>
    <row r="14" spans="2:14" ht="19.5" thickTop="1" x14ac:dyDescent="0.25"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2:14" ht="18.75" x14ac:dyDescent="0.25">
      <c r="B15" s="157"/>
      <c r="C15" s="157"/>
      <c r="D15" s="157"/>
      <c r="E15" s="157"/>
      <c r="F15" s="157"/>
      <c r="G15" s="157"/>
      <c r="H15" s="157"/>
      <c r="I15" s="157"/>
      <c r="J15" s="157"/>
      <c r="K15" s="157"/>
    </row>
    <row r="16" spans="2:14" x14ac:dyDescent="0.25">
      <c r="C16" s="186" t="s">
        <v>84</v>
      </c>
      <c r="D16" s="186"/>
      <c r="E16" s="186"/>
      <c r="F16" s="186"/>
      <c r="G16" s="186"/>
      <c r="H16" s="186"/>
      <c r="I16" s="186"/>
      <c r="K16" s="34"/>
    </row>
    <row r="17" spans="2:14" s="35" customFormat="1" ht="106.5" customHeight="1" x14ac:dyDescent="0.25">
      <c r="B17" s="131" t="s">
        <v>86</v>
      </c>
      <c r="C17" s="144" t="s">
        <v>13</v>
      </c>
      <c r="D17" s="144" t="s">
        <v>79</v>
      </c>
      <c r="E17" s="144" t="s">
        <v>45</v>
      </c>
      <c r="F17" s="144" t="s">
        <v>85</v>
      </c>
      <c r="G17" s="144" t="s">
        <v>47</v>
      </c>
      <c r="H17" s="144" t="s">
        <v>80</v>
      </c>
      <c r="I17" s="144" t="s">
        <v>81</v>
      </c>
      <c r="J17" s="144" t="s">
        <v>82</v>
      </c>
      <c r="K17" s="145" t="s">
        <v>83</v>
      </c>
    </row>
    <row r="18" spans="2:14" x14ac:dyDescent="0.25">
      <c r="B18" s="36" t="s">
        <v>148</v>
      </c>
      <c r="C18" s="55">
        <v>917218712</v>
      </c>
      <c r="D18" s="56">
        <v>-7224576</v>
      </c>
      <c r="E18" s="56">
        <v>0</v>
      </c>
      <c r="F18" s="56">
        <v>160093819</v>
      </c>
      <c r="G18" s="56">
        <v>14007062</v>
      </c>
      <c r="H18" s="56">
        <v>142942619</v>
      </c>
      <c r="I18" s="56">
        <v>1227037636</v>
      </c>
      <c r="J18" s="56">
        <v>99423</v>
      </c>
      <c r="K18" s="55">
        <v>1227137059</v>
      </c>
    </row>
    <row r="19" spans="2:14" x14ac:dyDescent="0.25">
      <c r="B19" s="37" t="s">
        <v>89</v>
      </c>
      <c r="C19" s="127">
        <v>0</v>
      </c>
      <c r="D19" s="129">
        <v>0</v>
      </c>
      <c r="E19" s="127">
        <v>0</v>
      </c>
      <c r="F19" s="127">
        <v>0</v>
      </c>
      <c r="G19" s="127">
        <v>0</v>
      </c>
      <c r="H19" s="57">
        <v>26667973.300000001</v>
      </c>
      <c r="I19" s="57">
        <f>SUM(C19:H19)</f>
        <v>26667973.300000001</v>
      </c>
      <c r="J19" s="53">
        <v>1083</v>
      </c>
      <c r="K19" s="57">
        <f t="shared" ref="K19:K22" si="3">SUM(I19:J19)</f>
        <v>26669056.300000001</v>
      </c>
    </row>
    <row r="20" spans="2:14" x14ac:dyDescent="0.25">
      <c r="B20" s="37" t="s">
        <v>144</v>
      </c>
      <c r="C20" s="127">
        <v>0</v>
      </c>
      <c r="D20" s="54">
        <v>-4564859</v>
      </c>
      <c r="E20" s="162">
        <v>0</v>
      </c>
      <c r="F20" s="127">
        <v>0</v>
      </c>
      <c r="G20" s="130">
        <v>0</v>
      </c>
      <c r="H20" s="130">
        <v>0</v>
      </c>
      <c r="I20" s="54">
        <f>SUM(C20:H20)</f>
        <v>-4564859</v>
      </c>
      <c r="J20" s="130">
        <v>0</v>
      </c>
      <c r="K20" s="54">
        <f t="shared" si="3"/>
        <v>-4564859</v>
      </c>
    </row>
    <row r="21" spans="2:14" x14ac:dyDescent="0.25">
      <c r="B21" s="36" t="s">
        <v>145</v>
      </c>
      <c r="C21" s="134">
        <f t="shared" ref="C21:J21" si="4">SUM(C19:C20)</f>
        <v>0</v>
      </c>
      <c r="D21" s="128">
        <f t="shared" si="4"/>
        <v>-4564859</v>
      </c>
      <c r="E21" s="134">
        <f t="shared" si="4"/>
        <v>0</v>
      </c>
      <c r="F21" s="134">
        <f t="shared" si="4"/>
        <v>0</v>
      </c>
      <c r="G21" s="134">
        <f t="shared" si="4"/>
        <v>0</v>
      </c>
      <c r="H21" s="56">
        <f t="shared" si="4"/>
        <v>26667973.300000001</v>
      </c>
      <c r="I21" s="56">
        <f t="shared" si="4"/>
        <v>22103114.300000001</v>
      </c>
      <c r="J21" s="56">
        <f t="shared" si="4"/>
        <v>1083</v>
      </c>
      <c r="K21" s="56">
        <f t="shared" si="3"/>
        <v>22104197.300000001</v>
      </c>
    </row>
    <row r="22" spans="2:14" x14ac:dyDescent="0.25">
      <c r="B22" s="37" t="s">
        <v>158</v>
      </c>
      <c r="C22" s="133">
        <v>0</v>
      </c>
      <c r="D22" s="54">
        <v>-675036</v>
      </c>
      <c r="E22" s="53">
        <v>0</v>
      </c>
      <c r="F22" s="133">
        <v>0</v>
      </c>
      <c r="G22" s="53">
        <v>1557834</v>
      </c>
      <c r="H22" s="53">
        <v>-1557833.7</v>
      </c>
      <c r="I22" s="53">
        <f t="shared" ref="I22" si="5">SUM(C22:H22)</f>
        <v>-675035.7</v>
      </c>
      <c r="J22" s="133">
        <v>0</v>
      </c>
      <c r="K22" s="54">
        <f t="shared" si="3"/>
        <v>-675035.7</v>
      </c>
      <c r="N22" s="51"/>
    </row>
    <row r="23" spans="2:14" ht="16.5" thickBot="1" x14ac:dyDescent="0.3">
      <c r="B23" s="36" t="s">
        <v>159</v>
      </c>
      <c r="C23" s="60">
        <f>SUM(C18:C22)</f>
        <v>917218712</v>
      </c>
      <c r="D23" s="52">
        <f>SUM(D18:D20)+D22</f>
        <v>-12464471</v>
      </c>
      <c r="E23" s="142">
        <f>SUM(E18:E22)</f>
        <v>0</v>
      </c>
      <c r="F23" s="143">
        <f>SUM(F18:F22)</f>
        <v>160093819</v>
      </c>
      <c r="G23" s="143">
        <f>SUM(G18:G22)</f>
        <v>15564896</v>
      </c>
      <c r="H23" s="143">
        <f>SUM(H18:H22)-H19</f>
        <v>168052758.60000002</v>
      </c>
      <c r="I23" s="52">
        <f>SUM(C23:H23)</f>
        <v>1248465714.5999999</v>
      </c>
      <c r="J23" s="52">
        <f>SUM(J18:J19)</f>
        <v>100506</v>
      </c>
      <c r="K23" s="60">
        <f>SUM(K21:K22)+K18</f>
        <v>1248566220.5999999</v>
      </c>
    </row>
    <row r="24" spans="2:14" ht="19.5" thickTop="1" x14ac:dyDescent="0.25">
      <c r="B24" s="157"/>
      <c r="C24" s="157"/>
      <c r="D24" s="157"/>
      <c r="E24" s="157"/>
      <c r="F24" s="157"/>
      <c r="G24" s="157"/>
      <c r="H24" s="157"/>
      <c r="I24" s="157"/>
      <c r="J24" s="157"/>
      <c r="K24" s="157"/>
    </row>
    <row r="25" spans="2:14" x14ac:dyDescent="0.25">
      <c r="B25" s="36"/>
      <c r="C25" s="59"/>
      <c r="D25" s="59"/>
      <c r="E25" s="59"/>
      <c r="F25" s="59"/>
      <c r="G25" s="58"/>
      <c r="H25" s="58"/>
      <c r="I25" s="58"/>
      <c r="J25" s="58"/>
      <c r="K25" s="59"/>
    </row>
    <row r="26" spans="2:14" x14ac:dyDescent="0.25">
      <c r="B26" s="36"/>
      <c r="C26" s="59"/>
      <c r="D26" s="59"/>
      <c r="E26" s="59"/>
      <c r="F26" s="59"/>
      <c r="G26" s="58"/>
      <c r="H26" s="58"/>
      <c r="I26" s="58"/>
      <c r="J26" s="58"/>
      <c r="K26" s="59"/>
    </row>
    <row r="27" spans="2:14" x14ac:dyDescent="0.25">
      <c r="C27" s="61"/>
      <c r="D27" s="61"/>
      <c r="E27" s="61"/>
      <c r="F27" s="61"/>
      <c r="G27" s="61"/>
      <c r="H27" s="61"/>
      <c r="I27" s="61"/>
      <c r="J27" s="61"/>
      <c r="K27" s="61"/>
    </row>
    <row r="28" spans="2:14" x14ac:dyDescent="0.25">
      <c r="C28" s="61"/>
      <c r="D28" s="61"/>
      <c r="E28" s="61"/>
      <c r="F28" s="61"/>
      <c r="G28" s="61"/>
      <c r="H28" s="61"/>
      <c r="I28" s="61"/>
      <c r="J28" s="61"/>
      <c r="K28" s="61"/>
    </row>
    <row r="29" spans="2:14" x14ac:dyDescent="0.25">
      <c r="C29" s="79"/>
      <c r="D29" s="79"/>
      <c r="E29" s="79"/>
      <c r="F29" s="79"/>
      <c r="G29" s="138"/>
      <c r="H29" s="138"/>
      <c r="I29" s="138"/>
      <c r="J29" s="138"/>
      <c r="K29" s="79"/>
    </row>
    <row r="30" spans="2:14" x14ac:dyDescent="0.25">
      <c r="C30" s="79"/>
      <c r="D30" s="79"/>
      <c r="E30" s="79"/>
      <c r="F30" s="79"/>
      <c r="G30" s="138"/>
      <c r="H30" s="138"/>
      <c r="I30" s="138"/>
      <c r="J30" s="138"/>
      <c r="K30" s="79"/>
    </row>
    <row r="31" spans="2:14" x14ac:dyDescent="0.25">
      <c r="C31" s="79"/>
      <c r="D31" s="79"/>
      <c r="E31" s="79"/>
      <c r="F31" s="79"/>
      <c r="G31" s="138"/>
      <c r="H31" s="138"/>
      <c r="I31" s="138"/>
      <c r="J31" s="138"/>
      <c r="K31" s="79"/>
    </row>
    <row r="32" spans="2:14" s="43" customFormat="1" ht="18.75" x14ac:dyDescent="0.3">
      <c r="B32" s="17" t="str">
        <f>Ф1!A56</f>
        <v>Управляющий директор, член Правления</v>
      </c>
      <c r="C32" s="139"/>
      <c r="D32" s="14"/>
      <c r="E32" s="4" t="str">
        <f>[6]Ф2!E57</f>
        <v>Хамитов Е.Е.</v>
      </c>
      <c r="F32" s="139"/>
      <c r="G32" s="140"/>
      <c r="H32" s="140"/>
      <c r="I32" s="140"/>
      <c r="J32" s="140"/>
      <c r="K32" s="140"/>
    </row>
    <row r="33" spans="2:11" s="43" customFormat="1" ht="28.5" customHeight="1" x14ac:dyDescent="0.3">
      <c r="B33" s="38"/>
      <c r="C33" s="39"/>
      <c r="D33" s="40"/>
      <c r="E33" s="40"/>
      <c r="F33" s="41"/>
      <c r="K33" s="42"/>
    </row>
    <row r="34" spans="2:11" s="43" customFormat="1" ht="18.75" x14ac:dyDescent="0.3">
      <c r="B34" s="38" t="s">
        <v>106</v>
      </c>
      <c r="C34" s="39"/>
      <c r="D34" s="14"/>
      <c r="E34" s="14" t="str">
        <f>[6]Ф3!D75</f>
        <v>Есенгараева К.Д.</v>
      </c>
      <c r="F34" s="14"/>
    </row>
    <row r="35" spans="2:11" s="43" customFormat="1" ht="18.75" x14ac:dyDescent="0.3">
      <c r="B35" s="44"/>
      <c r="C35" s="39"/>
      <c r="D35" s="39"/>
      <c r="E35" s="39"/>
      <c r="F35" s="39"/>
      <c r="G35" s="39"/>
      <c r="H35" s="39"/>
      <c r="I35" s="39"/>
      <c r="J35" s="39"/>
      <c r="K35" s="39"/>
    </row>
  </sheetData>
  <mergeCells count="4">
    <mergeCell ref="B2:K2"/>
    <mergeCell ref="B3:K3"/>
    <mergeCell ref="C16:I16"/>
    <mergeCell ref="C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4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Лаура Серменова</cp:lastModifiedBy>
  <cp:lastPrinted>2019-05-14T10:22:26Z</cp:lastPrinted>
  <dcterms:created xsi:type="dcterms:W3CDTF">2017-02-27T03:37:51Z</dcterms:created>
  <dcterms:modified xsi:type="dcterms:W3CDTF">2021-05-28T12:01:00Z</dcterms:modified>
</cp:coreProperties>
</file>