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Doc_buh\Финансовая отчетность\2024\1 квартал\Финал\КАСЕ\"/>
    </mc:Choice>
  </mc:AlternateContent>
  <xr:revisionPtr revIDLastSave="0" documentId="13_ncr:1_{F52C4539-A90A-4EC4-A10A-38B12586E031}" xr6:coauthVersionLast="47" xr6:coauthVersionMax="47" xr10:uidLastSave="{00000000-0000-0000-0000-000000000000}"/>
  <bookViews>
    <workbookView xWindow="4485" yWindow="480" windowWidth="18870" windowHeight="14130" activeTab="3" xr2:uid="{00000000-000D-0000-FFFF-FFFF00000000}"/>
  </bookViews>
  <sheets>
    <sheet name="Ф1" sheetId="2" r:id="rId1"/>
    <sheet name="Ф2" sheetId="5" r:id="rId2"/>
    <sheet name="Ф3" sheetId="6" r:id="rId3"/>
    <sheet name="Ф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localSheetId="1" hidden="1">#REF!</definedName>
    <definedName name="data1" localSheetId="2" hidden="1">#REF!</definedName>
    <definedName name="data1" localSheetId="3" hidden="1">#REF!</definedName>
    <definedName name="data1" hidden="1">#REF!</definedName>
    <definedName name="data2" localSheetId="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1" hidden="1">#REF!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LE_LINK2" localSheetId="1">Ф2!#REF!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1" hidden="1">#REF!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Ф4!#REF!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0">Ф1!$A$1:$E$58</definedName>
    <definedName name="_xlnm.Print_Area" localSheetId="1">Ф2!$A$1:$E$59</definedName>
    <definedName name="_xlnm.Print_Area" localSheetId="2">Ф3!$A$1:$G$74</definedName>
    <definedName name="_xlnm.Print_Area" localSheetId="3">Ф4!$B$1:$L$37</definedName>
    <definedName name="ф77" localSheetId="1">#REF!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1">'[5]2.4 ЦСП_ГЧП'!#REF!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1" hidden="1">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7" l="1"/>
  <c r="D35" i="7"/>
  <c r="E51" i="2" l="1"/>
  <c r="C51" i="2"/>
  <c r="C26" i="2"/>
  <c r="F48" i="2" l="1"/>
  <c r="F46" i="2"/>
  <c r="L29" i="7"/>
  <c r="L28" i="7"/>
  <c r="L27" i="7"/>
  <c r="L15" i="7"/>
  <c r="L14" i="7"/>
  <c r="L13" i="7"/>
  <c r="L12" i="7"/>
  <c r="H10" i="7"/>
  <c r="H11" i="7" s="1"/>
  <c r="H17" i="7" s="1"/>
  <c r="D10" i="7"/>
  <c r="L10" i="7" s="1"/>
  <c r="L8" i="7"/>
  <c r="C49" i="2" l="1"/>
  <c r="F49" i="2" s="1"/>
  <c r="K17" i="7"/>
  <c r="L16" i="7"/>
  <c r="I16" i="7"/>
  <c r="K11" i="7"/>
  <c r="G11" i="7"/>
  <c r="G17" i="7" s="1"/>
  <c r="F11" i="7"/>
  <c r="F17" i="7" s="1"/>
  <c r="E11" i="7"/>
  <c r="E17" i="7" s="1"/>
  <c r="C11" i="7"/>
  <c r="C17" i="7" s="1"/>
  <c r="D11" i="7"/>
  <c r="E43" i="2"/>
  <c r="I30" i="7"/>
  <c r="D17" i="7" l="1"/>
  <c r="F47" i="2" s="1"/>
  <c r="C43" i="2"/>
  <c r="L30" i="7" l="1"/>
  <c r="C60" i="6" l="1"/>
  <c r="E60" i="6"/>
  <c r="E48" i="6"/>
  <c r="C48" i="6"/>
  <c r="C22" i="6"/>
  <c r="E22" i="6"/>
  <c r="K31" i="7" l="1"/>
  <c r="K26" i="7" l="1"/>
  <c r="C26" i="7"/>
  <c r="C31" i="7" s="1"/>
  <c r="E26" i="7"/>
  <c r="E31" i="7" s="1"/>
  <c r="F26" i="7"/>
  <c r="F31" i="7" s="1"/>
  <c r="G26" i="7"/>
  <c r="G31" i="7" s="1"/>
  <c r="B35" i="7"/>
  <c r="C35" i="6"/>
  <c r="E35" i="6"/>
  <c r="A72" i="6"/>
  <c r="E50" i="5"/>
  <c r="D25" i="7" s="1"/>
  <c r="L25" i="7" s="1"/>
  <c r="E18" i="5"/>
  <c r="E11" i="5"/>
  <c r="E14" i="5" s="1"/>
  <c r="A56" i="5"/>
  <c r="E37" i="7"/>
  <c r="E35" i="7"/>
  <c r="B3" i="7"/>
  <c r="E74" i="6"/>
  <c r="E72" i="6"/>
  <c r="E58" i="5"/>
  <c r="E56" i="5"/>
  <c r="C50" i="5"/>
  <c r="C18" i="5"/>
  <c r="C11" i="5"/>
  <c r="C14" i="5" s="1"/>
  <c r="E26" i="2"/>
  <c r="D31" i="7" l="1"/>
  <c r="D26" i="7"/>
  <c r="E64" i="6"/>
  <c r="E68" i="6" s="1"/>
  <c r="C65" i="6" s="1"/>
  <c r="C64" i="6"/>
  <c r="E27" i="5"/>
  <c r="E33" i="5" s="1"/>
  <c r="E35" i="5" s="1"/>
  <c r="E39" i="5" s="1"/>
  <c r="C27" i="5"/>
  <c r="C52" i="2"/>
  <c r="C53" i="2" s="1"/>
  <c r="E52" i="2"/>
  <c r="E53" i="2" s="1"/>
  <c r="E51" i="5" l="1"/>
  <c r="I24" i="7"/>
  <c r="L24" i="7" s="1"/>
  <c r="L26" i="7" s="1"/>
  <c r="C68" i="6"/>
  <c r="C33" i="5"/>
  <c r="C35" i="5" s="1"/>
  <c r="C39" i="5" s="1"/>
  <c r="C51" i="5" l="1"/>
  <c r="I9" i="7"/>
  <c r="L9" i="7" l="1"/>
  <c r="I11" i="7"/>
  <c r="I26" i="7"/>
  <c r="I31" i="7" s="1"/>
  <c r="I17" i="7" l="1"/>
  <c r="F50" i="2" s="1"/>
  <c r="L11" i="7"/>
  <c r="L17" i="7" s="1"/>
  <c r="L31" i="7"/>
</calcChain>
</file>

<file path=xl/sharedStrings.xml><?xml version="1.0" encoding="utf-8"?>
<sst xmlns="http://schemas.openxmlformats.org/spreadsheetml/2006/main" count="233" uniqueCount="183">
  <si>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</si>
  <si>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</si>
  <si>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</si>
  <si>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</si>
  <si>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</si>
  <si>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</si>
  <si>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</si>
  <si>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</si>
  <si>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</si>
  <si>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</si>
  <si>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</si>
  <si>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</si>
  <si>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</si>
  <si>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</si>
  <si>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</si>
  <si>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</si>
  <si>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</si>
  <si>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Дивиденды выплаченные</t>
  </si>
  <si>
    <t>Прочий совокупный (убыток)/ доход</t>
  </si>
  <si>
    <t xml:space="preserve">Расход по подоходному налогу </t>
  </si>
  <si>
    <t>Приме-</t>
  </si>
  <si>
    <t>чание</t>
  </si>
  <si>
    <t>Кредиты, выданные банкам и финансовым институтам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</si>
  <si>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</si>
  <si>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</si>
  <si>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</si>
  <si>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</si>
  <si>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</si>
  <si>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</si>
  <si>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</si>
  <si>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</si>
  <si>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</si>
  <si>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</si>
  <si>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</si>
  <si>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</si>
  <si>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</si>
  <si>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</si>
  <si>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</si>
  <si>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Обязательства, непосредственно связанные с выбывающими группами, предназначенными для продажи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</si>
  <si>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</si>
  <si>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</si>
  <si>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</si>
  <si>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</si>
  <si>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</si>
  <si>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</si>
  <si>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Хамитов Е.Е.</t>
  </si>
  <si>
    <t>Чистый процентный доход после вычета резерва под обесценение кредитного портфеля</t>
  </si>
  <si>
    <t>Комиссионные расходы</t>
  </si>
  <si>
    <t>Чистая прибыль/(убыток) от операций с иностранной валютой</t>
  </si>
  <si>
    <t>Чистая прибыль/(убыток) от операций с финансовыми активами, оцениваемыми по справедливой стоимости через прочий совокупный доход</t>
  </si>
  <si>
    <t>Чистые заработанные страховые премии</t>
  </si>
  <si>
    <t xml:space="preserve">Прочие операционные (расходы)/ доходы, нетто </t>
  </si>
  <si>
    <t>Операционный доход</t>
  </si>
  <si>
    <t xml:space="preserve">Административные расходы </t>
  </si>
  <si>
    <t>Доля финансового результата ассоциированных и совместных предприятий</t>
  </si>
  <si>
    <t xml:space="preserve">Статьи, которые могут быть впоследствии реклассифицированы в состав прибыли или убытка: </t>
  </si>
  <si>
    <t xml:space="preserve"> -    Чистое изменение справедливой стоимости, перенесенное в состав прибыли или убытка</t>
  </si>
  <si>
    <t xml:space="preserve"> -    Чистое изменение справедливой стоимости</t>
  </si>
  <si>
    <t xml:space="preserve"> - неконтролирующим долям</t>
  </si>
  <si>
    <t>Базовая и разводненная прибыль на акцию, в тенге</t>
  </si>
  <si>
    <t>Денежные потоки от операционной деятельности</t>
  </si>
  <si>
    <t>Комиссионные доходы полученные</t>
  </si>
  <si>
    <t>Комиссионные расходы выплаченные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</si>
  <si>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</si>
  <si>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</si>
  <si>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</si>
  <si>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</si>
  <si>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</si>
  <si>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Резерв изменения справедливой стоимости ценных бумаг</t>
  </si>
  <si>
    <t>Нераспре-деленная прибыль</t>
  </si>
  <si>
    <t>Итого</t>
  </si>
  <si>
    <t>Неконтро-лирующие доли</t>
  </si>
  <si>
    <t>Итого собственного капитала</t>
  </si>
  <si>
    <t>Причитающийся владельцам Холдинга</t>
  </si>
  <si>
    <t>Резерв при объединении бизнеса и дополнитель-ный оплаченный капитал</t>
  </si>
  <si>
    <t>(в тысячах казахстанских тенге)</t>
  </si>
  <si>
    <t>Процентный доход, расчитанный с использованием метода эффективной процентной ставки</t>
  </si>
  <si>
    <t>Прибыль за год</t>
  </si>
  <si>
    <t>ПРИБЫЛЬ ЗА ГОД</t>
  </si>
  <si>
    <t>Итого совокупного дохода за год</t>
  </si>
  <si>
    <t>Прочий совокупный (убыток)/доход за год</t>
  </si>
  <si>
    <t xml:space="preserve"> АО "Национальный управляющий холдинг "Байтерек"</t>
  </si>
  <si>
    <t>Консолидированный отчет о финансовом положении</t>
  </si>
  <si>
    <t>Консолидированный отчет о прибыли или убытке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</si>
  <si>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</si>
  <si>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</si>
  <si>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Прочие активы, оцениваемые по справедливой стоимости через прибыль или убыток</t>
  </si>
  <si>
    <t>Депозиты в банках и в финансовых институтах</t>
  </si>
  <si>
    <t>Инвестиции, учитываемые методом долевого участия</t>
  </si>
  <si>
    <t>Инвестиционная собственность</t>
  </si>
  <si>
    <t>Долгосрочные активы, предназначенные для продажи</t>
  </si>
  <si>
    <t>Государственные субсидии</t>
  </si>
  <si>
    <t>-</t>
  </si>
  <si>
    <t>Чистая прибыль/(убыток) от операций с активами, оцениваемыми по справедливой стоимости, изменения которой отражаются в составе прибыли или убытка за период</t>
  </si>
  <si>
    <t>Главный бухгалтер</t>
  </si>
  <si>
    <t>Есенгараева К.Д.</t>
  </si>
  <si>
    <t>Прочие процентные доходы</t>
  </si>
  <si>
    <t>Дивиденды полученные</t>
  </si>
  <si>
    <t>Поступления по прочим операционным доходам</t>
  </si>
  <si>
    <t>Чистый убыток от прекращения признания финансовых активов, оцениваемых по амортизированной стоимости</t>
  </si>
  <si>
    <t xml:space="preserve">Чистые расходы по страховым выплатам и по изменениям в резервах по договорам страхования </t>
  </si>
  <si>
    <t>Статьи, которые не будут впоследствии реклассифицированы в состав прибыли или убытка:</t>
  </si>
  <si>
    <t>Нетто-величина изменений справедливой стоимости долевых инструментов, оцениваемых по справедливой стоимости через прочий совокупный доход</t>
  </si>
  <si>
    <t>Резерв справедливой стоимости ценных бумаг:</t>
  </si>
  <si>
    <t>Курсовые разницы при пересчете в валюту представления консолидированной финансовой отчетности</t>
  </si>
  <si>
    <t>Чистый (прирост)/снижение по:</t>
  </si>
  <si>
    <t>Чистые денежные средства, использованные в операционной деятельности</t>
  </si>
  <si>
    <t xml:space="preserve">Приобретение инвестиционных ценных бумаг </t>
  </si>
  <si>
    <t>Чистые денежные средства, полученные от инвестиционной деятельности</t>
  </si>
  <si>
    <t>Погашение займов от банков и прочих финансовых институтов</t>
  </si>
  <si>
    <t>Получение займов от Правительства Республики Казахстан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</si>
  <si>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</si>
  <si>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</si>
  <si>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</si>
  <si>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>Чистые денежные средства, полученные от финансовой деятельности</t>
  </si>
  <si>
    <t>Влияние изменений обменных курсов на величину денежных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</si>
  <si>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</si>
  <si>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</si>
  <si>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</si>
  <si>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</si>
  <si>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Прочий совокупный доход</t>
  </si>
  <si>
    <t>Резерв под обесценение ссудного портфеля и дебиторской задолженности по финансовой аренде</t>
  </si>
  <si>
    <t>Чистый комиссионный доход/(расход)</t>
  </si>
  <si>
    <t>Прочие выплаты акционерам</t>
  </si>
  <si>
    <t>Административные и прочие операционные расходы уплаченные</t>
  </si>
  <si>
    <t>Государственные субсидии к получению</t>
  </si>
  <si>
    <t>(Резерв)/восстановление убытков от обесценения по обязательствам кредитного характера</t>
  </si>
  <si>
    <t>Убыток от выбытия дочерней организации</t>
  </si>
  <si>
    <t xml:space="preserve">Процентные доходы полученные </t>
  </si>
  <si>
    <t xml:space="preserve">Процентные расходы выплаченные </t>
  </si>
  <si>
    <t>Чистая прибыль/(чистый убыток) от операций с иностранной валютой</t>
  </si>
  <si>
    <t>Начисленные страховые премии, нетто</t>
  </si>
  <si>
    <t>Страховые претензии выплаченные, нетто</t>
  </si>
  <si>
    <t xml:space="preserve"> - активам, оцениваемым по справедливой стоимости, изменения которой отражаются в составе прибыли или убытка за период</t>
  </si>
  <si>
    <t xml:space="preserve"> - кредитов, выданных банкам и финансовым институтам</t>
  </si>
  <si>
    <t xml:space="preserve"> - депозитов в банках и прочих финансовых институтах</t>
  </si>
  <si>
    <t xml:space="preserve"> - кредитам, выданным клиентам</t>
  </si>
  <si>
    <t xml:space="preserve"> - дебиторской задолженности по финансовой аренде</t>
  </si>
  <si>
    <t xml:space="preserve"> - прочим финансовым активам</t>
  </si>
  <si>
    <t xml:space="preserve"> - прочим активам</t>
  </si>
  <si>
    <t xml:space="preserve"> - средствам клиентов</t>
  </si>
  <si>
    <t xml:space="preserve"> - прочим финансовым обязательствам</t>
  </si>
  <si>
    <t xml:space="preserve"> - прочим обязательствам</t>
  </si>
  <si>
    <t xml:space="preserve">Поступления от выбытия и погашения инвестиционных ценных бумаг </t>
  </si>
  <si>
    <t>Поступления от реализации основных средств</t>
  </si>
  <si>
    <t>Поступления от реализации инвестиционного имущества</t>
  </si>
  <si>
    <t>Поступления от выбытия дочернего предприятия, за вычетом денежных средств, выбывших в результате</t>
  </si>
  <si>
    <t xml:space="preserve">Поступления от выбытия ассоциированных и совместных предприятий  </t>
  </si>
  <si>
    <t>Поступление средств в результате объединения</t>
  </si>
  <si>
    <t xml:space="preserve">Погашение/выкуп долговых ценных бумаг выпущенных </t>
  </si>
  <si>
    <t>Государственные субсидии полученные</t>
  </si>
  <si>
    <t>31 декабря 2022 г.</t>
  </si>
  <si>
    <t>Заместитель Председателя Правления</t>
  </si>
  <si>
    <t xml:space="preserve"> 2022 г.</t>
  </si>
  <si>
    <t>2022 г.</t>
  </si>
  <si>
    <t>Остаток на 1 января 2022 года</t>
  </si>
  <si>
    <t>Остаток на 31 декабря 2022 года</t>
  </si>
  <si>
    <t>Средства банков</t>
  </si>
  <si>
    <t>Обязательства перед ипотечной организацией</t>
  </si>
  <si>
    <t>Доход от выгодного приобретения</t>
  </si>
  <si>
    <t>Чистые реализованные доходы, полученные по операциям с производными финансовыми инструментами</t>
  </si>
  <si>
    <t>Поступление средств в результате объединения бизнеса</t>
  </si>
  <si>
    <t>Выплата дивидендов в результате объединения бизнеса</t>
  </si>
  <si>
    <t>Перевод из резервного капитала</t>
  </si>
  <si>
    <t xml:space="preserve"> АО "Национальный управляющий холдинг "Байтерек" по состоянию на 31 декабря 2023 года</t>
  </si>
  <si>
    <t>31 декабря 2023 г.</t>
  </si>
  <si>
    <t xml:space="preserve"> 2023 г.</t>
  </si>
  <si>
    <t>2023 г.</t>
  </si>
  <si>
    <t>Остаток на 1 января 2023 года</t>
  </si>
  <si>
    <t>Остаток на 31 декабря 2023 года</t>
  </si>
  <si>
    <t>Прибыль от продолжающейся деятельности</t>
  </si>
  <si>
    <t>Прекращенная деятельность</t>
  </si>
  <si>
    <t>Прибыль выбывающей группы, учитываемой как активы предназначенные для продажи (за вычетом налога на прибыль)</t>
  </si>
  <si>
    <t>Изменение в резерве хеджирования:</t>
  </si>
  <si>
    <t>- Эффективная часть хеджирования справедливой стоимости</t>
  </si>
  <si>
    <t>Денежные средства и их эквиваленты</t>
  </si>
  <si>
    <t>Денежные средства и их эквиваленты в составе долгосрочных активов, предназначенных для продажи</t>
  </si>
  <si>
    <t>Резерв хеджирования</t>
  </si>
  <si>
    <t>Эмиссия акций – денежный взнос (Примечание 23)</t>
  </si>
  <si>
    <t>Дивиденды объявленные и выплаченные (Примечание 23)</t>
  </si>
  <si>
    <t xml:space="preserve">Признание влияния досрочного погашения займов, предоставленных Правительством Республики Казахстан, за вычетом налогового эффекта в размере 585,379 тыс. тенге (Примечание 18) </t>
  </si>
  <si>
    <t xml:space="preserve">Признание дисконта по займам от Правительства Республики Казахстан за вычетом налогов в размере 12,866,836 тыс. тенге (Примечание 18) </t>
  </si>
  <si>
    <t xml:space="preserve">Признание дисконта по займам от Правительства Республики Казахстан, за вычетом налогов в размере 7,362,018 тыс. тенге (Примечание 18)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</si>
</sst>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3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6" fillId="0" borderId="0" applyFill="0" applyBorder="0" applyProtection="0"/>
    <xf numFmtId="164" fontId="18" fillId="0" borderId="0" applyFont="0" applyFill="0" applyBorder="0" applyAlignment="0" applyProtection="0"/>
    <xf numFmtId="0" fontId="22" fillId="0" borderId="0"/>
    <xf numFmtId="0" fontId="5" fillId="0" borderId="0"/>
    <xf numFmtId="0" fontId="33" fillId="0" borderId="0"/>
  </cellStyleXfs>
  <cellXfs count="150">
    <xf numFmtId="0" fontId="0" fillId="0" borderId="0" xfId="0"/>
    <xf numFmtId="0" fontId="1" fillId="0" borderId="0" xfId="0" applyFont="1"/>
    <xf numFmtId="0" fontId="3" fillId="0" borderId="0" xfId="1" applyFont="1"/>
    <xf numFmtId="0" fontId="1" fillId="0" borderId="0" xfId="1" applyFont="1" applyAlignment="1">
      <alignment horizontal="right"/>
    </xf>
    <xf numFmtId="3" fontId="1" fillId="0" borderId="0" xfId="1" applyNumberFormat="1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12" fillId="0" borderId="0" xfId="1" applyNumberFormat="1" applyFont="1"/>
    <xf numFmtId="0" fontId="15" fillId="0" borderId="0" xfId="0" applyFont="1"/>
    <xf numFmtId="0" fontId="12" fillId="0" borderId="0" xfId="0" applyFont="1"/>
    <xf numFmtId="0" fontId="17" fillId="0" borderId="0" xfId="0" applyFont="1"/>
    <xf numFmtId="0" fontId="13" fillId="0" borderId="0" xfId="1" applyFont="1"/>
    <xf numFmtId="0" fontId="12" fillId="0" borderId="0" xfId="1" applyFont="1" applyAlignment="1">
      <alignment horizontal="right"/>
    </xf>
    <xf numFmtId="0" fontId="14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" fontId="8" fillId="0" borderId="0" xfId="1" applyNumberFormat="1" applyFont="1"/>
    <xf numFmtId="0" fontId="20" fillId="0" borderId="0" xfId="0" applyFont="1"/>
    <xf numFmtId="0" fontId="10" fillId="0" borderId="0" xfId="0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0" xfId="3" applyFont="1" applyAlignment="1">
      <alignment horizontal="right"/>
    </xf>
    <xf numFmtId="0" fontId="21" fillId="0" borderId="0" xfId="2" applyFont="1"/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12" fillId="0" borderId="0" xfId="1" applyFont="1"/>
    <xf numFmtId="0" fontId="13" fillId="0" borderId="0" xfId="2" applyFont="1" applyAlignment="1">
      <alignment horizontal="right"/>
    </xf>
    <xf numFmtId="3" fontId="12" fillId="0" borderId="0" xfId="1" applyNumberFormat="1" applyFont="1" applyAlignment="1">
      <alignment horizontal="right"/>
    </xf>
    <xf numFmtId="37" fontId="13" fillId="0" borderId="0" xfId="2" applyNumberFormat="1" applyFont="1" applyAlignment="1">
      <alignment horizontal="right"/>
    </xf>
    <xf numFmtId="165" fontId="13" fillId="0" borderId="0" xfId="2" applyNumberFormat="1" applyFont="1"/>
    <xf numFmtId="0" fontId="13" fillId="0" borderId="0" xfId="2" applyFont="1"/>
    <xf numFmtId="0" fontId="14" fillId="0" borderId="0" xfId="4" applyFont="1"/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165" fontId="6" fillId="0" borderId="0" xfId="4" applyNumberFormat="1" applyFont="1"/>
    <xf numFmtId="3" fontId="1" fillId="0" borderId="0" xfId="4" applyNumberFormat="1" applyFont="1" applyAlignment="1">
      <alignment wrapText="1"/>
    </xf>
    <xf numFmtId="167" fontId="9" fillId="0" borderId="0" xfId="0" applyNumberFormat="1" applyFont="1" applyAlignment="1">
      <alignment wrapText="1"/>
    </xf>
    <xf numFmtId="167" fontId="7" fillId="0" borderId="2" xfId="4" applyNumberFormat="1" applyFont="1" applyBorder="1" applyAlignment="1">
      <alignment horizontal="right"/>
    </xf>
    <xf numFmtId="167" fontId="7" fillId="0" borderId="0" xfId="4" applyNumberFormat="1" applyFont="1" applyAlignment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6" fillId="0" borderId="2" xfId="4" applyNumberFormat="1" applyFont="1" applyBorder="1" applyAlignment="1">
      <alignment horizontal="right"/>
    </xf>
    <xf numFmtId="167" fontId="3" fillId="0" borderId="0" xfId="4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" fillId="0" borderId="0" xfId="0" applyNumberFormat="1" applyFont="1" applyAlignment="1">
      <alignment wrapText="1"/>
    </xf>
    <xf numFmtId="167" fontId="10" fillId="0" borderId="0" xfId="0" applyNumberFormat="1" applyFont="1"/>
    <xf numFmtId="167" fontId="6" fillId="0" borderId="0" xfId="4" applyNumberFormat="1" applyFont="1" applyAlignment="1">
      <alignment horizontal="right"/>
    </xf>
    <xf numFmtId="167" fontId="15" fillId="0" borderId="0" xfId="0" applyNumberFormat="1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3" fontId="13" fillId="0" borderId="0" xfId="4" applyNumberFormat="1" applyFont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165" fontId="24" fillId="0" borderId="0" xfId="4" applyNumberFormat="1" applyFont="1" applyAlignment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165" fontId="27" fillId="0" borderId="0" xfId="4" applyNumberFormat="1" applyFont="1" applyAlignment="1">
      <alignment horizontal="right"/>
    </xf>
    <xf numFmtId="165" fontId="26" fillId="0" borderId="0" xfId="4" applyNumberFormat="1" applyFont="1" applyAlignment="1">
      <alignment horizontal="right"/>
    </xf>
    <xf numFmtId="3" fontId="28" fillId="0" borderId="0" xfId="4" applyNumberFormat="1" applyFont="1" applyAlignment="1">
      <alignment horizontal="right"/>
    </xf>
    <xf numFmtId="165" fontId="26" fillId="0" borderId="2" xfId="4" applyNumberFormat="1" applyFont="1" applyBorder="1" applyAlignment="1">
      <alignment horizontal="right"/>
    </xf>
    <xf numFmtId="166" fontId="25" fillId="0" borderId="3" xfId="6" applyNumberFormat="1" applyFont="1" applyBorder="1" applyAlignment="1">
      <alignment horizontal="right" vertical="center" wrapText="1"/>
    </xf>
    <xf numFmtId="166" fontId="26" fillId="0" borderId="0" xfId="6" applyNumberFormat="1" applyFont="1" applyAlignment="1">
      <alignment horizontal="right" vertical="center" wrapText="1"/>
    </xf>
    <xf numFmtId="166" fontId="26" fillId="0" borderId="0" xfId="6" applyNumberFormat="1" applyFont="1" applyBorder="1" applyAlignment="1">
      <alignment horizontal="right" vertical="center" wrapText="1"/>
    </xf>
    <xf numFmtId="166" fontId="25" fillId="0" borderId="0" xfId="6" applyNumberFormat="1" applyFont="1" applyAlignment="1">
      <alignment horizontal="right" vertical="center" wrapText="1"/>
    </xf>
    <xf numFmtId="165" fontId="29" fillId="0" borderId="0" xfId="4" applyNumberFormat="1" applyFont="1" applyAlignment="1">
      <alignment horizontal="right"/>
    </xf>
    <xf numFmtId="165" fontId="25" fillId="0" borderId="2" xfId="4" applyNumberFormat="1" applyFont="1" applyBorder="1" applyAlignment="1">
      <alignment horizontal="right"/>
    </xf>
    <xf numFmtId="165" fontId="25" fillId="0" borderId="3" xfId="4" applyNumberFormat="1" applyFont="1" applyBorder="1" applyAlignment="1">
      <alignment horizontal="right"/>
    </xf>
    <xf numFmtId="166" fontId="26" fillId="0" borderId="3" xfId="6" applyNumberFormat="1" applyFont="1" applyBorder="1" applyAlignment="1">
      <alignment horizontal="right" vertical="center" wrapText="1"/>
    </xf>
    <xf numFmtId="166" fontId="25" fillId="0" borderId="1" xfId="6" applyNumberFormat="1" applyFont="1" applyBorder="1" applyAlignment="1">
      <alignment horizontal="right" vertical="center" wrapText="1"/>
    </xf>
    <xf numFmtId="0" fontId="3" fillId="0" borderId="0" xfId="0" applyFont="1"/>
    <xf numFmtId="3" fontId="19" fillId="0" borderId="0" xfId="0" applyNumberFormat="1" applyFont="1" applyAlignment="1">
      <alignment vertical="center" wrapText="1"/>
    </xf>
    <xf numFmtId="167" fontId="9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30" fillId="0" borderId="0" xfId="0" applyFont="1" applyAlignment="1">
      <alignment vertical="center" wrapText="1"/>
    </xf>
    <xf numFmtId="0" fontId="32" fillId="0" borderId="0" xfId="2" applyFont="1" applyAlignment="1">
      <alignment wrapText="1"/>
    </xf>
    <xf numFmtId="165" fontId="31" fillId="0" borderId="3" xfId="4" applyNumberFormat="1" applyFont="1" applyBorder="1" applyAlignment="1">
      <alignment horizontal="right"/>
    </xf>
    <xf numFmtId="3" fontId="13" fillId="0" borderId="0" xfId="2" applyNumberFormat="1" applyFont="1" applyAlignment="1">
      <alignment horizontal="right"/>
    </xf>
    <xf numFmtId="3" fontId="13" fillId="0" borderId="0" xfId="2" applyNumberFormat="1" applyFont="1"/>
    <xf numFmtId="0" fontId="9" fillId="0" borderId="0" xfId="0" applyFont="1" applyAlignment="1">
      <alignment horizontal="left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vertical="center" wrapText="1"/>
    </xf>
    <xf numFmtId="3" fontId="34" fillId="0" borderId="0" xfId="0" applyNumberFormat="1" applyFont="1"/>
    <xf numFmtId="0" fontId="34" fillId="0" borderId="0" xfId="0" applyFont="1"/>
    <xf numFmtId="0" fontId="9" fillId="0" borderId="0" xfId="0" applyFont="1" applyAlignment="1">
      <alignment wrapText="1"/>
    </xf>
    <xf numFmtId="166" fontId="25" fillId="0" borderId="0" xfId="6" applyNumberFormat="1" applyFont="1" applyBorder="1" applyAlignment="1">
      <alignment horizontal="right" vertical="center" wrapText="1"/>
    </xf>
    <xf numFmtId="0" fontId="12" fillId="0" borderId="0" xfId="2" applyFont="1" applyAlignment="1">
      <alignment horizontal="center" vertical="justify"/>
    </xf>
    <xf numFmtId="0" fontId="28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4" fontId="3" fillId="0" borderId="1" xfId="5" applyNumberFormat="1" applyFont="1" applyFill="1" applyBorder="1"/>
    <xf numFmtId="0" fontId="36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3" fontId="1" fillId="0" borderId="3" xfId="4" applyNumberFormat="1" applyFont="1" applyBorder="1" applyAlignment="1">
      <alignment horizontal="right" vertical="center" wrapText="1"/>
    </xf>
    <xf numFmtId="165" fontId="6" fillId="0" borderId="3" xfId="4" applyNumberFormat="1" applyFont="1" applyBorder="1" applyAlignment="1">
      <alignment horizontal="right" vertical="center"/>
    </xf>
    <xf numFmtId="164" fontId="3" fillId="0" borderId="0" xfId="6" applyFont="1" applyFill="1" applyAlignment="1" applyProtection="1">
      <alignment horizontal="right" vertical="center"/>
    </xf>
    <xf numFmtId="164" fontId="3" fillId="0" borderId="5" xfId="6" applyFont="1" applyFill="1" applyBorder="1" applyAlignment="1" applyProtection="1">
      <alignment horizontal="right" vertical="center"/>
    </xf>
    <xf numFmtId="3" fontId="3" fillId="0" borderId="0" xfId="4" applyNumberFormat="1" applyFont="1" applyAlignment="1">
      <alignment horizontal="right" vertical="center"/>
    </xf>
    <xf numFmtId="165" fontId="7" fillId="0" borderId="0" xfId="4" applyNumberFormat="1" applyFont="1" applyAlignment="1">
      <alignment horizontal="right" vertical="center"/>
    </xf>
    <xf numFmtId="165" fontId="7" fillId="0" borderId="2" xfId="4" applyNumberFormat="1" applyFont="1" applyBorder="1" applyAlignment="1">
      <alignment horizontal="right" vertical="center"/>
    </xf>
    <xf numFmtId="164" fontId="7" fillId="0" borderId="2" xfId="6" applyFont="1" applyFill="1" applyBorder="1" applyAlignment="1" applyProtection="1">
      <alignment horizontal="right" vertical="center"/>
    </xf>
    <xf numFmtId="164" fontId="3" fillId="0" borderId="0" xfId="6" applyFont="1" applyFill="1" applyAlignment="1">
      <alignment horizontal="right" vertical="center"/>
    </xf>
    <xf numFmtId="164" fontId="6" fillId="0" borderId="3" xfId="6" applyFont="1" applyFill="1" applyBorder="1" applyAlignment="1" applyProtection="1">
      <alignment horizontal="right" vertical="center"/>
    </xf>
    <xf numFmtId="165" fontId="6" fillId="0" borderId="2" xfId="4" applyNumberFormat="1" applyFont="1" applyBorder="1" applyAlignment="1">
      <alignment horizontal="right" vertical="center"/>
    </xf>
    <xf numFmtId="164" fontId="7" fillId="0" borderId="0" xfId="6" applyFont="1" applyFill="1" applyBorder="1" applyAlignment="1" applyProtection="1">
      <alignment horizontal="right" vertical="center"/>
    </xf>
    <xf numFmtId="164" fontId="6" fillId="0" borderId="0" xfId="6" applyFont="1" applyFill="1" applyBorder="1" applyAlignment="1" applyProtection="1">
      <alignment horizontal="right" vertical="center"/>
    </xf>
    <xf numFmtId="3" fontId="7" fillId="0" borderId="0" xfId="4" applyNumberFormat="1" applyFont="1" applyAlignment="1">
      <alignment horizontal="right" vertical="center"/>
    </xf>
    <xf numFmtId="3" fontId="1" fillId="0" borderId="4" xfId="4" applyNumberFormat="1" applyFont="1" applyBorder="1" applyAlignment="1">
      <alignment horizontal="right" vertical="center" wrapText="1"/>
    </xf>
    <xf numFmtId="165" fontId="6" fillId="0" borderId="4" xfId="4" applyNumberFormat="1" applyFont="1" applyBorder="1" applyAlignment="1">
      <alignment horizontal="right" vertical="center"/>
    </xf>
    <xf numFmtId="166" fontId="1" fillId="0" borderId="4" xfId="6" applyNumberFormat="1" applyFont="1" applyFill="1" applyBorder="1" applyAlignment="1" applyProtection="1">
      <alignment horizontal="right" vertical="center" wrapText="1"/>
    </xf>
    <xf numFmtId="167" fontId="9" fillId="0" borderId="2" xfId="0" applyNumberFormat="1" applyFont="1" applyBorder="1" applyAlignment="1">
      <alignment horizontal="right" wrapText="1"/>
    </xf>
    <xf numFmtId="165" fontId="34" fillId="0" borderId="0" xfId="0" applyNumberFormat="1" applyFont="1"/>
    <xf numFmtId="167" fontId="9" fillId="0" borderId="0" xfId="0" applyNumberFormat="1" applyFont="1" applyAlignment="1">
      <alignment horizontal="right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wrapText="1"/>
    </xf>
    <xf numFmtId="0" fontId="2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2" fillId="0" borderId="0" xfId="2" applyFont="1" applyAlignment="1">
      <alignment horizontal="center" vertical="justify" wrapText="1"/>
    </xf>
    <xf numFmtId="0" fontId="12" fillId="0" borderId="0" xfId="2" applyFont="1" applyAlignment="1">
      <alignment horizontal="center" vertical="justify"/>
    </xf>
    <xf numFmtId="0" fontId="1" fillId="0" borderId="0" xfId="2" applyFont="1" applyAlignment="1">
      <alignment horizontal="center"/>
    </xf>
    <xf numFmtId="167" fontId="9" fillId="0" borderId="0" xfId="0" applyNumberFormat="1" applyFont="1" applyBorder="1" applyAlignment="1">
      <alignment wrapText="1"/>
    </xf>
    <xf numFmtId="167" fontId="1" fillId="0" borderId="3" xfId="0" applyNumberFormat="1" applyFont="1" applyBorder="1" applyAlignment="1">
      <alignment wrapText="1"/>
    </xf>
  </cellXfs>
  <cellStyles count="10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Обычный 63" xfId="9" xr:uid="{00000000-0005-0000-0000-000008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_buh/&#1060;&#1080;&#1085;&#1072;&#1085;&#1089;&#1086;&#1074;&#1072;&#1103;%20&#1086;&#1090;&#1095;&#1077;&#1090;&#1085;&#1086;&#1089;&#1090;&#1100;/2020/1%20&#1050;&#1042;&#1040;&#1056;&#1058;&#1040;&#1051;/KASE/Con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Overall Cost Report"/>
      <sheetName val="ÅäÈçì"/>
      <sheetName val="Ïðåäïð"/>
      <sheetName val="Бюджет(помесячн.разбивка)"/>
      <sheetName val="Служеб Актау"/>
      <sheetName val="бензин по авто"/>
      <sheetName val="Осн.ср-в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  <sheetName val="UNITPRICES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56">
          <cell r="E56" t="str">
            <v>Хамитов Е.Е.</v>
          </cell>
        </row>
        <row r="58">
          <cell r="E58" t="str">
            <v>Есенгараева К.Д.</v>
          </cell>
        </row>
      </sheetData>
      <sheetData sheetId="1">
        <row r="57">
          <cell r="E57" t="str">
            <v>Хамитов Е.Е.</v>
          </cell>
        </row>
        <row r="59">
          <cell r="E59" t="str">
            <v>Есенгараева К.Д.</v>
          </cell>
        </row>
      </sheetData>
      <sheetData sheetId="2">
        <row r="3">
          <cell r="A3" t="str">
            <v xml:space="preserve"> АО "Национальный управляющий холдинг "Байтерек"</v>
          </cell>
        </row>
        <row r="75">
          <cell r="D75" t="str">
            <v>Есенгараева К.Д.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8"/>
  <sheetViews>
    <sheetView view="pageBreakPreview" topLeftCell="A29" zoomScale="60" zoomScaleNormal="100" workbookViewId="0">
      <selection activeCell="L48" sqref="L48"/>
    </sheetView>
  </sheetViews>
  <sheetFormatPr defaultColWidth="9.140625" defaultRowHeight="15.75" x14ac:dyDescent="0.25"/>
  <cols>
    <col min="1" max="1" width="76.85546875" style="7" customWidth="1"/>
    <col min="2" max="2" width="8.85546875" style="60" customWidth="1"/>
    <col min="3" max="3" width="21.140625" style="7" customWidth="1"/>
    <col min="4" max="4" width="1.85546875" style="7" customWidth="1"/>
    <col min="5" max="5" width="22.28515625" style="7" customWidth="1"/>
    <col min="6" max="6" width="16.5703125" style="7" bestFit="1" customWidth="1"/>
    <col min="7" max="16384" width="9.140625" style="7"/>
  </cols>
  <sheetData>
    <row r="2" spans="1:5" ht="18.75" x14ac:dyDescent="0.3">
      <c r="A2" s="136" t="s">
        <v>82</v>
      </c>
      <c r="B2" s="136"/>
      <c r="C2" s="136"/>
      <c r="D2" s="136"/>
      <c r="E2" s="136"/>
    </row>
    <row r="3" spans="1:5" ht="18.75" x14ac:dyDescent="0.3">
      <c r="A3" s="137" t="s">
        <v>164</v>
      </c>
      <c r="B3" s="137"/>
      <c r="C3" s="137"/>
      <c r="D3" s="137"/>
      <c r="E3" s="137"/>
    </row>
    <row r="5" spans="1:5" x14ac:dyDescent="0.25">
      <c r="B5" s="10" t="s">
        <v>20</v>
      </c>
      <c r="C5" s="10"/>
      <c r="E5" s="10"/>
    </row>
    <row r="6" spans="1:5" x14ac:dyDescent="0.25">
      <c r="A6" s="138"/>
      <c r="B6" s="10" t="s">
        <v>21</v>
      </c>
      <c r="C6" s="10" t="s">
        <v>165</v>
      </c>
      <c r="D6" s="139"/>
      <c r="E6" s="10" t="s">
        <v>151</v>
      </c>
    </row>
    <row r="7" spans="1:5" x14ac:dyDescent="0.25">
      <c r="A7" s="138"/>
      <c r="B7" s="63"/>
      <c r="C7" s="9" t="s">
        <v>0</v>
      </c>
      <c r="D7" s="139"/>
      <c r="E7" s="9" t="s">
        <v>0</v>
      </c>
    </row>
    <row r="8" spans="1:5" x14ac:dyDescent="0.25">
      <c r="A8" s="5" t="s">
        <v>5</v>
      </c>
      <c r="B8" s="10"/>
      <c r="C8" s="6"/>
      <c r="D8" s="6"/>
      <c r="E8" s="6"/>
    </row>
    <row r="9" spans="1:5" ht="24.95" customHeight="1" x14ac:dyDescent="0.3">
      <c r="A9" s="65" t="s">
        <v>6</v>
      </c>
      <c r="B9" s="66">
        <v>6</v>
      </c>
      <c r="C9" s="67">
        <v>2214953148</v>
      </c>
      <c r="D9" s="67"/>
      <c r="E9" s="67">
        <v>2293973195</v>
      </c>
    </row>
    <row r="10" spans="1:5" ht="37.5" x14ac:dyDescent="0.3">
      <c r="A10" s="65" t="s">
        <v>86</v>
      </c>
      <c r="B10" s="66">
        <v>7</v>
      </c>
      <c r="C10" s="67">
        <v>169749712</v>
      </c>
      <c r="D10" s="67"/>
      <c r="E10" s="67">
        <v>162342872</v>
      </c>
    </row>
    <row r="11" spans="1:5" ht="24.95" customHeight="1" x14ac:dyDescent="0.3">
      <c r="A11" s="65" t="s">
        <v>22</v>
      </c>
      <c r="B11" s="66">
        <v>8</v>
      </c>
      <c r="C11" s="67">
        <v>338446725</v>
      </c>
      <c r="D11" s="67"/>
      <c r="E11" s="67">
        <v>298999429</v>
      </c>
    </row>
    <row r="12" spans="1:5" ht="24.95" customHeight="1" x14ac:dyDescent="0.3">
      <c r="A12" s="65" t="s">
        <v>87</v>
      </c>
      <c r="B12" s="66">
        <v>9</v>
      </c>
      <c r="C12" s="67">
        <v>23861103</v>
      </c>
      <c r="D12" s="67"/>
      <c r="E12" s="67">
        <v>23154952</v>
      </c>
    </row>
    <row r="13" spans="1:5" ht="24.95" customHeight="1" x14ac:dyDescent="0.3">
      <c r="A13" s="65" t="s">
        <v>23</v>
      </c>
      <c r="B13" s="66">
        <v>10</v>
      </c>
      <c r="C13" s="67">
        <v>5721511807</v>
      </c>
      <c r="D13" s="67"/>
      <c r="E13" s="67">
        <v>6511970888</v>
      </c>
    </row>
    <row r="14" spans="1:5" ht="24.95" customHeight="1" x14ac:dyDescent="0.3">
      <c r="A14" s="65" t="s">
        <v>24</v>
      </c>
      <c r="B14" s="66">
        <v>11</v>
      </c>
      <c r="C14" s="67">
        <v>1492262540</v>
      </c>
      <c r="D14" s="67"/>
      <c r="E14" s="67">
        <v>1456559148</v>
      </c>
    </row>
    <row r="15" spans="1:5" ht="24.95" customHeight="1" x14ac:dyDescent="0.3">
      <c r="A15" s="65" t="s">
        <v>25</v>
      </c>
      <c r="B15" s="66">
        <v>12</v>
      </c>
      <c r="C15" s="67">
        <v>1212130428</v>
      </c>
      <c r="D15" s="67"/>
      <c r="E15" s="67">
        <v>1036255264</v>
      </c>
    </row>
    <row r="16" spans="1:5" ht="24.95" customHeight="1" x14ac:dyDescent="0.3">
      <c r="A16" s="65" t="s">
        <v>88</v>
      </c>
      <c r="B16" s="66"/>
      <c r="C16" s="67">
        <v>434037</v>
      </c>
      <c r="D16" s="67"/>
      <c r="E16" s="67">
        <v>795344</v>
      </c>
    </row>
    <row r="17" spans="1:5" ht="24.95" customHeight="1" x14ac:dyDescent="0.3">
      <c r="A17" s="65" t="s">
        <v>89</v>
      </c>
      <c r="B17" s="66"/>
      <c r="C17" s="67">
        <v>9186979</v>
      </c>
      <c r="D17" s="67"/>
      <c r="E17" s="67">
        <v>9653324</v>
      </c>
    </row>
    <row r="18" spans="1:5" ht="24.95" customHeight="1" x14ac:dyDescent="0.3">
      <c r="A18" s="65" t="s">
        <v>26</v>
      </c>
      <c r="B18" s="66"/>
      <c r="C18" s="67">
        <v>41301861</v>
      </c>
      <c r="D18" s="67"/>
      <c r="E18" s="67">
        <v>18294819</v>
      </c>
    </row>
    <row r="19" spans="1:5" ht="24.95" customHeight="1" x14ac:dyDescent="0.3">
      <c r="A19" s="65" t="s">
        <v>27</v>
      </c>
      <c r="B19" s="66">
        <v>31</v>
      </c>
      <c r="C19" s="67">
        <v>36870714</v>
      </c>
      <c r="D19" s="67"/>
      <c r="E19" s="67">
        <v>27398004</v>
      </c>
    </row>
    <row r="20" spans="1:5" ht="24.95" customHeight="1" x14ac:dyDescent="0.3">
      <c r="A20" s="65" t="s">
        <v>28</v>
      </c>
      <c r="B20" s="66"/>
      <c r="C20" s="67">
        <v>20747218</v>
      </c>
      <c r="D20" s="67"/>
      <c r="E20" s="67">
        <v>65770527</v>
      </c>
    </row>
    <row r="21" spans="1:5" ht="24.95" customHeight="1" x14ac:dyDescent="0.3">
      <c r="A21" s="65" t="s">
        <v>29</v>
      </c>
      <c r="B21" s="66"/>
      <c r="C21" s="67">
        <v>9885998</v>
      </c>
      <c r="D21" s="67"/>
      <c r="E21" s="67">
        <v>30120799</v>
      </c>
    </row>
    <row r="22" spans="1:5" ht="24.95" hidden="1" customHeight="1" x14ac:dyDescent="0.3">
      <c r="A22" s="65" t="s">
        <v>125</v>
      </c>
      <c r="B22" s="66"/>
      <c r="C22" s="67"/>
      <c r="D22" s="67"/>
      <c r="E22" s="67"/>
    </row>
    <row r="23" spans="1:5" ht="24.95" customHeight="1" x14ac:dyDescent="0.3">
      <c r="A23" s="65" t="s">
        <v>90</v>
      </c>
      <c r="B23" s="66">
        <v>13</v>
      </c>
      <c r="C23" s="67">
        <v>1874913825</v>
      </c>
      <c r="D23" s="67"/>
      <c r="E23" s="67">
        <v>5028981</v>
      </c>
    </row>
    <row r="24" spans="1:5" ht="24.95" customHeight="1" x14ac:dyDescent="0.3">
      <c r="A24" s="65" t="s">
        <v>30</v>
      </c>
      <c r="B24" s="66"/>
      <c r="C24" s="67">
        <v>25679451</v>
      </c>
      <c r="D24" s="67"/>
      <c r="E24" s="67">
        <v>41690241</v>
      </c>
    </row>
    <row r="25" spans="1:5" ht="24.95" customHeight="1" x14ac:dyDescent="0.3">
      <c r="A25" s="65" t="s">
        <v>7</v>
      </c>
      <c r="B25" s="66">
        <v>14</v>
      </c>
      <c r="C25" s="67">
        <v>428484447</v>
      </c>
      <c r="D25" s="67"/>
      <c r="E25" s="67">
        <v>249222839</v>
      </c>
    </row>
    <row r="26" spans="1:5" ht="24.95" customHeight="1" x14ac:dyDescent="0.25">
      <c r="A26" s="68" t="s">
        <v>8</v>
      </c>
      <c r="B26" s="69"/>
      <c r="C26" s="70">
        <f>SUM(C9:C25)</f>
        <v>13620419993</v>
      </c>
      <c r="D26" s="68"/>
      <c r="E26" s="70">
        <f>SUM(E9:E25)</f>
        <v>12231230626</v>
      </c>
    </row>
    <row r="27" spans="1:5" ht="24.95" customHeight="1" x14ac:dyDescent="0.25">
      <c r="A27" s="68"/>
      <c r="B27" s="69"/>
      <c r="C27" s="135"/>
      <c r="D27" s="135"/>
      <c r="E27" s="135"/>
    </row>
    <row r="28" spans="1:5" ht="24.95" customHeight="1" x14ac:dyDescent="0.25">
      <c r="A28" s="68" t="s">
        <v>9</v>
      </c>
      <c r="B28" s="69"/>
      <c r="C28" s="135"/>
      <c r="D28" s="135"/>
      <c r="E28" s="135"/>
    </row>
    <row r="29" spans="1:5" ht="24.95" customHeight="1" x14ac:dyDescent="0.3">
      <c r="A29" s="65" t="s">
        <v>157</v>
      </c>
      <c r="B29" s="69"/>
      <c r="C29" s="67">
        <v>16288508</v>
      </c>
      <c r="D29" s="65"/>
      <c r="E29" s="67">
        <v>8055858</v>
      </c>
    </row>
    <row r="30" spans="1:5" ht="24.95" customHeight="1" x14ac:dyDescent="0.3">
      <c r="A30" s="65" t="s">
        <v>31</v>
      </c>
      <c r="B30" s="66">
        <v>15</v>
      </c>
      <c r="C30" s="67">
        <v>2551442404</v>
      </c>
      <c r="D30" s="67"/>
      <c r="E30" s="67">
        <v>3049901263</v>
      </c>
    </row>
    <row r="31" spans="1:5" ht="18.75" x14ac:dyDescent="0.3">
      <c r="A31" s="65" t="s">
        <v>32</v>
      </c>
      <c r="B31" s="66">
        <v>16</v>
      </c>
      <c r="C31" s="67">
        <v>3801898128</v>
      </c>
      <c r="D31" s="67"/>
      <c r="E31" s="67">
        <v>3739552209</v>
      </c>
    </row>
    <row r="32" spans="1:5" ht="24.95" customHeight="1" x14ac:dyDescent="0.3">
      <c r="A32" s="65" t="s">
        <v>10</v>
      </c>
      <c r="B32" s="66"/>
      <c r="C32" s="67">
        <v>8640755</v>
      </c>
      <c r="D32" s="67"/>
      <c r="E32" s="67">
        <v>8050778</v>
      </c>
    </row>
    <row r="33" spans="1:6" ht="24.95" customHeight="1" x14ac:dyDescent="0.3">
      <c r="A33" s="65" t="s">
        <v>33</v>
      </c>
      <c r="B33" s="66">
        <v>17</v>
      </c>
      <c r="C33" s="67">
        <v>856365177</v>
      </c>
      <c r="D33" s="67"/>
      <c r="E33" s="67">
        <v>946551807</v>
      </c>
    </row>
    <row r="34" spans="1:6" ht="24.95" customHeight="1" x14ac:dyDescent="0.3">
      <c r="A34" s="65" t="s">
        <v>34</v>
      </c>
      <c r="B34" s="66">
        <v>18</v>
      </c>
      <c r="C34" s="67">
        <v>795421453</v>
      </c>
      <c r="D34" s="67"/>
      <c r="E34" s="67">
        <v>776645835</v>
      </c>
    </row>
    <row r="35" spans="1:6" ht="24.95" customHeight="1" x14ac:dyDescent="0.3">
      <c r="A35" s="65" t="s">
        <v>158</v>
      </c>
      <c r="B35" s="66">
        <v>19</v>
      </c>
      <c r="C35" s="67" t="s">
        <v>92</v>
      </c>
      <c r="D35" s="67"/>
      <c r="E35" s="67">
        <v>201302720.20360199</v>
      </c>
    </row>
    <row r="36" spans="1:6" ht="24.95" customHeight="1" x14ac:dyDescent="0.3">
      <c r="A36" s="65" t="s">
        <v>35</v>
      </c>
      <c r="B36" s="66"/>
      <c r="C36" s="67">
        <v>306316</v>
      </c>
      <c r="D36" s="67"/>
      <c r="E36" s="67">
        <v>2343256</v>
      </c>
    </row>
    <row r="37" spans="1:6" ht="24.95" customHeight="1" x14ac:dyDescent="0.3">
      <c r="A37" s="65" t="s">
        <v>36</v>
      </c>
      <c r="B37" s="66">
        <v>31</v>
      </c>
      <c r="C37" s="67">
        <v>51538452</v>
      </c>
      <c r="D37" s="67"/>
      <c r="E37" s="67">
        <v>45287694</v>
      </c>
    </row>
    <row r="38" spans="1:6" ht="24.95" customHeight="1" x14ac:dyDescent="0.3">
      <c r="A38" s="65" t="s">
        <v>37</v>
      </c>
      <c r="B38" s="66"/>
      <c r="C38" s="67">
        <v>57873965</v>
      </c>
      <c r="D38" s="67"/>
      <c r="E38" s="67">
        <v>58684023</v>
      </c>
    </row>
    <row r="39" spans="1:6" ht="37.5" x14ac:dyDescent="0.3">
      <c r="A39" s="65" t="s">
        <v>38</v>
      </c>
      <c r="B39" s="66">
        <v>13</v>
      </c>
      <c r="C39" s="67">
        <v>1480414887</v>
      </c>
      <c r="D39" s="67"/>
      <c r="E39" s="67" t="s">
        <v>92</v>
      </c>
    </row>
    <row r="40" spans="1:6" ht="24.95" customHeight="1" x14ac:dyDescent="0.3">
      <c r="A40" s="65" t="s">
        <v>39</v>
      </c>
      <c r="B40" s="66">
        <v>20</v>
      </c>
      <c r="C40" s="67">
        <v>156763872</v>
      </c>
      <c r="D40" s="67"/>
      <c r="E40" s="67">
        <v>117221146</v>
      </c>
    </row>
    <row r="41" spans="1:6" ht="24.95" customHeight="1" x14ac:dyDescent="0.3">
      <c r="A41" s="65" t="s">
        <v>91</v>
      </c>
      <c r="B41" s="66">
        <v>21</v>
      </c>
      <c r="C41" s="67">
        <v>1034690361</v>
      </c>
      <c r="D41" s="67"/>
      <c r="E41" s="67">
        <v>1052536560</v>
      </c>
    </row>
    <row r="42" spans="1:6" ht="24.95" customHeight="1" x14ac:dyDescent="0.3">
      <c r="A42" s="65" t="s">
        <v>11</v>
      </c>
      <c r="B42" s="66">
        <v>22</v>
      </c>
      <c r="C42" s="67">
        <v>143270811</v>
      </c>
      <c r="D42" s="67"/>
      <c r="E42" s="67">
        <v>127031739</v>
      </c>
    </row>
    <row r="43" spans="1:6" ht="24.95" customHeight="1" x14ac:dyDescent="0.25">
      <c r="A43" s="68" t="s">
        <v>12</v>
      </c>
      <c r="B43" s="69"/>
      <c r="C43" s="70">
        <f>SUM(C29:C42)</f>
        <v>10954915089</v>
      </c>
      <c r="D43" s="68"/>
      <c r="E43" s="70">
        <f>SUM(E29:E42)</f>
        <v>10133164888.203602</v>
      </c>
    </row>
    <row r="44" spans="1:6" ht="24.95" customHeight="1" x14ac:dyDescent="0.25">
      <c r="A44" s="68"/>
      <c r="B44" s="69"/>
      <c r="C44" s="65"/>
      <c r="D44" s="135"/>
      <c r="E44" s="65"/>
    </row>
    <row r="45" spans="1:6" ht="24.95" customHeight="1" x14ac:dyDescent="0.25">
      <c r="A45" s="68" t="s">
        <v>14</v>
      </c>
      <c r="B45" s="69"/>
      <c r="C45" s="65"/>
      <c r="D45" s="135"/>
      <c r="E45" s="65"/>
    </row>
    <row r="46" spans="1:6" ht="24.95" customHeight="1" x14ac:dyDescent="0.25">
      <c r="A46" s="65" t="s">
        <v>13</v>
      </c>
      <c r="B46" s="66">
        <v>23</v>
      </c>
      <c r="C46" s="71">
        <v>1521238962</v>
      </c>
      <c r="D46" s="65"/>
      <c r="E46" s="71">
        <v>1366238962</v>
      </c>
      <c r="F46" s="102">
        <f>C46-Ф4!C17</f>
        <v>0</v>
      </c>
    </row>
    <row r="47" spans="1:6" ht="24.95" customHeight="1" x14ac:dyDescent="0.3">
      <c r="A47" s="65" t="s">
        <v>40</v>
      </c>
      <c r="B47" s="66"/>
      <c r="C47" s="72">
        <v>-49796105</v>
      </c>
      <c r="D47" s="72"/>
      <c r="E47" s="72">
        <v>-65072162</v>
      </c>
      <c r="F47" s="130">
        <f>C47-Ф4!D17</f>
        <v>0</v>
      </c>
    </row>
    <row r="48" spans="1:6" ht="37.5" x14ac:dyDescent="0.3">
      <c r="A48" s="65" t="s">
        <v>42</v>
      </c>
      <c r="B48" s="66"/>
      <c r="C48" s="72">
        <v>292555754</v>
      </c>
      <c r="D48" s="67"/>
      <c r="E48" s="72">
        <v>241088410</v>
      </c>
      <c r="F48" s="130">
        <f>C48-Ф4!F17</f>
        <v>0</v>
      </c>
    </row>
    <row r="49" spans="1:6" ht="24.95" customHeight="1" x14ac:dyDescent="0.3">
      <c r="A49" s="65" t="s">
        <v>43</v>
      </c>
      <c r="B49" s="66"/>
      <c r="C49" s="72">
        <f>26950799-993164</f>
        <v>25957635</v>
      </c>
      <c r="D49" s="67"/>
      <c r="E49" s="72">
        <v>31125936</v>
      </c>
      <c r="F49" s="130">
        <f>C49-Ф4!G17-Ф4!H17</f>
        <v>0</v>
      </c>
    </row>
    <row r="50" spans="1:6" ht="24.95" customHeight="1" x14ac:dyDescent="0.3">
      <c r="A50" s="65" t="s">
        <v>44</v>
      </c>
      <c r="B50" s="66"/>
      <c r="C50" s="72">
        <v>875548658</v>
      </c>
      <c r="D50" s="72"/>
      <c r="E50" s="72">
        <v>524684592</v>
      </c>
      <c r="F50" s="130">
        <f>C50-Ф4!I17</f>
        <v>-0.37400007247924805</v>
      </c>
    </row>
    <row r="51" spans="1:6" ht="24.95" customHeight="1" x14ac:dyDescent="0.25">
      <c r="A51" s="68" t="s">
        <v>15</v>
      </c>
      <c r="B51" s="69"/>
      <c r="C51" s="91">
        <f>SUM(C46:C50)</f>
        <v>2665504904</v>
      </c>
      <c r="D51" s="68"/>
      <c r="E51" s="91">
        <f>SUM(E46:E50)</f>
        <v>2098065738</v>
      </c>
    </row>
    <row r="52" spans="1:6" ht="24.95" customHeight="1" thickBot="1" x14ac:dyDescent="0.3">
      <c r="A52" s="68" t="s">
        <v>16</v>
      </c>
      <c r="B52" s="69"/>
      <c r="C52" s="73">
        <f>C43+C51</f>
        <v>13620419993</v>
      </c>
      <c r="D52" s="68"/>
      <c r="E52" s="73">
        <f>E43+E51</f>
        <v>12231230626.203602</v>
      </c>
    </row>
    <row r="53" spans="1:6" ht="16.5" thickTop="1" x14ac:dyDescent="0.25">
      <c r="C53" s="102">
        <f>C52-C26</f>
        <v>0</v>
      </c>
      <c r="D53" s="103"/>
      <c r="E53" s="102">
        <f>E52-E26</f>
        <v>0.20360183715820313</v>
      </c>
    </row>
    <row r="56" spans="1:6" s="14" customFormat="1" ht="18.75" x14ac:dyDescent="0.3">
      <c r="A56" s="13" t="s">
        <v>152</v>
      </c>
      <c r="B56" s="56"/>
      <c r="C56" s="11"/>
      <c r="D56" s="11"/>
      <c r="E56" s="11" t="s">
        <v>45</v>
      </c>
    </row>
    <row r="57" spans="1:6" s="14" customFormat="1" ht="18.75" x14ac:dyDescent="0.3">
      <c r="A57" s="15"/>
      <c r="B57" s="64"/>
      <c r="C57" s="16"/>
      <c r="D57" s="17"/>
    </row>
    <row r="58" spans="1:6" s="14" customFormat="1" ht="18.75" x14ac:dyDescent="0.3">
      <c r="A58" s="13" t="s">
        <v>94</v>
      </c>
      <c r="B58" s="56"/>
      <c r="C58" s="11"/>
      <c r="D58" s="11"/>
      <c r="E58" s="11" t="s">
        <v>95</v>
      </c>
    </row>
  </sheetData>
  <mergeCells count="8">
    <mergeCell ref="D44:D45"/>
    <mergeCell ref="A2:E2"/>
    <mergeCell ref="A3:E3"/>
    <mergeCell ref="A6:A7"/>
    <mergeCell ref="D6:D7"/>
    <mergeCell ref="C27:C28"/>
    <mergeCell ref="D27:D28"/>
    <mergeCell ref="E27:E28"/>
  </mergeCells>
  <pageMargins left="0.98425196850393704" right="0.4" top="0.59055118110236204" bottom="0.59055118110236204" header="0.31496062992126" footer="0.31496062992126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58"/>
  <sheetViews>
    <sheetView view="pageBreakPreview" topLeftCell="A30" zoomScale="70" zoomScaleNormal="60" zoomScaleSheetLayoutView="70" workbookViewId="0">
      <selection activeCell="H61" sqref="H61"/>
    </sheetView>
  </sheetViews>
  <sheetFormatPr defaultColWidth="9.140625" defaultRowHeight="15.75" x14ac:dyDescent="0.25"/>
  <cols>
    <col min="1" max="1" width="64.42578125" style="7" customWidth="1"/>
    <col min="2" max="2" width="7.85546875" style="60" customWidth="1"/>
    <col min="3" max="3" width="20.85546875" style="7" customWidth="1"/>
    <col min="4" max="4" width="1.140625" style="7" customWidth="1"/>
    <col min="5" max="5" width="21.140625" style="12" customWidth="1"/>
    <col min="6" max="6" width="9.140625" style="7"/>
    <col min="7" max="7" width="14.5703125" style="7" bestFit="1" customWidth="1"/>
    <col min="8" max="8" width="9.140625" style="7"/>
    <col min="9" max="9" width="14.5703125" style="7" bestFit="1" customWidth="1"/>
    <col min="10" max="16384" width="9.140625" style="7"/>
  </cols>
  <sheetData>
    <row r="2" spans="1:5" x14ac:dyDescent="0.25">
      <c r="A2" s="140" t="s">
        <v>83</v>
      </c>
      <c r="B2" s="140"/>
      <c r="C2" s="140"/>
      <c r="D2" s="140"/>
      <c r="E2" s="140"/>
    </row>
    <row r="3" spans="1:5" x14ac:dyDescent="0.25">
      <c r="A3" s="141" t="s">
        <v>81</v>
      </c>
      <c r="B3" s="141"/>
      <c r="C3" s="141"/>
      <c r="D3" s="141"/>
      <c r="E3" s="141"/>
    </row>
    <row r="5" spans="1:5" ht="31.5" x14ac:dyDescent="0.25">
      <c r="B5" s="10" t="s">
        <v>20</v>
      </c>
      <c r="C5" s="39"/>
      <c r="E5" s="39"/>
    </row>
    <row r="6" spans="1:5" x14ac:dyDescent="0.25">
      <c r="A6" s="142"/>
      <c r="B6" s="57" t="s">
        <v>21</v>
      </c>
      <c r="C6" s="10" t="s">
        <v>166</v>
      </c>
      <c r="D6" s="139"/>
      <c r="E6" s="10" t="s">
        <v>153</v>
      </c>
    </row>
    <row r="7" spans="1:5" x14ac:dyDescent="0.25">
      <c r="A7" s="142"/>
      <c r="B7" s="58"/>
      <c r="C7" s="40" t="s">
        <v>0</v>
      </c>
      <c r="D7" s="139"/>
      <c r="E7" s="40" t="s">
        <v>0</v>
      </c>
    </row>
    <row r="8" spans="1:5" ht="31.5" x14ac:dyDescent="0.25">
      <c r="A8" s="104" t="s">
        <v>76</v>
      </c>
      <c r="B8" s="58">
        <v>24</v>
      </c>
      <c r="C8" s="44">
        <v>970387891</v>
      </c>
      <c r="D8" s="44"/>
      <c r="E8" s="44">
        <v>796820603</v>
      </c>
    </row>
    <row r="9" spans="1:5" x14ac:dyDescent="0.25">
      <c r="A9" s="104" t="s">
        <v>96</v>
      </c>
      <c r="B9" s="58">
        <v>24</v>
      </c>
      <c r="C9" s="44">
        <v>170423661</v>
      </c>
      <c r="D9" s="44"/>
      <c r="E9" s="44">
        <v>142243376.66433001</v>
      </c>
    </row>
    <row r="10" spans="1:5" x14ac:dyDescent="0.25">
      <c r="A10" s="104" t="s">
        <v>1</v>
      </c>
      <c r="B10" s="58">
        <v>24</v>
      </c>
      <c r="C10" s="45">
        <v>-588404948</v>
      </c>
      <c r="D10" s="46"/>
      <c r="E10" s="45">
        <v>-525436399</v>
      </c>
    </row>
    <row r="11" spans="1:5" x14ac:dyDescent="0.25">
      <c r="A11" s="18" t="s">
        <v>2</v>
      </c>
      <c r="B11" s="39">
        <v>24</v>
      </c>
      <c r="C11" s="47">
        <f>SUM(C8:C10)</f>
        <v>552406604</v>
      </c>
      <c r="D11" s="48"/>
      <c r="E11" s="47">
        <f>SUM(E8:E10)</f>
        <v>413627580.66433001</v>
      </c>
    </row>
    <row r="12" spans="1:5" x14ac:dyDescent="0.25">
      <c r="A12" s="104"/>
      <c r="B12" s="58"/>
      <c r="C12" s="44"/>
      <c r="D12" s="44"/>
      <c r="E12" s="44"/>
    </row>
    <row r="13" spans="1:5" ht="31.5" x14ac:dyDescent="0.25">
      <c r="A13" s="104" t="s">
        <v>121</v>
      </c>
      <c r="B13" s="58">
        <v>10.119999999999999</v>
      </c>
      <c r="C13" s="92">
        <v>42162861</v>
      </c>
      <c r="D13" s="44"/>
      <c r="E13" s="92">
        <v>-89301195</v>
      </c>
    </row>
    <row r="14" spans="1:5" ht="31.5" x14ac:dyDescent="0.25">
      <c r="A14" s="18" t="s">
        <v>46</v>
      </c>
      <c r="B14" s="39"/>
      <c r="C14" s="49">
        <f>SUM(C11:C13)</f>
        <v>594569465</v>
      </c>
      <c r="D14" s="48"/>
      <c r="E14" s="49">
        <f>SUM(E11:E13)</f>
        <v>324326385.66433001</v>
      </c>
    </row>
    <row r="15" spans="1:5" x14ac:dyDescent="0.25">
      <c r="A15" s="104"/>
      <c r="B15" s="58"/>
      <c r="C15" s="44"/>
      <c r="D15" s="44"/>
      <c r="E15" s="44"/>
    </row>
    <row r="16" spans="1:5" x14ac:dyDescent="0.25">
      <c r="A16" s="104" t="s">
        <v>3</v>
      </c>
      <c r="B16" s="58">
        <v>25</v>
      </c>
      <c r="C16" s="44">
        <v>35446999</v>
      </c>
      <c r="D16" s="44"/>
      <c r="E16" s="44">
        <v>29216722</v>
      </c>
    </row>
    <row r="17" spans="1:9" x14ac:dyDescent="0.25">
      <c r="A17" s="104" t="s">
        <v>47</v>
      </c>
      <c r="B17" s="58">
        <v>25</v>
      </c>
      <c r="C17" s="92">
        <v>-8133760</v>
      </c>
      <c r="D17" s="44"/>
      <c r="E17" s="92">
        <v>-8811479</v>
      </c>
    </row>
    <row r="18" spans="1:9" ht="24.75" customHeight="1" x14ac:dyDescent="0.25">
      <c r="A18" s="18" t="s">
        <v>122</v>
      </c>
      <c r="B18" s="39">
        <v>25</v>
      </c>
      <c r="C18" s="48">
        <f>SUM(C16:C17)</f>
        <v>27313239</v>
      </c>
      <c r="D18" s="48"/>
      <c r="E18" s="48">
        <f>SUM(E16:E17)</f>
        <v>20405243</v>
      </c>
    </row>
    <row r="19" spans="1:9" x14ac:dyDescent="0.25">
      <c r="A19" s="104"/>
      <c r="B19" s="58"/>
      <c r="C19" s="44"/>
      <c r="D19" s="44"/>
      <c r="E19" s="44"/>
    </row>
    <row r="20" spans="1:9" ht="47.25" x14ac:dyDescent="0.25">
      <c r="A20" s="104" t="s">
        <v>93</v>
      </c>
      <c r="B20" s="58">
        <v>26</v>
      </c>
      <c r="C20" s="46">
        <v>6167236</v>
      </c>
      <c r="D20" s="46"/>
      <c r="E20" s="46">
        <v>-848569</v>
      </c>
    </row>
    <row r="21" spans="1:9" ht="17.25" customHeight="1" x14ac:dyDescent="0.25">
      <c r="A21" s="99" t="s">
        <v>48</v>
      </c>
      <c r="B21" s="58">
        <v>27</v>
      </c>
      <c r="C21" s="46">
        <v>7014791</v>
      </c>
      <c r="D21" s="46"/>
      <c r="E21" s="46">
        <v>2755847</v>
      </c>
    </row>
    <row r="22" spans="1:9" ht="47.25" x14ac:dyDescent="0.25">
      <c r="A22" s="104" t="s">
        <v>49</v>
      </c>
      <c r="B22" s="58"/>
      <c r="C22" s="46">
        <v>5027919</v>
      </c>
      <c r="D22" s="46"/>
      <c r="E22" s="46">
        <v>-18533034</v>
      </c>
    </row>
    <row r="23" spans="1:9" ht="31.5" x14ac:dyDescent="0.25">
      <c r="A23" s="104" t="s">
        <v>99</v>
      </c>
      <c r="B23" s="58"/>
      <c r="C23" s="46">
        <v>3051214</v>
      </c>
      <c r="D23" s="46"/>
      <c r="E23" s="46">
        <v>41530765</v>
      </c>
    </row>
    <row r="24" spans="1:9" x14ac:dyDescent="0.25">
      <c r="A24" s="104" t="s">
        <v>50</v>
      </c>
      <c r="B24" s="58"/>
      <c r="C24" s="46">
        <v>8453480</v>
      </c>
      <c r="D24" s="46"/>
      <c r="E24" s="46">
        <v>6410408</v>
      </c>
      <c r="G24" s="53"/>
      <c r="H24" s="53"/>
      <c r="I24" s="53"/>
    </row>
    <row r="25" spans="1:9" ht="31.5" x14ac:dyDescent="0.25">
      <c r="A25" s="104" t="s">
        <v>100</v>
      </c>
      <c r="B25" s="58"/>
      <c r="C25" s="46">
        <v>-14724045</v>
      </c>
      <c r="D25" s="46"/>
      <c r="E25" s="46">
        <v>-19592542</v>
      </c>
    </row>
    <row r="26" spans="1:9" x14ac:dyDescent="0.25">
      <c r="A26" s="104" t="s">
        <v>51</v>
      </c>
      <c r="B26" s="58">
        <v>28</v>
      </c>
      <c r="C26" s="45">
        <v>-71047445</v>
      </c>
      <c r="D26" s="46"/>
      <c r="E26" s="45">
        <v>4005169</v>
      </c>
    </row>
    <row r="27" spans="1:9" x14ac:dyDescent="0.25">
      <c r="A27" s="18" t="s">
        <v>52</v>
      </c>
      <c r="B27" s="39"/>
      <c r="C27" s="52">
        <f>SUM(C20:C26,C18,C14)</f>
        <v>565825854</v>
      </c>
      <c r="D27" s="48"/>
      <c r="E27" s="52">
        <f>SUM(E20:E26,E18,E14)</f>
        <v>360459672.66433001</v>
      </c>
    </row>
    <row r="28" spans="1:9" ht="31.5" x14ac:dyDescent="0.25">
      <c r="A28" s="104" t="s">
        <v>126</v>
      </c>
      <c r="B28" s="58">
        <v>29</v>
      </c>
      <c r="C28" s="50">
        <v>-4568776</v>
      </c>
      <c r="D28" s="48"/>
      <c r="E28" s="50">
        <v>-70478</v>
      </c>
    </row>
    <row r="29" spans="1:9" ht="21" hidden="1" customHeight="1" x14ac:dyDescent="0.25">
      <c r="A29" s="104" t="s">
        <v>127</v>
      </c>
      <c r="B29" s="58"/>
      <c r="C29" s="50"/>
      <c r="D29" s="44"/>
      <c r="E29" s="50" t="s">
        <v>92</v>
      </c>
    </row>
    <row r="30" spans="1:9" ht="21" customHeight="1" x14ac:dyDescent="0.25">
      <c r="A30" s="104" t="s">
        <v>159</v>
      </c>
      <c r="B30" s="58">
        <v>34</v>
      </c>
      <c r="C30" s="50" t="s">
        <v>92</v>
      </c>
      <c r="D30" s="44"/>
      <c r="E30" s="50">
        <v>30276650.889425039</v>
      </c>
    </row>
    <row r="31" spans="1:9" x14ac:dyDescent="0.25">
      <c r="A31" s="104" t="s">
        <v>53</v>
      </c>
      <c r="B31" s="58">
        <v>30</v>
      </c>
      <c r="C31" s="50">
        <v>-81147769</v>
      </c>
      <c r="D31" s="53"/>
      <c r="E31" s="50">
        <v>-71022476</v>
      </c>
    </row>
    <row r="32" spans="1:9" ht="31.5" hidden="1" x14ac:dyDescent="0.25">
      <c r="A32" s="104" t="s">
        <v>54</v>
      </c>
      <c r="B32" s="58"/>
      <c r="C32" s="45" t="s">
        <v>92</v>
      </c>
      <c r="D32" s="44"/>
      <c r="E32" s="45" t="s">
        <v>92</v>
      </c>
    </row>
    <row r="33" spans="1:5" x14ac:dyDescent="0.25">
      <c r="A33" s="18" t="s">
        <v>4</v>
      </c>
      <c r="B33" s="39"/>
      <c r="C33" s="52">
        <f>SUM(C27:C32)</f>
        <v>480109309</v>
      </c>
      <c r="D33" s="48"/>
      <c r="E33" s="52">
        <f>SUM(E27:E32)</f>
        <v>319643369.55375504</v>
      </c>
    </row>
    <row r="34" spans="1:5" x14ac:dyDescent="0.25">
      <c r="A34" s="104" t="s">
        <v>19</v>
      </c>
      <c r="B34" s="58">
        <v>31</v>
      </c>
      <c r="C34" s="45">
        <v>-73390482</v>
      </c>
      <c r="D34" s="44"/>
      <c r="E34" s="45">
        <v>-48156168</v>
      </c>
    </row>
    <row r="35" spans="1:5" x14ac:dyDescent="0.25">
      <c r="A35" s="18" t="s">
        <v>170</v>
      </c>
      <c r="B35" s="39"/>
      <c r="C35" s="149">
        <f>SUM(C33:C34)</f>
        <v>406718827</v>
      </c>
      <c r="D35" s="48"/>
      <c r="E35" s="149">
        <f>SUM(E33:E34)</f>
        <v>271487201.55375504</v>
      </c>
    </row>
    <row r="36" spans="1:5" x14ac:dyDescent="0.25">
      <c r="A36" s="18" t="s">
        <v>171</v>
      </c>
      <c r="B36" s="39"/>
      <c r="C36" s="148"/>
      <c r="D36" s="48"/>
      <c r="E36" s="148"/>
    </row>
    <row r="37" spans="1:5" ht="36.75" customHeight="1" x14ac:dyDescent="0.25">
      <c r="A37" s="99" t="s">
        <v>172</v>
      </c>
      <c r="B37" s="58">
        <v>13</v>
      </c>
      <c r="C37" s="148">
        <v>927960</v>
      </c>
      <c r="D37" s="44"/>
      <c r="E37" s="148">
        <v>109138367</v>
      </c>
    </row>
    <row r="38" spans="1:5" hidden="1" x14ac:dyDescent="0.25">
      <c r="A38" s="104" t="s">
        <v>58</v>
      </c>
      <c r="B38" s="58"/>
      <c r="C38" s="129" t="s">
        <v>92</v>
      </c>
      <c r="D38" s="44"/>
      <c r="E38" s="129" t="s">
        <v>92</v>
      </c>
    </row>
    <row r="39" spans="1:5" x14ac:dyDescent="0.25">
      <c r="A39" s="18" t="s">
        <v>78</v>
      </c>
      <c r="B39" s="39"/>
      <c r="C39" s="48">
        <f>SUM(C35:C38)</f>
        <v>407646787</v>
      </c>
      <c r="D39" s="48"/>
      <c r="E39" s="48">
        <f>SUM(E35:E38)</f>
        <v>380625568.55375504</v>
      </c>
    </row>
    <row r="40" spans="1:5" x14ac:dyDescent="0.25">
      <c r="A40" s="18" t="s">
        <v>18</v>
      </c>
      <c r="B40" s="39"/>
      <c r="C40" s="48"/>
      <c r="D40" s="48"/>
      <c r="E40" s="48"/>
    </row>
    <row r="41" spans="1:5" ht="36" customHeight="1" x14ac:dyDescent="0.25">
      <c r="A41" s="38" t="s">
        <v>101</v>
      </c>
      <c r="B41" s="59"/>
      <c r="C41" s="48"/>
      <c r="D41" s="48"/>
      <c r="E41" s="48"/>
    </row>
    <row r="42" spans="1:5" ht="47.25" x14ac:dyDescent="0.25">
      <c r="A42" s="104" t="s">
        <v>102</v>
      </c>
      <c r="B42" s="59"/>
      <c r="C42" s="131" t="s">
        <v>92</v>
      </c>
      <c r="D42" s="44"/>
      <c r="E42" s="131" t="s">
        <v>92</v>
      </c>
    </row>
    <row r="43" spans="1:5" ht="31.5" x14ac:dyDescent="0.25">
      <c r="A43" s="38" t="s">
        <v>55</v>
      </c>
      <c r="B43" s="59"/>
      <c r="C43" s="44"/>
      <c r="D43" s="44"/>
      <c r="E43" s="44"/>
    </row>
    <row r="44" spans="1:5" x14ac:dyDescent="0.25">
      <c r="A44" s="104" t="s">
        <v>173</v>
      </c>
      <c r="B44" s="59"/>
      <c r="C44" s="44"/>
      <c r="D44" s="44"/>
      <c r="E44" s="44"/>
    </row>
    <row r="45" spans="1:5" x14ac:dyDescent="0.25">
      <c r="A45" s="134" t="s">
        <v>174</v>
      </c>
      <c r="B45" s="59"/>
      <c r="C45" s="44">
        <v>-993164</v>
      </c>
      <c r="D45" s="44"/>
      <c r="E45" s="131" t="s">
        <v>92</v>
      </c>
    </row>
    <row r="46" spans="1:5" x14ac:dyDescent="0.25">
      <c r="A46" s="104" t="s">
        <v>103</v>
      </c>
      <c r="B46" s="59"/>
      <c r="C46" s="44"/>
      <c r="D46" s="44"/>
      <c r="E46" s="44"/>
    </row>
    <row r="47" spans="1:5" x14ac:dyDescent="0.25">
      <c r="A47" s="104" t="s">
        <v>57</v>
      </c>
      <c r="B47" s="58"/>
      <c r="C47" s="46">
        <v>15148926</v>
      </c>
      <c r="D47" s="44"/>
      <c r="E47" s="46">
        <v>-69552585</v>
      </c>
    </row>
    <row r="48" spans="1:5" ht="31.5" x14ac:dyDescent="0.25">
      <c r="A48" s="93" t="s">
        <v>56</v>
      </c>
      <c r="B48" s="58"/>
      <c r="C48" s="46">
        <v>127131</v>
      </c>
      <c r="D48" s="44"/>
      <c r="E48" s="46">
        <v>21034711</v>
      </c>
    </row>
    <row r="49" spans="1:5" ht="31.5" hidden="1" x14ac:dyDescent="0.25">
      <c r="A49" s="93" t="s">
        <v>104</v>
      </c>
      <c r="B49" s="58"/>
      <c r="C49" s="51"/>
      <c r="D49" s="44"/>
      <c r="E49" s="51"/>
    </row>
    <row r="50" spans="1:5" x14ac:dyDescent="0.25">
      <c r="A50" s="18" t="s">
        <v>80</v>
      </c>
      <c r="B50" s="39"/>
      <c r="C50" s="49">
        <f>SUM(C42:C49)</f>
        <v>14282893</v>
      </c>
      <c r="D50" s="54"/>
      <c r="E50" s="49">
        <f>SUM(E42:E49)</f>
        <v>-48517874</v>
      </c>
    </row>
    <row r="51" spans="1:5" x14ac:dyDescent="0.25">
      <c r="A51" s="18" t="s">
        <v>79</v>
      </c>
      <c r="B51" s="39"/>
      <c r="C51" s="49">
        <f>C50+C39</f>
        <v>421929680</v>
      </c>
      <c r="D51" s="48"/>
      <c r="E51" s="49">
        <f>E50+E39</f>
        <v>332107694.55375504</v>
      </c>
    </row>
    <row r="52" spans="1:5" x14ac:dyDescent="0.25">
      <c r="A52" s="18"/>
      <c r="B52" s="39"/>
      <c r="C52" s="54"/>
      <c r="D52" s="48"/>
      <c r="E52" s="54"/>
    </row>
    <row r="53" spans="1:5" ht="16.5" thickBot="1" x14ac:dyDescent="0.3">
      <c r="A53" s="90" t="s">
        <v>59</v>
      </c>
      <c r="B53" s="58"/>
      <c r="C53" s="109">
        <v>282.92</v>
      </c>
      <c r="E53" s="109">
        <v>299.76</v>
      </c>
    </row>
    <row r="54" spans="1:5" ht="16.5" thickTop="1" x14ac:dyDescent="0.25">
      <c r="C54" s="53"/>
      <c r="D54" s="53"/>
      <c r="E54" s="55"/>
    </row>
    <row r="56" spans="1:5" x14ac:dyDescent="0.25">
      <c r="A56" s="1" t="str">
        <f>Ф1!A56</f>
        <v>Заместитель Председателя Правления</v>
      </c>
      <c r="B56" s="61"/>
      <c r="C56" s="4"/>
      <c r="D56" s="4"/>
      <c r="E56" s="4" t="str">
        <f>[6]Ф1!E56</f>
        <v>Хамитов Е.Е.</v>
      </c>
    </row>
    <row r="57" spans="1:5" ht="19.5" customHeight="1" x14ac:dyDescent="0.25">
      <c r="A57" s="2"/>
      <c r="B57" s="62"/>
      <c r="C57" s="3"/>
      <c r="D57" s="8"/>
    </row>
    <row r="58" spans="1:5" x14ac:dyDescent="0.25">
      <c r="A58" s="1" t="s">
        <v>94</v>
      </c>
      <c r="B58" s="61"/>
      <c r="C58" s="4"/>
      <c r="D58" s="4"/>
      <c r="E58" s="4" t="str">
        <f>[6]Ф1!E58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74"/>
  <sheetViews>
    <sheetView view="pageBreakPreview" topLeftCell="A45" zoomScale="70" zoomScaleNormal="60" zoomScaleSheetLayoutView="70" workbookViewId="0">
      <selection activeCell="H70" sqref="H70"/>
    </sheetView>
  </sheetViews>
  <sheetFormatPr defaultColWidth="9.140625" defaultRowHeight="15.75" x14ac:dyDescent="0.25"/>
  <cols>
    <col min="1" max="1" width="84.7109375" style="19" customWidth="1"/>
    <col min="2" max="2" width="15.28515625" style="19" customWidth="1"/>
    <col min="3" max="3" width="21.140625" style="21" customWidth="1"/>
    <col min="4" max="4" width="1.85546875" style="21" customWidth="1"/>
    <col min="5" max="5" width="20.5703125" style="21" customWidth="1"/>
    <col min="6" max="16384" width="9.140625" style="19"/>
  </cols>
  <sheetData>
    <row r="2" spans="1:5" ht="18.75" x14ac:dyDescent="0.3">
      <c r="A2" s="143" t="s">
        <v>84</v>
      </c>
      <c r="B2" s="143"/>
      <c r="C2" s="143"/>
      <c r="D2" s="143"/>
      <c r="E2" s="143"/>
    </row>
    <row r="3" spans="1:5" ht="18.75" x14ac:dyDescent="0.3">
      <c r="A3" s="143" t="s">
        <v>81</v>
      </c>
      <c r="B3" s="143"/>
      <c r="C3" s="143"/>
      <c r="D3" s="143"/>
      <c r="E3" s="143"/>
    </row>
    <row r="4" spans="1:5" x14ac:dyDescent="0.25">
      <c r="A4" s="20"/>
      <c r="B4" s="20"/>
      <c r="C4" s="20"/>
      <c r="D4" s="20"/>
      <c r="E4" s="20"/>
    </row>
    <row r="5" spans="1:5" x14ac:dyDescent="0.25">
      <c r="C5" s="39"/>
      <c r="D5" s="7"/>
      <c r="E5" s="39"/>
    </row>
    <row r="6" spans="1:5" x14ac:dyDescent="0.25">
      <c r="A6" s="144"/>
      <c r="B6" s="10" t="s">
        <v>20</v>
      </c>
      <c r="C6" s="10" t="s">
        <v>167</v>
      </c>
      <c r="D6" s="139"/>
      <c r="E6" s="10" t="s">
        <v>154</v>
      </c>
    </row>
    <row r="7" spans="1:5" x14ac:dyDescent="0.25">
      <c r="A7" s="144"/>
      <c r="B7" s="10" t="s">
        <v>21</v>
      </c>
      <c r="C7" s="40" t="s">
        <v>0</v>
      </c>
      <c r="D7" s="139"/>
      <c r="E7" s="40" t="s">
        <v>0</v>
      </c>
    </row>
    <row r="8" spans="1:5" ht="16.5" x14ac:dyDescent="0.25">
      <c r="A8" s="74" t="s">
        <v>60</v>
      </c>
      <c r="B8" s="74"/>
      <c r="C8" s="75"/>
      <c r="D8" s="75"/>
      <c r="E8" s="75"/>
    </row>
    <row r="9" spans="1:5" ht="20.100000000000001" customHeight="1" x14ac:dyDescent="0.25">
      <c r="A9" s="76" t="s">
        <v>128</v>
      </c>
      <c r="B9" s="76"/>
      <c r="C9" s="78">
        <v>1204867555</v>
      </c>
      <c r="D9" s="77"/>
      <c r="E9" s="78">
        <v>828518704</v>
      </c>
    </row>
    <row r="10" spans="1:5" ht="20.100000000000001" customHeight="1" x14ac:dyDescent="0.25">
      <c r="A10" s="76" t="s">
        <v>129</v>
      </c>
      <c r="B10" s="76"/>
      <c r="C10" s="78">
        <v>-550193641</v>
      </c>
      <c r="D10" s="77"/>
      <c r="E10" s="78">
        <v>-402428492</v>
      </c>
    </row>
    <row r="11" spans="1:5" ht="20.100000000000001" customHeight="1" x14ac:dyDescent="0.25">
      <c r="A11" s="76" t="s">
        <v>61</v>
      </c>
      <c r="B11" s="76"/>
      <c r="C11" s="78">
        <v>44467452</v>
      </c>
      <c r="D11" s="77"/>
      <c r="E11" s="78">
        <v>47519073</v>
      </c>
    </row>
    <row r="12" spans="1:5" ht="20.100000000000001" customHeight="1" x14ac:dyDescent="0.25">
      <c r="A12" s="76" t="s">
        <v>62</v>
      </c>
      <c r="B12" s="76"/>
      <c r="C12" s="78">
        <v>-14351189</v>
      </c>
      <c r="D12" s="77"/>
      <c r="E12" s="78">
        <v>-9472510</v>
      </c>
    </row>
    <row r="13" spans="1:5" ht="35.25" customHeight="1" x14ac:dyDescent="0.25">
      <c r="A13" s="76" t="s">
        <v>160</v>
      </c>
      <c r="B13" s="132"/>
      <c r="C13" s="78">
        <v>0</v>
      </c>
      <c r="D13" s="77"/>
      <c r="E13" s="78">
        <v>37732040</v>
      </c>
    </row>
    <row r="14" spans="1:5" ht="23.25" customHeight="1" x14ac:dyDescent="0.25">
      <c r="A14" s="76" t="s">
        <v>130</v>
      </c>
      <c r="B14" s="132"/>
      <c r="C14" s="78">
        <v>24456665</v>
      </c>
      <c r="D14" s="77"/>
      <c r="E14" s="78">
        <v>27032516</v>
      </c>
    </row>
    <row r="15" spans="1:5" ht="24" customHeight="1" x14ac:dyDescent="0.25">
      <c r="A15" s="76" t="s">
        <v>131</v>
      </c>
      <c r="B15" s="76"/>
      <c r="C15" s="78">
        <v>7357058</v>
      </c>
      <c r="D15" s="77"/>
      <c r="E15" s="78">
        <v>4801449</v>
      </c>
    </row>
    <row r="16" spans="1:5" ht="24" customHeight="1" x14ac:dyDescent="0.25">
      <c r="A16" s="76" t="s">
        <v>132</v>
      </c>
      <c r="B16" s="76"/>
      <c r="C16" s="78">
        <v>-4996040</v>
      </c>
      <c r="D16" s="77"/>
      <c r="E16" s="78">
        <v>-8085986</v>
      </c>
    </row>
    <row r="17" spans="1:5" ht="20.100000000000001" customHeight="1" x14ac:dyDescent="0.25">
      <c r="A17" s="76" t="s">
        <v>98</v>
      </c>
      <c r="B17" s="76"/>
      <c r="C17" s="78">
        <v>9153734</v>
      </c>
      <c r="D17" s="77"/>
      <c r="E17" s="78">
        <v>4859309</v>
      </c>
    </row>
    <row r="18" spans="1:5" ht="16.5" x14ac:dyDescent="0.25">
      <c r="A18" s="76" t="s">
        <v>97</v>
      </c>
      <c r="B18" s="76"/>
      <c r="C18" s="78">
        <v>108153</v>
      </c>
      <c r="D18" s="77"/>
      <c r="E18" s="78">
        <v>516709</v>
      </c>
    </row>
    <row r="19" spans="1:5" ht="16.5" x14ac:dyDescent="0.25">
      <c r="A19" s="76" t="s">
        <v>124</v>
      </c>
      <c r="B19" s="76"/>
      <c r="C19" s="78">
        <v>-143724604</v>
      </c>
      <c r="D19" s="77"/>
      <c r="E19" s="78">
        <v>-86368254</v>
      </c>
    </row>
    <row r="20" spans="1:5" ht="20.100000000000001" customHeight="1" x14ac:dyDescent="0.25">
      <c r="A20" s="76" t="s">
        <v>63</v>
      </c>
      <c r="B20" s="76"/>
      <c r="C20" s="78">
        <v>-111312291</v>
      </c>
      <c r="D20" s="79"/>
      <c r="E20" s="78">
        <v>-37188558</v>
      </c>
    </row>
    <row r="21" spans="1:5" ht="20.100000000000001" customHeight="1" x14ac:dyDescent="0.25">
      <c r="A21" s="76"/>
      <c r="B21" s="76"/>
      <c r="C21" s="78"/>
      <c r="D21" s="77"/>
      <c r="E21" s="78"/>
    </row>
    <row r="22" spans="1:5" ht="33" x14ac:dyDescent="0.25">
      <c r="A22" s="74" t="s">
        <v>64</v>
      </c>
      <c r="B22" s="74"/>
      <c r="C22" s="81">
        <f>SUM(C9:C21)</f>
        <v>465832852</v>
      </c>
      <c r="D22" s="105"/>
      <c r="E22" s="81">
        <f>SUM(E9:E21)</f>
        <v>407436000</v>
      </c>
    </row>
    <row r="23" spans="1:5" ht="20.100000000000001" customHeight="1" x14ac:dyDescent="0.25">
      <c r="A23" s="94" t="s">
        <v>105</v>
      </c>
      <c r="B23" s="94"/>
      <c r="C23" s="82"/>
      <c r="D23" s="83"/>
      <c r="E23" s="82"/>
    </row>
    <row r="24" spans="1:5" ht="33" x14ac:dyDescent="0.25">
      <c r="A24" s="107" t="s">
        <v>133</v>
      </c>
      <c r="B24" s="107"/>
      <c r="C24" s="78">
        <v>-512255</v>
      </c>
      <c r="D24" s="78"/>
      <c r="E24" s="78">
        <v>-4950248</v>
      </c>
    </row>
    <row r="25" spans="1:5" ht="16.5" x14ac:dyDescent="0.25">
      <c r="A25" s="107" t="s">
        <v>134</v>
      </c>
      <c r="B25" s="107"/>
      <c r="C25" s="78">
        <v>-46057495</v>
      </c>
      <c r="D25" s="78"/>
      <c r="E25" s="78">
        <v>-6657949</v>
      </c>
    </row>
    <row r="26" spans="1:5" ht="20.100000000000001" customHeight="1" x14ac:dyDescent="0.25">
      <c r="A26" s="107" t="s">
        <v>135</v>
      </c>
      <c r="B26" s="107"/>
      <c r="C26" s="78">
        <v>-2307548</v>
      </c>
      <c r="D26" s="78"/>
      <c r="E26" s="78">
        <v>-30082421</v>
      </c>
    </row>
    <row r="27" spans="1:5" ht="20.100000000000001" customHeight="1" x14ac:dyDescent="0.25">
      <c r="A27" s="107" t="s">
        <v>136</v>
      </c>
      <c r="B27" s="107"/>
      <c r="C27" s="78">
        <v>-252472239</v>
      </c>
      <c r="D27" s="78"/>
      <c r="E27" s="78">
        <v>-823959646</v>
      </c>
    </row>
    <row r="28" spans="1:5" ht="20.100000000000001" customHeight="1" x14ac:dyDescent="0.25">
      <c r="A28" s="107" t="s">
        <v>137</v>
      </c>
      <c r="B28" s="107"/>
      <c r="C28" s="78">
        <v>146654645</v>
      </c>
      <c r="D28" s="78"/>
      <c r="E28" s="78">
        <v>165573601</v>
      </c>
    </row>
    <row r="29" spans="1:5" ht="20.100000000000001" customHeight="1" x14ac:dyDescent="0.25">
      <c r="A29" s="107" t="s">
        <v>138</v>
      </c>
      <c r="B29" s="107"/>
      <c r="C29" s="78">
        <v>1307242</v>
      </c>
      <c r="D29" s="78"/>
      <c r="E29" s="78">
        <v>-1077551</v>
      </c>
    </row>
    <row r="30" spans="1:5" ht="20.100000000000001" customHeight="1" x14ac:dyDescent="0.25">
      <c r="A30" s="107" t="s">
        <v>139</v>
      </c>
      <c r="B30" s="107"/>
      <c r="C30" s="78">
        <v>-505375588</v>
      </c>
      <c r="D30" s="78"/>
      <c r="E30" s="78">
        <v>-313866878</v>
      </c>
    </row>
    <row r="31" spans="1:5" ht="20.100000000000001" customHeight="1" x14ac:dyDescent="0.25">
      <c r="A31" s="107" t="s">
        <v>105</v>
      </c>
      <c r="B31" s="107"/>
      <c r="C31" s="78"/>
      <c r="D31" s="78"/>
      <c r="E31" s="78"/>
    </row>
    <row r="32" spans="1:5" ht="20.100000000000001" customHeight="1" x14ac:dyDescent="0.25">
      <c r="A32" s="107" t="s">
        <v>140</v>
      </c>
      <c r="B32" s="107"/>
      <c r="C32" s="78">
        <v>328403316</v>
      </c>
      <c r="D32" s="78"/>
      <c r="E32" s="78">
        <v>495246214</v>
      </c>
    </row>
    <row r="33" spans="1:5" ht="20.100000000000001" customHeight="1" x14ac:dyDescent="0.25">
      <c r="A33" s="107" t="s">
        <v>141</v>
      </c>
      <c r="B33" s="107"/>
      <c r="C33" s="78">
        <v>46764082</v>
      </c>
      <c r="D33" s="78"/>
      <c r="E33" s="78">
        <v>57806045</v>
      </c>
    </row>
    <row r="34" spans="1:5" ht="20.100000000000001" customHeight="1" x14ac:dyDescent="0.25">
      <c r="A34" s="107" t="s">
        <v>142</v>
      </c>
      <c r="B34" s="107"/>
      <c r="C34" s="80">
        <v>29534994</v>
      </c>
      <c r="D34" s="77"/>
      <c r="E34" s="80">
        <v>19744588</v>
      </c>
    </row>
    <row r="35" spans="1:5" ht="40.5" customHeight="1" x14ac:dyDescent="0.25">
      <c r="A35" s="74" t="s">
        <v>106</v>
      </c>
      <c r="B35" s="74"/>
      <c r="C35" s="86">
        <f>SUM(C22:C34)</f>
        <v>211772006</v>
      </c>
      <c r="D35" s="85"/>
      <c r="E35" s="86">
        <f>SUM(E22:E34)</f>
        <v>-34788245</v>
      </c>
    </row>
    <row r="36" spans="1:5" ht="20.100000000000001" customHeight="1" x14ac:dyDescent="0.25">
      <c r="A36" s="74"/>
      <c r="B36" s="74"/>
      <c r="C36" s="105"/>
      <c r="D36" s="105"/>
      <c r="E36" s="105"/>
    </row>
    <row r="37" spans="1:5" ht="16.5" x14ac:dyDescent="0.25">
      <c r="A37" s="74" t="s">
        <v>65</v>
      </c>
      <c r="B37" s="74"/>
      <c r="C37" s="82"/>
      <c r="D37" s="83"/>
      <c r="E37" s="82"/>
    </row>
    <row r="38" spans="1:5" ht="16.5" x14ac:dyDescent="0.25">
      <c r="A38" s="107" t="s">
        <v>107</v>
      </c>
      <c r="B38" s="107"/>
      <c r="C38" s="78">
        <v>-2084050023</v>
      </c>
      <c r="D38" s="78"/>
      <c r="E38" s="78">
        <v>-1317368018</v>
      </c>
    </row>
    <row r="39" spans="1:5" ht="20.100000000000001" customHeight="1" x14ac:dyDescent="0.25">
      <c r="A39" s="107" t="s">
        <v>143</v>
      </c>
      <c r="B39" s="107"/>
      <c r="C39" s="78">
        <v>2034274270</v>
      </c>
      <c r="D39" s="78"/>
      <c r="E39" s="78">
        <v>1556765805</v>
      </c>
    </row>
    <row r="40" spans="1:5" ht="20.100000000000001" customHeight="1" x14ac:dyDescent="0.25">
      <c r="A40" s="107" t="s">
        <v>66</v>
      </c>
      <c r="B40" s="107"/>
      <c r="C40" s="78">
        <v>-22255901</v>
      </c>
      <c r="D40" s="78"/>
      <c r="E40" s="78">
        <v>-9073438</v>
      </c>
    </row>
    <row r="41" spans="1:5" ht="20.100000000000001" customHeight="1" x14ac:dyDescent="0.25">
      <c r="A41" s="107" t="s">
        <v>144</v>
      </c>
      <c r="B41" s="107"/>
      <c r="C41" s="78">
        <v>58160</v>
      </c>
      <c r="D41" s="78"/>
      <c r="E41" s="78">
        <v>335827</v>
      </c>
    </row>
    <row r="42" spans="1:5" ht="20.100000000000001" customHeight="1" x14ac:dyDescent="0.25">
      <c r="A42" s="107" t="s">
        <v>145</v>
      </c>
      <c r="B42" s="107"/>
      <c r="C42" s="78">
        <v>0</v>
      </c>
      <c r="D42" s="78"/>
      <c r="E42" s="78">
        <v>223700</v>
      </c>
    </row>
    <row r="43" spans="1:5" ht="33" hidden="1" x14ac:dyDescent="0.25">
      <c r="A43" s="107" t="s">
        <v>146</v>
      </c>
      <c r="B43" s="107"/>
      <c r="C43" s="78"/>
      <c r="D43" s="78"/>
      <c r="E43" s="78" t="s">
        <v>92</v>
      </c>
    </row>
    <row r="44" spans="1:5" ht="20.100000000000001" customHeight="1" x14ac:dyDescent="0.25">
      <c r="A44" s="107" t="s">
        <v>147</v>
      </c>
      <c r="B44" s="107"/>
      <c r="C44" s="78">
        <v>89416</v>
      </c>
      <c r="D44" s="78"/>
      <c r="E44" s="78">
        <v>644522</v>
      </c>
    </row>
    <row r="45" spans="1:5" ht="20.100000000000001" customHeight="1" x14ac:dyDescent="0.25">
      <c r="A45" s="107" t="s">
        <v>161</v>
      </c>
      <c r="B45" s="133">
        <v>33</v>
      </c>
      <c r="C45" s="78">
        <v>0</v>
      </c>
      <c r="D45" s="78"/>
      <c r="E45" s="78">
        <v>328899384</v>
      </c>
    </row>
    <row r="46" spans="1:5" ht="19.5" customHeight="1" x14ac:dyDescent="0.25">
      <c r="A46" s="107" t="s">
        <v>162</v>
      </c>
      <c r="B46" s="133">
        <v>33</v>
      </c>
      <c r="C46" s="78">
        <v>0</v>
      </c>
      <c r="D46" s="78"/>
      <c r="E46" s="78">
        <v>-130000000</v>
      </c>
    </row>
    <row r="47" spans="1:5" ht="20.100000000000001" hidden="1" customHeight="1" x14ac:dyDescent="0.25">
      <c r="A47" s="107" t="s">
        <v>148</v>
      </c>
      <c r="B47" s="133">
        <v>34</v>
      </c>
      <c r="C47" s="78"/>
      <c r="D47" s="78"/>
      <c r="E47" s="78" t="s">
        <v>92</v>
      </c>
    </row>
    <row r="48" spans="1:5" ht="33" x14ac:dyDescent="0.25">
      <c r="A48" s="74" t="s">
        <v>108</v>
      </c>
      <c r="B48" s="74"/>
      <c r="C48" s="87">
        <f>SUM(C38:C47)</f>
        <v>-71884078</v>
      </c>
      <c r="D48" s="85"/>
      <c r="E48" s="87">
        <f>SUM(E38:E47)</f>
        <v>430427782</v>
      </c>
    </row>
    <row r="49" spans="1:5" ht="20.100000000000001" customHeight="1" x14ac:dyDescent="0.25">
      <c r="A49" s="74" t="s">
        <v>67</v>
      </c>
      <c r="B49" s="74"/>
      <c r="C49" s="84"/>
      <c r="D49" s="105"/>
      <c r="E49" s="84"/>
    </row>
    <row r="50" spans="1:5" ht="20.100000000000001" customHeight="1" x14ac:dyDescent="0.25">
      <c r="A50" s="107" t="s">
        <v>33</v>
      </c>
      <c r="B50" s="133">
        <v>17</v>
      </c>
      <c r="C50" s="78">
        <v>197799500</v>
      </c>
      <c r="D50" s="78"/>
      <c r="E50" s="78">
        <v>550938691</v>
      </c>
    </row>
    <row r="51" spans="1:5" ht="20.100000000000001" customHeight="1" x14ac:dyDescent="0.25">
      <c r="A51" s="107" t="s">
        <v>109</v>
      </c>
      <c r="B51" s="133">
        <v>17</v>
      </c>
      <c r="C51" s="78">
        <v>-274803103</v>
      </c>
      <c r="D51" s="78"/>
      <c r="E51" s="78">
        <v>-264052098</v>
      </c>
    </row>
    <row r="52" spans="1:5" ht="20.100000000000001" customHeight="1" x14ac:dyDescent="0.25">
      <c r="A52" s="107" t="s">
        <v>110</v>
      </c>
      <c r="B52" s="133">
        <v>18</v>
      </c>
      <c r="C52" s="78">
        <v>288377781</v>
      </c>
      <c r="D52" s="78"/>
      <c r="E52" s="78">
        <v>639427760</v>
      </c>
    </row>
    <row r="53" spans="1:5" ht="20.100000000000001" customHeight="1" x14ac:dyDescent="0.25">
      <c r="A53" s="107" t="s">
        <v>111</v>
      </c>
      <c r="B53" s="133">
        <v>18</v>
      </c>
      <c r="C53" s="78">
        <v>-220243607</v>
      </c>
      <c r="D53" s="78"/>
      <c r="E53" s="78">
        <v>-112735535</v>
      </c>
    </row>
    <row r="54" spans="1:5" ht="20.100000000000001" customHeight="1" x14ac:dyDescent="0.25">
      <c r="A54" s="107" t="s">
        <v>112</v>
      </c>
      <c r="B54" s="133">
        <v>23</v>
      </c>
      <c r="C54" s="78">
        <v>155000000</v>
      </c>
      <c r="D54" s="78"/>
      <c r="E54" s="78">
        <v>100000000</v>
      </c>
    </row>
    <row r="55" spans="1:5" ht="20.100000000000001" customHeight="1" x14ac:dyDescent="0.25">
      <c r="A55" s="107" t="s">
        <v>113</v>
      </c>
      <c r="B55" s="133">
        <v>16</v>
      </c>
      <c r="C55" s="78">
        <v>498052426</v>
      </c>
      <c r="D55" s="78"/>
      <c r="E55" s="78">
        <v>41622825</v>
      </c>
    </row>
    <row r="56" spans="1:5" ht="20.100000000000001" customHeight="1" x14ac:dyDescent="0.25">
      <c r="A56" s="107" t="s">
        <v>149</v>
      </c>
      <c r="B56" s="133">
        <v>16</v>
      </c>
      <c r="C56" s="78">
        <v>-112706110</v>
      </c>
      <c r="D56" s="78"/>
      <c r="E56" s="78">
        <v>-458320473</v>
      </c>
    </row>
    <row r="57" spans="1:5" ht="20.100000000000001" hidden="1" customHeight="1" x14ac:dyDescent="0.25">
      <c r="A57" s="107" t="s">
        <v>150</v>
      </c>
      <c r="B57" s="133"/>
      <c r="C57" s="78"/>
      <c r="D57" s="78"/>
      <c r="E57" s="78" t="s">
        <v>92</v>
      </c>
    </row>
    <row r="58" spans="1:5" ht="20.100000000000001" customHeight="1" x14ac:dyDescent="0.25">
      <c r="A58" s="107" t="s">
        <v>17</v>
      </c>
      <c r="B58" s="133">
        <v>23</v>
      </c>
      <c r="C58" s="78">
        <v>-58616338</v>
      </c>
      <c r="D58" s="78"/>
      <c r="E58" s="78">
        <v>-33042256</v>
      </c>
    </row>
    <row r="59" spans="1:5" ht="20.100000000000001" hidden="1" customHeight="1" x14ac:dyDescent="0.25">
      <c r="A59" s="107" t="s">
        <v>123</v>
      </c>
      <c r="B59" s="133">
        <v>22</v>
      </c>
      <c r="C59" s="80"/>
      <c r="D59" s="78"/>
      <c r="E59" s="80" t="s">
        <v>92</v>
      </c>
    </row>
    <row r="60" spans="1:5" ht="20.100000000000001" customHeight="1" x14ac:dyDescent="0.25">
      <c r="A60" s="74" t="s">
        <v>114</v>
      </c>
      <c r="B60" s="74"/>
      <c r="C60" s="87">
        <f>SUM(C50:C59)</f>
        <v>472860549</v>
      </c>
      <c r="D60" s="85"/>
      <c r="E60" s="87">
        <f>SUM(E50:E59)</f>
        <v>463838914</v>
      </c>
    </row>
    <row r="61" spans="1:5" ht="20.100000000000001" customHeight="1" x14ac:dyDescent="0.25">
      <c r="A61" s="76"/>
      <c r="B61" s="76"/>
      <c r="C61" s="108"/>
      <c r="D61" s="83"/>
      <c r="E61" s="82"/>
    </row>
    <row r="62" spans="1:5" ht="33" customHeight="1" x14ac:dyDescent="0.25">
      <c r="A62" s="76" t="s">
        <v>115</v>
      </c>
      <c r="B62" s="76"/>
      <c r="C62" s="78">
        <v>3779324</v>
      </c>
      <c r="D62" s="77"/>
      <c r="E62" s="78">
        <v>-38469063</v>
      </c>
    </row>
    <row r="63" spans="1:5" ht="16.5" x14ac:dyDescent="0.25">
      <c r="A63" s="76" t="s">
        <v>116</v>
      </c>
      <c r="B63" s="76"/>
      <c r="C63" s="78">
        <v>-39111</v>
      </c>
      <c r="D63" s="77"/>
      <c r="E63" s="78">
        <v>118584</v>
      </c>
    </row>
    <row r="64" spans="1:5" ht="34.5" customHeight="1" x14ac:dyDescent="0.25">
      <c r="A64" s="74" t="s">
        <v>117</v>
      </c>
      <c r="B64" s="74"/>
      <c r="C64" s="96">
        <f>SUM(C62:C63,C60,C48,C35)</f>
        <v>616488690</v>
      </c>
      <c r="D64" s="85"/>
      <c r="E64" s="96">
        <f>SUM(E62:E63,E60,E48,E35)</f>
        <v>821127972</v>
      </c>
    </row>
    <row r="65" spans="1:5" ht="20.100000000000001" customHeight="1" x14ac:dyDescent="0.25">
      <c r="A65" s="76" t="s">
        <v>118</v>
      </c>
      <c r="B65" s="132">
        <v>6</v>
      </c>
      <c r="C65" s="88">
        <f>E68</f>
        <v>2293973195</v>
      </c>
      <c r="D65" s="83"/>
      <c r="E65" s="88">
        <v>1472845223</v>
      </c>
    </row>
    <row r="66" spans="1:5" ht="20.100000000000001" customHeight="1" x14ac:dyDescent="0.25">
      <c r="A66" s="74" t="s">
        <v>175</v>
      </c>
      <c r="B66" s="132">
        <v>6</v>
      </c>
      <c r="C66" s="105">
        <v>2214953148</v>
      </c>
      <c r="D66" s="105"/>
      <c r="E66" s="105">
        <v>2293973195</v>
      </c>
    </row>
    <row r="67" spans="1:5" ht="36" customHeight="1" x14ac:dyDescent="0.25">
      <c r="A67" s="74" t="s">
        <v>176</v>
      </c>
      <c r="B67" s="132">
        <v>13</v>
      </c>
      <c r="C67" s="105">
        <v>695508737</v>
      </c>
      <c r="D67" s="105"/>
      <c r="E67" s="105">
        <v>0</v>
      </c>
    </row>
    <row r="68" spans="1:5" ht="20.100000000000001" customHeight="1" thickBot="1" x14ac:dyDescent="0.3">
      <c r="A68" s="74" t="s">
        <v>119</v>
      </c>
      <c r="B68" s="132"/>
      <c r="C68" s="89">
        <f>SUM(C64:C65)</f>
        <v>2910461885</v>
      </c>
      <c r="D68" s="105"/>
      <c r="E68" s="89">
        <f>SUM(E64:E65)</f>
        <v>2293973195</v>
      </c>
    </row>
    <row r="69" spans="1:5" ht="16.5" thickTop="1" x14ac:dyDescent="0.25"/>
    <row r="72" spans="1:5" s="41" customFormat="1" ht="18.75" x14ac:dyDescent="0.3">
      <c r="A72" s="1" t="str">
        <f>Ф1!A56</f>
        <v>Заместитель Председателя Правления</v>
      </c>
      <c r="B72" s="1"/>
      <c r="C72" s="22"/>
      <c r="D72" s="4"/>
      <c r="E72" s="4" t="str">
        <f>[6]Ф2!E57</f>
        <v>Хамитов Е.Е.</v>
      </c>
    </row>
    <row r="73" spans="1:5" s="41" customFormat="1" ht="21" customHeight="1" x14ac:dyDescent="0.3">
      <c r="A73" s="2"/>
      <c r="B73" s="2"/>
      <c r="C73" s="23"/>
      <c r="D73" s="8"/>
      <c r="E73" s="24"/>
    </row>
    <row r="74" spans="1:5" s="41" customFormat="1" ht="18.75" x14ac:dyDescent="0.3">
      <c r="A74" s="1" t="s">
        <v>94</v>
      </c>
      <c r="B74" s="1"/>
      <c r="C74" s="22"/>
      <c r="D74" s="4"/>
      <c r="E74" s="4" t="str">
        <f>[6]Ф2!E59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370078740157483" top="0.59055118110236227" bottom="0.59055118110236227" header="0.31496062992125984" footer="0.31496062992125984"/>
  <pageSetup paperSize="9" scale="5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L38"/>
  <sheetViews>
    <sheetView tabSelected="1" view="pageBreakPreview" topLeftCell="A9" zoomScale="70" zoomScaleNormal="60" zoomScaleSheetLayoutView="70" zoomScalePageLayoutView="50" workbookViewId="0">
      <selection activeCell="B14" sqref="B14"/>
    </sheetView>
  </sheetViews>
  <sheetFormatPr defaultColWidth="9.140625" defaultRowHeight="15.75" x14ac:dyDescent="0.25"/>
  <cols>
    <col min="1" max="1" width="1.85546875" style="25" customWidth="1"/>
    <col min="2" max="2" width="75.140625" style="25" customWidth="1"/>
    <col min="3" max="3" width="18" style="26" customWidth="1"/>
    <col min="4" max="4" width="16.140625" style="26" customWidth="1"/>
    <col min="5" max="5" width="20.28515625" style="26" hidden="1" customWidth="1"/>
    <col min="6" max="6" width="19.7109375" style="26" customWidth="1"/>
    <col min="7" max="8" width="17.28515625" style="26" customWidth="1"/>
    <col min="9" max="9" width="19.140625" style="26" customWidth="1"/>
    <col min="10" max="11" width="17.28515625" style="26" hidden="1" customWidth="1"/>
    <col min="12" max="12" width="16.85546875" style="26" customWidth="1"/>
    <col min="13" max="13" width="8.85546875" style="25" customWidth="1"/>
    <col min="14" max="16384" width="9.140625" style="25"/>
  </cols>
  <sheetData>
    <row r="2" spans="2:12" ht="18.75" x14ac:dyDescent="0.25">
      <c r="B2" s="145" t="s">
        <v>85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2" ht="18.75" x14ac:dyDescent="0.25">
      <c r="B3" s="146" t="str">
        <f>[6]Ф3!A3</f>
        <v xml:space="preserve"> АО "Национальный управляющий холдинг "Байтерек"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2:12" ht="18.75" x14ac:dyDescent="0.2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.75" x14ac:dyDescent="0.2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x14ac:dyDescent="0.25">
      <c r="C6" s="147" t="s">
        <v>73</v>
      </c>
      <c r="D6" s="147"/>
      <c r="E6" s="147"/>
      <c r="F6" s="147"/>
      <c r="G6" s="147"/>
      <c r="H6" s="147"/>
      <c r="I6" s="147"/>
      <c r="J6" s="147"/>
      <c r="L6" s="27"/>
    </row>
    <row r="7" spans="2:12" ht="110.25" x14ac:dyDescent="0.25">
      <c r="B7" s="95" t="s">
        <v>75</v>
      </c>
      <c r="C7" s="100" t="s">
        <v>13</v>
      </c>
      <c r="D7" s="100" t="s">
        <v>68</v>
      </c>
      <c r="E7" s="100" t="s">
        <v>41</v>
      </c>
      <c r="F7" s="100" t="s">
        <v>74</v>
      </c>
      <c r="G7" s="100" t="s">
        <v>43</v>
      </c>
      <c r="H7" s="100" t="s">
        <v>177</v>
      </c>
      <c r="I7" s="100" t="s">
        <v>69</v>
      </c>
      <c r="J7" s="100" t="s">
        <v>70</v>
      </c>
      <c r="K7" s="100" t="s">
        <v>71</v>
      </c>
      <c r="L7" s="101" t="s">
        <v>72</v>
      </c>
    </row>
    <row r="8" spans="2:12" x14ac:dyDescent="0.25">
      <c r="B8" s="29" t="s">
        <v>168</v>
      </c>
      <c r="C8" s="112">
        <v>1366238962</v>
      </c>
      <c r="D8" s="113">
        <v>-65072162</v>
      </c>
      <c r="E8" s="113">
        <v>0</v>
      </c>
      <c r="F8" s="113">
        <v>241088410</v>
      </c>
      <c r="G8" s="113">
        <v>31125936</v>
      </c>
      <c r="H8" s="113">
        <v>0</v>
      </c>
      <c r="I8" s="113">
        <v>524684592</v>
      </c>
      <c r="J8" s="113"/>
      <c r="K8" s="113">
        <v>0</v>
      </c>
      <c r="L8" s="112">
        <f>SUM(C8:I8)</f>
        <v>2098065738</v>
      </c>
    </row>
    <row r="9" spans="2:12" x14ac:dyDescent="0.25">
      <c r="B9" s="30" t="s">
        <v>77</v>
      </c>
      <c r="C9" s="114">
        <v>0</v>
      </c>
      <c r="D9" s="115">
        <v>0</v>
      </c>
      <c r="E9" s="114">
        <v>0</v>
      </c>
      <c r="F9" s="114">
        <v>0</v>
      </c>
      <c r="G9" s="114">
        <v>0</v>
      </c>
      <c r="H9" s="114"/>
      <c r="I9" s="116">
        <f>Ф2!C39</f>
        <v>407646787</v>
      </c>
      <c r="J9" s="116"/>
      <c r="K9" s="123">
        <v>0</v>
      </c>
      <c r="L9" s="116">
        <f>I9</f>
        <v>407646787</v>
      </c>
    </row>
    <row r="10" spans="2:12" x14ac:dyDescent="0.25">
      <c r="B10" s="30" t="s">
        <v>120</v>
      </c>
      <c r="C10" s="114">
        <v>0</v>
      </c>
      <c r="D10" s="118">
        <f>Ф2!C47+Ф2!C48</f>
        <v>15276057</v>
      </c>
      <c r="E10" s="119">
        <v>0</v>
      </c>
      <c r="F10" s="114">
        <v>0</v>
      </c>
      <c r="G10" s="120">
        <v>0</v>
      </c>
      <c r="H10" s="117">
        <f>Ф2!C45</f>
        <v>-993164</v>
      </c>
      <c r="I10" s="120">
        <v>0</v>
      </c>
      <c r="J10" s="118"/>
      <c r="K10" s="120">
        <v>0</v>
      </c>
      <c r="L10" s="118">
        <f>SUM(D10:I10)</f>
        <v>14282893</v>
      </c>
    </row>
    <row r="11" spans="2:12" x14ac:dyDescent="0.25">
      <c r="B11" s="29" t="s">
        <v>79</v>
      </c>
      <c r="C11" s="121">
        <f t="shared" ref="C11:K11" si="0">SUM(C9:C10)</f>
        <v>0</v>
      </c>
      <c r="D11" s="122">
        <f t="shared" si="0"/>
        <v>15276057</v>
      </c>
      <c r="E11" s="121">
        <f t="shared" si="0"/>
        <v>0</v>
      </c>
      <c r="F11" s="121">
        <f t="shared" si="0"/>
        <v>0</v>
      </c>
      <c r="G11" s="121">
        <f t="shared" si="0"/>
        <v>0</v>
      </c>
      <c r="H11" s="113">
        <f>H10</f>
        <v>-993164</v>
      </c>
      <c r="I11" s="113">
        <f t="shared" si="0"/>
        <v>407646787</v>
      </c>
      <c r="J11" s="113"/>
      <c r="K11" s="113">
        <f t="shared" si="0"/>
        <v>0</v>
      </c>
      <c r="L11" s="113">
        <f>SUM(D11:I11)</f>
        <v>421929680</v>
      </c>
    </row>
    <row r="12" spans="2:12" x14ac:dyDescent="0.25">
      <c r="B12" s="30" t="s">
        <v>178</v>
      </c>
      <c r="C12" s="111">
        <v>155000000</v>
      </c>
      <c r="D12" s="123">
        <v>0</v>
      </c>
      <c r="E12" s="124">
        <v>0</v>
      </c>
      <c r="F12" s="123">
        <v>0</v>
      </c>
      <c r="G12" s="123">
        <v>0</v>
      </c>
      <c r="H12" s="123">
        <v>0</v>
      </c>
      <c r="I12" s="123">
        <v>0</v>
      </c>
      <c r="J12" s="125"/>
      <c r="K12" s="123">
        <v>0</v>
      </c>
      <c r="L12" s="117">
        <f>C12</f>
        <v>155000000</v>
      </c>
    </row>
    <row r="13" spans="2:12" x14ac:dyDescent="0.25">
      <c r="B13" s="30" t="s">
        <v>179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17">
        <v>-58616337.626000002</v>
      </c>
      <c r="J13" s="117"/>
      <c r="K13" s="123">
        <v>0</v>
      </c>
      <c r="L13" s="117">
        <f>I13</f>
        <v>-58616337.626000002</v>
      </c>
    </row>
    <row r="14" spans="2:12" ht="45" x14ac:dyDescent="0.25">
      <c r="B14" s="110" t="s">
        <v>180</v>
      </c>
      <c r="C14" s="123">
        <v>0</v>
      </c>
      <c r="D14" s="123">
        <v>0</v>
      </c>
      <c r="E14" s="123">
        <v>0</v>
      </c>
      <c r="F14" s="117">
        <v>0</v>
      </c>
      <c r="G14" s="123">
        <v>0</v>
      </c>
      <c r="H14" s="123">
        <v>0</v>
      </c>
      <c r="I14" s="117">
        <v>-2341520</v>
      </c>
      <c r="J14" s="125"/>
      <c r="K14" s="123">
        <v>0</v>
      </c>
      <c r="L14" s="117">
        <f>I14</f>
        <v>-2341520</v>
      </c>
    </row>
    <row r="15" spans="2:12" ht="30" x14ac:dyDescent="0.25">
      <c r="B15" s="110" t="s">
        <v>181</v>
      </c>
      <c r="C15" s="123"/>
      <c r="D15" s="123"/>
      <c r="E15" s="123"/>
      <c r="F15" s="117">
        <v>51467344</v>
      </c>
      <c r="G15" s="123"/>
      <c r="H15" s="123">
        <v>0</v>
      </c>
      <c r="I15" s="117"/>
      <c r="J15" s="125"/>
      <c r="K15" s="123"/>
      <c r="L15" s="117">
        <f>F15</f>
        <v>51467344</v>
      </c>
    </row>
    <row r="16" spans="2:12" x14ac:dyDescent="0.25">
      <c r="B16" s="110" t="s">
        <v>163</v>
      </c>
      <c r="C16" s="123">
        <v>0</v>
      </c>
      <c r="D16" s="123">
        <v>0</v>
      </c>
      <c r="E16" s="123"/>
      <c r="F16" s="123">
        <v>0</v>
      </c>
      <c r="G16" s="117">
        <v>-4175137</v>
      </c>
      <c r="H16" s="117">
        <v>0</v>
      </c>
      <c r="I16" s="117">
        <f>-G16</f>
        <v>4175137</v>
      </c>
      <c r="J16" s="125"/>
      <c r="K16" s="117"/>
      <c r="L16" s="117">
        <f t="shared" ref="L16" si="1">SUM(J16:K16)</f>
        <v>0</v>
      </c>
    </row>
    <row r="17" spans="2:12" ht="16.5" thickBot="1" x14ac:dyDescent="0.3">
      <c r="B17" s="29" t="s">
        <v>169</v>
      </c>
      <c r="C17" s="126">
        <f>SUM(C8:C14)</f>
        <v>1521238962</v>
      </c>
      <c r="D17" s="127">
        <f>SUM(D8:D10)</f>
        <v>-49796105</v>
      </c>
      <c r="E17" s="128">
        <f>SUM(E8:E14)</f>
        <v>0</v>
      </c>
      <c r="F17" s="128">
        <f>SUM(F8:F16)</f>
        <v>292555754</v>
      </c>
      <c r="G17" s="128">
        <f>SUM(G8:G16)</f>
        <v>26950799</v>
      </c>
      <c r="H17" s="127">
        <f>H11</f>
        <v>-993164</v>
      </c>
      <c r="I17" s="128">
        <f>SUM(I8:I16)-I9</f>
        <v>875548658.37400007</v>
      </c>
      <c r="J17" s="127"/>
      <c r="K17" s="127">
        <f>SUM(K8:K9)+K16</f>
        <v>0</v>
      </c>
      <c r="L17" s="126">
        <f>SUM(L11:L16)+L8</f>
        <v>2665504904.3740001</v>
      </c>
    </row>
    <row r="18" spans="2:12" ht="19.5" thickTop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2:12" ht="18.75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2:12" ht="18.75" x14ac:dyDescent="0.25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2:12" x14ac:dyDescent="0.25">
      <c r="C21" s="147" t="s">
        <v>73</v>
      </c>
      <c r="D21" s="147"/>
      <c r="E21" s="147"/>
      <c r="F21" s="147"/>
      <c r="G21" s="147"/>
      <c r="H21" s="147"/>
      <c r="I21" s="147"/>
      <c r="J21" s="147"/>
      <c r="L21" s="27"/>
    </row>
    <row r="22" spans="2:12" s="28" customFormat="1" ht="106.5" customHeight="1" x14ac:dyDescent="0.25">
      <c r="B22" s="95" t="s">
        <v>75</v>
      </c>
      <c r="C22" s="100" t="s">
        <v>13</v>
      </c>
      <c r="D22" s="100" t="s">
        <v>68</v>
      </c>
      <c r="E22" s="100" t="s">
        <v>41</v>
      </c>
      <c r="F22" s="100" t="s">
        <v>74</v>
      </c>
      <c r="G22" s="100" t="s">
        <v>43</v>
      </c>
      <c r="H22" s="100" t="s">
        <v>177</v>
      </c>
      <c r="I22" s="100" t="s">
        <v>69</v>
      </c>
      <c r="J22" s="100" t="s">
        <v>70</v>
      </c>
      <c r="K22" s="100" t="s">
        <v>71</v>
      </c>
      <c r="L22" s="101" t="s">
        <v>72</v>
      </c>
    </row>
    <row r="23" spans="2:12" x14ac:dyDescent="0.25">
      <c r="B23" s="29" t="s">
        <v>155</v>
      </c>
      <c r="C23" s="112">
        <v>1266238962</v>
      </c>
      <c r="D23" s="113">
        <v>-16554288</v>
      </c>
      <c r="E23" s="113">
        <v>0</v>
      </c>
      <c r="F23" s="113">
        <v>211640338</v>
      </c>
      <c r="G23" s="113">
        <v>32466050</v>
      </c>
      <c r="H23" s="113">
        <v>0</v>
      </c>
      <c r="I23" s="113">
        <v>175761165</v>
      </c>
      <c r="J23" s="113"/>
      <c r="K23" s="113">
        <v>0</v>
      </c>
      <c r="L23" s="112">
        <v>1669552227</v>
      </c>
    </row>
    <row r="24" spans="2:12" x14ac:dyDescent="0.25">
      <c r="B24" s="30" t="s">
        <v>77</v>
      </c>
      <c r="C24" s="114">
        <v>0</v>
      </c>
      <c r="D24" s="115">
        <v>0</v>
      </c>
      <c r="E24" s="114">
        <v>0</v>
      </c>
      <c r="F24" s="114">
        <v>0</v>
      </c>
      <c r="G24" s="114">
        <v>0</v>
      </c>
      <c r="H24" s="114">
        <v>0</v>
      </c>
      <c r="I24" s="116">
        <f>Ф2!E39</f>
        <v>380625568.55375504</v>
      </c>
      <c r="J24" s="116"/>
      <c r="K24" s="123">
        <v>0</v>
      </c>
      <c r="L24" s="116">
        <f>I24</f>
        <v>380625568.55375504</v>
      </c>
    </row>
    <row r="25" spans="2:12" x14ac:dyDescent="0.25">
      <c r="B25" s="30" t="s">
        <v>120</v>
      </c>
      <c r="C25" s="114">
        <v>0</v>
      </c>
      <c r="D25" s="118">
        <f>Ф2!E50</f>
        <v>-48517874</v>
      </c>
      <c r="E25" s="119">
        <v>0</v>
      </c>
      <c r="F25" s="114">
        <v>0</v>
      </c>
      <c r="G25" s="120">
        <v>0</v>
      </c>
      <c r="H25" s="120">
        <v>0</v>
      </c>
      <c r="I25" s="120">
        <v>0</v>
      </c>
      <c r="J25" s="118"/>
      <c r="K25" s="120">
        <v>0</v>
      </c>
      <c r="L25" s="118">
        <f>D25</f>
        <v>-48517874</v>
      </c>
    </row>
    <row r="26" spans="2:12" x14ac:dyDescent="0.25">
      <c r="B26" s="29" t="s">
        <v>79</v>
      </c>
      <c r="C26" s="121">
        <f t="shared" ref="C26:K26" si="2">SUM(C24:C25)</f>
        <v>0</v>
      </c>
      <c r="D26" s="122">
        <f t="shared" si="2"/>
        <v>-48517874</v>
      </c>
      <c r="E26" s="121">
        <f t="shared" si="2"/>
        <v>0</v>
      </c>
      <c r="F26" s="121">
        <f t="shared" si="2"/>
        <v>0</v>
      </c>
      <c r="G26" s="121">
        <f t="shared" si="2"/>
        <v>0</v>
      </c>
      <c r="H26" s="121">
        <v>0</v>
      </c>
      <c r="I26" s="113">
        <f t="shared" si="2"/>
        <v>380625568.55375504</v>
      </c>
      <c r="J26" s="113"/>
      <c r="K26" s="113">
        <f t="shared" si="2"/>
        <v>0</v>
      </c>
      <c r="L26" s="113">
        <f>L25+L24</f>
        <v>332107694.55375504</v>
      </c>
    </row>
    <row r="27" spans="2:12" x14ac:dyDescent="0.25">
      <c r="B27" s="30" t="s">
        <v>178</v>
      </c>
      <c r="C27" s="111">
        <v>100000000</v>
      </c>
      <c r="D27" s="123">
        <v>0</v>
      </c>
      <c r="E27" s="124">
        <v>0</v>
      </c>
      <c r="F27" s="123">
        <v>0</v>
      </c>
      <c r="G27" s="123">
        <v>0</v>
      </c>
      <c r="H27" s="123">
        <v>0</v>
      </c>
      <c r="I27" s="123">
        <v>0</v>
      </c>
      <c r="J27" s="125"/>
      <c r="K27" s="123">
        <v>0</v>
      </c>
      <c r="L27" s="117">
        <f>C27</f>
        <v>100000000</v>
      </c>
    </row>
    <row r="28" spans="2:12" x14ac:dyDescent="0.25">
      <c r="B28" s="30" t="s">
        <v>179</v>
      </c>
      <c r="C28" s="123">
        <v>0</v>
      </c>
      <c r="D28" s="123">
        <v>0</v>
      </c>
      <c r="E28" s="123">
        <v>0</v>
      </c>
      <c r="F28" s="123">
        <v>0</v>
      </c>
      <c r="G28" s="123">
        <v>0</v>
      </c>
      <c r="H28" s="123">
        <v>0</v>
      </c>
      <c r="I28" s="117">
        <v>-33042256</v>
      </c>
      <c r="J28" s="117"/>
      <c r="K28" s="123">
        <v>0</v>
      </c>
      <c r="L28" s="117">
        <f>I28</f>
        <v>-33042256</v>
      </c>
    </row>
    <row r="29" spans="2:12" ht="30" x14ac:dyDescent="0.25">
      <c r="B29" s="110" t="s">
        <v>182</v>
      </c>
      <c r="C29" s="123">
        <v>0</v>
      </c>
      <c r="D29" s="123">
        <v>0</v>
      </c>
      <c r="E29" s="123">
        <v>0</v>
      </c>
      <c r="F29" s="117">
        <v>29448072</v>
      </c>
      <c r="G29" s="123">
        <v>0</v>
      </c>
      <c r="H29" s="123">
        <v>0</v>
      </c>
      <c r="I29" s="123">
        <v>0</v>
      </c>
      <c r="J29" s="125"/>
      <c r="K29" s="123">
        <v>0</v>
      </c>
      <c r="L29" s="117">
        <f>F29</f>
        <v>29448072</v>
      </c>
    </row>
    <row r="30" spans="2:12" x14ac:dyDescent="0.25">
      <c r="B30" s="110" t="s">
        <v>163</v>
      </c>
      <c r="C30" s="123">
        <v>0</v>
      </c>
      <c r="D30" s="123">
        <v>0</v>
      </c>
      <c r="E30" s="123"/>
      <c r="F30" s="123">
        <v>0</v>
      </c>
      <c r="G30" s="117">
        <v>-1340114</v>
      </c>
      <c r="H30" s="117">
        <v>0</v>
      </c>
      <c r="I30" s="117">
        <f>-G30</f>
        <v>1340114</v>
      </c>
      <c r="J30" s="125"/>
      <c r="K30" s="117"/>
      <c r="L30" s="117">
        <f t="shared" ref="L30" si="3">SUM(J30:K30)</f>
        <v>0</v>
      </c>
    </row>
    <row r="31" spans="2:12" ht="16.5" thickBot="1" x14ac:dyDescent="0.3">
      <c r="B31" s="29" t="s">
        <v>156</v>
      </c>
      <c r="C31" s="126">
        <f>SUM(C23:C29)</f>
        <v>1366238962</v>
      </c>
      <c r="D31" s="127">
        <f>SUM(D23:D25)</f>
        <v>-65072162</v>
      </c>
      <c r="E31" s="128">
        <f>SUM(E23:E29)</f>
        <v>0</v>
      </c>
      <c r="F31" s="128">
        <f>SUM(F23:F30)</f>
        <v>241088410</v>
      </c>
      <c r="G31" s="128">
        <f>SUM(G23:G30)</f>
        <v>31125936</v>
      </c>
      <c r="H31" s="128">
        <v>0</v>
      </c>
      <c r="I31" s="128">
        <f>SUM(I23:I30)-I24</f>
        <v>524684591.55375504</v>
      </c>
      <c r="J31" s="127"/>
      <c r="K31" s="127">
        <f>SUM(K23:K24)+K30</f>
        <v>0</v>
      </c>
      <c r="L31" s="126">
        <f>SUM(L26:L30)+L23</f>
        <v>2098065737.553755</v>
      </c>
    </row>
    <row r="32" spans="2:12" ht="19.5" thickTop="1" x14ac:dyDescent="0.25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</row>
    <row r="33" spans="2:12" x14ac:dyDescent="0.25">
      <c r="B33" s="29"/>
      <c r="C33" s="43"/>
      <c r="D33" s="43"/>
      <c r="E33" s="43"/>
      <c r="F33" s="43"/>
      <c r="G33" s="42"/>
      <c r="H33" s="42"/>
      <c r="I33" s="42"/>
      <c r="J33" s="42"/>
      <c r="K33" s="42"/>
      <c r="L33" s="43"/>
    </row>
    <row r="34" spans="2:12" x14ac:dyDescent="0.25">
      <c r="B34" s="29"/>
      <c r="C34" s="43"/>
      <c r="D34" s="43"/>
      <c r="E34" s="43"/>
      <c r="F34" s="43"/>
      <c r="G34" s="42"/>
      <c r="H34" s="42"/>
      <c r="I34" s="42"/>
      <c r="J34" s="42"/>
      <c r="K34" s="42"/>
      <c r="L34" s="43"/>
    </row>
    <row r="35" spans="2:12" s="36" customFormat="1" ht="18.75" x14ac:dyDescent="0.3">
      <c r="B35" s="13" t="str">
        <f>Ф1!A56</f>
        <v>Заместитель Председателя Правления</v>
      </c>
      <c r="C35" s="97"/>
      <c r="D35" s="11" t="str">
        <f>Ф1!E56</f>
        <v>Хамитов Е.Е.</v>
      </c>
      <c r="E35" s="4" t="str">
        <f>[6]Ф2!E57</f>
        <v>Хамитов Е.Е.</v>
      </c>
      <c r="F35" s="97"/>
      <c r="G35" s="98"/>
      <c r="H35" s="98"/>
      <c r="I35" s="98"/>
      <c r="J35" s="98"/>
      <c r="K35" s="98"/>
      <c r="L35" s="98"/>
    </row>
    <row r="36" spans="2:12" s="36" customFormat="1" ht="17.45" customHeight="1" x14ac:dyDescent="0.3">
      <c r="B36" s="31"/>
      <c r="C36" s="32"/>
      <c r="D36" s="33"/>
      <c r="E36" s="33"/>
      <c r="F36" s="34"/>
      <c r="L36" s="35"/>
    </row>
    <row r="37" spans="2:12" s="36" customFormat="1" ht="18.75" x14ac:dyDescent="0.3">
      <c r="B37" s="31" t="s">
        <v>94</v>
      </c>
      <c r="C37" s="32"/>
      <c r="D37" s="11" t="str">
        <f>Ф1!E58</f>
        <v>Есенгараева К.Д.</v>
      </c>
      <c r="E37" s="11" t="str">
        <f>[6]Ф3!D75</f>
        <v>Есенгараева К.Д.</v>
      </c>
      <c r="F37" s="11"/>
    </row>
    <row r="38" spans="2:12" s="36" customFormat="1" ht="18.75" x14ac:dyDescent="0.3"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32"/>
    </row>
  </sheetData>
  <mergeCells count="4">
    <mergeCell ref="B2:L2"/>
    <mergeCell ref="B3:L3"/>
    <mergeCell ref="C21:J21"/>
    <mergeCell ref="C6:J6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Айнур Сандыбаева</cp:lastModifiedBy>
  <cp:lastPrinted>2021-10-14T04:20:52Z</cp:lastPrinted>
  <dcterms:created xsi:type="dcterms:W3CDTF">2017-02-27T03:37:51Z</dcterms:created>
  <dcterms:modified xsi:type="dcterms:W3CDTF">2024-05-28T11:21:31Z</dcterms:modified>
</cp:coreProperties>
</file>