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Q:\Аудит\2023\9 мес 2023\"/>
    </mc:Choice>
  </mc:AlternateContent>
  <xr:revisionPtr revIDLastSave="0" documentId="13_ncr:1_{B167A5BA-AE0A-4889-B489-65FB42FF2DB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конс'!$A$7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конс'!$3:$5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C19" i="4"/>
  <c r="D19" i="4"/>
  <c r="E19" i="4"/>
  <c r="B19" i="4"/>
  <c r="F19" i="4" l="1"/>
  <c r="D31" i="4" l="1"/>
  <c r="F35" i="4"/>
  <c r="E36" i="4"/>
  <c r="C10" i="4"/>
  <c r="C11" i="4"/>
  <c r="B31" i="4" l="1"/>
  <c r="B15" i="4"/>
  <c r="B20" i="4" s="1"/>
  <c r="E31" i="4"/>
  <c r="B36" i="4"/>
  <c r="F34" i="4"/>
  <c r="C30" i="4"/>
  <c r="F30" i="4" s="1"/>
  <c r="F27" i="4"/>
  <c r="F29" i="4"/>
  <c r="C28" i="4"/>
  <c r="F28" i="4" s="1"/>
  <c r="C26" i="4"/>
  <c r="C13" i="4"/>
  <c r="F13" i="4" s="1"/>
  <c r="B37" i="4" l="1"/>
  <c r="F36" i="4"/>
  <c r="D37" i="4"/>
  <c r="C31" i="4"/>
  <c r="C37" i="4"/>
  <c r="E35" i="1"/>
  <c r="E38" i="1" l="1"/>
  <c r="C38" i="1"/>
  <c r="E39" i="1"/>
  <c r="C35" i="1"/>
  <c r="C39" i="1" l="1"/>
  <c r="E14" i="1"/>
  <c r="C14" i="1"/>
  <c r="D10" i="1"/>
  <c r="E10" i="1"/>
  <c r="C10" i="1"/>
  <c r="E21" i="1" l="1"/>
  <c r="E26" i="1" s="1"/>
  <c r="E28" i="1" s="1"/>
  <c r="E7" i="4" s="1"/>
  <c r="C21" i="1"/>
  <c r="C26" i="1" s="1"/>
  <c r="C28" i="1" s="1"/>
  <c r="E23" i="4" s="1"/>
  <c r="E37" i="4" s="1"/>
  <c r="D32" i="4"/>
  <c r="D15" i="4"/>
  <c r="D20" i="4" s="1"/>
  <c r="E23" i="2" l="1"/>
  <c r="C23" i="2"/>
  <c r="B50" i="3" l="1"/>
  <c r="B15" i="3"/>
  <c r="C36" i="2" l="1"/>
  <c r="D43" i="3" l="1"/>
  <c r="B43" i="3" l="1"/>
  <c r="C32" i="4" l="1"/>
  <c r="F11" i="4" l="1"/>
  <c r="C14" i="4"/>
  <c r="C15" i="4"/>
  <c r="C20" i="4" s="1"/>
  <c r="D50" i="3"/>
  <c r="D15" i="3"/>
  <c r="D32" i="3" s="1"/>
  <c r="D34" i="3" s="1"/>
  <c r="B32" i="3"/>
  <c r="B34" i="3" s="1"/>
  <c r="D52" i="3" l="1"/>
  <c r="D56" i="3" s="1"/>
  <c r="B52" i="3"/>
  <c r="B56" i="3" s="1"/>
  <c r="B32" i="4"/>
  <c r="B39" i="4" l="1"/>
  <c r="F10" i="4" l="1"/>
  <c r="G27" i="4"/>
  <c r="F14" i="4" l="1"/>
  <c r="B38" i="4"/>
  <c r="F26" i="4"/>
  <c r="F31" i="4" s="1"/>
  <c r="G26" i="4" l="1"/>
  <c r="G31" i="4" s="1"/>
  <c r="D38" i="4" l="1"/>
  <c r="D39" i="4"/>
  <c r="E36" i="2" l="1"/>
  <c r="E43" i="2" l="1"/>
  <c r="E44" i="2" s="1"/>
  <c r="C43" i="2" l="1"/>
  <c r="E32" i="4"/>
  <c r="C44" i="2" l="1"/>
  <c r="C40" i="1"/>
  <c r="F23" i="4" l="1"/>
  <c r="F37" i="4" s="1"/>
  <c r="F32" i="4" l="1"/>
  <c r="G23" i="4"/>
  <c r="G32" i="4" s="1"/>
  <c r="F38" i="4"/>
  <c r="F39" i="4"/>
  <c r="E40" i="1" l="1"/>
  <c r="F7" i="4" l="1"/>
  <c r="F15" i="4" s="1"/>
  <c r="F20" i="4" s="1"/>
  <c r="E15" i="4"/>
  <c r="E20" i="4" s="1"/>
  <c r="G38" i="4"/>
  <c r="G39" i="4"/>
</calcChain>
</file>

<file path=xl/sharedStrings.xml><?xml version="1.0" encoding="utf-8"?>
<sst xmlns="http://schemas.openxmlformats.org/spreadsheetml/2006/main" count="241" uniqueCount="146">
  <si>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</si>
  <si>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</si>
  <si>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</si>
  <si>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</si>
  <si>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</si>
  <si>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</si>
  <si>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</si>
  <si>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</si>
  <si>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</si>
  <si>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</si>
  <si>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</si>
  <si>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</si>
  <si>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</si>
  <si>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</si>
  <si>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</si>
  <si>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</si>
  <si>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</si>
  <si>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</si>
  <si>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</si>
  <si>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</si>
  <si>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</si>
  <si>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</si>
  <si>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</si>
  <si>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</si>
  <si>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</si>
  <si>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</si>
  <si>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</si>
  <si>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</si>
  <si>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</si>
  <si>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</si>
  <si>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</si>
  <si>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</si>
  <si>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</si>
  <si>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</si>
  <si>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Инвестиционное имущество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</si>
  <si>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</si>
  <si>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</si>
  <si>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</si>
  <si>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</si>
  <si>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Авансы по договорам финансовой аренды</t>
  </si>
  <si>
    <t>Главный бухгалтер</t>
  </si>
  <si>
    <t>Мамекова С.М.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</si>
  <si>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</si>
  <si>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</si>
  <si>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</si>
  <si>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</si>
  <si>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</si>
  <si>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</si>
  <si>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</si>
  <si>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</si>
  <si>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</si>
  <si>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ДВИЖЕНИЕ ДЕНЕЖНЫХ СРЕДСТВ ОТ ФИНАНСОВОЙ ДЕЯТЕЛЬНОСТИ</t>
  </si>
  <si>
    <t>Поступление от выпуска долговых ценных бумаг</t>
  </si>
  <si>
    <t>Дивиденды выплаченные</t>
  </si>
  <si>
    <t xml:space="preserve">Влияние изменений валютных курсов на денежные средства и их эквиваленты </t>
  </si>
  <si>
    <t>Неаудированный консолидированный отчет об изменениях в капитале</t>
  </si>
  <si>
    <t>Дополнитель-ный оплаченный капитал</t>
  </si>
  <si>
    <t>Всего собственного капитала</t>
  </si>
  <si>
    <t>Прочий совокупный убыток</t>
  </si>
  <si>
    <t>Приобретение долговых ценных бумаг</t>
  </si>
  <si>
    <t>Выбытие и погашение долговых ценных бумаг</t>
  </si>
  <si>
    <t>Поступление от выпуска акций</t>
  </si>
  <si>
    <t xml:space="preserve">Долевые инвестиции </t>
  </si>
  <si>
    <t>Резервы</t>
  </si>
  <si>
    <t>Резерв изменений справедливой стоимости</t>
  </si>
  <si>
    <t xml:space="preserve">Чистое изменение справедливой стоимости долговых инструментов (не аудировано) </t>
  </si>
  <si>
    <t xml:space="preserve">Нетто-величина, перенесенная в состав прибыли или убытка (не аудировано) </t>
  </si>
  <si>
    <t>Не аудировано</t>
  </si>
  <si>
    <t>Отложенные налоговые активы</t>
  </si>
  <si>
    <t>Дивиденды полученные</t>
  </si>
  <si>
    <t>-</t>
  </si>
  <si>
    <t>Счета и вклады в банках и прочих финансовых институтах</t>
  </si>
  <si>
    <t>Займы от АО «ФНБ «Самрук-Казына»</t>
  </si>
  <si>
    <t>Обязательства по текущему подоходному налогу</t>
  </si>
  <si>
    <t xml:space="preserve">Всего прочего совокупного убытка (не аудировано) </t>
  </si>
  <si>
    <t xml:space="preserve">Расход по подоходному налогу </t>
  </si>
  <si>
    <t>Прибыль до налогообложения</t>
  </si>
  <si>
    <t>Кредиторская задолженность по сделкам РЕПО</t>
  </si>
  <si>
    <t>Нераспределенная прибыль</t>
  </si>
  <si>
    <t xml:space="preserve">Займы от банков и прочих финансовых институтов </t>
  </si>
  <si>
    <t>Остаток на 1 января 2022 года</t>
  </si>
  <si>
    <t>Чистое поступление денежных средств от операционной деятельности до уплаты подоходного налога</t>
  </si>
  <si>
    <t>Статьи, которые не могут быть впоследствии реклассифицированы в состав прибыли или убытка:</t>
  </si>
  <si>
    <t>Резерв изменений справедливой стоимости долевых инструментов</t>
  </si>
  <si>
    <t>Статьи, которые не могут быть впоследствии реклассифицированы в состав прибыли или убытка</t>
  </si>
  <si>
    <t>Чистое изменение справедливой стоимости долевых инструментов (не аудировано)</t>
  </si>
  <si>
    <t>Текущие счета и вклады</t>
  </si>
  <si>
    <t>31 декабря 2022 г.</t>
  </si>
  <si>
    <t>Государственные субсидии, полученные в виде дисконта по долговым ценным бумагам, выпущенным по ставке ниже рыночной</t>
  </si>
  <si>
    <t>Всего статей, которые реклассифицированы или могут быть впоследствии реклассифицированы в состав прибыли или убытка</t>
  </si>
  <si>
    <t>Всего статей, которые не могут быть впоследствии реклассифицированы в состав прибыли или убытка</t>
  </si>
  <si>
    <t>Влияние изменений оценочного резерва под ожидаемые кредитные убытки на денежные средства и их эквиваленты</t>
  </si>
  <si>
    <t>Налог на добавленную стоимость к возмещению</t>
  </si>
  <si>
    <t>Чистые поступления/(выплаты) по операциям с иностранной валютой</t>
  </si>
  <si>
    <t>Денежные средства и их эквиваленты на начало периода</t>
  </si>
  <si>
    <t>Денежные средства и их эквиваленты на конец периода</t>
  </si>
  <si>
    <t>Восстановление убытков от обесценения в отношении обязательств по предоставлению займов и договоров финансовой гарантии</t>
  </si>
  <si>
    <t>Остаток на 1 января 2023 года</t>
  </si>
  <si>
    <t>Прибыль за период</t>
  </si>
  <si>
    <t>Всего совокупного дохода/(убытка) за период</t>
  </si>
  <si>
    <t xml:space="preserve">Прибыль за период (не аудировано) </t>
  </si>
  <si>
    <t>Прочий совокупный доход</t>
  </si>
  <si>
    <t>Приобретение основных средств и нематериальных активов, инвестиционного имущества и прочих внеоборотных активов</t>
  </si>
  <si>
    <t>Выбытие основных средств и нематериальных активов, инвестиционного имущества и прочих внеоборотных активов</t>
  </si>
  <si>
    <t>Инвестиции в долевые инструменты</t>
  </si>
  <si>
    <t>Убыток от выкупа выпущенных долговых ценых бумаг</t>
  </si>
  <si>
    <t xml:space="preserve">Чистая прибыль от операций с иностранной валютой  </t>
  </si>
  <si>
    <t>Чистый убыток от операций с финансовыми инструментами, оцениваемыми по справедливой стоимости через прибыль или убыток</t>
  </si>
  <si>
    <t>Прочие доходы/(расходы), нетто</t>
  </si>
  <si>
    <t>Операции с собственниками, отраженные непосредственно в составе собственного капитала</t>
  </si>
  <si>
    <t>Акции выпущенные (не аудировано)</t>
  </si>
  <si>
    <t>Всего операций с собственниками, отраженных в составе собственного капитала (не аудировано)</t>
  </si>
  <si>
    <t>Нетто-величина, перенесенная в состав прибыли или убытка (не аудировано)</t>
  </si>
  <si>
    <t>Использование денежных средств в инвестиционной деятельности</t>
  </si>
  <si>
    <t>Чистый комиссионный расход</t>
  </si>
  <si>
    <t>Доход в виде дивидендов</t>
  </si>
  <si>
    <t>Прочий совокупный доход/(убыток)</t>
  </si>
  <si>
    <t>Резерв изменений справедливой стоимости (долговые инструменты):</t>
  </si>
  <si>
    <t>Процентное вознаграждение полученное</t>
  </si>
  <si>
    <t>Процентное вознаграждение выплаченное</t>
  </si>
  <si>
    <t>Прочие поступления, нетто</t>
  </si>
  <si>
    <t xml:space="preserve">Поступление потоков денежных средств от операционной деятельности </t>
  </si>
  <si>
    <t>Выкуп, погашение выпущенных долговых ценных бумаг</t>
  </si>
  <si>
    <t>Поступление/(использование) денежных средств от/(в) финансовой деятельности</t>
  </si>
  <si>
    <t xml:space="preserve">Чистое изменение справедливой стоимости (не аудировано) </t>
  </si>
  <si>
    <t xml:space="preserve">Общий совокупный убыток за период (не аудировано) </t>
  </si>
  <si>
    <t xml:space="preserve">Общий совокупный доход за период (не аудировано) </t>
  </si>
  <si>
    <t xml:space="preserve"> АО «Банк Развития Казахстана» за девять месяцев, закончившихся 30 сентября 2023 года</t>
  </si>
  <si>
    <t>За девять месяцев, закончившихся
30 сентября 2023 года</t>
  </si>
  <si>
    <t>За девять месяцев, закончившихся
30 сентября 2022 года</t>
  </si>
  <si>
    <t xml:space="preserve">Чистое увеличение/(уменьшение) денежных средств и их эквивалентов </t>
  </si>
  <si>
    <t>И.о. Председателя Правления</t>
  </si>
  <si>
    <t>Елибаев М.Т.</t>
  </si>
  <si>
    <t xml:space="preserve"> АО «Банк Развития Казахстана» по состоянию на 30 сентября 2023 года</t>
  </si>
  <si>
    <t>30 сентября 2023 г.</t>
  </si>
  <si>
    <t xml:space="preserve"> АО «Банк Развития Казахстана»  за девять месяцев, закончившихся 30 сентября 2023 года </t>
  </si>
  <si>
    <t>Дивиденды акционерам материнской организации</t>
  </si>
  <si>
    <t>Дисконт по вкладу, размещенному дочерней организации Материнской компании за вычетом налога 863,695 тысяч тенге  (неаудировано)</t>
  </si>
  <si>
    <t>Восстановление убытков от обесценения долговых финансовых активов</t>
  </si>
  <si>
    <t xml:space="preserve">(Формирование)/восстановление убытков от обесценения прочих нефинансовых активов </t>
  </si>
  <si>
    <t>Прочий совокупный убыток за период</t>
  </si>
  <si>
    <t>Примечание</t>
  </si>
  <si>
    <t>Остаток на 30 сентября 2022 года (не аудировано)</t>
  </si>
  <si>
    <t xml:space="preserve">Прочий совокупный убыток (не аудировано) </t>
  </si>
  <si>
    <t>Остаток на 30 сентября 2023 года (не аудировано)</t>
  </si>
  <si>
    <t>Нераспределен-ная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</si>
</sst>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5" fillId="0" borderId="0" applyFill="0" applyBorder="0" applyProtection="0"/>
    <xf numFmtId="164" fontId="17" fillId="0" borderId="0" applyFont="0" applyFill="0" applyBorder="0" applyAlignment="0" applyProtection="0"/>
    <xf numFmtId="0" fontId="21" fillId="0" borderId="0"/>
    <xf numFmtId="0" fontId="5" fillId="0" borderId="0"/>
  </cellStyleXfs>
  <cellXfs count="158">
    <xf numFmtId="0" fontId="0" fillId="0" borderId="0" xfId="0"/>
    <xf numFmtId="0" fontId="3" fillId="0" borderId="0" xfId="1" applyFont="1"/>
    <xf numFmtId="0" fontId="1" fillId="0" borderId="0" xfId="1" applyFont="1" applyAlignment="1">
      <alignment horizontal="right"/>
    </xf>
    <xf numFmtId="3" fontId="3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10" fillId="0" borderId="0" xfId="0" applyNumberFormat="1" applyFont="1"/>
    <xf numFmtId="3" fontId="10" fillId="0" borderId="0" xfId="0" applyNumberFormat="1" applyFont="1"/>
    <xf numFmtId="0" fontId="14" fillId="0" borderId="0" xfId="0" applyFont="1"/>
    <xf numFmtId="3" fontId="12" fillId="0" borderId="0" xfId="1" applyNumberFormat="1" applyFont="1"/>
    <xf numFmtId="0" fontId="1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20" fillId="0" borderId="0" xfId="2" applyFont="1"/>
    <xf numFmtId="0" fontId="3" fillId="0" borderId="0" xfId="2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165" fontId="3" fillId="0" borderId="0" xfId="2" applyNumberFormat="1" applyFont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3" fillId="0" borderId="0" xfId="2" applyFont="1" applyAlignment="1">
      <alignment horizontal="right"/>
    </xf>
    <xf numFmtId="37" fontId="13" fillId="0" borderId="0" xfId="2" applyNumberFormat="1" applyFont="1" applyAlignment="1">
      <alignment horizontal="right"/>
    </xf>
    <xf numFmtId="165" fontId="13" fillId="0" borderId="0" xfId="2" applyNumberFormat="1" applyFont="1"/>
    <xf numFmtId="0" fontId="13" fillId="0" borderId="0" xfId="2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2" fillId="0" borderId="0" xfId="0" applyFont="1"/>
    <xf numFmtId="165" fontId="3" fillId="0" borderId="0" xfId="2" applyNumberFormat="1" applyFont="1"/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2" xfId="4" applyNumberFormat="1" applyFont="1" applyBorder="1" applyAlignment="1">
      <alignment horizontal="right"/>
    </xf>
    <xf numFmtId="167" fontId="6" fillId="0" borderId="2" xfId="4" applyNumberFormat="1" applyFont="1" applyBorder="1" applyAlignment="1">
      <alignment horizontal="right"/>
    </xf>
    <xf numFmtId="167" fontId="1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167" fontId="14" fillId="0" borderId="0" xfId="0" applyNumberFormat="1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Alignment="1">
      <alignment horizontal="right" vertical="top"/>
    </xf>
    <xf numFmtId="165" fontId="7" fillId="0" borderId="0" xfId="4" applyNumberFormat="1" applyFont="1" applyAlignment="1">
      <alignment horizontal="right" vertical="top"/>
    </xf>
    <xf numFmtId="165" fontId="9" fillId="0" borderId="0" xfId="4" applyNumberFormat="1" applyFont="1" applyAlignment="1">
      <alignment horizontal="right" vertical="top"/>
    </xf>
    <xf numFmtId="3" fontId="3" fillId="0" borderId="0" xfId="4" applyNumberFormat="1" applyFont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165" fontId="6" fillId="0" borderId="0" xfId="4" applyNumberFormat="1" applyFont="1" applyAlignment="1">
      <alignment horizontal="right" vertical="top"/>
    </xf>
    <xf numFmtId="0" fontId="3" fillId="0" borderId="0" xfId="0" applyFont="1" applyAlignment="1">
      <alignment vertical="top" wrapText="1"/>
    </xf>
    <xf numFmtId="165" fontId="3" fillId="0" borderId="0" xfId="4" applyNumberFormat="1" applyFont="1" applyAlignment="1">
      <alignment horizontal="right" vertical="top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3" fontId="9" fillId="0" borderId="0" xfId="0" applyNumberFormat="1" applyFont="1" applyAlignment="1">
      <alignment wrapText="1"/>
    </xf>
    <xf numFmtId="3" fontId="9" fillId="0" borderId="0" xfId="4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166" fontId="8" fillId="0" borderId="0" xfId="6" applyNumberFormat="1" applyFont="1" applyBorder="1" applyAlignment="1">
      <alignment vertical="top" wrapText="1"/>
    </xf>
    <xf numFmtId="3" fontId="9" fillId="0" borderId="0" xfId="0" applyNumberFormat="1" applyFont="1"/>
    <xf numFmtId="3" fontId="8" fillId="0" borderId="0" xfId="6" applyNumberFormat="1" applyFont="1" applyBorder="1" applyAlignment="1">
      <alignment horizontal="right" vertical="top" wrapText="1"/>
    </xf>
    <xf numFmtId="0" fontId="23" fillId="0" borderId="0" xfId="0" applyFont="1"/>
    <xf numFmtId="0" fontId="24" fillId="0" borderId="0" xfId="2" applyFont="1"/>
    <xf numFmtId="3" fontId="24" fillId="0" borderId="0" xfId="2" applyNumberFormat="1" applyFont="1"/>
    <xf numFmtId="165" fontId="24" fillId="0" borderId="0" xfId="2" applyNumberFormat="1" applyFont="1"/>
    <xf numFmtId="165" fontId="24" fillId="0" borderId="0" xfId="2" applyNumberFormat="1" applyFont="1" applyAlignment="1">
      <alignment horizontal="right"/>
    </xf>
    <xf numFmtId="165" fontId="25" fillId="0" borderId="0" xfId="2" applyNumberFormat="1" applyFont="1"/>
    <xf numFmtId="0" fontId="25" fillId="0" borderId="0" xfId="2" applyFont="1"/>
    <xf numFmtId="0" fontId="25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165" fontId="9" fillId="0" borderId="0" xfId="0" applyNumberFormat="1" applyFont="1"/>
    <xf numFmtId="0" fontId="1" fillId="0" borderId="0" xfId="0" applyFont="1"/>
    <xf numFmtId="3" fontId="1" fillId="0" borderId="0" xfId="1" applyNumberFormat="1" applyFont="1"/>
    <xf numFmtId="0" fontId="1" fillId="0" borderId="0" xfId="1" applyFont="1"/>
    <xf numFmtId="3" fontId="1" fillId="0" borderId="0" xfId="1" applyNumberFormat="1" applyFont="1" applyAlignment="1">
      <alignment horizontal="right"/>
    </xf>
    <xf numFmtId="0" fontId="4" fillId="0" borderId="0" xfId="4" applyFont="1"/>
    <xf numFmtId="0" fontId="1" fillId="0" borderId="0" xfId="0" applyFont="1" applyAlignment="1">
      <alignment vertical="top"/>
    </xf>
    <xf numFmtId="166" fontId="9" fillId="0" borderId="0" xfId="0" applyNumberFormat="1" applyFont="1"/>
    <xf numFmtId="167" fontId="27" fillId="0" borderId="0" xfId="4" applyNumberFormat="1" applyFont="1" applyAlignment="1">
      <alignment horizontal="right"/>
    </xf>
    <xf numFmtId="167" fontId="27" fillId="0" borderId="2" xfId="4" applyNumberFormat="1" applyFont="1" applyBorder="1" applyAlignment="1">
      <alignment horizontal="right"/>
    </xf>
    <xf numFmtId="0" fontId="26" fillId="0" borderId="0" xfId="0" applyFont="1" applyAlignment="1">
      <alignment horizontal="left" wrapText="1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2" fontId="10" fillId="0" borderId="0" xfId="0" applyNumberFormat="1" applyFont="1"/>
    <xf numFmtId="165" fontId="8" fillId="0" borderId="3" xfId="4" applyNumberFormat="1" applyFont="1" applyBorder="1" applyAlignment="1">
      <alignment horizontal="right" vertical="top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37" fontId="3" fillId="0" borderId="0" xfId="2" applyNumberFormat="1" applyFont="1" applyAlignment="1">
      <alignment horizontal="right"/>
    </xf>
    <xf numFmtId="3" fontId="1" fillId="0" borderId="3" xfId="4" applyNumberFormat="1" applyFont="1" applyBorder="1" applyAlignment="1">
      <alignment horizontal="right" wrapText="1"/>
    </xf>
    <xf numFmtId="165" fontId="6" fillId="0" borderId="3" xfId="4" applyNumberFormat="1" applyFont="1" applyBorder="1" applyAlignment="1">
      <alignment horizontal="right"/>
    </xf>
    <xf numFmtId="3" fontId="7" fillId="0" borderId="0" xfId="4" applyNumberFormat="1" applyFont="1" applyAlignment="1">
      <alignment horizontal="right"/>
    </xf>
    <xf numFmtId="165" fontId="6" fillId="0" borderId="2" xfId="4" applyNumberFormat="1" applyFont="1" applyBorder="1" applyAlignment="1">
      <alignment horizontal="right"/>
    </xf>
    <xf numFmtId="3" fontId="1" fillId="0" borderId="4" xfId="4" applyNumberFormat="1" applyFont="1" applyBorder="1" applyAlignment="1">
      <alignment horizontal="right" wrapText="1"/>
    </xf>
    <xf numFmtId="165" fontId="6" fillId="0" borderId="4" xfId="4" applyNumberFormat="1" applyFont="1" applyBorder="1" applyAlignment="1">
      <alignment horizontal="right"/>
    </xf>
    <xf numFmtId="165" fontId="6" fillId="0" borderId="5" xfId="4" applyNumberFormat="1" applyFont="1" applyBorder="1" applyAlignment="1">
      <alignment horizontal="right"/>
    </xf>
    <xf numFmtId="3" fontId="6" fillId="0" borderId="5" xfId="4" applyNumberFormat="1" applyFont="1" applyBorder="1" applyAlignment="1">
      <alignment horizontal="right"/>
    </xf>
    <xf numFmtId="165" fontId="6" fillId="0" borderId="0" xfId="4" applyNumberFormat="1" applyFont="1" applyAlignment="1">
      <alignment horizontal="right"/>
    </xf>
    <xf numFmtId="3" fontId="1" fillId="0" borderId="0" xfId="4" applyNumberFormat="1" applyFont="1" applyAlignment="1">
      <alignment horizontal="right" wrapText="1"/>
    </xf>
    <xf numFmtId="3" fontId="3" fillId="0" borderId="0" xfId="4" applyNumberFormat="1" applyFont="1" applyAlignment="1">
      <alignment horizontal="right" wrapText="1"/>
    </xf>
    <xf numFmtId="3" fontId="1" fillId="0" borderId="1" xfId="4" applyNumberFormat="1" applyFont="1" applyBorder="1" applyAlignment="1">
      <alignment horizontal="right" wrapText="1"/>
    </xf>
    <xf numFmtId="3" fontId="3" fillId="0" borderId="0" xfId="2" applyNumberFormat="1" applyFont="1" applyAlignment="1">
      <alignment horizontal="right"/>
    </xf>
    <xf numFmtId="3" fontId="1" fillId="0" borderId="2" xfId="4" applyNumberFormat="1" applyFont="1" applyBorder="1" applyAlignment="1">
      <alignment horizontal="right" wrapText="1"/>
    </xf>
    <xf numFmtId="3" fontId="6" fillId="0" borderId="0" xfId="4" applyNumberFormat="1" applyFont="1" applyAlignment="1">
      <alignment horizontal="right"/>
    </xf>
    <xf numFmtId="3" fontId="6" fillId="0" borderId="4" xfId="4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12" fillId="0" borderId="0" xfId="2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1" fillId="0" borderId="0" xfId="2" applyFont="1" applyAlignment="1">
      <alignment horizontal="center" wrapText="1"/>
    </xf>
    <xf numFmtId="3" fontId="12" fillId="0" borderId="0" xfId="1" applyNumberFormat="1" applyFont="1" applyAlignment="1">
      <alignment horizontal="right"/>
    </xf>
    <xf numFmtId="0" fontId="3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zoomScale="120" zoomScaleNormal="100" zoomScaleSheetLayoutView="120" workbookViewId="0">
      <selection activeCell="A16" sqref="A16"/>
    </sheetView>
  </sheetViews>
  <sheetFormatPr defaultColWidth="9.140625" defaultRowHeight="15.75"/>
  <cols>
    <col min="1" max="1" width="66.85546875" style="7" customWidth="1"/>
    <col min="2" max="2" width="5.7109375" style="131" customWidth="1"/>
    <col min="3" max="3" width="24.42578125" style="7" customWidth="1"/>
    <col min="4" max="4" width="1.85546875" style="7" customWidth="1"/>
    <col min="5" max="5" width="24.42578125" style="7" customWidth="1"/>
    <col min="6" max="6" width="4" style="7" customWidth="1"/>
    <col min="7" max="7" width="7.42578125" style="7" customWidth="1"/>
    <col min="8" max="8" width="15.85546875" style="7" customWidth="1"/>
    <col min="9" max="9" width="11" style="7" customWidth="1"/>
    <col min="10" max="16384" width="9.140625" style="7"/>
  </cols>
  <sheetData>
    <row r="1" spans="1:9" ht="18.75">
      <c r="A1" s="139" t="s">
        <v>26</v>
      </c>
      <c r="B1" s="139"/>
      <c r="C1" s="139"/>
      <c r="D1" s="139"/>
      <c r="E1" s="139"/>
    </row>
    <row r="2" spans="1:9" ht="18.75">
      <c r="A2" s="140" t="s">
        <v>133</v>
      </c>
      <c r="B2" s="140"/>
      <c r="C2" s="140"/>
      <c r="D2" s="140"/>
      <c r="E2" s="140"/>
    </row>
    <row r="4" spans="1:9" ht="15.75" customHeight="1">
      <c r="B4" s="155" t="s">
        <v>141</v>
      </c>
      <c r="C4" s="13" t="s">
        <v>67</v>
      </c>
      <c r="E4" s="13"/>
    </row>
    <row r="5" spans="1:9" ht="21" customHeight="1">
      <c r="A5" s="138"/>
      <c r="B5" s="156"/>
      <c r="C5" s="13" t="s">
        <v>134</v>
      </c>
      <c r="D5" s="141"/>
      <c r="E5" s="13" t="s">
        <v>87</v>
      </c>
    </row>
    <row r="6" spans="1:9" ht="22.5" customHeight="1">
      <c r="A6" s="138"/>
      <c r="B6" s="156"/>
      <c r="C6" s="11" t="s">
        <v>0</v>
      </c>
      <c r="D6" s="141"/>
      <c r="E6" s="11" t="s">
        <v>0</v>
      </c>
    </row>
    <row r="7" spans="1:9">
      <c r="A7" s="5" t="s">
        <v>8</v>
      </c>
      <c r="B7" s="13"/>
      <c r="C7" s="6"/>
      <c r="D7" s="6"/>
      <c r="E7" s="6"/>
    </row>
    <row r="8" spans="1:9">
      <c r="A8" s="6" t="s">
        <v>9</v>
      </c>
      <c r="B8" s="132">
        <v>7</v>
      </c>
      <c r="C8" s="3">
        <v>949979655</v>
      </c>
      <c r="D8" s="3" t="s">
        <v>10</v>
      </c>
      <c r="E8" s="3">
        <v>816469903</v>
      </c>
      <c r="G8" s="110"/>
      <c r="H8" s="15"/>
      <c r="I8" s="110"/>
    </row>
    <row r="9" spans="1:9">
      <c r="A9" s="6" t="s">
        <v>71</v>
      </c>
      <c r="B9" s="132"/>
      <c r="C9" s="3">
        <v>80045102</v>
      </c>
      <c r="D9" s="3"/>
      <c r="E9" s="3">
        <v>79972071</v>
      </c>
      <c r="G9" s="110"/>
      <c r="H9" s="15"/>
      <c r="I9" s="110"/>
    </row>
    <row r="10" spans="1:9">
      <c r="A10" s="6" t="s">
        <v>11</v>
      </c>
      <c r="B10" s="132"/>
      <c r="C10" s="3">
        <v>117393788</v>
      </c>
      <c r="D10" s="3"/>
      <c r="E10" s="3">
        <v>118726690</v>
      </c>
      <c r="G10" s="110"/>
      <c r="H10" s="15"/>
      <c r="I10" s="110"/>
    </row>
    <row r="11" spans="1:9">
      <c r="A11" s="6" t="s">
        <v>12</v>
      </c>
      <c r="B11" s="132">
        <v>8</v>
      </c>
      <c r="C11" s="3">
        <v>1657824817</v>
      </c>
      <c r="D11" s="3"/>
      <c r="E11" s="3">
        <v>1774176600</v>
      </c>
      <c r="G11" s="110"/>
      <c r="H11" s="15"/>
      <c r="I11" s="110"/>
    </row>
    <row r="12" spans="1:9">
      <c r="A12" s="6" t="s">
        <v>28</v>
      </c>
      <c r="B12" s="132">
        <v>9</v>
      </c>
      <c r="C12" s="3">
        <v>563690573</v>
      </c>
      <c r="D12" s="3"/>
      <c r="E12" s="3">
        <v>495027848</v>
      </c>
      <c r="G12" s="110"/>
      <c r="H12" s="15"/>
      <c r="I12" s="110"/>
    </row>
    <row r="13" spans="1:9">
      <c r="A13" s="6" t="s">
        <v>25</v>
      </c>
      <c r="B13" s="132"/>
      <c r="C13" s="3">
        <v>423751633</v>
      </c>
      <c r="D13" s="3"/>
      <c r="E13" s="3">
        <v>406673601</v>
      </c>
      <c r="G13" s="110"/>
      <c r="H13" s="15"/>
      <c r="I13" s="110"/>
    </row>
    <row r="14" spans="1:9">
      <c r="A14" s="6" t="s">
        <v>39</v>
      </c>
      <c r="B14" s="132">
        <v>10</v>
      </c>
      <c r="C14" s="3">
        <v>332929046</v>
      </c>
      <c r="D14" s="3"/>
      <c r="E14" s="3">
        <v>180825499</v>
      </c>
      <c r="G14" s="110"/>
      <c r="H14" s="15"/>
      <c r="I14" s="110"/>
    </row>
    <row r="15" spans="1:9">
      <c r="A15" s="6" t="s">
        <v>29</v>
      </c>
      <c r="B15" s="132"/>
      <c r="C15" s="3">
        <v>18307856</v>
      </c>
      <c r="D15" s="3"/>
      <c r="E15" s="3">
        <v>3899344</v>
      </c>
      <c r="G15" s="110"/>
      <c r="H15" s="15"/>
      <c r="I15" s="110"/>
    </row>
    <row r="16" spans="1:9">
      <c r="A16" s="6" t="s">
        <v>62</v>
      </c>
      <c r="B16" s="132"/>
      <c r="C16" s="3">
        <v>17378869</v>
      </c>
      <c r="D16" s="3"/>
      <c r="E16" s="3">
        <v>20442839</v>
      </c>
      <c r="G16" s="110"/>
      <c r="H16" s="15"/>
      <c r="I16" s="110"/>
    </row>
    <row r="17" spans="1:9">
      <c r="A17" s="6" t="s">
        <v>34</v>
      </c>
      <c r="B17" s="132"/>
      <c r="C17" s="3">
        <v>58948</v>
      </c>
      <c r="D17" s="3"/>
      <c r="E17" s="3">
        <v>94543</v>
      </c>
      <c r="G17" s="110"/>
      <c r="H17" s="15"/>
      <c r="I17" s="110"/>
    </row>
    <row r="18" spans="1:9" ht="14.25" customHeight="1">
      <c r="A18" s="6" t="s">
        <v>13</v>
      </c>
      <c r="B18" s="132"/>
      <c r="C18" s="3">
        <v>5511569</v>
      </c>
      <c r="D18" s="3"/>
      <c r="E18" s="3">
        <v>5954973</v>
      </c>
      <c r="G18" s="110"/>
      <c r="H18" s="15"/>
      <c r="I18" s="110"/>
    </row>
    <row r="19" spans="1:9">
      <c r="A19" s="6" t="s">
        <v>14</v>
      </c>
      <c r="B19" s="132"/>
      <c r="C19" s="3">
        <v>6916137</v>
      </c>
      <c r="D19" s="3"/>
      <c r="E19" s="3">
        <v>9439113</v>
      </c>
      <c r="G19" s="110"/>
      <c r="H19" s="15"/>
      <c r="I19" s="110"/>
    </row>
    <row r="20" spans="1:9">
      <c r="A20" s="6" t="s">
        <v>92</v>
      </c>
      <c r="B20" s="132"/>
      <c r="C20" s="3">
        <v>26073214</v>
      </c>
      <c r="D20" s="3"/>
      <c r="E20" s="3">
        <v>24603961</v>
      </c>
      <c r="G20" s="110"/>
      <c r="H20" s="15"/>
      <c r="I20" s="110"/>
    </row>
    <row r="21" spans="1:9">
      <c r="A21" s="6" t="s">
        <v>68</v>
      </c>
      <c r="B21" s="132"/>
      <c r="C21" s="3">
        <v>4632479</v>
      </c>
      <c r="D21" s="3"/>
      <c r="E21" s="3">
        <v>6603495</v>
      </c>
      <c r="G21" s="110"/>
      <c r="H21" s="15"/>
      <c r="I21" s="110"/>
    </row>
    <row r="22" spans="1:9" hidden="1">
      <c r="A22" s="6" t="s">
        <v>15</v>
      </c>
      <c r="B22" s="132"/>
      <c r="C22" s="84" t="s">
        <v>70</v>
      </c>
      <c r="D22" s="3"/>
      <c r="E22" s="84" t="s">
        <v>70</v>
      </c>
      <c r="F22" s="15"/>
      <c r="G22" s="15"/>
      <c r="H22" s="15"/>
      <c r="I22" s="110"/>
    </row>
    <row r="23" spans="1:9">
      <c r="A23" s="5" t="s">
        <v>16</v>
      </c>
      <c r="B23" s="13"/>
      <c r="C23" s="12">
        <f>SUM(C8:C22)</f>
        <v>4204493686</v>
      </c>
      <c r="D23" s="5"/>
      <c r="E23" s="12">
        <f>SUM(E8:E22)</f>
        <v>3942910480</v>
      </c>
      <c r="H23" s="15"/>
      <c r="I23" s="110"/>
    </row>
    <row r="24" spans="1:9">
      <c r="A24" s="5"/>
      <c r="B24" s="13"/>
      <c r="C24" s="138"/>
      <c r="D24" s="138"/>
      <c r="E24" s="138"/>
    </row>
    <row r="25" spans="1:9">
      <c r="A25" s="5" t="s">
        <v>17</v>
      </c>
      <c r="B25" s="13"/>
      <c r="C25" s="138"/>
      <c r="D25" s="138"/>
      <c r="E25" s="138"/>
    </row>
    <row r="26" spans="1:9">
      <c r="A26" s="6" t="s">
        <v>86</v>
      </c>
      <c r="B26" s="132">
        <v>11</v>
      </c>
      <c r="C26" s="3">
        <v>116446269</v>
      </c>
      <c r="D26" s="3"/>
      <c r="E26" s="3">
        <v>91717372</v>
      </c>
      <c r="H26" s="15"/>
    </row>
    <row r="27" spans="1:9">
      <c r="A27" s="6" t="s">
        <v>72</v>
      </c>
      <c r="B27" s="132"/>
      <c r="C27" s="3">
        <v>1566927</v>
      </c>
      <c r="D27" s="3"/>
      <c r="E27" s="3">
        <v>1809214</v>
      </c>
      <c r="H27" s="15"/>
    </row>
    <row r="28" spans="1:9">
      <c r="A28" s="6" t="s">
        <v>79</v>
      </c>
      <c r="B28" s="132">
        <v>12</v>
      </c>
      <c r="C28" s="3">
        <v>659711569</v>
      </c>
      <c r="D28" s="3"/>
      <c r="E28" s="3">
        <v>691797176</v>
      </c>
      <c r="H28" s="15"/>
    </row>
    <row r="29" spans="1:9">
      <c r="A29" s="6" t="s">
        <v>18</v>
      </c>
      <c r="B29" s="132">
        <v>13</v>
      </c>
      <c r="C29" s="3">
        <v>403961430</v>
      </c>
      <c r="D29" s="3"/>
      <c r="E29" s="3">
        <v>380714997</v>
      </c>
      <c r="H29" s="15"/>
    </row>
    <row r="30" spans="1:9">
      <c r="A30" s="6" t="s">
        <v>19</v>
      </c>
      <c r="B30" s="132"/>
      <c r="C30" s="3">
        <v>628818367</v>
      </c>
      <c r="D30" s="3"/>
      <c r="E30" s="3">
        <v>637305435</v>
      </c>
      <c r="H30" s="15"/>
    </row>
    <row r="31" spans="1:9">
      <c r="A31" s="6" t="s">
        <v>30</v>
      </c>
      <c r="B31" s="132"/>
      <c r="C31" s="3">
        <v>1301693058</v>
      </c>
      <c r="D31" s="3"/>
      <c r="E31" s="3">
        <v>1309587035</v>
      </c>
      <c r="H31" s="15"/>
    </row>
    <row r="32" spans="1:9">
      <c r="A32" s="6" t="s">
        <v>20</v>
      </c>
      <c r="B32" s="132"/>
      <c r="C32" s="3">
        <v>131681105</v>
      </c>
      <c r="D32" s="3"/>
      <c r="E32" s="3">
        <v>125744366</v>
      </c>
      <c r="H32" s="15"/>
    </row>
    <row r="33" spans="1:8">
      <c r="A33" s="6" t="s">
        <v>21</v>
      </c>
      <c r="B33" s="132"/>
      <c r="C33" s="3">
        <v>99498294</v>
      </c>
      <c r="D33" s="3"/>
      <c r="E33" s="3">
        <v>87383917</v>
      </c>
      <c r="H33" s="15"/>
    </row>
    <row r="34" spans="1:8">
      <c r="A34" s="6" t="s">
        <v>63</v>
      </c>
      <c r="B34" s="132"/>
      <c r="C34" s="3">
        <v>10572323</v>
      </c>
      <c r="D34" s="3"/>
      <c r="E34" s="3">
        <v>1814271</v>
      </c>
      <c r="H34" s="15"/>
    </row>
    <row r="35" spans="1:8">
      <c r="A35" s="6" t="s">
        <v>73</v>
      </c>
      <c r="B35" s="132"/>
      <c r="C35" s="3">
        <v>13440967</v>
      </c>
      <c r="D35" s="3"/>
      <c r="E35" s="3">
        <v>570789</v>
      </c>
      <c r="H35" s="15"/>
    </row>
    <row r="36" spans="1:8">
      <c r="A36" s="5" t="s">
        <v>22</v>
      </c>
      <c r="B36" s="13"/>
      <c r="C36" s="12">
        <f>SUM(C26:C35)</f>
        <v>3367390309</v>
      </c>
      <c r="D36" s="5"/>
      <c r="E36" s="12">
        <f>SUM(E26:E35)</f>
        <v>3328444572</v>
      </c>
      <c r="H36" s="15"/>
    </row>
    <row r="37" spans="1:8">
      <c r="A37" s="5"/>
      <c r="B37" s="13"/>
      <c r="C37" s="6"/>
      <c r="D37" s="138"/>
      <c r="E37" s="6"/>
    </row>
    <row r="38" spans="1:8">
      <c r="A38" s="5" t="s">
        <v>31</v>
      </c>
      <c r="B38" s="13"/>
      <c r="C38" s="6"/>
      <c r="D38" s="138"/>
      <c r="E38" s="6"/>
    </row>
    <row r="39" spans="1:8">
      <c r="A39" s="6" t="s">
        <v>23</v>
      </c>
      <c r="B39" s="132">
        <v>14</v>
      </c>
      <c r="C39" s="8">
        <v>715953511</v>
      </c>
      <c r="D39" s="6"/>
      <c r="E39" s="8">
        <v>615953511</v>
      </c>
      <c r="H39" s="15"/>
    </row>
    <row r="40" spans="1:8">
      <c r="A40" s="6" t="s">
        <v>64</v>
      </c>
      <c r="B40" s="132"/>
      <c r="C40" s="4">
        <v>-70772413</v>
      </c>
      <c r="D40" s="4"/>
      <c r="E40" s="4">
        <v>-66566067</v>
      </c>
      <c r="F40" s="14"/>
      <c r="H40" s="15"/>
    </row>
    <row r="41" spans="1:8">
      <c r="A41" s="6" t="s">
        <v>24</v>
      </c>
      <c r="B41" s="132"/>
      <c r="C41" s="8">
        <v>36750489</v>
      </c>
      <c r="D41" s="3"/>
      <c r="E41" s="8">
        <v>36750489</v>
      </c>
      <c r="H41" s="15"/>
    </row>
    <row r="42" spans="1:8">
      <c r="A42" s="6" t="s">
        <v>78</v>
      </c>
      <c r="B42" s="132"/>
      <c r="C42" s="8">
        <v>155171790</v>
      </c>
      <c r="D42" s="4"/>
      <c r="E42" s="8">
        <v>28327975</v>
      </c>
      <c r="F42" s="14"/>
      <c r="H42" s="15"/>
    </row>
    <row r="43" spans="1:8">
      <c r="A43" s="5" t="s">
        <v>32</v>
      </c>
      <c r="B43" s="13"/>
      <c r="C43" s="12">
        <f>SUM(C39:C42)</f>
        <v>837103377</v>
      </c>
      <c r="D43" s="5"/>
      <c r="E43" s="12">
        <f>SUM(E39:E42)</f>
        <v>614465908</v>
      </c>
      <c r="H43" s="15"/>
    </row>
    <row r="44" spans="1:8" ht="16.5" thickBot="1">
      <c r="A44" s="5" t="s">
        <v>33</v>
      </c>
      <c r="B44" s="13"/>
      <c r="C44" s="9">
        <f>C36+C43</f>
        <v>4204493686</v>
      </c>
      <c r="D44" s="5"/>
      <c r="E44" s="9">
        <f>E36+E43</f>
        <v>3942910480</v>
      </c>
      <c r="H44" s="15"/>
    </row>
    <row r="45" spans="1:8" ht="16.5" thickTop="1">
      <c r="C45" s="15"/>
      <c r="E45" s="15"/>
    </row>
    <row r="48" spans="1:8" s="18" customFormat="1" ht="18.75">
      <c r="A48" s="98" t="s">
        <v>131</v>
      </c>
      <c r="B48" s="133"/>
      <c r="C48" s="99"/>
      <c r="D48" s="99"/>
      <c r="E48" s="99" t="s">
        <v>132</v>
      </c>
      <c r="F48" s="17"/>
      <c r="G48" s="17"/>
    </row>
    <row r="49" spans="1:7" s="18" customFormat="1" ht="18.75">
      <c r="A49" s="1"/>
      <c r="B49" s="134"/>
      <c r="C49" s="2"/>
      <c r="D49" s="10"/>
      <c r="E49" s="7"/>
    </row>
    <row r="50" spans="1:7" s="18" customFormat="1" ht="18.75">
      <c r="A50" s="98" t="s">
        <v>40</v>
      </c>
      <c r="B50" s="133"/>
      <c r="C50" s="99"/>
      <c r="D50" s="99"/>
      <c r="E50" s="99" t="s">
        <v>41</v>
      </c>
      <c r="F50" s="17"/>
      <c r="G50" s="17"/>
    </row>
  </sheetData>
  <mergeCells count="9">
    <mergeCell ref="D37:D38"/>
    <mergeCell ref="A1:E1"/>
    <mergeCell ref="A2:E2"/>
    <mergeCell ref="A5:A6"/>
    <mergeCell ref="D5:D6"/>
    <mergeCell ref="C24:C25"/>
    <mergeCell ref="D24:D25"/>
    <mergeCell ref="E24:E25"/>
    <mergeCell ref="B4:B6"/>
  </mergeCells>
  <pageMargins left="0.98425196850393704" right="0.4" top="0.59055118110236204" bottom="0.59055118110236204" header="0.31496062992126" footer="0.31496062992126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"/>
  <sheetViews>
    <sheetView zoomScale="80" zoomScaleNormal="80" zoomScaleSheetLayoutView="100" workbookViewId="0">
      <selection activeCell="J23" sqref="J23"/>
    </sheetView>
  </sheetViews>
  <sheetFormatPr defaultColWidth="9.140625" defaultRowHeight="15.75"/>
  <cols>
    <col min="1" max="1" width="66.85546875" style="7" customWidth="1"/>
    <col min="2" max="2" width="5.7109375" style="131" customWidth="1"/>
    <col min="3" max="3" width="24.42578125" style="7" customWidth="1"/>
    <col min="4" max="4" width="2.140625" style="7" customWidth="1"/>
    <col min="5" max="5" width="23.140625" style="16" customWidth="1"/>
    <col min="6" max="16384" width="9.140625" style="7"/>
  </cols>
  <sheetData>
    <row r="1" spans="1:5" ht="18.75">
      <c r="A1" s="142" t="s">
        <v>27</v>
      </c>
      <c r="B1" s="142"/>
      <c r="C1" s="142"/>
      <c r="D1" s="142"/>
      <c r="E1" s="142"/>
    </row>
    <row r="2" spans="1:5" ht="18.75">
      <c r="A2" s="143" t="s">
        <v>127</v>
      </c>
      <c r="B2" s="143"/>
      <c r="C2" s="143"/>
      <c r="D2" s="143"/>
      <c r="E2" s="143"/>
    </row>
    <row r="4" spans="1:5">
      <c r="B4" s="141" t="s">
        <v>141</v>
      </c>
      <c r="C4" s="112" t="s">
        <v>67</v>
      </c>
      <c r="E4" s="112" t="s">
        <v>67</v>
      </c>
    </row>
    <row r="5" spans="1:5" ht="54.75" customHeight="1">
      <c r="A5" s="145"/>
      <c r="B5" s="157"/>
      <c r="C5" s="56" t="s">
        <v>128</v>
      </c>
      <c r="D5" s="141"/>
      <c r="E5" s="56" t="s">
        <v>129</v>
      </c>
    </row>
    <row r="6" spans="1:5">
      <c r="A6" s="145"/>
      <c r="B6" s="157"/>
      <c r="C6" s="113" t="s">
        <v>0</v>
      </c>
      <c r="D6" s="141"/>
      <c r="E6" s="113" t="s">
        <v>0</v>
      </c>
    </row>
    <row r="7" spans="1:5" ht="31.5">
      <c r="A7" s="34" t="s">
        <v>38</v>
      </c>
      <c r="B7" s="135">
        <v>4</v>
      </c>
      <c r="C7" s="82">
        <v>240350555</v>
      </c>
      <c r="D7" s="38"/>
      <c r="E7" s="82">
        <v>166391134</v>
      </c>
    </row>
    <row r="8" spans="1:5">
      <c r="A8" s="34" t="s">
        <v>37</v>
      </c>
      <c r="B8" s="135">
        <v>4</v>
      </c>
      <c r="C8" s="82">
        <v>68697853</v>
      </c>
      <c r="D8" s="38"/>
      <c r="E8" s="82">
        <v>58542044</v>
      </c>
    </row>
    <row r="9" spans="1:5">
      <c r="A9" s="34" t="s">
        <v>1</v>
      </c>
      <c r="B9" s="135">
        <v>4</v>
      </c>
      <c r="C9" s="39">
        <v>-170000026</v>
      </c>
      <c r="D9" s="40"/>
      <c r="E9" s="39">
        <v>-153463418</v>
      </c>
    </row>
    <row r="10" spans="1:5">
      <c r="A10" s="19" t="s">
        <v>2</v>
      </c>
      <c r="B10" s="112"/>
      <c r="C10" s="41">
        <f>SUM(C7:C9)</f>
        <v>139048382</v>
      </c>
      <c r="D10" s="41">
        <f t="shared" ref="D10:E10" si="0">SUM(D7:D9)</f>
        <v>0</v>
      </c>
      <c r="E10" s="41">
        <f t="shared" si="0"/>
        <v>71469760</v>
      </c>
    </row>
    <row r="11" spans="1:5">
      <c r="A11" s="34"/>
      <c r="B11" s="135"/>
      <c r="C11" s="38"/>
      <c r="D11" s="38"/>
      <c r="E11" s="43"/>
    </row>
    <row r="12" spans="1:5">
      <c r="A12" s="34" t="s">
        <v>3</v>
      </c>
      <c r="B12" s="135"/>
      <c r="C12" s="82">
        <v>378949</v>
      </c>
      <c r="D12" s="38"/>
      <c r="E12" s="82">
        <v>211005</v>
      </c>
    </row>
    <row r="13" spans="1:5">
      <c r="A13" s="34" t="s">
        <v>4</v>
      </c>
      <c r="B13" s="135"/>
      <c r="C13" s="39">
        <v>-514749</v>
      </c>
      <c r="D13" s="38"/>
      <c r="E13" s="39">
        <v>-642665</v>
      </c>
    </row>
    <row r="14" spans="1:5">
      <c r="A14" s="19" t="s">
        <v>114</v>
      </c>
      <c r="B14" s="112"/>
      <c r="C14" s="45">
        <f>SUM(C12:C13)</f>
        <v>-135800</v>
      </c>
      <c r="D14" s="42"/>
      <c r="E14" s="46">
        <f>SUM(E12:E13)</f>
        <v>-431660</v>
      </c>
    </row>
    <row r="15" spans="1:5">
      <c r="A15" s="34"/>
      <c r="B15" s="135"/>
      <c r="C15" s="38"/>
      <c r="D15" s="38"/>
      <c r="E15" s="43"/>
    </row>
    <row r="16" spans="1:5">
      <c r="A16" s="34" t="s">
        <v>106</v>
      </c>
      <c r="B16" s="135"/>
      <c r="C16" s="40">
        <v>5918836</v>
      </c>
      <c r="D16" s="40"/>
      <c r="E16" s="40">
        <v>913374</v>
      </c>
    </row>
    <row r="17" spans="1:5" ht="47.25">
      <c r="A17" s="34" t="s">
        <v>107</v>
      </c>
      <c r="B17" s="135"/>
      <c r="C17" s="40">
        <v>-683605</v>
      </c>
      <c r="D17" s="40"/>
      <c r="E17" s="40">
        <v>-8467687</v>
      </c>
    </row>
    <row r="18" spans="1:5">
      <c r="A18" s="34" t="s">
        <v>105</v>
      </c>
      <c r="B18" s="135"/>
      <c r="C18" s="40" t="s">
        <v>70</v>
      </c>
      <c r="D18" s="40"/>
      <c r="E18" s="40">
        <v>-2090182</v>
      </c>
    </row>
    <row r="19" spans="1:5">
      <c r="A19" s="34" t="s">
        <v>115</v>
      </c>
      <c r="B19" s="135"/>
      <c r="C19" s="40">
        <v>1040444</v>
      </c>
      <c r="D19" s="40"/>
      <c r="E19" s="40" t="s">
        <v>70</v>
      </c>
    </row>
    <row r="20" spans="1:5">
      <c r="A20" s="34" t="s">
        <v>108</v>
      </c>
      <c r="B20" s="135"/>
      <c r="C20" s="48">
        <v>2859340</v>
      </c>
      <c r="D20" s="40"/>
      <c r="E20" s="48">
        <v>-4218243</v>
      </c>
    </row>
    <row r="21" spans="1:5">
      <c r="A21" s="19" t="s">
        <v>5</v>
      </c>
      <c r="B21" s="112"/>
      <c r="C21" s="49">
        <f>SUM(C16:C20,C14,C10)</f>
        <v>148047597</v>
      </c>
      <c r="D21" s="42"/>
      <c r="E21" s="49">
        <f>SUM(E16:E20,E14,E10)</f>
        <v>57175362</v>
      </c>
    </row>
    <row r="22" spans="1:5" ht="31.5">
      <c r="A22" s="34" t="s">
        <v>138</v>
      </c>
      <c r="B22" s="135">
        <v>5</v>
      </c>
      <c r="C22" s="47">
        <v>33718470</v>
      </c>
      <c r="D22" s="38"/>
      <c r="E22" s="47">
        <v>4390034</v>
      </c>
    </row>
    <row r="23" spans="1:5" ht="30" customHeight="1">
      <c r="A23" s="34" t="s">
        <v>96</v>
      </c>
      <c r="B23" s="135">
        <v>5</v>
      </c>
      <c r="C23" s="47">
        <v>447759</v>
      </c>
      <c r="D23" s="50"/>
      <c r="E23" s="47">
        <v>2430547</v>
      </c>
    </row>
    <row r="24" spans="1:5" ht="31.5">
      <c r="A24" s="34" t="s">
        <v>139</v>
      </c>
      <c r="B24" s="135">
        <v>5</v>
      </c>
      <c r="C24" s="47">
        <v>-71222</v>
      </c>
      <c r="D24" s="50"/>
      <c r="E24" s="47">
        <v>525788</v>
      </c>
    </row>
    <row r="25" spans="1:5">
      <c r="A25" s="34" t="s">
        <v>6</v>
      </c>
      <c r="B25" s="135"/>
      <c r="C25" s="44">
        <v>-6695441</v>
      </c>
      <c r="D25" s="38"/>
      <c r="E25" s="44">
        <v>-6176051</v>
      </c>
    </row>
    <row r="26" spans="1:5">
      <c r="A26" s="19" t="s">
        <v>76</v>
      </c>
      <c r="B26" s="112"/>
      <c r="C26" s="49">
        <f>SUM(C21:C25)</f>
        <v>175447163</v>
      </c>
      <c r="D26" s="42"/>
      <c r="E26" s="49">
        <f>SUM(E21:E25)</f>
        <v>58345680</v>
      </c>
    </row>
    <row r="27" spans="1:5">
      <c r="A27" s="34" t="s">
        <v>75</v>
      </c>
      <c r="B27" s="135">
        <v>6</v>
      </c>
      <c r="C27" s="39">
        <v>-31540905</v>
      </c>
      <c r="D27" s="38"/>
      <c r="E27" s="39">
        <v>-10695164</v>
      </c>
    </row>
    <row r="28" spans="1:5">
      <c r="A28" s="19" t="s">
        <v>98</v>
      </c>
      <c r="B28" s="112"/>
      <c r="C28" s="51">
        <f>SUM(C26:C27)</f>
        <v>143906258</v>
      </c>
      <c r="D28" s="42"/>
      <c r="E28" s="51">
        <f>SUM(E26:E27)</f>
        <v>47650516</v>
      </c>
    </row>
    <row r="29" spans="1:5">
      <c r="A29" s="19"/>
      <c r="B29" s="112"/>
      <c r="C29" s="42"/>
      <c r="D29" s="42"/>
      <c r="E29" s="49"/>
    </row>
    <row r="30" spans="1:5">
      <c r="A30" s="19" t="s">
        <v>116</v>
      </c>
      <c r="B30" s="112"/>
      <c r="C30" s="42"/>
      <c r="D30" s="42"/>
      <c r="E30" s="49"/>
    </row>
    <row r="31" spans="1:5" ht="47.25">
      <c r="A31" s="35" t="s">
        <v>7</v>
      </c>
      <c r="B31" s="136"/>
      <c r="C31" s="42"/>
      <c r="D31" s="42"/>
      <c r="E31" s="49"/>
    </row>
    <row r="32" spans="1:5" ht="31.5">
      <c r="A32" s="34" t="s">
        <v>117</v>
      </c>
      <c r="B32" s="135"/>
      <c r="C32" s="42"/>
      <c r="D32" s="42"/>
      <c r="E32" s="49"/>
    </row>
    <row r="33" spans="1:5">
      <c r="A33" s="34" t="s">
        <v>35</v>
      </c>
      <c r="B33" s="135"/>
      <c r="C33" s="40">
        <v>-3324935</v>
      </c>
      <c r="D33" s="42"/>
      <c r="E33" s="40">
        <v>-76136013</v>
      </c>
    </row>
    <row r="34" spans="1:5" ht="17.25" customHeight="1">
      <c r="A34" s="34" t="s">
        <v>36</v>
      </c>
      <c r="B34" s="135"/>
      <c r="C34" s="48">
        <v>127887</v>
      </c>
      <c r="D34" s="42"/>
      <c r="E34" s="44">
        <v>-1162</v>
      </c>
    </row>
    <row r="35" spans="1:5" ht="47.25">
      <c r="A35" s="35" t="s">
        <v>89</v>
      </c>
      <c r="B35" s="136"/>
      <c r="C35" s="105">
        <f>SUM(C33:C34)</f>
        <v>-3197048</v>
      </c>
      <c r="D35" s="42"/>
      <c r="E35" s="105">
        <f>SUM(E33:E34)</f>
        <v>-76137175</v>
      </c>
    </row>
    <row r="36" spans="1:5" ht="31.5">
      <c r="A36" s="35" t="s">
        <v>82</v>
      </c>
      <c r="B36" s="136"/>
      <c r="C36" s="40"/>
      <c r="D36" s="42"/>
      <c r="E36" s="40"/>
    </row>
    <row r="37" spans="1:5" ht="30.75" customHeight="1">
      <c r="A37" s="107" t="s">
        <v>83</v>
      </c>
      <c r="B37" s="137"/>
      <c r="C37" s="39">
        <v>-1009298</v>
      </c>
      <c r="D37" s="42"/>
      <c r="E37" s="39">
        <v>-3781039</v>
      </c>
    </row>
    <row r="38" spans="1:5" ht="31.5">
      <c r="A38" s="35" t="s">
        <v>90</v>
      </c>
      <c r="B38" s="136"/>
      <c r="C38" s="106">
        <f>SUM(C37)</f>
        <v>-1009298</v>
      </c>
      <c r="D38" s="42"/>
      <c r="E38" s="106">
        <f>SUM(E37)</f>
        <v>-3781039</v>
      </c>
    </row>
    <row r="39" spans="1:5">
      <c r="A39" s="19" t="s">
        <v>140</v>
      </c>
      <c r="B39" s="112"/>
      <c r="C39" s="45">
        <f>SUM(C35,C38)</f>
        <v>-4206346</v>
      </c>
      <c r="D39" s="52"/>
      <c r="E39" s="45">
        <f>SUM(E35,E38)</f>
        <v>-79918214</v>
      </c>
    </row>
    <row r="40" spans="1:5">
      <c r="A40" s="19" t="s">
        <v>99</v>
      </c>
      <c r="B40" s="112"/>
      <c r="C40" s="45">
        <f>C39+C28</f>
        <v>139699912</v>
      </c>
      <c r="D40" s="42"/>
      <c r="E40" s="45">
        <f>E39+E28</f>
        <v>-32267698</v>
      </c>
    </row>
    <row r="41" spans="1:5">
      <c r="C41" s="50"/>
      <c r="D41" s="50"/>
      <c r="E41" s="53"/>
    </row>
    <row r="43" spans="1:5">
      <c r="A43" s="98" t="s">
        <v>131</v>
      </c>
      <c r="B43" s="133"/>
      <c r="C43" s="144"/>
      <c r="D43" s="144"/>
      <c r="E43" s="99" t="s">
        <v>132</v>
      </c>
    </row>
    <row r="44" spans="1:5" ht="19.5" customHeight="1">
      <c r="A44" s="1"/>
      <c r="B44" s="134"/>
      <c r="C44" s="2"/>
      <c r="D44" s="10"/>
    </row>
    <row r="45" spans="1:5">
      <c r="A45" s="98" t="s">
        <v>40</v>
      </c>
      <c r="B45" s="133"/>
      <c r="C45" s="144"/>
      <c r="D45" s="144"/>
      <c r="E45" s="99" t="s">
        <v>41</v>
      </c>
    </row>
  </sheetData>
  <mergeCells count="7">
    <mergeCell ref="A1:E1"/>
    <mergeCell ref="A2:E2"/>
    <mergeCell ref="C43:D43"/>
    <mergeCell ref="C45:D45"/>
    <mergeCell ref="A5:A6"/>
    <mergeCell ref="D5:D6"/>
    <mergeCell ref="B4:B6"/>
  </mergeCells>
  <pageMargins left="0.98425196850393704" right="0.39" top="0.59055118110236204" bottom="0.59055118110236204" header="0.31496062992126" footer="0.31496062992126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1"/>
  <sheetViews>
    <sheetView zoomScale="73" zoomScaleNormal="73" workbookViewId="0">
      <selection activeCell="D25" sqref="D25"/>
    </sheetView>
  </sheetViews>
  <sheetFormatPr defaultColWidth="9.140625" defaultRowHeight="15.75"/>
  <cols>
    <col min="1" max="1" width="73.5703125" style="55" customWidth="1"/>
    <col min="2" max="2" width="22.42578125" style="57" customWidth="1"/>
    <col min="3" max="3" width="1.85546875" style="57" customWidth="1"/>
    <col min="4" max="4" width="22.85546875" style="57" customWidth="1"/>
    <col min="5" max="5" width="9.140625" style="20"/>
    <col min="6" max="6" width="17.140625" style="20" customWidth="1"/>
    <col min="7" max="7" width="13.85546875" style="20" bestFit="1" customWidth="1"/>
    <col min="8" max="16384" width="9.140625" style="20"/>
  </cols>
  <sheetData>
    <row r="1" spans="1:6" ht="18.75">
      <c r="A1" s="146" t="s">
        <v>42</v>
      </c>
      <c r="B1" s="146"/>
      <c r="C1" s="146"/>
      <c r="D1" s="146"/>
    </row>
    <row r="2" spans="1:6" ht="18.75">
      <c r="A2" s="143" t="s">
        <v>127</v>
      </c>
      <c r="B2" s="143"/>
      <c r="C2" s="143"/>
      <c r="D2" s="143"/>
    </row>
    <row r="3" spans="1:6">
      <c r="A3" s="54"/>
      <c r="B3" s="54"/>
      <c r="C3" s="54"/>
      <c r="D3" s="54"/>
    </row>
    <row r="4" spans="1:6">
      <c r="B4" s="56" t="s">
        <v>67</v>
      </c>
      <c r="D4" s="56" t="s">
        <v>67</v>
      </c>
    </row>
    <row r="5" spans="1:6" ht="50.25" customHeight="1">
      <c r="A5" s="147"/>
      <c r="B5" s="56" t="s">
        <v>128</v>
      </c>
      <c r="C5" s="56"/>
      <c r="D5" s="56" t="s">
        <v>129</v>
      </c>
    </row>
    <row r="6" spans="1:6" ht="18.75" customHeight="1">
      <c r="A6" s="147"/>
      <c r="B6" s="58" t="s">
        <v>0</v>
      </c>
      <c r="C6" s="56"/>
      <c r="D6" s="58" t="s">
        <v>0</v>
      </c>
    </row>
    <row r="7" spans="1:6" ht="31.5">
      <c r="A7" s="59" t="s">
        <v>43</v>
      </c>
      <c r="B7" s="60"/>
      <c r="C7" s="60"/>
      <c r="D7" s="60"/>
    </row>
    <row r="8" spans="1:6">
      <c r="A8" s="61" t="s">
        <v>118</v>
      </c>
      <c r="B8" s="62">
        <v>248789468</v>
      </c>
      <c r="C8" s="63"/>
      <c r="D8" s="62">
        <v>174309046</v>
      </c>
      <c r="F8" s="86"/>
    </row>
    <row r="9" spans="1:6">
      <c r="A9" s="61" t="s">
        <v>119</v>
      </c>
      <c r="B9" s="64">
        <v>-106363751</v>
      </c>
      <c r="C9" s="63"/>
      <c r="D9" s="64">
        <v>-94385381</v>
      </c>
    </row>
    <row r="10" spans="1:6">
      <c r="A10" s="61" t="s">
        <v>44</v>
      </c>
      <c r="B10" s="62">
        <v>127610</v>
      </c>
      <c r="C10" s="63"/>
      <c r="D10" s="62">
        <v>118442</v>
      </c>
    </row>
    <row r="11" spans="1:6">
      <c r="A11" s="61" t="s">
        <v>45</v>
      </c>
      <c r="B11" s="64">
        <v>-475983</v>
      </c>
      <c r="C11" s="63"/>
      <c r="D11" s="64">
        <v>-575455</v>
      </c>
    </row>
    <row r="12" spans="1:6">
      <c r="A12" s="61" t="s">
        <v>93</v>
      </c>
      <c r="B12" s="62">
        <v>1832418</v>
      </c>
      <c r="C12" s="63"/>
      <c r="D12" s="64">
        <v>-2467166</v>
      </c>
    </row>
    <row r="13" spans="1:6">
      <c r="A13" s="61" t="s">
        <v>120</v>
      </c>
      <c r="B13" s="62">
        <v>584630</v>
      </c>
      <c r="C13" s="65"/>
      <c r="D13" s="62">
        <v>159537</v>
      </c>
    </row>
    <row r="14" spans="1:6">
      <c r="A14" s="61" t="s">
        <v>46</v>
      </c>
      <c r="B14" s="64">
        <v>-5801800</v>
      </c>
      <c r="C14" s="63"/>
      <c r="D14" s="64">
        <v>-4887245</v>
      </c>
    </row>
    <row r="15" spans="1:6">
      <c r="A15" s="61"/>
      <c r="B15" s="66">
        <f>SUM(B8:B14)</f>
        <v>138692592</v>
      </c>
      <c r="C15" s="67"/>
      <c r="D15" s="66">
        <f>SUM(D8:D14)</f>
        <v>72271778</v>
      </c>
    </row>
    <row r="16" spans="1:6">
      <c r="A16" s="59" t="s">
        <v>47</v>
      </c>
      <c r="B16" s="68"/>
      <c r="C16" s="69"/>
      <c r="D16" s="70"/>
    </row>
    <row r="17" spans="1:6">
      <c r="A17" s="61" t="s">
        <v>71</v>
      </c>
      <c r="B17" s="62">
        <v>1356</v>
      </c>
      <c r="C17" s="64"/>
      <c r="D17" s="64">
        <v>-57586807</v>
      </c>
    </row>
    <row r="18" spans="1:6">
      <c r="A18" s="61" t="s">
        <v>11</v>
      </c>
      <c r="B18" s="62">
        <v>6314339</v>
      </c>
      <c r="C18" s="64"/>
      <c r="D18" s="64">
        <v>-90431359</v>
      </c>
    </row>
    <row r="19" spans="1:6">
      <c r="A19" s="61" t="s">
        <v>12</v>
      </c>
      <c r="B19" s="62">
        <v>183337574</v>
      </c>
      <c r="C19" s="64"/>
      <c r="D19" s="83">
        <v>85504659</v>
      </c>
      <c r="F19" s="97"/>
    </row>
    <row r="20" spans="1:6">
      <c r="A20" s="61" t="s">
        <v>28</v>
      </c>
      <c r="B20" s="62">
        <v>56755769</v>
      </c>
      <c r="C20" s="64"/>
      <c r="D20" s="62">
        <v>36526675</v>
      </c>
    </row>
    <row r="21" spans="1:6">
      <c r="A21" s="61" t="s">
        <v>92</v>
      </c>
      <c r="B21" s="64">
        <v>-88799</v>
      </c>
      <c r="C21" s="64"/>
      <c r="D21" s="64">
        <v>-110253</v>
      </c>
    </row>
    <row r="22" spans="1:6">
      <c r="A22" s="61" t="s">
        <v>39</v>
      </c>
      <c r="B22" s="64">
        <v>-351753736</v>
      </c>
      <c r="C22" s="64"/>
      <c r="D22" s="64">
        <v>-160055850</v>
      </c>
    </row>
    <row r="23" spans="1:6">
      <c r="A23" s="61" t="s">
        <v>14</v>
      </c>
      <c r="B23" s="62">
        <v>5892495</v>
      </c>
      <c r="C23" s="55"/>
      <c r="D23" s="64">
        <v>-2140666</v>
      </c>
    </row>
    <row r="24" spans="1:6">
      <c r="A24" s="59" t="s">
        <v>48</v>
      </c>
      <c r="B24" s="64"/>
      <c r="C24" s="64"/>
      <c r="D24" s="55"/>
    </row>
    <row r="25" spans="1:6">
      <c r="A25" s="61" t="s">
        <v>86</v>
      </c>
      <c r="B25" s="62">
        <v>22788031</v>
      </c>
      <c r="C25" s="83"/>
      <c r="D25" s="62">
        <v>60074564</v>
      </c>
    </row>
    <row r="26" spans="1:6">
      <c r="A26" s="6" t="s">
        <v>72</v>
      </c>
      <c r="B26" s="64">
        <v>-333333</v>
      </c>
      <c r="C26" s="83"/>
      <c r="D26" s="64">
        <v>-10080664</v>
      </c>
    </row>
    <row r="27" spans="1:6">
      <c r="A27" s="61" t="s">
        <v>18</v>
      </c>
      <c r="B27" s="62">
        <v>4178088</v>
      </c>
      <c r="C27" s="62"/>
      <c r="D27" s="62">
        <v>84819749</v>
      </c>
    </row>
    <row r="28" spans="1:6" ht="31.5">
      <c r="A28" s="61" t="s">
        <v>88</v>
      </c>
      <c r="B28" s="62">
        <v>11033025</v>
      </c>
      <c r="C28" s="62"/>
      <c r="D28" s="64">
        <v>0</v>
      </c>
    </row>
    <row r="29" spans="1:6">
      <c r="A29" s="61" t="s">
        <v>79</v>
      </c>
      <c r="B29" s="64">
        <v>-49512646</v>
      </c>
      <c r="C29" s="64"/>
      <c r="D29" s="62">
        <v>41673288</v>
      </c>
    </row>
    <row r="30" spans="1:6">
      <c r="A30" s="6" t="s">
        <v>77</v>
      </c>
      <c r="B30" s="62">
        <v>780439</v>
      </c>
      <c r="C30" s="64"/>
      <c r="D30" s="64">
        <v>-43090147</v>
      </c>
    </row>
    <row r="31" spans="1:6">
      <c r="A31" s="61" t="s">
        <v>21</v>
      </c>
      <c r="B31" s="62">
        <v>88977378</v>
      </c>
      <c r="C31" s="62"/>
      <c r="D31" s="62">
        <v>152491487</v>
      </c>
    </row>
    <row r="32" spans="1:6" ht="31.5">
      <c r="A32" s="59" t="s">
        <v>81</v>
      </c>
      <c r="B32" s="66">
        <f>SUM(B15:B31)</f>
        <v>117062572</v>
      </c>
      <c r="C32" s="71"/>
      <c r="D32" s="66">
        <f>SUM(D15:D31)</f>
        <v>169866454</v>
      </c>
    </row>
    <row r="33" spans="1:6">
      <c r="A33" s="61" t="s">
        <v>49</v>
      </c>
      <c r="B33" s="64">
        <v>-16699711</v>
      </c>
      <c r="C33" s="63"/>
      <c r="D33" s="64">
        <v>-5031937</v>
      </c>
    </row>
    <row r="34" spans="1:6" ht="30.6" customHeight="1">
      <c r="A34" s="59" t="s">
        <v>121</v>
      </c>
      <c r="B34" s="66">
        <f>SUM(B32:B33)</f>
        <v>100362861</v>
      </c>
      <c r="C34" s="71"/>
      <c r="D34" s="66">
        <f>SUM(D32:D33)</f>
        <v>164834517</v>
      </c>
    </row>
    <row r="35" spans="1:6">
      <c r="A35" s="59"/>
      <c r="B35" s="67"/>
      <c r="C35" s="67"/>
      <c r="D35" s="67"/>
    </row>
    <row r="36" spans="1:6" ht="31.5">
      <c r="A36" s="59" t="s">
        <v>50</v>
      </c>
      <c r="B36" s="68"/>
      <c r="C36" s="69"/>
      <c r="D36" s="68"/>
    </row>
    <row r="37" spans="1:6" ht="31.5">
      <c r="A37" s="72" t="s">
        <v>102</v>
      </c>
      <c r="B37" s="64">
        <v>-86013</v>
      </c>
      <c r="C37" s="63"/>
      <c r="D37" s="64">
        <v>-51125</v>
      </c>
    </row>
    <row r="38" spans="1:6" ht="31.5">
      <c r="A38" s="72" t="s">
        <v>103</v>
      </c>
      <c r="B38" s="62">
        <v>24357</v>
      </c>
      <c r="C38" s="63"/>
      <c r="D38" s="64">
        <v>0</v>
      </c>
    </row>
    <row r="39" spans="1:6">
      <c r="A39" s="72" t="s">
        <v>104</v>
      </c>
      <c r="B39" s="62">
        <v>2054672</v>
      </c>
      <c r="C39" s="64"/>
      <c r="D39" s="62">
        <v>46267</v>
      </c>
    </row>
    <row r="40" spans="1:6">
      <c r="A40" s="72" t="s">
        <v>69</v>
      </c>
      <c r="B40" s="62">
        <v>1040444</v>
      </c>
      <c r="C40" s="64"/>
      <c r="D40" s="64">
        <v>0</v>
      </c>
    </row>
    <row r="41" spans="1:6">
      <c r="A41" s="72" t="s">
        <v>59</v>
      </c>
      <c r="B41" s="73">
        <v>-18395555</v>
      </c>
      <c r="C41" s="63"/>
      <c r="D41" s="73">
        <v>-632095045</v>
      </c>
    </row>
    <row r="42" spans="1:6">
      <c r="A42" s="72" t="s">
        <v>60</v>
      </c>
      <c r="B42" s="62">
        <v>4097531</v>
      </c>
      <c r="C42" s="63"/>
      <c r="D42" s="62">
        <v>509358112</v>
      </c>
      <c r="F42" s="62"/>
    </row>
    <row r="43" spans="1:6">
      <c r="A43" s="59" t="s">
        <v>113</v>
      </c>
      <c r="B43" s="111">
        <f>SUM(B37:B42)</f>
        <v>-11264564</v>
      </c>
      <c r="C43" s="71"/>
      <c r="D43" s="111">
        <f>SUM(D37:D42)</f>
        <v>-122741791</v>
      </c>
    </row>
    <row r="44" spans="1:6">
      <c r="A44" s="59"/>
      <c r="B44" s="85"/>
      <c r="C44" s="67"/>
      <c r="D44" s="85"/>
    </row>
    <row r="45" spans="1:6" ht="31.5">
      <c r="A45" s="59" t="s">
        <v>51</v>
      </c>
      <c r="B45" s="85"/>
      <c r="C45" s="67"/>
      <c r="D45" s="85"/>
    </row>
    <row r="46" spans="1:6">
      <c r="A46" s="61" t="s">
        <v>61</v>
      </c>
      <c r="B46" s="62">
        <v>100000000</v>
      </c>
      <c r="C46" s="62"/>
      <c r="D46" s="62">
        <v>50000000</v>
      </c>
    </row>
    <row r="47" spans="1:6">
      <c r="A47" s="61" t="s">
        <v>52</v>
      </c>
      <c r="B47" s="62">
        <v>63952209</v>
      </c>
      <c r="C47" s="62"/>
      <c r="D47" s="64">
        <v>0</v>
      </c>
    </row>
    <row r="48" spans="1:6">
      <c r="A48" s="61" t="s">
        <v>122</v>
      </c>
      <c r="B48" s="64">
        <v>-100000000</v>
      </c>
      <c r="C48" s="63"/>
      <c r="D48" s="84">
        <v>-130459074</v>
      </c>
    </row>
    <row r="49" spans="1:7">
      <c r="A49" s="61" t="s">
        <v>53</v>
      </c>
      <c r="B49" s="64">
        <v>-17062443</v>
      </c>
      <c r="C49" s="63"/>
      <c r="D49" s="64">
        <v>0</v>
      </c>
    </row>
    <row r="50" spans="1:7" ht="31.5">
      <c r="A50" s="59" t="s">
        <v>123</v>
      </c>
      <c r="B50" s="66">
        <f>SUM(B46:B49)</f>
        <v>46889766</v>
      </c>
      <c r="C50" s="67"/>
      <c r="D50" s="111">
        <f>SUM(D46:D49)</f>
        <v>-80459074</v>
      </c>
    </row>
    <row r="51" spans="1:7">
      <c r="A51" s="59"/>
      <c r="B51" s="70"/>
      <c r="C51" s="67"/>
      <c r="D51" s="70"/>
    </row>
    <row r="52" spans="1:7" ht="31.5">
      <c r="A52" s="59" t="s">
        <v>130</v>
      </c>
      <c r="B52" s="66">
        <f>SUM(B50,B43,B34)</f>
        <v>135988063</v>
      </c>
      <c r="C52" s="87"/>
      <c r="D52" s="111">
        <f>SUM(D50,D43,D34)</f>
        <v>-38366348</v>
      </c>
      <c r="F52" s="104"/>
    </row>
    <row r="53" spans="1:7" ht="31.5">
      <c r="A53" s="61" t="s">
        <v>54</v>
      </c>
      <c r="B53" s="64">
        <v>-2491030</v>
      </c>
      <c r="C53" s="63"/>
      <c r="D53" s="62">
        <v>3003807</v>
      </c>
    </row>
    <row r="54" spans="1:7" ht="31.5">
      <c r="A54" s="61" t="s">
        <v>91</v>
      </c>
      <c r="B54" s="62">
        <v>12719</v>
      </c>
      <c r="C54" s="63"/>
      <c r="D54" s="62">
        <v>6527</v>
      </c>
    </row>
    <row r="55" spans="1:7">
      <c r="A55" s="61" t="s">
        <v>94</v>
      </c>
      <c r="B55" s="74">
        <v>816469903</v>
      </c>
      <c r="C55" s="69"/>
      <c r="D55" s="74">
        <v>471287361</v>
      </c>
      <c r="G55" s="104"/>
    </row>
    <row r="56" spans="1:7" ht="16.5" thickBot="1">
      <c r="A56" s="59" t="s">
        <v>95</v>
      </c>
      <c r="B56" s="75">
        <f>SUM(B52:B55)</f>
        <v>949979655</v>
      </c>
      <c r="C56" s="67"/>
      <c r="D56" s="75">
        <f>SUM(D52:D55)</f>
        <v>435931347</v>
      </c>
    </row>
    <row r="57" spans="1:7" ht="16.5" thickTop="1">
      <c r="F57" s="104"/>
    </row>
    <row r="59" spans="1:7" s="36" customFormat="1" ht="18.75">
      <c r="A59" s="98" t="s">
        <v>131</v>
      </c>
      <c r="B59" s="76"/>
      <c r="C59" s="77"/>
      <c r="D59" s="99" t="s">
        <v>132</v>
      </c>
    </row>
    <row r="60" spans="1:7" s="36" customFormat="1" ht="13.5" customHeight="1">
      <c r="A60" s="78"/>
      <c r="B60" s="79"/>
      <c r="C60" s="80"/>
      <c r="D60" s="81"/>
    </row>
    <row r="61" spans="1:7" s="36" customFormat="1" ht="18.75">
      <c r="A61" s="103" t="s">
        <v>40</v>
      </c>
      <c r="B61" s="76"/>
      <c r="C61" s="77"/>
      <c r="D61" s="77" t="s">
        <v>41</v>
      </c>
    </row>
  </sheetData>
  <mergeCells count="3">
    <mergeCell ref="A1:D1"/>
    <mergeCell ref="A2:D2"/>
    <mergeCell ref="A5:A6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8"/>
  <sheetViews>
    <sheetView topLeftCell="A18" zoomScale="75" zoomScaleNormal="75" zoomScaleSheetLayoutView="85" workbookViewId="0">
      <selection activeCell="A10" sqref="A10"/>
    </sheetView>
  </sheetViews>
  <sheetFormatPr defaultColWidth="9.140625" defaultRowHeight="15.75" outlineLevelRow="1"/>
  <cols>
    <col min="1" max="1" width="66.42578125" style="21" customWidth="1"/>
    <col min="2" max="2" width="16.85546875" style="22" customWidth="1"/>
    <col min="3" max="3" width="23.85546875" style="22" customWidth="1"/>
    <col min="4" max="4" width="17.42578125" style="22" customWidth="1"/>
    <col min="5" max="5" width="20.140625" style="22" customWidth="1"/>
    <col min="6" max="6" width="17.140625" style="22" customWidth="1"/>
    <col min="7" max="7" width="16" style="96" customWidth="1"/>
    <col min="8" max="8" width="9.140625" style="88" customWidth="1"/>
    <col min="9" max="9" width="10.5703125" style="89" bestFit="1" customWidth="1"/>
    <col min="10" max="10" width="9.140625" style="21"/>
    <col min="11" max="11" width="11.85546875" style="21" bestFit="1" customWidth="1"/>
    <col min="12" max="16384" width="9.140625" style="21"/>
  </cols>
  <sheetData>
    <row r="1" spans="1:9" ht="25.5" customHeight="1">
      <c r="A1" s="148" t="s">
        <v>55</v>
      </c>
      <c r="B1" s="149"/>
      <c r="C1" s="149"/>
      <c r="D1" s="149"/>
      <c r="E1" s="149"/>
      <c r="F1" s="149"/>
      <c r="G1" s="108"/>
    </row>
    <row r="2" spans="1:9" ht="30.75" customHeight="1">
      <c r="A2" s="150" t="s">
        <v>135</v>
      </c>
      <c r="B2" s="151"/>
      <c r="C2" s="151"/>
      <c r="D2" s="151"/>
      <c r="E2" s="151"/>
      <c r="F2" s="151"/>
      <c r="G2" s="109"/>
    </row>
    <row r="3" spans="1:9" ht="15.75" customHeight="1">
      <c r="A3" s="154"/>
      <c r="B3" s="152" t="s">
        <v>23</v>
      </c>
      <c r="C3" s="152" t="s">
        <v>64</v>
      </c>
      <c r="D3" s="152" t="s">
        <v>56</v>
      </c>
      <c r="E3" s="152" t="s">
        <v>145</v>
      </c>
      <c r="F3" s="152" t="s">
        <v>57</v>
      </c>
      <c r="G3" s="88"/>
      <c r="H3" s="89"/>
    </row>
    <row r="4" spans="1:9" s="23" customFormat="1" ht="62.1" customHeight="1">
      <c r="A4" s="154"/>
      <c r="B4" s="152"/>
      <c r="C4" s="152"/>
      <c r="D4" s="152"/>
      <c r="E4" s="152"/>
      <c r="F4" s="152"/>
      <c r="G4" s="88"/>
      <c r="H4" s="89"/>
      <c r="I4" s="89"/>
    </row>
    <row r="5" spans="1:9" s="23" customFormat="1">
      <c r="A5" s="24"/>
      <c r="B5" s="25" t="s">
        <v>0</v>
      </c>
      <c r="C5" s="25" t="s">
        <v>0</v>
      </c>
      <c r="D5" s="25" t="s">
        <v>0</v>
      </c>
      <c r="E5" s="25" t="s">
        <v>0</v>
      </c>
      <c r="F5" s="25" t="s">
        <v>0</v>
      </c>
      <c r="G5" s="88"/>
      <c r="H5" s="89"/>
      <c r="I5" s="89"/>
    </row>
    <row r="6" spans="1:9">
      <c r="A6" s="26" t="s">
        <v>80</v>
      </c>
      <c r="B6" s="115">
        <v>515953511</v>
      </c>
      <c r="C6" s="116">
        <v>-5828643</v>
      </c>
      <c r="D6" s="115">
        <v>36750489</v>
      </c>
      <c r="E6" s="115">
        <v>9952924</v>
      </c>
      <c r="F6" s="115">
        <v>556828281</v>
      </c>
      <c r="G6" s="88"/>
      <c r="H6" s="89"/>
    </row>
    <row r="7" spans="1:9" outlineLevel="1">
      <c r="A7" s="27" t="s">
        <v>100</v>
      </c>
      <c r="B7" s="114"/>
      <c r="C7" s="114"/>
      <c r="D7" s="114"/>
      <c r="E7" s="117">
        <f>'ф. 2 конс'!E28</f>
        <v>47650516</v>
      </c>
      <c r="F7" s="117">
        <f>SUM(B7:E7)</f>
        <v>47650516</v>
      </c>
      <c r="G7" s="88"/>
      <c r="H7" s="89"/>
    </row>
    <row r="8" spans="1:9" outlineLevel="1">
      <c r="A8" s="26" t="s">
        <v>58</v>
      </c>
      <c r="B8" s="114"/>
      <c r="C8" s="114"/>
      <c r="D8" s="114"/>
      <c r="E8" s="3"/>
      <c r="F8" s="3"/>
      <c r="G8" s="88"/>
      <c r="H8" s="89"/>
    </row>
    <row r="9" spans="1:9" ht="31.5" outlineLevel="1">
      <c r="A9" s="35" t="s">
        <v>7</v>
      </c>
      <c r="B9" s="114"/>
      <c r="C9" s="114"/>
      <c r="D9" s="114"/>
      <c r="E9" s="114"/>
      <c r="F9" s="114"/>
      <c r="G9" s="88"/>
      <c r="H9" s="89"/>
    </row>
    <row r="10" spans="1:9" outlineLevel="1">
      <c r="A10" s="27" t="s">
        <v>124</v>
      </c>
      <c r="B10" s="114" t="s">
        <v>70</v>
      </c>
      <c r="C10" s="4">
        <f>'ф. 2 конс'!E33</f>
        <v>-76136013</v>
      </c>
      <c r="D10" s="114" t="s">
        <v>70</v>
      </c>
      <c r="E10" s="114" t="s">
        <v>70</v>
      </c>
      <c r="F10" s="4">
        <f>SUM(B10:E10)</f>
        <v>-76136013</v>
      </c>
      <c r="G10" s="88"/>
      <c r="H10" s="89"/>
    </row>
    <row r="11" spans="1:9" ht="31.5" outlineLevel="1">
      <c r="A11" s="27" t="s">
        <v>112</v>
      </c>
      <c r="B11" s="114" t="s">
        <v>70</v>
      </c>
      <c r="C11" s="4">
        <f>'ф. 2 конс'!E34</f>
        <v>-1162</v>
      </c>
      <c r="D11" s="4" t="s">
        <v>70</v>
      </c>
      <c r="E11" s="4" t="s">
        <v>70</v>
      </c>
      <c r="F11" s="4">
        <f>SUM(B11:E11)</f>
        <v>-1162</v>
      </c>
      <c r="G11" s="88"/>
      <c r="H11" s="89"/>
    </row>
    <row r="12" spans="1:9" ht="31.5" outlineLevel="1">
      <c r="A12" s="35" t="s">
        <v>84</v>
      </c>
      <c r="B12" s="114"/>
      <c r="C12" s="4"/>
      <c r="D12" s="114"/>
      <c r="E12" s="114"/>
      <c r="F12" s="4"/>
      <c r="G12" s="88"/>
      <c r="H12" s="89"/>
    </row>
    <row r="13" spans="1:9" ht="31.5" outlineLevel="1">
      <c r="A13" s="27" t="s">
        <v>85</v>
      </c>
      <c r="B13" s="114" t="s">
        <v>70</v>
      </c>
      <c r="C13" s="4">
        <f>'ф. 2 конс'!E37</f>
        <v>-3781039</v>
      </c>
      <c r="D13" s="114" t="s">
        <v>70</v>
      </c>
      <c r="E13" s="114" t="s">
        <v>70</v>
      </c>
      <c r="F13" s="4">
        <f>SUM(B13:E13)</f>
        <v>-3781039</v>
      </c>
      <c r="G13" s="88"/>
      <c r="H13" s="89"/>
    </row>
    <row r="14" spans="1:9" outlineLevel="1">
      <c r="A14" s="26" t="s">
        <v>74</v>
      </c>
      <c r="B14" s="114" t="s">
        <v>70</v>
      </c>
      <c r="C14" s="118">
        <f>SUM(C9:C13)</f>
        <v>-79918214</v>
      </c>
      <c r="D14" s="114" t="s">
        <v>70</v>
      </c>
      <c r="E14" s="114" t="s">
        <v>70</v>
      </c>
      <c r="F14" s="118">
        <f>SUM(B14:E14)</f>
        <v>-79918214</v>
      </c>
      <c r="G14" s="88"/>
      <c r="H14" s="89"/>
    </row>
    <row r="15" spans="1:9" outlineLevel="1">
      <c r="A15" s="26" t="s">
        <v>125</v>
      </c>
      <c r="B15" s="121">
        <f>SUM(B7:B13)</f>
        <v>0</v>
      </c>
      <c r="C15" s="121">
        <f>SUM(C7:C13)</f>
        <v>-79918214</v>
      </c>
      <c r="D15" s="121">
        <f>SUM(D7:D13)</f>
        <v>0</v>
      </c>
      <c r="E15" s="122">
        <f>SUM(E7:E13)</f>
        <v>47650516</v>
      </c>
      <c r="F15" s="123">
        <f>SUM(F7:F13)</f>
        <v>-32267698</v>
      </c>
      <c r="G15" s="88"/>
      <c r="H15" s="89"/>
    </row>
    <row r="16" spans="1:9" ht="31.5" outlineLevel="1">
      <c r="A16" s="26" t="s">
        <v>109</v>
      </c>
      <c r="B16" s="123"/>
      <c r="C16" s="123"/>
      <c r="D16" s="123"/>
      <c r="E16" s="129"/>
      <c r="F16" s="123"/>
      <c r="G16" s="88"/>
      <c r="H16" s="89"/>
    </row>
    <row r="17" spans="1:8" outlineLevel="1">
      <c r="A17" s="27" t="s">
        <v>110</v>
      </c>
      <c r="B17" s="117">
        <v>50000000</v>
      </c>
      <c r="C17" s="117" t="s">
        <v>70</v>
      </c>
      <c r="D17" s="117" t="s">
        <v>70</v>
      </c>
      <c r="E17" s="117" t="s">
        <v>70</v>
      </c>
      <c r="F17" s="129">
        <f>SUM(B17:E17)</f>
        <v>50000000</v>
      </c>
      <c r="G17" s="88"/>
      <c r="H17" s="89"/>
    </row>
    <row r="18" spans="1:8" ht="31.5" outlineLevel="1">
      <c r="A18" s="27" t="s">
        <v>137</v>
      </c>
      <c r="B18" s="117" t="s">
        <v>70</v>
      </c>
      <c r="C18" s="117" t="s">
        <v>70</v>
      </c>
      <c r="D18" s="117" t="s">
        <v>70</v>
      </c>
      <c r="E18" s="4">
        <v>-3454781</v>
      </c>
      <c r="F18" s="123">
        <f>SUM(B18:E18)</f>
        <v>-3454781</v>
      </c>
      <c r="G18" s="88"/>
      <c r="H18" s="89"/>
    </row>
    <row r="19" spans="1:8" ht="31.5" outlineLevel="1">
      <c r="A19" s="26" t="s">
        <v>111</v>
      </c>
      <c r="B19" s="129">
        <f>SUM(B17:B18)</f>
        <v>50000000</v>
      </c>
      <c r="C19" s="123">
        <f t="shared" ref="C19:F19" si="0">SUM(C17:C18)</f>
        <v>0</v>
      </c>
      <c r="D19" s="123">
        <f t="shared" si="0"/>
        <v>0</v>
      </c>
      <c r="E19" s="123">
        <f t="shared" si="0"/>
        <v>-3454781</v>
      </c>
      <c r="F19" s="129">
        <f t="shared" si="0"/>
        <v>46545219</v>
      </c>
      <c r="G19" s="88"/>
      <c r="H19" s="89"/>
    </row>
    <row r="20" spans="1:8" ht="21" customHeight="1" outlineLevel="1" thickBot="1">
      <c r="A20" s="26" t="s">
        <v>142</v>
      </c>
      <c r="B20" s="119">
        <f>B19+B6+B15</f>
        <v>565953511</v>
      </c>
      <c r="C20" s="120">
        <f t="shared" ref="C20:F20" si="1">C19+C6+C15</f>
        <v>-85746857</v>
      </c>
      <c r="D20" s="119">
        <f t="shared" si="1"/>
        <v>36750489</v>
      </c>
      <c r="E20" s="119">
        <f t="shared" si="1"/>
        <v>54148659</v>
      </c>
      <c r="F20" s="119">
        <f t="shared" si="1"/>
        <v>571105802</v>
      </c>
      <c r="G20" s="88"/>
      <c r="H20" s="89"/>
    </row>
    <row r="21" spans="1:8" ht="23.25" customHeight="1" outlineLevel="1" thickTop="1">
      <c r="A21" s="26"/>
      <c r="B21" s="121"/>
      <c r="C21" s="121"/>
      <c r="D21" s="121"/>
      <c r="E21" s="122"/>
      <c r="F21" s="122"/>
      <c r="G21" s="88"/>
      <c r="H21" s="89"/>
    </row>
    <row r="22" spans="1:8">
      <c r="A22" s="26" t="s">
        <v>97</v>
      </c>
      <c r="B22" s="115">
        <v>615953511</v>
      </c>
      <c r="C22" s="116">
        <v>-66566067</v>
      </c>
      <c r="D22" s="115">
        <v>36750489</v>
      </c>
      <c r="E22" s="115">
        <v>28327975</v>
      </c>
      <c r="F22" s="115">
        <v>614465908</v>
      </c>
      <c r="G22" s="88"/>
      <c r="H22" s="89"/>
    </row>
    <row r="23" spans="1:8">
      <c r="A23" s="27" t="s">
        <v>100</v>
      </c>
      <c r="B23" s="114"/>
      <c r="C23" s="114"/>
      <c r="D23" s="114"/>
      <c r="E23" s="117">
        <f>'ф. 2 конс'!C28</f>
        <v>143906258</v>
      </c>
      <c r="F23" s="117">
        <f>SUM(B23:E23)</f>
        <v>143906258</v>
      </c>
      <c r="G23" s="88">
        <f>F23-'ф. 2 конс'!C28</f>
        <v>0</v>
      </c>
      <c r="H23" s="89"/>
    </row>
    <row r="24" spans="1:8">
      <c r="A24" s="26" t="s">
        <v>101</v>
      </c>
      <c r="B24" s="114"/>
      <c r="C24" s="114"/>
      <c r="D24" s="114"/>
      <c r="E24" s="4"/>
      <c r="F24" s="4"/>
      <c r="G24" s="88"/>
      <c r="H24" s="89"/>
    </row>
    <row r="25" spans="1:8" ht="28.5" customHeight="1">
      <c r="A25" s="35" t="s">
        <v>7</v>
      </c>
      <c r="B25" s="114"/>
      <c r="C25" s="114"/>
      <c r="D25" s="114"/>
      <c r="E25" s="114"/>
      <c r="F25" s="114"/>
      <c r="G25" s="88"/>
      <c r="H25" s="89"/>
    </row>
    <row r="26" spans="1:8" ht="36" customHeight="1">
      <c r="A26" s="27" t="s">
        <v>65</v>
      </c>
      <c r="B26" s="114" t="s">
        <v>70</v>
      </c>
      <c r="C26" s="4">
        <f>'ф. 2 конс'!C33</f>
        <v>-3324935</v>
      </c>
      <c r="D26" s="4" t="s">
        <v>70</v>
      </c>
      <c r="E26" s="4" t="s">
        <v>70</v>
      </c>
      <c r="F26" s="4">
        <f>SUM(B26:E26)</f>
        <v>-3324935</v>
      </c>
      <c r="G26" s="88">
        <f>F26-'ф. 2 конс'!C33</f>
        <v>0</v>
      </c>
      <c r="H26" s="89"/>
    </row>
    <row r="27" spans="1:8" ht="37.5" hidden="1" customHeight="1">
      <c r="A27" s="27" t="s">
        <v>66</v>
      </c>
      <c r="B27" s="114" t="s">
        <v>70</v>
      </c>
      <c r="C27" s="127" t="s">
        <v>70</v>
      </c>
      <c r="D27" s="114" t="s">
        <v>70</v>
      </c>
      <c r="E27" s="114" t="s">
        <v>70</v>
      </c>
      <c r="F27" s="117">
        <f t="shared" ref="F27:F30" si="2">SUM(B27:E27)</f>
        <v>0</v>
      </c>
      <c r="G27" s="88">
        <f>F27-'ф. 2 конс'!C34</f>
        <v>-127887</v>
      </c>
      <c r="H27" s="89"/>
    </row>
    <row r="28" spans="1:8" ht="31.5">
      <c r="A28" s="27" t="s">
        <v>66</v>
      </c>
      <c r="B28" s="114" t="s">
        <v>70</v>
      </c>
      <c r="C28" s="117">
        <f>'ф. 2 конс'!C34</f>
        <v>127887</v>
      </c>
      <c r="D28" s="114" t="s">
        <v>70</v>
      </c>
      <c r="E28" s="114" t="s">
        <v>70</v>
      </c>
      <c r="F28" s="117">
        <f t="shared" si="2"/>
        <v>127887</v>
      </c>
      <c r="G28" s="88"/>
      <c r="H28" s="89"/>
    </row>
    <row r="29" spans="1:8" ht="31.5">
      <c r="A29" s="35" t="s">
        <v>84</v>
      </c>
      <c r="B29" s="114"/>
      <c r="C29" s="114"/>
      <c r="D29" s="114"/>
      <c r="E29" s="114"/>
      <c r="F29" s="4">
        <f t="shared" si="2"/>
        <v>0</v>
      </c>
      <c r="G29" s="88"/>
      <c r="H29" s="89"/>
    </row>
    <row r="30" spans="1:8" ht="31.5">
      <c r="A30" s="27" t="s">
        <v>85</v>
      </c>
      <c r="B30" s="114" t="s">
        <v>70</v>
      </c>
      <c r="C30" s="4">
        <f>'ф. 2 конс'!C37</f>
        <v>-1009298</v>
      </c>
      <c r="D30" s="114" t="s">
        <v>70</v>
      </c>
      <c r="E30" s="114" t="s">
        <v>70</v>
      </c>
      <c r="F30" s="4">
        <f t="shared" si="2"/>
        <v>-1009298</v>
      </c>
      <c r="G30" s="88"/>
      <c r="H30" s="89"/>
    </row>
    <row r="31" spans="1:8" ht="16.5" thickBot="1">
      <c r="A31" s="26" t="s">
        <v>143</v>
      </c>
      <c r="B31" s="120">
        <f>SUM(B26:B30)</f>
        <v>0</v>
      </c>
      <c r="C31" s="120">
        <f t="shared" ref="C31:F31" si="3">SUM(C26:C30)</f>
        <v>-4206346</v>
      </c>
      <c r="D31" s="120">
        <f>SUM(D26:D30)</f>
        <v>0</v>
      </c>
      <c r="E31" s="120">
        <f t="shared" si="3"/>
        <v>0</v>
      </c>
      <c r="F31" s="120">
        <f t="shared" si="3"/>
        <v>-4206346</v>
      </c>
      <c r="G31" s="88">
        <f t="shared" ref="G31" si="4">SUM(G26:G27)</f>
        <v>-127887</v>
      </c>
      <c r="H31" s="89"/>
    </row>
    <row r="32" spans="1:8" ht="17.25" thickTop="1" thickBot="1">
      <c r="A32" s="26" t="s">
        <v>126</v>
      </c>
      <c r="B32" s="120">
        <f t="shared" ref="B32:G32" si="5">SUM(B23:B27)</f>
        <v>0</v>
      </c>
      <c r="C32" s="120">
        <f>SUM(C23:C30)</f>
        <v>-4206346</v>
      </c>
      <c r="D32" s="120">
        <f t="shared" ref="D32:F32" si="6">SUM(D23:D30)</f>
        <v>0</v>
      </c>
      <c r="E32" s="130">
        <f t="shared" si="6"/>
        <v>143906258</v>
      </c>
      <c r="F32" s="130">
        <f t="shared" si="6"/>
        <v>139699912</v>
      </c>
      <c r="G32" s="88">
        <f t="shared" si="5"/>
        <v>-127887</v>
      </c>
      <c r="H32" s="89"/>
    </row>
    <row r="33" spans="1:9" ht="32.25" thickTop="1">
      <c r="A33" s="26" t="s">
        <v>109</v>
      </c>
      <c r="B33" s="123"/>
      <c r="C33" s="123"/>
      <c r="D33" s="123"/>
      <c r="E33" s="124"/>
      <c r="F33" s="123"/>
      <c r="G33" s="88"/>
      <c r="H33" s="89"/>
    </row>
    <row r="34" spans="1:9">
      <c r="A34" s="27" t="s">
        <v>110</v>
      </c>
      <c r="B34" s="117">
        <v>100000000</v>
      </c>
      <c r="C34" s="114" t="s">
        <v>70</v>
      </c>
      <c r="D34" s="4" t="s">
        <v>70</v>
      </c>
      <c r="E34" s="125" t="s">
        <v>70</v>
      </c>
      <c r="F34" s="117">
        <f>SUM(B34:E34)</f>
        <v>100000000</v>
      </c>
      <c r="G34" s="88"/>
      <c r="H34" s="89"/>
    </row>
    <row r="35" spans="1:9">
      <c r="A35" s="27" t="s">
        <v>136</v>
      </c>
      <c r="B35" s="4" t="s">
        <v>70</v>
      </c>
      <c r="C35" s="128" t="s">
        <v>70</v>
      </c>
      <c r="D35" s="4" t="s">
        <v>70</v>
      </c>
      <c r="E35" s="4">
        <v>-17062443</v>
      </c>
      <c r="F35" s="4">
        <f>SUM(B35:E35)</f>
        <v>-17062443</v>
      </c>
      <c r="G35" s="88"/>
      <c r="H35" s="89"/>
    </row>
    <row r="36" spans="1:9" ht="31.5">
      <c r="A36" s="26" t="s">
        <v>111</v>
      </c>
      <c r="B36" s="115">
        <f>SUM(B34)</f>
        <v>100000000</v>
      </c>
      <c r="C36" s="115" t="s">
        <v>70</v>
      </c>
      <c r="D36" s="115" t="s">
        <v>70</v>
      </c>
      <c r="E36" s="116">
        <f>SUM(E34:E35)</f>
        <v>-17062443</v>
      </c>
      <c r="F36" s="115">
        <f>SUM(B36:E36)</f>
        <v>82937557</v>
      </c>
      <c r="G36" s="88"/>
      <c r="H36" s="89"/>
    </row>
    <row r="37" spans="1:9" ht="21" customHeight="1" thickBot="1">
      <c r="A37" s="26" t="s">
        <v>144</v>
      </c>
      <c r="B37" s="126">
        <f>SUM(B36,B31,B23,B22)</f>
        <v>715953511</v>
      </c>
      <c r="C37" s="120">
        <f t="shared" ref="C37:F37" si="7">SUM(C36,C31,C23,C22)</f>
        <v>-70772413</v>
      </c>
      <c r="D37" s="126">
        <f t="shared" si="7"/>
        <v>36750489</v>
      </c>
      <c r="E37" s="126">
        <f t="shared" si="7"/>
        <v>155171790</v>
      </c>
      <c r="F37" s="126">
        <f t="shared" si="7"/>
        <v>837103377</v>
      </c>
      <c r="G37" s="88"/>
      <c r="H37" s="89"/>
    </row>
    <row r="38" spans="1:9" ht="16.5" hidden="1" thickTop="1">
      <c r="B38" s="37">
        <f>B37-'ф. 1 конс'!C39</f>
        <v>0</v>
      </c>
      <c r="C38" s="21"/>
      <c r="D38" s="37">
        <f>C37-'ф. 1 конс'!C40</f>
        <v>0</v>
      </c>
      <c r="E38" s="21"/>
      <c r="F38" s="37">
        <f>E37-'ф. 1 конс'!C42</f>
        <v>0</v>
      </c>
      <c r="G38" s="90">
        <f>F37-'ф. 1 конс'!C43</f>
        <v>0</v>
      </c>
    </row>
    <row r="39" spans="1:9" hidden="1">
      <c r="B39" s="37">
        <f>B37-'ф. 1 конс'!C39</f>
        <v>0</v>
      </c>
      <c r="C39" s="37"/>
      <c r="D39" s="37">
        <f>C37-'ф. 1 конс'!C40</f>
        <v>0</v>
      </c>
      <c r="E39" s="37"/>
      <c r="F39" s="37">
        <f>E37-'ф. 1 конс'!C42</f>
        <v>0</v>
      </c>
      <c r="G39" s="91">
        <f>F37-'ф. 1 конс'!C43</f>
        <v>0</v>
      </c>
    </row>
    <row r="40" spans="1:9" ht="16.5" thickTop="1">
      <c r="B40" s="28"/>
      <c r="C40" s="28"/>
      <c r="D40" s="28"/>
      <c r="E40" s="28"/>
      <c r="F40" s="29"/>
      <c r="G40" s="92"/>
    </row>
    <row r="41" spans="1:9" ht="13.35" customHeight="1">
      <c r="B41" s="28"/>
      <c r="C41" s="28"/>
      <c r="D41" s="28"/>
      <c r="E41" s="28"/>
      <c r="F41" s="29"/>
      <c r="G41" s="92"/>
    </row>
    <row r="42" spans="1:9" s="33" customFormat="1" ht="18.75">
      <c r="A42" s="98" t="s">
        <v>131</v>
      </c>
      <c r="B42" s="22"/>
      <c r="C42" s="99" t="s">
        <v>132</v>
      </c>
      <c r="D42" s="31"/>
      <c r="E42" s="31"/>
      <c r="F42" s="32"/>
      <c r="G42" s="93"/>
      <c r="H42" s="88"/>
      <c r="I42" s="94"/>
    </row>
    <row r="43" spans="1:9" s="33" customFormat="1" ht="20.100000000000001" customHeight="1">
      <c r="A43" s="100"/>
      <c r="B43" s="22"/>
      <c r="C43" s="101"/>
      <c r="D43" s="31"/>
      <c r="E43" s="31"/>
      <c r="G43" s="93"/>
      <c r="H43" s="88"/>
      <c r="I43" s="94"/>
    </row>
    <row r="44" spans="1:9" s="33" customFormat="1" ht="18.75">
      <c r="A44" s="100" t="s">
        <v>40</v>
      </c>
      <c r="B44" s="22"/>
      <c r="C44" s="99" t="s">
        <v>41</v>
      </c>
      <c r="D44" s="153"/>
      <c r="E44" s="153"/>
      <c r="F44" s="8"/>
      <c r="G44" s="88"/>
      <c r="I44" s="94"/>
    </row>
    <row r="45" spans="1:9" s="33" customFormat="1" ht="18.75">
      <c r="A45" s="102"/>
      <c r="B45" s="22"/>
      <c r="C45" s="22"/>
      <c r="D45" s="30"/>
      <c r="E45" s="30"/>
      <c r="F45" s="4"/>
      <c r="G45" s="95"/>
      <c r="H45" s="88"/>
      <c r="I45" s="94"/>
    </row>
    <row r="46" spans="1:9">
      <c r="F46" s="4"/>
    </row>
    <row r="47" spans="1:9">
      <c r="F47" s="4"/>
    </row>
    <row r="48" spans="1:9">
      <c r="F48" s="4"/>
    </row>
  </sheetData>
  <mergeCells count="9">
    <mergeCell ref="A1:F1"/>
    <mergeCell ref="A2:F2"/>
    <mergeCell ref="E3:E4"/>
    <mergeCell ref="F3:F4"/>
    <mergeCell ref="D44:E44"/>
    <mergeCell ref="A3:A4"/>
    <mergeCell ref="B3:B4"/>
    <mergeCell ref="D3:D4"/>
    <mergeCell ref="C3:C4"/>
  </mergeCells>
  <pageMargins left="0.98425196850393704" right="0.59055118110236227" top="0.59055118110236227" bottom="0.59055118110236227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Бапанова Гаухар Нуржигитовна</cp:lastModifiedBy>
  <cp:lastPrinted>2023-11-13T10:19:58Z</cp:lastPrinted>
  <dcterms:created xsi:type="dcterms:W3CDTF">2017-02-27T03:37:51Z</dcterms:created>
  <dcterms:modified xsi:type="dcterms:W3CDTF">2023-11-13T10:20:49Z</dcterms:modified>
</cp:coreProperties>
</file>