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ASE\2019\3 квартал\"/>
    </mc:Choice>
  </mc:AlternateContent>
  <bookViews>
    <workbookView xWindow="0" yWindow="0" windowWidth="28800" windowHeight="11835" activeTab="3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конс'!$A$8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конс'!$5:$7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 конс'!$A$1:$H$46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30" i="4" l="1"/>
  <c r="E23" i="1" l="1"/>
  <c r="E21" i="1" l="1"/>
  <c r="E16" i="4" l="1"/>
  <c r="D49" i="3"/>
  <c r="B49" i="3"/>
  <c r="D42" i="3"/>
  <c r="B42" i="3"/>
  <c r="D17" i="3"/>
  <c r="D32" i="3" s="1"/>
  <c r="D34" i="3" s="1"/>
  <c r="B17" i="3"/>
  <c r="B32" i="3" s="1"/>
  <c r="B34" i="3" s="1"/>
  <c r="C36" i="2"/>
  <c r="D51" i="3" l="1"/>
  <c r="D55" i="3" s="1"/>
  <c r="B51" i="3"/>
  <c r="B55" i="3" s="1"/>
  <c r="H15" i="4"/>
  <c r="C33" i="4"/>
  <c r="D33" i="4"/>
  <c r="F33" i="4"/>
  <c r="C32" i="4"/>
  <c r="D32" i="4"/>
  <c r="F32" i="4"/>
  <c r="G32" i="4"/>
  <c r="B32" i="4"/>
  <c r="B33" i="4"/>
  <c r="H8" i="4" l="1"/>
  <c r="H9" i="4" l="1"/>
  <c r="H26" i="4" l="1"/>
  <c r="G10" i="4"/>
  <c r="F10" i="4"/>
  <c r="E10" i="4"/>
  <c r="D10" i="4"/>
  <c r="C10" i="4"/>
  <c r="B10" i="4"/>
  <c r="H10" i="4"/>
  <c r="C23" i="4" l="1"/>
  <c r="D23" i="4"/>
  <c r="E23" i="4"/>
  <c r="F23" i="4"/>
  <c r="G23" i="4"/>
  <c r="H20" i="4"/>
  <c r="H21" i="4"/>
  <c r="H22" i="4"/>
  <c r="C37" i="4" l="1"/>
  <c r="C38" i="4" s="1"/>
  <c r="D37" i="4"/>
  <c r="D38" i="4" s="1"/>
  <c r="E37" i="4"/>
  <c r="F37" i="4"/>
  <c r="F38" i="4" s="1"/>
  <c r="G37" i="4"/>
  <c r="B37" i="4"/>
  <c r="B38" i="4" s="1"/>
  <c r="B40" i="4" s="1"/>
  <c r="H19" i="4"/>
  <c r="H23" i="4" s="1"/>
  <c r="H35" i="4"/>
  <c r="H14" i="4" l="1"/>
  <c r="H31" i="4"/>
  <c r="I31" i="4" s="1"/>
  <c r="H36" i="4"/>
  <c r="H37" i="4" s="1"/>
  <c r="F17" i="4"/>
  <c r="F24" i="4" s="1"/>
  <c r="C17" i="4"/>
  <c r="C24" i="4" s="1"/>
  <c r="B17" i="4"/>
  <c r="B24" i="4" s="1"/>
  <c r="G16" i="4"/>
  <c r="F16" i="4"/>
  <c r="C16" i="4"/>
  <c r="B16" i="4"/>
  <c r="E33" i="4" l="1"/>
  <c r="E32" i="4"/>
  <c r="D16" i="4"/>
  <c r="H16" i="4" s="1"/>
  <c r="D17" i="4"/>
  <c r="D24" i="4" s="1"/>
  <c r="E17" i="4"/>
  <c r="E24" i="4" s="1"/>
  <c r="B39" i="4"/>
  <c r="H30" i="4"/>
  <c r="H32" i="4" l="1"/>
  <c r="I30" i="4"/>
  <c r="I32" i="4" s="1"/>
  <c r="E38" i="4"/>
  <c r="E39" i="4" l="1"/>
  <c r="E40" i="4"/>
  <c r="E37" i="1"/>
  <c r="C37" i="1"/>
  <c r="E15" i="1" l="1"/>
  <c r="C15" i="1" l="1"/>
  <c r="E36" i="2"/>
  <c r="E23" i="2"/>
  <c r="C23" i="2"/>
  <c r="E43" i="2" l="1"/>
  <c r="E44" i="2" s="1"/>
  <c r="C43" i="2" l="1"/>
  <c r="C44" i="2" s="1"/>
  <c r="C11" i="1"/>
  <c r="C22" i="1" s="1"/>
  <c r="C27" i="1" s="1"/>
  <c r="C29" i="1" s="1"/>
  <c r="G33" i="4" l="1"/>
  <c r="C38" i="1"/>
  <c r="G38" i="4" l="1"/>
  <c r="H27" i="4"/>
  <c r="H33" i="4" s="1"/>
  <c r="E11" i="1"/>
  <c r="E22" i="1" s="1"/>
  <c r="E27" i="1" s="1"/>
  <c r="E29" i="1" s="1"/>
  <c r="I27" i="4" l="1"/>
  <c r="I33" i="4" s="1"/>
  <c r="G39" i="4"/>
  <c r="G40" i="4"/>
  <c r="E38" i="1"/>
  <c r="H38" i="4" l="1"/>
  <c r="H11" i="4"/>
  <c r="G17" i="4"/>
  <c r="G24" i="4" s="1"/>
  <c r="H39" i="4" l="1"/>
  <c r="H40" i="4"/>
  <c r="H17" i="4"/>
  <c r="H24" i="4" s="1"/>
</calcChain>
</file>

<file path=xl/sharedStrings.xml><?xml version="1.0" encoding="utf-8"?>
<sst xmlns="http://schemas.openxmlformats.org/spreadsheetml/2006/main" count="200" uniqueCount="150">
  <si>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</si>
  <si>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</si>
  <si>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</si>
  <si>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</si>
  <si>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</si>
  <si>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</si>
  <si>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</si>
  <si>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Прибыль до налогообложения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</si>
  <si>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</si>
  <si>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</si>
  <si>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</si>
  <si>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</si>
  <si>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Счета и вклады в банках и других финансовых институтах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</si>
  <si>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</si>
  <si>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</si>
  <si>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</si>
  <si>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</si>
  <si>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</si>
  <si>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</si>
  <si>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</si>
  <si>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</si>
  <si>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</si>
  <si>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</si>
  <si>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</si>
  <si>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Субординированный долг</t>
  </si>
  <si>
    <t>Прочие обязательства</t>
  </si>
  <si>
    <t>Отложенные налоговые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</si>
  <si>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</si>
  <si>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</si>
  <si>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</si>
  <si>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Накопленные убытки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</si>
  <si>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</si>
  <si>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</si>
  <si>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</si>
  <si>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</si>
  <si>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</si>
  <si>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</si>
  <si>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</si>
  <si>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</si>
  <si>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</si>
  <si>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</si>
  <si>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Председатель Правления</t>
  </si>
  <si>
    <t>Инвестиционное имущество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</si>
  <si>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</si>
  <si>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</si>
  <si>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</si>
  <si>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</si>
  <si>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Займы от Правительства Республики Казахстан и АО «ФНБ «Самрук-Казына»</t>
  </si>
  <si>
    <t>Авансы по договорам финансовой аренды</t>
  </si>
  <si>
    <t>Амортизация резерва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</si>
  <si>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</si>
  <si>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</si>
  <si>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</si>
  <si>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</si>
  <si>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</si>
  <si>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</si>
  <si>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</si>
  <si>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</si>
  <si>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>Производные финансовые инструменты</t>
  </si>
  <si>
    <t xml:space="preserve">Прочие активы </t>
  </si>
  <si>
    <t>Увеличение/(уменьшение) операционных обязательств</t>
  </si>
  <si>
    <t>Текущие счета и вклады клиентов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</si>
  <si>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</si>
  <si>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</si>
  <si>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Продажа основных средств и нематериальных активов 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</si>
  <si>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</si>
  <si>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</si>
  <si>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</si>
  <si>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</si>
  <si>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 xml:space="preserve">Влияние изменений валютных курсов на денежные средства и их эквиваленты </t>
  </si>
  <si>
    <t>Денежные средства и их эквиваленты на начало периода</t>
  </si>
  <si>
    <t>Денежные средства и их эквиваленты на конец периода</t>
  </si>
  <si>
    <t>Неаудированный консолидированный отчет об изменениях в капитале</t>
  </si>
  <si>
    <t>Резервный капитал</t>
  </si>
  <si>
    <t>Дополнитель-ный оплаченный капитал</t>
  </si>
  <si>
    <t>Всего собственного капитала</t>
  </si>
  <si>
    <t>Резерв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</si>
  <si>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Операции с собственниками, отраженные непосредственно в составе собственного капитала</t>
  </si>
  <si>
    <t>Остаток на 31 декабря 2017 года</t>
  </si>
  <si>
    <t>Пересчитанный остаток по состоянию на 1 января 2018 года</t>
  </si>
  <si>
    <t>Прочий совокупный убыток</t>
  </si>
  <si>
    <t>Прочий совокупный (убыток)/ доход</t>
  </si>
  <si>
    <t>Прочие поступления, нетто</t>
  </si>
  <si>
    <t>Приобретение основных средств и нематериальных активов, инвестиционного имущества и прочих внеоборотных активов</t>
  </si>
  <si>
    <t>Приобретение долговых ценных бумаг</t>
  </si>
  <si>
    <t>Выбытие и погашение долговых ценных бумаг</t>
  </si>
  <si>
    <t>Влияние изменений резерва под обесценение на денежные средства и их эквиваленты</t>
  </si>
  <si>
    <t>Поступление от выпуска акций</t>
  </si>
  <si>
    <t>Долевые инвестиции</t>
  </si>
  <si>
    <t>31 декабря 2018 г.</t>
  </si>
  <si>
    <t xml:space="preserve">Долевые инвестиции </t>
  </si>
  <si>
    <t>Всего операций с собственниками, отраженные в составе собственного капитала</t>
  </si>
  <si>
    <t xml:space="preserve">Акции выпущенные </t>
  </si>
  <si>
    <t xml:space="preserve">Использование резервного капитала </t>
  </si>
  <si>
    <t>Дисконт по инструментам, условия которых определены Материнской компанией</t>
  </si>
  <si>
    <t xml:space="preserve">Расход по подоходному налогу </t>
  </si>
  <si>
    <t>Чистая прибыль от операций с финансовыми инструментами, оцениваемыми по справедливой стоимости через прибыль или убыток</t>
  </si>
  <si>
    <t>Поступление/использование денежных средств от инвестиционной деятельности</t>
  </si>
  <si>
    <t xml:space="preserve">Чистое увеличение/(уменьшение) денежных средств и их эквивалентов </t>
  </si>
  <si>
    <t>Резервы</t>
  </si>
  <si>
    <t>Остаток на 1 января 2019 года</t>
  </si>
  <si>
    <t>Чистая прибыль/(убыток) от операций с финансовыми инструментами, оцениваемыми по справедливой стоимости через прибыль или убыток</t>
  </si>
  <si>
    <t>Чистые (выплаты)/поступления по операциям с иностранной валютой</t>
  </si>
  <si>
    <t>Чистый комиссионный доход/(расход)</t>
  </si>
  <si>
    <t>Прочий совокупный доход/(убыток) за период</t>
  </si>
  <si>
    <t>Саркулов А.С.</t>
  </si>
  <si>
    <t>Поступление денежных средств от финансовой деятельности</t>
  </si>
  <si>
    <t>Чистое использование  денежных средств от операционной деятельности до уплаты подоходного налога</t>
  </si>
  <si>
    <t xml:space="preserve">Использование  денежных средств в операционной деятельности </t>
  </si>
  <si>
    <t xml:space="preserve"> АО "Банк Развития Казахстана" за девять месяцев, закончившихся 30 сентября 2019 года </t>
  </si>
  <si>
    <t xml:space="preserve">АО "Банк Развития Казахстана" за девять месяцев, закончившихся 30 сентября 2019 года </t>
  </si>
  <si>
    <t xml:space="preserve"> АО "Банк Развития Казахстана" по состоянию на 30 сентября 2019 года</t>
  </si>
  <si>
    <t>30 сентября 2019 г.</t>
  </si>
  <si>
    <t>За девять месяцев, закончившихся
30 сентября 2019 г.</t>
  </si>
  <si>
    <t>За девять месяцев, закончившихся
30 сентября 2018 г.</t>
  </si>
  <si>
    <t>Убытки от обесценения в отношении обязательств по предоставлению займов и договоров финансовых гарантий</t>
  </si>
  <si>
    <t xml:space="preserve">Убытки от обесценения долговых финансовых активов </t>
  </si>
  <si>
    <t xml:space="preserve">Убытки от обесценения прочих нефинансовых активов </t>
  </si>
  <si>
    <t>Резерв изменений справедливой стоимости:</t>
  </si>
  <si>
    <t>Резерв изменений справедливой стоимости</t>
  </si>
  <si>
    <t>Чистый убыток от операций с долговыми ценными бумагами, оцениваемыми по справедливой стоимости через прочий совокупный доход</t>
  </si>
  <si>
    <t xml:space="preserve">Прочие доходы, нетто </t>
  </si>
  <si>
    <t>-</t>
  </si>
  <si>
    <t>Чистый убыток, возникший в результате прекращения признания финансовых активов, оцениваемых по амортизированной стоимости</t>
  </si>
  <si>
    <t>Прибыль за период</t>
  </si>
  <si>
    <t xml:space="preserve">Чистый (убыток)/прибыль от операций с иностранной валютой  </t>
  </si>
  <si>
    <t>Всего совокупный дохода/(убыток) за период</t>
  </si>
  <si>
    <t>Приме-</t>
  </si>
  <si>
    <t>чание</t>
  </si>
  <si>
    <t>Базовая и разводненная прибыль на акцию (тенге)</t>
  </si>
  <si>
    <t>Не аудировано</t>
  </si>
  <si>
    <t>Эффект от перехода на МСФО (IFRS) 9 по состоянию на 
1 января 2018 года (не аудировано)</t>
  </si>
  <si>
    <t>Прибыль за период (не аудировано)</t>
  </si>
  <si>
    <t>Прочий совокупный доход (не аудировано)</t>
  </si>
  <si>
    <t>Чистое изменение справедливой стоимости финансовых активов (не аудировано)</t>
  </si>
  <si>
    <t>Нетто-величина, перенесенная в состав прибыли или убытка (не аудировано)</t>
  </si>
  <si>
    <t>Всего прочего совокупного убытка (не аудировано)</t>
  </si>
  <si>
    <t>Всего совокупного убытка за период (не аудировано)</t>
  </si>
  <si>
    <t>Дивиденды объявленные и выплаченные (не аудировано)</t>
  </si>
  <si>
    <t>Остаток на 30 сентября 2018 года (не аудировано)</t>
  </si>
  <si>
    <t xml:space="preserve">Прибыль за период (не аудировано) </t>
  </si>
  <si>
    <t xml:space="preserve">Чистое изменение справедливой стоимости долговых инструментов (не аудировано) </t>
  </si>
  <si>
    <t xml:space="preserve">Нетто-величина, перенесенная в состав прибыли или убытка (не аудировано) </t>
  </si>
  <si>
    <t xml:space="preserve">Всего прочего совокупного дохода (не аудировано) </t>
  </si>
  <si>
    <t xml:space="preserve">Всего совокупного дохода за период (не аудировано) </t>
  </si>
  <si>
    <t>Акции выпущенные (не аудировано)</t>
  </si>
  <si>
    <t>Всего операций с собственниками, отраженные в составе собственного капитала (не аудировано)</t>
  </si>
  <si>
    <t>Остаток на 30 сентября 2019 года (не аудировано)</t>
  </si>
  <si>
    <t>Дюсупова Г.В.</t>
  </si>
  <si>
    <t>Зам.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</si>
</sst>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2" fillId="0" borderId="0"/>
    <xf numFmtId="0" fontId="5" fillId="0" borderId="0"/>
  </cellStyleXfs>
  <cellXfs count="193">
    <xf numFmtId="0" fontId="0" fillId="0" borderId="0" xfId="0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3" fontId="3" fillId="0" borderId="0" xfId="4" applyNumberFormat="1" applyFont="1" applyFill="1" applyAlignment="1">
      <alignment horizontal="right"/>
    </xf>
    <xf numFmtId="165" fontId="7" fillId="0" borderId="0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10" fillId="0" borderId="0" xfId="0" applyNumberFormat="1" applyFont="1"/>
    <xf numFmtId="0" fontId="9" fillId="0" borderId="0" xfId="0" applyFont="1" applyAlignment="1">
      <alignment vertical="center" wrapText="1"/>
    </xf>
    <xf numFmtId="3" fontId="12" fillId="0" borderId="0" xfId="1" applyNumberFormat="1" applyFont="1" applyFill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9" fillId="0" borderId="0" xfId="0" applyFont="1" applyAlignment="1">
      <alignment vertical="center" wrapText="1"/>
    </xf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3" fillId="0" borderId="0" xfId="2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3" fontId="7" fillId="0" borderId="0" xfId="4" applyNumberFormat="1" applyFont="1" applyFill="1" applyBorder="1" applyAlignment="1" applyProtection="1">
      <alignment horizontal="right"/>
    </xf>
    <xf numFmtId="165" fontId="3" fillId="0" borderId="0" xfId="2" applyNumberFormat="1" applyFont="1" applyFill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5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3" fontId="3" fillId="0" borderId="0" xfId="2" applyNumberFormat="1" applyFont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5" fontId="6" fillId="0" borderId="4" xfId="4" applyNumberFormat="1" applyFont="1" applyFill="1" applyBorder="1" applyAlignment="1" applyProtection="1"/>
    <xf numFmtId="165" fontId="7" fillId="0" borderId="0" xfId="4" applyNumberFormat="1" applyFont="1" applyFill="1" applyBorder="1" applyAlignment="1" applyProtection="1"/>
    <xf numFmtId="165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3" fontId="1" fillId="0" borderId="5" xfId="4" applyNumberFormat="1" applyFont="1" applyFill="1" applyBorder="1" applyAlignment="1" applyProtection="1">
      <alignment wrapText="1"/>
    </xf>
    <xf numFmtId="165" fontId="6" fillId="0" borderId="3" xfId="4" applyNumberFormat="1" applyFont="1" applyFill="1" applyBorder="1" applyAlignment="1" applyProtection="1"/>
    <xf numFmtId="165" fontId="6" fillId="0" borderId="5" xfId="4" applyNumberFormat="1" applyFont="1" applyFill="1" applyBorder="1" applyAlignment="1" applyProtection="1"/>
    <xf numFmtId="165" fontId="7" fillId="0" borderId="5" xfId="4" applyNumberFormat="1" applyFont="1" applyFill="1" applyBorder="1" applyAlignment="1" applyProtection="1"/>
    <xf numFmtId="3" fontId="7" fillId="0" borderId="5" xfId="4" applyNumberFormat="1" applyFont="1" applyFill="1" applyBorder="1" applyAlignment="1" applyProtection="1"/>
    <xf numFmtId="37" fontId="3" fillId="0" borderId="0" xfId="2" applyNumberFormat="1" applyFont="1" applyFill="1" applyAlignment="1" applyProtection="1"/>
    <xf numFmtId="3" fontId="3" fillId="0" borderId="0" xfId="4" applyNumberFormat="1" applyFont="1" applyFill="1" applyAlignment="1"/>
    <xf numFmtId="165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7" fillId="0" borderId="0" xfId="4" applyNumberFormat="1" applyFont="1" applyFill="1" applyBorder="1" applyAlignment="1" applyProtection="1"/>
    <xf numFmtId="0" fontId="3" fillId="0" borderId="0" xfId="2" applyFont="1" applyFill="1" applyAlignment="1"/>
    <xf numFmtId="37" fontId="1" fillId="0" borderId="0" xfId="2" applyNumberFormat="1" applyFont="1" applyFill="1" applyBorder="1" applyAlignment="1" applyProtection="1"/>
    <xf numFmtId="3" fontId="1" fillId="0" borderId="4" xfId="4" applyNumberFormat="1" applyFont="1" applyFill="1" applyBorder="1" applyAlignment="1" applyProtection="1">
      <alignment wrapText="1"/>
    </xf>
    <xf numFmtId="165" fontId="1" fillId="0" borderId="3" xfId="4" applyNumberFormat="1" applyFont="1" applyFill="1" applyBorder="1" applyAlignment="1" applyProtection="1">
      <alignment wrapText="1"/>
    </xf>
    <xf numFmtId="37" fontId="3" fillId="0" borderId="2" xfId="2" applyNumberFormat="1" applyFont="1" applyFill="1" applyBorder="1" applyAlignment="1" applyProtection="1"/>
    <xf numFmtId="3" fontId="7" fillId="0" borderId="2" xfId="4" applyNumberFormat="1" applyFont="1" applyFill="1" applyBorder="1" applyAlignment="1" applyProtection="1"/>
    <xf numFmtId="3" fontId="3" fillId="0" borderId="0" xfId="2" applyNumberFormat="1" applyFont="1" applyFill="1" applyAlignment="1"/>
    <xf numFmtId="165" fontId="3" fillId="0" borderId="0" xfId="2" applyNumberFormat="1" applyFont="1" applyFill="1" applyAlignment="1"/>
    <xf numFmtId="167" fontId="9" fillId="0" borderId="0" xfId="0" applyNumberFormat="1" applyFont="1" applyAlignment="1">
      <alignment wrapText="1"/>
    </xf>
    <xf numFmtId="167" fontId="9" fillId="0" borderId="0" xfId="0" applyNumberFormat="1" applyFont="1" applyBorder="1" applyAlignment="1">
      <alignment wrapText="1"/>
    </xf>
    <xf numFmtId="167" fontId="7" fillId="0" borderId="2" xfId="4" applyNumberFormat="1" applyFont="1" applyFill="1" applyBorder="1" applyAlignment="1" applyProtection="1">
      <alignment horizontal="right"/>
    </xf>
    <xf numFmtId="167" fontId="7" fillId="0" borderId="0" xfId="4" applyNumberFormat="1" applyFont="1" applyFill="1" applyBorder="1" applyAlignment="1" applyProtection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Border="1" applyAlignment="1">
      <alignment wrapText="1"/>
    </xf>
    <xf numFmtId="167" fontId="1" fillId="0" borderId="3" xfId="0" applyNumberFormat="1" applyFont="1" applyBorder="1" applyAlignment="1">
      <alignment wrapText="1"/>
    </xf>
    <xf numFmtId="167" fontId="3" fillId="0" borderId="0" xfId="0" applyNumberFormat="1" applyFont="1" applyBorder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2" xfId="4" applyNumberFormat="1" applyFont="1" applyFill="1" applyBorder="1" applyAlignment="1" applyProtection="1">
      <alignment horizontal="right"/>
    </xf>
    <xf numFmtId="167" fontId="6" fillId="0" borderId="2" xfId="4" applyNumberFormat="1" applyFont="1" applyFill="1" applyBorder="1" applyAlignment="1" applyProtection="1">
      <alignment horizontal="right"/>
    </xf>
    <xf numFmtId="167" fontId="1" fillId="0" borderId="2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3" fillId="0" borderId="0" xfId="0" applyNumberFormat="1" applyFont="1" applyFill="1" applyBorder="1" applyAlignment="1" applyProtection="1">
      <alignment horizontal="right"/>
    </xf>
    <xf numFmtId="167" fontId="3" fillId="0" borderId="2" xfId="0" applyNumberFormat="1" applyFont="1" applyFill="1" applyBorder="1" applyAlignment="1" applyProtection="1">
      <alignment horizontal="right"/>
    </xf>
    <xf numFmtId="167" fontId="1" fillId="0" borderId="0" xfId="0" applyNumberFormat="1" applyFont="1" applyBorder="1" applyAlignment="1">
      <alignment wrapText="1"/>
    </xf>
    <xf numFmtId="167" fontId="10" fillId="0" borderId="0" xfId="0" applyNumberFormat="1" applyFont="1"/>
    <xf numFmtId="167" fontId="1" fillId="0" borderId="0" xfId="0" applyNumberFormat="1" applyFont="1" applyAlignment="1">
      <alignment wrapText="1"/>
    </xf>
    <xf numFmtId="167" fontId="1" fillId="0" borderId="2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0" xfId="4" applyNumberFormat="1" applyFont="1" applyFill="1" applyBorder="1" applyAlignment="1" applyProtection="1">
      <alignment horizontal="right"/>
    </xf>
    <xf numFmtId="167" fontId="10" fillId="0" borderId="0" xfId="0" applyNumberFormat="1" applyFont="1" applyAlignment="1"/>
    <xf numFmtId="167" fontId="10" fillId="0" borderId="0" xfId="0" applyNumberFormat="1" applyFont="1" applyBorder="1"/>
    <xf numFmtId="167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164" fontId="7" fillId="0" borderId="2" xfId="6" applyFont="1" applyFill="1" applyBorder="1" applyAlignment="1" applyProtection="1">
      <alignment horizontal="right"/>
    </xf>
    <xf numFmtId="165" fontId="6" fillId="0" borderId="2" xfId="4" applyNumberFormat="1" applyFont="1" applyFill="1" applyBorder="1" applyAlignment="1" applyProtection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Fill="1" applyAlignment="1">
      <alignment horizontal="right" vertical="top"/>
    </xf>
    <xf numFmtId="165" fontId="7" fillId="0" borderId="0" xfId="4" applyNumberFormat="1" applyFont="1" applyFill="1" applyBorder="1" applyAlignment="1" applyProtection="1">
      <alignment horizontal="right" vertical="top"/>
    </xf>
    <xf numFmtId="165" fontId="9" fillId="0" borderId="0" xfId="4" applyNumberFormat="1" applyFont="1" applyFill="1" applyBorder="1" applyAlignment="1" applyProtection="1">
      <alignment horizontal="right" vertical="top"/>
    </xf>
    <xf numFmtId="3" fontId="3" fillId="0" borderId="0" xfId="4" applyNumberFormat="1" applyFont="1" applyFill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3" fontId="9" fillId="0" borderId="2" xfId="4" applyNumberFormat="1" applyFont="1" applyFill="1" applyBorder="1" applyAlignment="1">
      <alignment horizontal="right" vertical="top"/>
    </xf>
    <xf numFmtId="165" fontId="8" fillId="0" borderId="2" xfId="4" applyNumberFormat="1" applyFont="1" applyFill="1" applyBorder="1" applyAlignment="1" applyProtection="1">
      <alignment horizontal="right" vertical="top"/>
    </xf>
    <xf numFmtId="165" fontId="6" fillId="0" borderId="0" xfId="4" applyNumberFormat="1" applyFont="1" applyFill="1" applyBorder="1" applyAlignment="1" applyProtection="1">
      <alignment horizontal="right" vertical="top"/>
    </xf>
    <xf numFmtId="165" fontId="8" fillId="0" borderId="3" xfId="4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165" fontId="3" fillId="0" borderId="0" xfId="4" applyNumberFormat="1" applyFont="1" applyFill="1" applyBorder="1" applyAlignment="1" applyProtection="1">
      <alignment horizontal="right" vertical="top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Border="1" applyAlignment="1">
      <alignment vertical="top"/>
    </xf>
    <xf numFmtId="0" fontId="3" fillId="0" borderId="0" xfId="1" applyFont="1" applyAlignment="1">
      <alignment vertical="top"/>
    </xf>
    <xf numFmtId="0" fontId="20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9" fillId="0" borderId="0" xfId="0" applyNumberFormat="1" applyFont="1" applyAlignment="1">
      <alignment wrapText="1"/>
    </xf>
    <xf numFmtId="3" fontId="9" fillId="0" borderId="0" xfId="4" applyNumberFormat="1" applyFont="1" applyFill="1" applyAlignment="1">
      <alignment horizontal="right"/>
    </xf>
    <xf numFmtId="165" fontId="9" fillId="0" borderId="0" xfId="4" applyNumberFormat="1" applyFont="1" applyFill="1" applyBorder="1" applyAlignment="1" applyProtection="1">
      <alignment horizontal="right"/>
    </xf>
    <xf numFmtId="165" fontId="3" fillId="0" borderId="0" xfId="4" applyNumberFormat="1" applyFont="1" applyFill="1" applyBorder="1" applyAlignment="1" applyProtection="1">
      <alignment horizontal="right"/>
    </xf>
    <xf numFmtId="165" fontId="8" fillId="0" borderId="0" xfId="4" applyNumberFormat="1" applyFont="1" applyFill="1" applyBorder="1" applyAlignment="1" applyProtection="1">
      <alignment horizontal="right" vertical="top"/>
    </xf>
    <xf numFmtId="3" fontId="7" fillId="0" borderId="2" xfId="4" applyNumberFormat="1" applyFont="1" applyFill="1" applyBorder="1" applyAlignment="1" applyProtection="1">
      <alignment horizontal="right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/>
    <xf numFmtId="3" fontId="3" fillId="0" borderId="1" xfId="5" applyNumberFormat="1" applyFont="1" applyFill="1" applyBorder="1" applyAlignme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166" fontId="8" fillId="0" borderId="0" xfId="6" applyNumberFormat="1" applyFont="1" applyBorder="1" applyAlignment="1">
      <alignment horizontal="right" vertical="top" wrapText="1"/>
    </xf>
    <xf numFmtId="0" fontId="1" fillId="0" borderId="0" xfId="2" applyFont="1" applyFill="1" applyBorder="1" applyAlignment="1">
      <alignment horizontal="center" wrapText="1"/>
    </xf>
    <xf numFmtId="3" fontId="12" fillId="0" borderId="0" xfId="1" applyNumberFormat="1" applyFont="1" applyFill="1" applyAlignment="1">
      <alignment horizontal="right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3" fillId="0" borderId="0" xfId="2" applyFont="1" applyFill="1" applyAlignment="1">
      <alignment horizontal="center" wrapText="1"/>
    </xf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0"/>
  <sheetViews>
    <sheetView view="pageBreakPreview" topLeftCell="A31" zoomScale="85" zoomScaleNormal="100" zoomScaleSheetLayoutView="85" workbookViewId="0">
      <selection activeCell="E50" sqref="E50"/>
    </sheetView>
  </sheetViews>
  <sheetFormatPr defaultRowHeight="15.75" x14ac:dyDescent="0.25"/>
  <cols>
    <col min="1" max="1" width="68.140625" style="9" customWidth="1"/>
    <col min="2" max="2" width="9.7109375" style="168" customWidth="1"/>
    <col min="3" max="3" width="21.7109375" style="9" customWidth="1"/>
    <col min="4" max="4" width="1.85546875" style="9" customWidth="1"/>
    <col min="5" max="5" width="21.28515625" style="9" customWidth="1"/>
    <col min="6" max="6" width="14.85546875" style="9" customWidth="1"/>
    <col min="7" max="7" width="11" style="9" bestFit="1" customWidth="1"/>
    <col min="8" max="16384" width="9.140625" style="9"/>
  </cols>
  <sheetData>
    <row r="2" spans="1:5" ht="18.75" x14ac:dyDescent="0.3">
      <c r="A2" s="176" t="s">
        <v>32</v>
      </c>
      <c r="B2" s="176"/>
      <c r="C2" s="176"/>
      <c r="D2" s="176"/>
      <c r="E2" s="176"/>
    </row>
    <row r="3" spans="1:5" ht="18.75" x14ac:dyDescent="0.3">
      <c r="A3" s="177" t="s">
        <v>111</v>
      </c>
      <c r="B3" s="177"/>
      <c r="C3" s="177"/>
      <c r="D3" s="177"/>
      <c r="E3" s="177"/>
    </row>
    <row r="5" spans="1:5" x14ac:dyDescent="0.25">
      <c r="B5" s="161" t="s">
        <v>127</v>
      </c>
      <c r="C5" s="16" t="s">
        <v>130</v>
      </c>
      <c r="E5" s="18"/>
    </row>
    <row r="6" spans="1:5" x14ac:dyDescent="0.25">
      <c r="A6" s="175"/>
      <c r="B6" s="161" t="s">
        <v>128</v>
      </c>
      <c r="C6" s="6" t="s">
        <v>112</v>
      </c>
      <c r="D6" s="178"/>
      <c r="E6" s="18" t="s">
        <v>89</v>
      </c>
    </row>
    <row r="7" spans="1:5" x14ac:dyDescent="0.25">
      <c r="A7" s="175"/>
      <c r="B7" s="171"/>
      <c r="C7" s="13" t="s">
        <v>0</v>
      </c>
      <c r="D7" s="178"/>
      <c r="E7" s="13" t="s">
        <v>0</v>
      </c>
    </row>
    <row r="8" spans="1:5" x14ac:dyDescent="0.25">
      <c r="A8" s="7" t="s">
        <v>9</v>
      </c>
      <c r="B8" s="161"/>
      <c r="C8" s="8"/>
      <c r="D8" s="8"/>
      <c r="E8" s="17"/>
    </row>
    <row r="9" spans="1:5" x14ac:dyDescent="0.25">
      <c r="A9" s="8" t="s">
        <v>10</v>
      </c>
      <c r="B9" s="171">
        <v>11</v>
      </c>
      <c r="C9" s="4">
        <v>361433459</v>
      </c>
      <c r="D9" s="4" t="s">
        <v>11</v>
      </c>
      <c r="E9" s="4">
        <v>290168409</v>
      </c>
    </row>
    <row r="10" spans="1:5" x14ac:dyDescent="0.25">
      <c r="A10" s="8" t="s">
        <v>12</v>
      </c>
      <c r="B10" s="171">
        <v>12</v>
      </c>
      <c r="C10" s="4">
        <v>114344956</v>
      </c>
      <c r="D10" s="4"/>
      <c r="E10" s="4">
        <v>70173723</v>
      </c>
    </row>
    <row r="11" spans="1:5" x14ac:dyDescent="0.25">
      <c r="A11" s="8" t="s">
        <v>13</v>
      </c>
      <c r="B11" s="171">
        <v>13</v>
      </c>
      <c r="C11" s="4">
        <v>102312123</v>
      </c>
      <c r="D11" s="4"/>
      <c r="E11" s="4">
        <v>57350911</v>
      </c>
    </row>
    <row r="12" spans="1:5" x14ac:dyDescent="0.25">
      <c r="A12" s="8" t="s">
        <v>14</v>
      </c>
      <c r="B12" s="171">
        <v>14</v>
      </c>
      <c r="C12" s="4">
        <v>1523566881</v>
      </c>
      <c r="D12" s="4"/>
      <c r="E12" s="4">
        <v>1638865153</v>
      </c>
    </row>
    <row r="13" spans="1:5" x14ac:dyDescent="0.25">
      <c r="A13" s="24" t="s">
        <v>34</v>
      </c>
      <c r="B13" s="171">
        <v>15</v>
      </c>
      <c r="C13" s="4">
        <v>159215293</v>
      </c>
      <c r="D13" s="4"/>
      <c r="E13" s="4">
        <v>113323460</v>
      </c>
    </row>
    <row r="14" spans="1:5" x14ac:dyDescent="0.25">
      <c r="A14" s="20" t="s">
        <v>31</v>
      </c>
      <c r="B14" s="171">
        <v>16</v>
      </c>
      <c r="C14" s="4">
        <v>98236422</v>
      </c>
      <c r="D14" s="4"/>
      <c r="E14" s="4">
        <v>238373507</v>
      </c>
    </row>
    <row r="15" spans="1:5" x14ac:dyDescent="0.25">
      <c r="A15" s="24" t="s">
        <v>48</v>
      </c>
      <c r="B15" s="171">
        <v>17</v>
      </c>
      <c r="C15" s="4">
        <v>63257203</v>
      </c>
      <c r="D15" s="4"/>
      <c r="E15" s="4">
        <v>70677802</v>
      </c>
    </row>
    <row r="16" spans="1:5" x14ac:dyDescent="0.25">
      <c r="A16" s="24" t="s">
        <v>35</v>
      </c>
      <c r="B16" s="171">
        <v>18</v>
      </c>
      <c r="C16" s="4">
        <v>9902946</v>
      </c>
      <c r="D16" s="4"/>
      <c r="E16" s="4">
        <v>8774701</v>
      </c>
    </row>
    <row r="17" spans="1:7" x14ac:dyDescent="0.25">
      <c r="A17" s="62" t="s">
        <v>90</v>
      </c>
      <c r="B17" s="171"/>
      <c r="C17" s="4">
        <v>8929848</v>
      </c>
      <c r="D17" s="4"/>
      <c r="E17" s="4">
        <v>9152911</v>
      </c>
    </row>
    <row r="18" spans="1:7" x14ac:dyDescent="0.25">
      <c r="A18" s="30" t="s">
        <v>42</v>
      </c>
      <c r="B18" s="171"/>
      <c r="C18" s="4">
        <v>314598</v>
      </c>
      <c r="D18" s="4"/>
      <c r="E18" s="4">
        <v>319438</v>
      </c>
    </row>
    <row r="19" spans="1:7" x14ac:dyDescent="0.25">
      <c r="A19" s="8" t="s">
        <v>15</v>
      </c>
      <c r="B19" s="171"/>
      <c r="C19" s="4">
        <v>5632725</v>
      </c>
      <c r="D19" s="4"/>
      <c r="E19" s="4">
        <v>5363879</v>
      </c>
    </row>
    <row r="20" spans="1:7" x14ac:dyDescent="0.25">
      <c r="A20" s="8" t="s">
        <v>16</v>
      </c>
      <c r="B20" s="171"/>
      <c r="C20" s="4">
        <v>25050619</v>
      </c>
      <c r="D20" s="4"/>
      <c r="E20" s="4">
        <v>24464168</v>
      </c>
    </row>
    <row r="21" spans="1:7" x14ac:dyDescent="0.25">
      <c r="A21" s="8" t="s">
        <v>17</v>
      </c>
      <c r="B21" s="171"/>
      <c r="C21" s="4">
        <v>2618009</v>
      </c>
      <c r="D21" s="4"/>
      <c r="E21" s="4">
        <v>501029</v>
      </c>
    </row>
    <row r="22" spans="1:7" x14ac:dyDescent="0.25">
      <c r="A22" s="8" t="s">
        <v>18</v>
      </c>
      <c r="B22" s="171"/>
      <c r="C22" s="4">
        <v>10451412</v>
      </c>
      <c r="D22" s="4"/>
      <c r="E22" s="4">
        <v>9099781</v>
      </c>
      <c r="F22" s="25"/>
      <c r="G22" s="25"/>
    </row>
    <row r="23" spans="1:7" x14ac:dyDescent="0.25">
      <c r="A23" s="7" t="s">
        <v>19</v>
      </c>
      <c r="B23" s="161"/>
      <c r="C23" s="14">
        <f>SUM(C9:C22)</f>
        <v>2485266494</v>
      </c>
      <c r="D23" s="7"/>
      <c r="E23" s="14">
        <f>SUM(E9:E22)</f>
        <v>2536608872</v>
      </c>
    </row>
    <row r="24" spans="1:7" x14ac:dyDescent="0.25">
      <c r="A24" s="7"/>
      <c r="B24" s="161"/>
      <c r="C24" s="179"/>
      <c r="D24" s="175"/>
      <c r="E24" s="179"/>
    </row>
    <row r="25" spans="1:7" x14ac:dyDescent="0.25">
      <c r="A25" s="7" t="s">
        <v>20</v>
      </c>
      <c r="B25" s="161"/>
      <c r="C25" s="175"/>
      <c r="D25" s="175"/>
      <c r="E25" s="175"/>
    </row>
    <row r="26" spans="1:7" x14ac:dyDescent="0.25">
      <c r="A26" s="8" t="s">
        <v>40</v>
      </c>
      <c r="B26" s="171">
        <v>19</v>
      </c>
      <c r="C26" s="4">
        <v>16698248</v>
      </c>
      <c r="D26" s="4"/>
      <c r="E26" s="4">
        <v>19325697</v>
      </c>
    </row>
    <row r="27" spans="1:7" ht="31.5" x14ac:dyDescent="0.25">
      <c r="A27" s="159" t="s">
        <v>47</v>
      </c>
      <c r="B27" s="171"/>
      <c r="C27" s="4">
        <v>26681500</v>
      </c>
      <c r="D27" s="4"/>
      <c r="E27" s="4">
        <v>34988272</v>
      </c>
    </row>
    <row r="28" spans="1:7" x14ac:dyDescent="0.25">
      <c r="A28" s="159" t="s">
        <v>22</v>
      </c>
      <c r="B28" s="171">
        <v>20</v>
      </c>
      <c r="C28" s="4">
        <v>498111792</v>
      </c>
      <c r="D28" s="4"/>
      <c r="E28" s="4">
        <v>718773160</v>
      </c>
    </row>
    <row r="29" spans="1:7" x14ac:dyDescent="0.25">
      <c r="A29" s="8" t="s">
        <v>21</v>
      </c>
      <c r="B29" s="171">
        <v>21</v>
      </c>
      <c r="C29" s="4">
        <v>166089314</v>
      </c>
      <c r="D29" s="4"/>
      <c r="E29" s="4">
        <v>121561866</v>
      </c>
    </row>
    <row r="30" spans="1:7" x14ac:dyDescent="0.25">
      <c r="A30" s="8" t="s">
        <v>23</v>
      </c>
      <c r="B30" s="171">
        <v>22</v>
      </c>
      <c r="C30" s="4">
        <v>184636199</v>
      </c>
      <c r="D30" s="4"/>
      <c r="E30" s="4">
        <v>175264813</v>
      </c>
    </row>
    <row r="31" spans="1:7" x14ac:dyDescent="0.25">
      <c r="A31" s="8" t="s">
        <v>36</v>
      </c>
      <c r="B31" s="171">
        <v>23</v>
      </c>
      <c r="C31" s="4">
        <v>1036267245</v>
      </c>
      <c r="D31" s="4"/>
      <c r="E31" s="4">
        <v>946066085</v>
      </c>
    </row>
    <row r="32" spans="1:7" x14ac:dyDescent="0.25">
      <c r="A32" s="8" t="s">
        <v>24</v>
      </c>
      <c r="B32" s="171"/>
      <c r="C32" s="4">
        <v>102913353</v>
      </c>
      <c r="D32" s="4"/>
      <c r="E32" s="4">
        <v>98342014</v>
      </c>
    </row>
    <row r="33" spans="1:6" x14ac:dyDescent="0.25">
      <c r="A33" s="8" t="s">
        <v>25</v>
      </c>
      <c r="B33" s="171">
        <v>24</v>
      </c>
      <c r="C33" s="4">
        <v>22017204</v>
      </c>
      <c r="D33" s="4"/>
      <c r="E33" s="4">
        <v>28858832</v>
      </c>
    </row>
    <row r="34" spans="1:6" x14ac:dyDescent="0.25">
      <c r="A34" s="65" t="s">
        <v>99</v>
      </c>
      <c r="B34" s="171">
        <v>25</v>
      </c>
      <c r="C34" s="4">
        <v>17502394</v>
      </c>
      <c r="D34" s="4"/>
      <c r="E34" s="45">
        <v>14809070</v>
      </c>
    </row>
    <row r="35" spans="1:6" x14ac:dyDescent="0.25">
      <c r="A35" s="8" t="s">
        <v>26</v>
      </c>
      <c r="B35" s="171"/>
      <c r="C35" s="4">
        <v>1898521</v>
      </c>
      <c r="D35" s="4"/>
      <c r="E35" s="4">
        <v>2584716</v>
      </c>
    </row>
    <row r="36" spans="1:6" x14ac:dyDescent="0.25">
      <c r="A36" s="7" t="s">
        <v>27</v>
      </c>
      <c r="B36" s="161"/>
      <c r="C36" s="14">
        <f>SUM(C26:C35)</f>
        <v>2072815770</v>
      </c>
      <c r="D36" s="7"/>
      <c r="E36" s="14">
        <f>SUM(E26:E35)</f>
        <v>2160574525</v>
      </c>
    </row>
    <row r="37" spans="1:6" x14ac:dyDescent="0.25">
      <c r="A37" s="7"/>
      <c r="B37" s="161"/>
      <c r="C37" s="22"/>
      <c r="D37" s="175"/>
      <c r="E37" s="22"/>
    </row>
    <row r="38" spans="1:6" x14ac:dyDescent="0.25">
      <c r="A38" s="7" t="s">
        <v>37</v>
      </c>
      <c r="B38" s="161"/>
      <c r="C38" s="23"/>
      <c r="D38" s="175"/>
      <c r="E38" s="23"/>
    </row>
    <row r="39" spans="1:6" x14ac:dyDescent="0.25">
      <c r="A39" s="8" t="s">
        <v>28</v>
      </c>
      <c r="B39" s="171">
        <v>26</v>
      </c>
      <c r="C39" s="10">
        <v>435667511</v>
      </c>
      <c r="D39" s="8"/>
      <c r="E39" s="10">
        <v>408667511</v>
      </c>
    </row>
    <row r="40" spans="1:6" x14ac:dyDescent="0.25">
      <c r="A40" s="30" t="s">
        <v>119</v>
      </c>
      <c r="B40" s="171"/>
      <c r="C40" s="5">
        <v>-2446490</v>
      </c>
      <c r="D40" s="5"/>
      <c r="E40" s="5">
        <v>-7495235</v>
      </c>
      <c r="F40" s="19"/>
    </row>
    <row r="41" spans="1:6" x14ac:dyDescent="0.25">
      <c r="A41" s="8" t="s">
        <v>29</v>
      </c>
      <c r="B41" s="171"/>
      <c r="C41" s="10">
        <v>28423220</v>
      </c>
      <c r="D41" s="4"/>
      <c r="E41" s="4">
        <v>28423220</v>
      </c>
    </row>
    <row r="42" spans="1:6" x14ac:dyDescent="0.25">
      <c r="A42" s="8" t="s">
        <v>30</v>
      </c>
      <c r="B42" s="171"/>
      <c r="C42" s="5">
        <v>-49193517</v>
      </c>
      <c r="D42" s="5"/>
      <c r="E42" s="5">
        <v>-53561149</v>
      </c>
      <c r="F42" s="19"/>
    </row>
    <row r="43" spans="1:6" x14ac:dyDescent="0.25">
      <c r="A43" s="7" t="s">
        <v>38</v>
      </c>
      <c r="B43" s="161"/>
      <c r="C43" s="14">
        <f>SUM(C39:C42)</f>
        <v>412450724</v>
      </c>
      <c r="D43" s="7"/>
      <c r="E43" s="14">
        <f>SUM(E39:E42)</f>
        <v>376034347</v>
      </c>
    </row>
    <row r="44" spans="1:6" ht="16.5" thickBot="1" x14ac:dyDescent="0.3">
      <c r="A44" s="7" t="s">
        <v>39</v>
      </c>
      <c r="B44" s="161"/>
      <c r="C44" s="11">
        <f>C36+C43</f>
        <v>2485266494</v>
      </c>
      <c r="D44" s="7"/>
      <c r="E44" s="11">
        <f>E36+E43</f>
        <v>2536608872</v>
      </c>
    </row>
    <row r="45" spans="1:6" ht="16.5" thickTop="1" x14ac:dyDescent="0.25"/>
    <row r="48" spans="1:6" s="31" customFormat="1" ht="18.75" x14ac:dyDescent="0.3">
      <c r="A48" s="28" t="s">
        <v>41</v>
      </c>
      <c r="B48" s="160"/>
      <c r="C48" s="29"/>
      <c r="D48" s="29"/>
      <c r="E48" s="29" t="s">
        <v>105</v>
      </c>
      <c r="F48" s="29"/>
    </row>
    <row r="49" spans="1:6" s="31" customFormat="1" ht="18.75" x14ac:dyDescent="0.3">
      <c r="A49" s="32"/>
      <c r="B49" s="172"/>
      <c r="C49" s="33"/>
      <c r="D49" s="34"/>
    </row>
    <row r="50" spans="1:6" s="31" customFormat="1" ht="18.75" x14ac:dyDescent="0.3">
      <c r="A50" s="28" t="s">
        <v>149</v>
      </c>
      <c r="B50" s="160"/>
      <c r="C50" s="29"/>
      <c r="D50" s="29"/>
      <c r="E50" s="21" t="s">
        <v>148</v>
      </c>
      <c r="F50" s="29"/>
    </row>
  </sheetData>
  <mergeCells count="8">
    <mergeCell ref="D37:D38"/>
    <mergeCell ref="A2:E2"/>
    <mergeCell ref="A3:E3"/>
    <mergeCell ref="A6:A7"/>
    <mergeCell ref="D6:D7"/>
    <mergeCell ref="C24:C25"/>
    <mergeCell ref="D24:D25"/>
    <mergeCell ref="E24:E25"/>
  </mergeCells>
  <pageMargins left="0.98425196850393704" right="0.4" top="0.59055118110236204" bottom="0.59055118110236204" header="0.31496062992126" footer="0.31496062992126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4"/>
  <sheetViews>
    <sheetView topLeftCell="A22" zoomScaleNormal="100" zoomScaleSheetLayoutView="100" workbookViewId="0">
      <selection activeCell="G47" sqref="G47"/>
    </sheetView>
  </sheetViews>
  <sheetFormatPr defaultRowHeight="15.75" x14ac:dyDescent="0.25"/>
  <cols>
    <col min="1" max="1" width="66.7109375" style="56" customWidth="1"/>
    <col min="2" max="2" width="8.140625" style="168" customWidth="1"/>
    <col min="3" max="3" width="20.85546875" style="56" customWidth="1"/>
    <col min="4" max="4" width="1.140625" style="15" customWidth="1"/>
    <col min="5" max="5" width="21.140625" style="27" customWidth="1"/>
    <col min="6" max="16384" width="9.140625" style="9"/>
  </cols>
  <sheetData>
    <row r="2" spans="1:5" x14ac:dyDescent="0.25">
      <c r="A2" s="180" t="s">
        <v>33</v>
      </c>
      <c r="B2" s="180"/>
      <c r="C2" s="180"/>
      <c r="D2" s="180"/>
      <c r="E2" s="180"/>
    </row>
    <row r="3" spans="1:5" x14ac:dyDescent="0.25">
      <c r="A3" s="181" t="s">
        <v>109</v>
      </c>
      <c r="B3" s="181"/>
      <c r="C3" s="181"/>
      <c r="D3" s="181"/>
      <c r="E3" s="181"/>
    </row>
    <row r="5" spans="1:5" x14ac:dyDescent="0.25">
      <c r="B5" s="161" t="s">
        <v>127</v>
      </c>
      <c r="C5" s="59" t="s">
        <v>130</v>
      </c>
      <c r="E5" s="59" t="s">
        <v>130</v>
      </c>
    </row>
    <row r="6" spans="1:5" ht="55.5" customHeight="1" x14ac:dyDescent="0.25">
      <c r="A6" s="183"/>
      <c r="B6" s="162" t="s">
        <v>128</v>
      </c>
      <c r="C6" s="63" t="s">
        <v>113</v>
      </c>
      <c r="D6" s="184"/>
      <c r="E6" s="67" t="s">
        <v>114</v>
      </c>
    </row>
    <row r="7" spans="1:5" x14ac:dyDescent="0.25">
      <c r="A7" s="183"/>
      <c r="B7" s="165"/>
      <c r="C7" s="60" t="s">
        <v>0</v>
      </c>
      <c r="D7" s="184"/>
      <c r="E7" s="26" t="s">
        <v>0</v>
      </c>
    </row>
    <row r="8" spans="1:5" ht="31.5" x14ac:dyDescent="0.25">
      <c r="A8" s="55" t="s">
        <v>46</v>
      </c>
      <c r="B8" s="165">
        <v>4</v>
      </c>
      <c r="C8" s="153">
        <v>107065015</v>
      </c>
      <c r="D8" s="91"/>
      <c r="E8" s="90">
        <v>108545688</v>
      </c>
    </row>
    <row r="9" spans="1:5" x14ac:dyDescent="0.25">
      <c r="A9" s="55" t="s">
        <v>45</v>
      </c>
      <c r="B9" s="165">
        <v>4</v>
      </c>
      <c r="C9" s="153">
        <v>20813537.5</v>
      </c>
      <c r="D9" s="91"/>
      <c r="E9" s="90">
        <v>17680568</v>
      </c>
    </row>
    <row r="10" spans="1:5" x14ac:dyDescent="0.25">
      <c r="A10" s="55" t="s">
        <v>1</v>
      </c>
      <c r="B10" s="165">
        <v>4</v>
      </c>
      <c r="C10" s="92">
        <v>-91513766.5</v>
      </c>
      <c r="D10" s="93"/>
      <c r="E10" s="92">
        <v>-90125430</v>
      </c>
    </row>
    <row r="11" spans="1:5" x14ac:dyDescent="0.25">
      <c r="A11" s="35" t="s">
        <v>2</v>
      </c>
      <c r="B11" s="166"/>
      <c r="C11" s="94">
        <f>SUM(C8:C10)</f>
        <v>36364786</v>
      </c>
      <c r="D11" s="95"/>
      <c r="E11" s="96">
        <f>SUM(E8:E10)</f>
        <v>36100826</v>
      </c>
    </row>
    <row r="12" spans="1:5" x14ac:dyDescent="0.25">
      <c r="A12" s="55"/>
      <c r="B12" s="165"/>
      <c r="C12" s="91"/>
      <c r="D12" s="91"/>
      <c r="E12" s="97"/>
    </row>
    <row r="13" spans="1:5" x14ac:dyDescent="0.25">
      <c r="A13" s="55" t="s">
        <v>3</v>
      </c>
      <c r="B13" s="165">
        <v>5</v>
      </c>
      <c r="C13" s="153">
        <v>3537629</v>
      </c>
      <c r="D13" s="91"/>
      <c r="E13" s="98">
        <v>462689</v>
      </c>
    </row>
    <row r="14" spans="1:5" x14ac:dyDescent="0.25">
      <c r="A14" s="55" t="s">
        <v>4</v>
      </c>
      <c r="B14" s="165">
        <v>5</v>
      </c>
      <c r="C14" s="92">
        <v>-2969198</v>
      </c>
      <c r="D14" s="91"/>
      <c r="E14" s="99">
        <v>-1671453</v>
      </c>
    </row>
    <row r="15" spans="1:5" x14ac:dyDescent="0.25">
      <c r="A15" s="35" t="s">
        <v>103</v>
      </c>
      <c r="B15" s="166"/>
      <c r="C15" s="100">
        <f>SUM(C13:C14)</f>
        <v>568431</v>
      </c>
      <c r="D15" s="95"/>
      <c r="E15" s="101">
        <f>SUM(E13:E14)</f>
        <v>-1208764</v>
      </c>
    </row>
    <row r="16" spans="1:5" x14ac:dyDescent="0.25">
      <c r="A16" s="55"/>
      <c r="B16" s="165"/>
      <c r="C16" s="91"/>
      <c r="D16" s="91"/>
      <c r="E16" s="97"/>
    </row>
    <row r="17" spans="1:5" x14ac:dyDescent="0.25">
      <c r="A17" s="55" t="s">
        <v>125</v>
      </c>
      <c r="B17" s="165">
        <v>6</v>
      </c>
      <c r="C17" s="93">
        <v>-1412648</v>
      </c>
      <c r="D17" s="93"/>
      <c r="E17" s="102">
        <v>1294713</v>
      </c>
    </row>
    <row r="18" spans="1:5" ht="47.25" x14ac:dyDescent="0.25">
      <c r="A18" s="55" t="s">
        <v>120</v>
      </c>
      <c r="B18" s="165"/>
      <c r="C18" s="93">
        <v>-62836</v>
      </c>
      <c r="D18" s="93"/>
      <c r="E18" s="93">
        <v>-161777</v>
      </c>
    </row>
    <row r="19" spans="1:5" ht="47.25" x14ac:dyDescent="0.25">
      <c r="A19" s="55" t="s">
        <v>101</v>
      </c>
      <c r="B19" s="165">
        <v>7</v>
      </c>
      <c r="C19" s="45">
        <v>1627991</v>
      </c>
      <c r="D19" s="93"/>
      <c r="E19" s="102">
        <v>-3266961</v>
      </c>
    </row>
    <row r="20" spans="1:5" ht="47.25" x14ac:dyDescent="0.25">
      <c r="A20" s="152" t="s">
        <v>123</v>
      </c>
      <c r="B20" s="165"/>
      <c r="C20" s="102">
        <v>-1550426</v>
      </c>
      <c r="D20" s="93"/>
      <c r="E20" s="102" t="s">
        <v>122</v>
      </c>
    </row>
    <row r="21" spans="1:5" x14ac:dyDescent="0.25">
      <c r="A21" s="55" t="s">
        <v>121</v>
      </c>
      <c r="B21" s="165">
        <v>8</v>
      </c>
      <c r="C21" s="158">
        <v>6170159</v>
      </c>
      <c r="D21" s="93"/>
      <c r="E21" s="104">
        <f>1661254-1269793</f>
        <v>391461</v>
      </c>
    </row>
    <row r="22" spans="1:5" x14ac:dyDescent="0.25">
      <c r="A22" s="35" t="s">
        <v>5</v>
      </c>
      <c r="B22" s="166"/>
      <c r="C22" s="105">
        <f>SUM(C17:C21,C15,C11)</f>
        <v>41705457</v>
      </c>
      <c r="D22" s="95"/>
      <c r="E22" s="105">
        <f>SUM(E17:E21,E15,E11)</f>
        <v>33149498</v>
      </c>
    </row>
    <row r="23" spans="1:5" x14ac:dyDescent="0.25">
      <c r="A23" s="55" t="s">
        <v>116</v>
      </c>
      <c r="B23" s="165">
        <v>9</v>
      </c>
      <c r="C23" s="102">
        <v>-23984416</v>
      </c>
      <c r="D23" s="91"/>
      <c r="E23" s="102">
        <f>-14882954-E24-E25</f>
        <v>-11448173</v>
      </c>
    </row>
    <row r="24" spans="1:5" ht="31.5" x14ac:dyDescent="0.25">
      <c r="A24" s="66" t="s">
        <v>115</v>
      </c>
      <c r="B24" s="165">
        <v>9</v>
      </c>
      <c r="C24" s="102">
        <v>-1621231</v>
      </c>
      <c r="D24" s="106"/>
      <c r="E24" s="102">
        <v>-3277266</v>
      </c>
    </row>
    <row r="25" spans="1:5" x14ac:dyDescent="0.25">
      <c r="A25" s="151" t="s">
        <v>117</v>
      </c>
      <c r="B25" s="165">
        <v>9</v>
      </c>
      <c r="C25" s="102">
        <v>-4090079</v>
      </c>
      <c r="D25" s="106"/>
      <c r="E25" s="102">
        <v>-157515</v>
      </c>
    </row>
    <row r="26" spans="1:5" x14ac:dyDescent="0.25">
      <c r="A26" s="55" t="s">
        <v>6</v>
      </c>
      <c r="B26" s="165"/>
      <c r="C26" s="99">
        <v>-5006297</v>
      </c>
      <c r="D26" s="91"/>
      <c r="E26" s="99">
        <v>-4840719</v>
      </c>
    </row>
    <row r="27" spans="1:5" x14ac:dyDescent="0.25">
      <c r="A27" s="35" t="s">
        <v>7</v>
      </c>
      <c r="B27" s="166"/>
      <c r="C27" s="107">
        <f>SUM(C22:C26)</f>
        <v>7003434</v>
      </c>
      <c r="D27" s="95"/>
      <c r="E27" s="107">
        <f>SUM(E22:E26)</f>
        <v>13425825</v>
      </c>
    </row>
    <row r="28" spans="1:5" x14ac:dyDescent="0.25">
      <c r="A28" s="55" t="s">
        <v>95</v>
      </c>
      <c r="B28" s="165">
        <v>10</v>
      </c>
      <c r="C28" s="92">
        <v>-1662659</v>
      </c>
      <c r="D28" s="91"/>
      <c r="E28" s="92">
        <v>-11312358</v>
      </c>
    </row>
    <row r="29" spans="1:5" x14ac:dyDescent="0.25">
      <c r="A29" s="35" t="s">
        <v>124</v>
      </c>
      <c r="B29" s="166"/>
      <c r="C29" s="108">
        <f>SUM(C27:C28)</f>
        <v>5340775</v>
      </c>
      <c r="D29" s="95"/>
      <c r="E29" s="108">
        <f>SUM(E27:E28)</f>
        <v>2113467</v>
      </c>
    </row>
    <row r="30" spans="1:5" x14ac:dyDescent="0.25">
      <c r="A30" s="35"/>
      <c r="B30" s="166"/>
      <c r="C30" s="109"/>
      <c r="D30" s="95"/>
      <c r="E30" s="107"/>
    </row>
    <row r="31" spans="1:5" x14ac:dyDescent="0.25">
      <c r="A31" s="35" t="s">
        <v>81</v>
      </c>
      <c r="B31" s="166"/>
      <c r="C31" s="109"/>
      <c r="D31" s="95"/>
      <c r="E31" s="107"/>
    </row>
    <row r="32" spans="1:5" ht="47.25" x14ac:dyDescent="0.25">
      <c r="A32" s="57" t="s">
        <v>8</v>
      </c>
      <c r="B32" s="167"/>
      <c r="C32" s="109"/>
      <c r="D32" s="95"/>
      <c r="E32" s="107"/>
    </row>
    <row r="33" spans="1:5" x14ac:dyDescent="0.25">
      <c r="A33" s="55" t="s">
        <v>118</v>
      </c>
      <c r="B33" s="165"/>
      <c r="C33" s="109"/>
      <c r="D33" s="95"/>
      <c r="E33" s="107"/>
    </row>
    <row r="34" spans="1:5" x14ac:dyDescent="0.25">
      <c r="A34" s="55" t="s">
        <v>43</v>
      </c>
      <c r="B34" s="165"/>
      <c r="C34" s="93">
        <v>4985909</v>
      </c>
      <c r="D34" s="95"/>
      <c r="E34" s="103">
        <v>-3674883</v>
      </c>
    </row>
    <row r="35" spans="1:5" ht="17.25" customHeight="1" x14ac:dyDescent="0.25">
      <c r="A35" s="55" t="s">
        <v>44</v>
      </c>
      <c r="B35" s="165"/>
      <c r="C35" s="45">
        <v>62836</v>
      </c>
      <c r="D35" s="95"/>
      <c r="E35" s="103">
        <v>28346</v>
      </c>
    </row>
    <row r="36" spans="1:5" ht="78.75" x14ac:dyDescent="0.25">
      <c r="A36" s="55" t="s">
        <v>49</v>
      </c>
      <c r="B36" s="165"/>
      <c r="C36" s="115">
        <v>0</v>
      </c>
      <c r="D36" s="95"/>
      <c r="E36" s="104"/>
    </row>
    <row r="37" spans="1:5" x14ac:dyDescent="0.25">
      <c r="A37" s="35" t="s">
        <v>104</v>
      </c>
      <c r="B37" s="166"/>
      <c r="C37" s="100">
        <f>SUM(C34:C36)</f>
        <v>5048745</v>
      </c>
      <c r="D37" s="110"/>
      <c r="E37" s="100">
        <f>SUM(E34:E36)</f>
        <v>-3646537</v>
      </c>
    </row>
    <row r="38" spans="1:5" x14ac:dyDescent="0.25">
      <c r="A38" s="35" t="s">
        <v>126</v>
      </c>
      <c r="B38" s="166"/>
      <c r="C38" s="100">
        <f>C37+C29</f>
        <v>10389520</v>
      </c>
      <c r="D38" s="95"/>
      <c r="E38" s="100">
        <f>E37+E29</f>
        <v>-1533070</v>
      </c>
    </row>
    <row r="39" spans="1:5" ht="16.5" thickBot="1" x14ac:dyDescent="0.3">
      <c r="A39" s="163" t="s">
        <v>129</v>
      </c>
      <c r="C39" s="164">
        <v>2535</v>
      </c>
      <c r="E39" s="164">
        <v>1003</v>
      </c>
    </row>
    <row r="40" spans="1:5" ht="16.5" thickTop="1" x14ac:dyDescent="0.25">
      <c r="C40" s="111"/>
      <c r="D40" s="112"/>
      <c r="E40" s="113"/>
    </row>
    <row r="42" spans="1:5" x14ac:dyDescent="0.25">
      <c r="A42" s="58" t="s">
        <v>41</v>
      </c>
      <c r="B42" s="169"/>
      <c r="C42" s="182"/>
      <c r="D42" s="182"/>
      <c r="E42" s="3" t="s">
        <v>105</v>
      </c>
    </row>
    <row r="43" spans="1:5" ht="19.5" customHeight="1" x14ac:dyDescent="0.25">
      <c r="A43" s="1"/>
      <c r="B43" s="170"/>
      <c r="C43" s="2"/>
      <c r="D43" s="12"/>
    </row>
    <row r="44" spans="1:5" x14ac:dyDescent="0.25">
      <c r="A44" s="58" t="s">
        <v>149</v>
      </c>
      <c r="B44" s="169"/>
      <c r="C44" s="182"/>
      <c r="D44" s="182"/>
      <c r="E44" s="3" t="s">
        <v>148</v>
      </c>
    </row>
  </sheetData>
  <mergeCells count="6">
    <mergeCell ref="A2:E2"/>
    <mergeCell ref="A3:E3"/>
    <mergeCell ref="C42:D42"/>
    <mergeCell ref="C44:D44"/>
    <mergeCell ref="A6:A7"/>
    <mergeCell ref="D6:D7"/>
  </mergeCells>
  <pageMargins left="0.98425196850393704" right="0.39" top="0.59055118110236204" bottom="0.59055118110236204" header="0.31496062992126" footer="0.31496062992126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topLeftCell="A43" workbookViewId="0">
      <selection activeCell="B66" sqref="B66"/>
    </sheetView>
  </sheetViews>
  <sheetFormatPr defaultRowHeight="15.75" x14ac:dyDescent="0.25"/>
  <cols>
    <col min="1" max="1" width="73.5703125" style="118" customWidth="1"/>
    <col min="2" max="2" width="21.140625" style="144" customWidth="1"/>
    <col min="3" max="3" width="1.85546875" style="120" customWidth="1"/>
    <col min="4" max="4" width="20.5703125" style="144" customWidth="1"/>
    <col min="5" max="16384" width="9.140625" style="36"/>
  </cols>
  <sheetData>
    <row r="2" spans="1:4" ht="18.75" x14ac:dyDescent="0.25">
      <c r="A2" s="185" t="s">
        <v>50</v>
      </c>
      <c r="B2" s="185"/>
      <c r="C2" s="185"/>
      <c r="D2" s="185"/>
    </row>
    <row r="3" spans="1:4" ht="18.75" x14ac:dyDescent="0.25">
      <c r="A3" s="185" t="s">
        <v>110</v>
      </c>
      <c r="B3" s="185"/>
      <c r="C3" s="185"/>
      <c r="D3" s="185"/>
    </row>
    <row r="4" spans="1:4" x14ac:dyDescent="0.25">
      <c r="A4" s="117"/>
      <c r="B4" s="117"/>
      <c r="C4" s="117"/>
      <c r="D4" s="117"/>
    </row>
    <row r="5" spans="1:4" x14ac:dyDescent="0.25">
      <c r="B5" s="119" t="s">
        <v>130</v>
      </c>
      <c r="D5" s="119" t="s">
        <v>130</v>
      </c>
    </row>
    <row r="6" spans="1:4" ht="50.25" customHeight="1" x14ac:dyDescent="0.25">
      <c r="A6" s="186"/>
      <c r="B6" s="119" t="s">
        <v>113</v>
      </c>
      <c r="C6" s="119"/>
      <c r="D6" s="119" t="s">
        <v>114</v>
      </c>
    </row>
    <row r="7" spans="1:4" ht="18.75" customHeight="1" x14ac:dyDescent="0.25">
      <c r="A7" s="186"/>
      <c r="B7" s="121" t="s">
        <v>0</v>
      </c>
      <c r="C7" s="119"/>
      <c r="D7" s="121" t="s">
        <v>0</v>
      </c>
    </row>
    <row r="8" spans="1:4" ht="31.5" x14ac:dyDescent="0.25">
      <c r="A8" s="122" t="s">
        <v>51</v>
      </c>
      <c r="B8" s="123"/>
      <c r="C8" s="124"/>
      <c r="D8" s="123"/>
    </row>
    <row r="9" spans="1:4" x14ac:dyDescent="0.25">
      <c r="A9" s="125" t="s">
        <v>52</v>
      </c>
      <c r="B9" s="126">
        <v>109104475</v>
      </c>
      <c r="C9" s="127"/>
      <c r="D9" s="154">
        <v>118552533</v>
      </c>
    </row>
    <row r="10" spans="1:4" x14ac:dyDescent="0.25">
      <c r="A10" s="125" t="s">
        <v>53</v>
      </c>
      <c r="B10" s="128">
        <v>-63374513</v>
      </c>
      <c r="C10" s="127"/>
      <c r="D10" s="155">
        <v>-64777247</v>
      </c>
    </row>
    <row r="11" spans="1:4" x14ac:dyDescent="0.25">
      <c r="A11" s="125" t="s">
        <v>54</v>
      </c>
      <c r="B11" s="126">
        <v>3430419</v>
      </c>
      <c r="C11" s="127"/>
      <c r="D11" s="154">
        <v>570671</v>
      </c>
    </row>
    <row r="12" spans="1:4" x14ac:dyDescent="0.25">
      <c r="A12" s="125" t="s">
        <v>55</v>
      </c>
      <c r="B12" s="128">
        <v>-2943387</v>
      </c>
      <c r="C12" s="127"/>
      <c r="D12" s="155">
        <v>-3180217</v>
      </c>
    </row>
    <row r="13" spans="1:4" x14ac:dyDescent="0.25">
      <c r="A13" s="125" t="s">
        <v>102</v>
      </c>
      <c r="B13" s="128">
        <v>-169857</v>
      </c>
      <c r="C13" s="127"/>
      <c r="D13" s="154">
        <v>1009652</v>
      </c>
    </row>
    <row r="14" spans="1:4" ht="31.5" x14ac:dyDescent="0.25">
      <c r="A14" s="125" t="s">
        <v>96</v>
      </c>
      <c r="B14" s="154">
        <v>390334</v>
      </c>
      <c r="C14" s="127"/>
      <c r="D14" s="154">
        <f>27477+31610</f>
        <v>59087</v>
      </c>
    </row>
    <row r="15" spans="1:4" x14ac:dyDescent="0.25">
      <c r="A15" s="125" t="s">
        <v>82</v>
      </c>
      <c r="B15" s="126">
        <v>206391</v>
      </c>
      <c r="C15" s="129"/>
      <c r="D15" s="154">
        <v>486537</v>
      </c>
    </row>
    <row r="16" spans="1:4" x14ac:dyDescent="0.25">
      <c r="A16" s="125" t="s">
        <v>56</v>
      </c>
      <c r="B16" s="128">
        <v>-4698549</v>
      </c>
      <c r="C16" s="127"/>
      <c r="D16" s="155">
        <v>-4718860</v>
      </c>
    </row>
    <row r="17" spans="1:4" x14ac:dyDescent="0.25">
      <c r="A17" s="125"/>
      <c r="B17" s="130">
        <f>SUM(B9:B16)</f>
        <v>41945313</v>
      </c>
      <c r="C17" s="131"/>
      <c r="D17" s="130">
        <f>SUM(D9:D16)</f>
        <v>48002156</v>
      </c>
    </row>
    <row r="18" spans="1:4" x14ac:dyDescent="0.25">
      <c r="A18" s="122" t="s">
        <v>57</v>
      </c>
      <c r="B18" s="132"/>
      <c r="C18" s="133"/>
      <c r="D18" s="134"/>
    </row>
    <row r="19" spans="1:4" x14ac:dyDescent="0.25">
      <c r="A19" s="125" t="s">
        <v>12</v>
      </c>
      <c r="B19" s="128">
        <v>-44185397</v>
      </c>
      <c r="C19" s="128"/>
      <c r="D19" s="154">
        <v>3410818</v>
      </c>
    </row>
    <row r="20" spans="1:4" x14ac:dyDescent="0.25">
      <c r="A20" s="125" t="s">
        <v>13</v>
      </c>
      <c r="B20" s="128">
        <v>-57491315</v>
      </c>
      <c r="C20" s="128"/>
      <c r="D20" s="154">
        <v>1326101</v>
      </c>
    </row>
    <row r="21" spans="1:4" x14ac:dyDescent="0.25">
      <c r="A21" s="125" t="s">
        <v>14</v>
      </c>
      <c r="B21" s="126">
        <v>108925750</v>
      </c>
      <c r="C21" s="128"/>
      <c r="D21" s="155">
        <v>-111152190</v>
      </c>
    </row>
    <row r="22" spans="1:4" x14ac:dyDescent="0.25">
      <c r="A22" s="125" t="s">
        <v>34</v>
      </c>
      <c r="B22" s="126">
        <v>9551293</v>
      </c>
      <c r="C22" s="128"/>
      <c r="D22" s="154">
        <v>7624962</v>
      </c>
    </row>
    <row r="23" spans="1:4" x14ac:dyDescent="0.25">
      <c r="A23" s="125" t="s">
        <v>48</v>
      </c>
      <c r="B23" s="128">
        <v>-57465865</v>
      </c>
      <c r="C23" s="128"/>
      <c r="D23" s="155">
        <v>-14951307</v>
      </c>
    </row>
    <row r="24" spans="1:4" x14ac:dyDescent="0.25">
      <c r="A24" s="125" t="s">
        <v>58</v>
      </c>
      <c r="B24" s="128">
        <v>-816278</v>
      </c>
      <c r="C24" s="128"/>
      <c r="D24" s="154">
        <v>45057219</v>
      </c>
    </row>
    <row r="25" spans="1:4" x14ac:dyDescent="0.25">
      <c r="A25" s="125" t="s">
        <v>59</v>
      </c>
      <c r="B25" s="126">
        <v>681144</v>
      </c>
      <c r="C25" s="118"/>
      <c r="D25" s="154">
        <v>858574</v>
      </c>
    </row>
    <row r="26" spans="1:4" x14ac:dyDescent="0.25">
      <c r="A26" s="122" t="s">
        <v>60</v>
      </c>
      <c r="B26" s="128"/>
      <c r="C26" s="128"/>
      <c r="D26" s="118"/>
    </row>
    <row r="27" spans="1:4" x14ac:dyDescent="0.25">
      <c r="A27" s="125" t="s">
        <v>61</v>
      </c>
      <c r="B27" s="128">
        <v>-3273187</v>
      </c>
      <c r="C27" s="128"/>
      <c r="D27" s="154">
        <v>302721</v>
      </c>
    </row>
    <row r="28" spans="1:4" ht="31.5" x14ac:dyDescent="0.25">
      <c r="A28" s="125" t="s">
        <v>47</v>
      </c>
      <c r="B28" s="128">
        <v>-9262333</v>
      </c>
      <c r="C28" s="128"/>
      <c r="D28" s="128">
        <v>-333333</v>
      </c>
    </row>
    <row r="29" spans="1:4" x14ac:dyDescent="0.25">
      <c r="A29" s="125" t="s">
        <v>21</v>
      </c>
      <c r="B29" s="126">
        <v>69804978</v>
      </c>
      <c r="C29" s="126"/>
      <c r="D29" s="126">
        <v>35000000</v>
      </c>
    </row>
    <row r="30" spans="1:4" x14ac:dyDescent="0.25">
      <c r="A30" s="125" t="s">
        <v>22</v>
      </c>
      <c r="B30" s="128">
        <v>-223170028</v>
      </c>
      <c r="C30" s="128"/>
      <c r="D30" s="155">
        <v>-205763246</v>
      </c>
    </row>
    <row r="31" spans="1:4" x14ac:dyDescent="0.25">
      <c r="A31" s="125" t="s">
        <v>25</v>
      </c>
      <c r="B31" s="135">
        <v>993745</v>
      </c>
      <c r="C31" s="126"/>
      <c r="D31" s="135">
        <v>6710452</v>
      </c>
    </row>
    <row r="32" spans="1:4" ht="31.5" x14ac:dyDescent="0.25">
      <c r="A32" s="122" t="s">
        <v>107</v>
      </c>
      <c r="B32" s="136">
        <f>SUM(B17:B31)</f>
        <v>-163762180</v>
      </c>
      <c r="C32" s="137"/>
      <c r="D32" s="136">
        <f>SUM(D17:D31)</f>
        <v>-183907073</v>
      </c>
    </row>
    <row r="33" spans="1:4" x14ac:dyDescent="0.25">
      <c r="A33" s="125" t="s">
        <v>62</v>
      </c>
      <c r="B33" s="128">
        <v>-4582676</v>
      </c>
      <c r="C33" s="127"/>
      <c r="D33" s="155">
        <v>-1861779</v>
      </c>
    </row>
    <row r="34" spans="1:4" x14ac:dyDescent="0.25">
      <c r="A34" s="122" t="s">
        <v>108</v>
      </c>
      <c r="B34" s="138">
        <f>SUM(B32:B33)</f>
        <v>-168344856</v>
      </c>
      <c r="C34" s="137"/>
      <c r="D34" s="138">
        <f>SUM(D32:D33)</f>
        <v>-185768852</v>
      </c>
    </row>
    <row r="35" spans="1:4" x14ac:dyDescent="0.25">
      <c r="A35" s="122"/>
      <c r="B35" s="131"/>
      <c r="C35" s="131"/>
      <c r="D35" s="131"/>
    </row>
    <row r="36" spans="1:4" ht="31.5" x14ac:dyDescent="0.25">
      <c r="A36" s="122" t="s">
        <v>63</v>
      </c>
      <c r="B36" s="132"/>
      <c r="C36" s="133"/>
      <c r="D36" s="132"/>
    </row>
    <row r="37" spans="1:4" ht="31.5" x14ac:dyDescent="0.25">
      <c r="A37" s="139" t="s">
        <v>83</v>
      </c>
      <c r="B37" s="128">
        <v>-499104</v>
      </c>
      <c r="C37" s="127"/>
      <c r="D37" s="128">
        <v>-4816656</v>
      </c>
    </row>
    <row r="38" spans="1:4" x14ac:dyDescent="0.25">
      <c r="A38" s="125" t="s">
        <v>64</v>
      </c>
      <c r="B38" s="126">
        <v>2574</v>
      </c>
      <c r="C38" s="127"/>
      <c r="D38" s="128">
        <v>4071</v>
      </c>
    </row>
    <row r="39" spans="1:4" hidden="1" x14ac:dyDescent="0.25">
      <c r="A39" s="140" t="s">
        <v>88</v>
      </c>
      <c r="B39" s="128">
        <v>0</v>
      </c>
      <c r="C39" s="128"/>
      <c r="D39" s="128">
        <v>0</v>
      </c>
    </row>
    <row r="40" spans="1:4" x14ac:dyDescent="0.25">
      <c r="A40" s="139" t="s">
        <v>84</v>
      </c>
      <c r="B40" s="141">
        <v>-40230662</v>
      </c>
      <c r="C40" s="127"/>
      <c r="D40" s="156">
        <v>-75937295</v>
      </c>
    </row>
    <row r="41" spans="1:4" x14ac:dyDescent="0.25">
      <c r="A41" s="139" t="s">
        <v>85</v>
      </c>
      <c r="B41" s="126">
        <v>181274578</v>
      </c>
      <c r="C41" s="127"/>
      <c r="D41" s="154">
        <v>56867548</v>
      </c>
    </row>
    <row r="42" spans="1:4" ht="31.5" x14ac:dyDescent="0.25">
      <c r="A42" s="122" t="s">
        <v>97</v>
      </c>
      <c r="B42" s="130">
        <f>SUM(B37:B41)</f>
        <v>140547386</v>
      </c>
      <c r="C42" s="137"/>
      <c r="D42" s="138">
        <f>SUM(D37:D41)</f>
        <v>-23882332</v>
      </c>
    </row>
    <row r="43" spans="1:4" x14ac:dyDescent="0.25">
      <c r="A43" s="122"/>
      <c r="B43" s="187"/>
      <c r="C43" s="131"/>
      <c r="D43" s="187"/>
    </row>
    <row r="44" spans="1:4" ht="31.5" x14ac:dyDescent="0.25">
      <c r="A44" s="122" t="s">
        <v>65</v>
      </c>
      <c r="B44" s="187"/>
      <c r="C44" s="131"/>
      <c r="D44" s="187"/>
    </row>
    <row r="45" spans="1:4" x14ac:dyDescent="0.25">
      <c r="A45" s="125" t="s">
        <v>87</v>
      </c>
      <c r="B45" s="126">
        <v>27000000</v>
      </c>
      <c r="C45" s="126"/>
      <c r="D45" s="128" t="s">
        <v>122</v>
      </c>
    </row>
    <row r="46" spans="1:4" x14ac:dyDescent="0.25">
      <c r="A46" s="125" t="s">
        <v>66</v>
      </c>
      <c r="B46" s="126">
        <v>68484000</v>
      </c>
      <c r="C46" s="126"/>
      <c r="D46" s="126">
        <v>100000000</v>
      </c>
    </row>
    <row r="47" spans="1:4" x14ac:dyDescent="0.25">
      <c r="A47" s="125" t="s">
        <v>67</v>
      </c>
      <c r="B47" s="128">
        <v>0</v>
      </c>
      <c r="C47" s="127"/>
      <c r="D47" s="155">
        <v>-31246530</v>
      </c>
    </row>
    <row r="48" spans="1:4" x14ac:dyDescent="0.25">
      <c r="A48" s="125" t="s">
        <v>68</v>
      </c>
      <c r="B48" s="128">
        <v>-973143</v>
      </c>
      <c r="C48" s="127"/>
      <c r="D48" s="128">
        <v>-1428367</v>
      </c>
    </row>
    <row r="49" spans="1:4" x14ac:dyDescent="0.25">
      <c r="A49" s="122" t="s">
        <v>106</v>
      </c>
      <c r="B49" s="130">
        <f>SUM(B45:B48)</f>
        <v>94510857</v>
      </c>
      <c r="C49" s="131"/>
      <c r="D49" s="130">
        <f>SUM(D45:D48)</f>
        <v>67325103</v>
      </c>
    </row>
    <row r="50" spans="1:4" x14ac:dyDescent="0.25">
      <c r="A50" s="122"/>
      <c r="B50" s="134"/>
      <c r="C50" s="131"/>
      <c r="D50" s="134"/>
    </row>
    <row r="51" spans="1:4" ht="31.5" x14ac:dyDescent="0.25">
      <c r="A51" s="122" t="s">
        <v>98</v>
      </c>
      <c r="B51" s="131">
        <f>SUM(B49,B42,B34)</f>
        <v>66713387</v>
      </c>
      <c r="C51" s="131"/>
      <c r="D51" s="157">
        <f>SUM(D49,D42,D34)</f>
        <v>-142326081</v>
      </c>
    </row>
    <row r="52" spans="1:4" ht="31.5" x14ac:dyDescent="0.25">
      <c r="A52" s="125" t="s">
        <v>69</v>
      </c>
      <c r="B52" s="126">
        <v>4539278</v>
      </c>
      <c r="C52" s="127"/>
      <c r="D52" s="126">
        <v>5908467</v>
      </c>
    </row>
    <row r="53" spans="1:4" ht="31.5" x14ac:dyDescent="0.25">
      <c r="A53" s="125" t="s">
        <v>86</v>
      </c>
      <c r="B53" s="126">
        <v>12385</v>
      </c>
      <c r="C53" s="127"/>
      <c r="D53" s="128">
        <v>-12088</v>
      </c>
    </row>
    <row r="54" spans="1:4" x14ac:dyDescent="0.25">
      <c r="A54" s="125" t="s">
        <v>70</v>
      </c>
      <c r="B54" s="142">
        <v>290168409</v>
      </c>
      <c r="C54" s="133"/>
      <c r="D54" s="142">
        <v>452595842</v>
      </c>
    </row>
    <row r="55" spans="1:4" ht="16.5" thickBot="1" x14ac:dyDescent="0.3">
      <c r="A55" s="122" t="s">
        <v>71</v>
      </c>
      <c r="B55" s="143">
        <f>SUM(B51:B54)</f>
        <v>361433459</v>
      </c>
      <c r="C55" s="131"/>
      <c r="D55" s="143">
        <f>SUM(D51:D54)</f>
        <v>316166140</v>
      </c>
    </row>
    <row r="56" spans="1:4" ht="16.5" thickTop="1" x14ac:dyDescent="0.25"/>
    <row r="59" spans="1:4" s="61" customFormat="1" ht="18.75" x14ac:dyDescent="0.3">
      <c r="A59" s="58" t="s">
        <v>41</v>
      </c>
      <c r="B59" s="173"/>
      <c r="C59" s="174"/>
      <c r="D59" s="3" t="s">
        <v>105</v>
      </c>
    </row>
    <row r="60" spans="1:4" s="61" customFormat="1" ht="21" customHeight="1" x14ac:dyDescent="0.3">
      <c r="A60" s="147"/>
      <c r="B60" s="148"/>
      <c r="C60" s="149"/>
      <c r="D60" s="150"/>
    </row>
    <row r="61" spans="1:4" s="61" customFormat="1" ht="18.75" x14ac:dyDescent="0.3">
      <c r="A61" s="58" t="s">
        <v>149</v>
      </c>
      <c r="B61" s="145"/>
      <c r="C61" s="146"/>
      <c r="D61" s="3" t="s">
        <v>148</v>
      </c>
    </row>
  </sheetData>
  <mergeCells count="5">
    <mergeCell ref="A2:D2"/>
    <mergeCell ref="A3:D3"/>
    <mergeCell ref="A6:A7"/>
    <mergeCell ref="B43:B44"/>
    <mergeCell ref="D43:D44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tabSelected="1" topLeftCell="A32" zoomScale="85" zoomScaleNormal="85" zoomScaleSheetLayoutView="85" workbookViewId="0">
      <selection activeCell="A46" sqref="A46:D46"/>
    </sheetView>
  </sheetViews>
  <sheetFormatPr defaultColWidth="9.140625" defaultRowHeight="15.75" outlineLevelRow="1" x14ac:dyDescent="0.25"/>
  <cols>
    <col min="1" max="1" width="76.85546875" style="37" customWidth="1"/>
    <col min="2" max="2" width="16.7109375" style="38" customWidth="1"/>
    <col min="3" max="3" width="15" style="38" hidden="1" customWidth="1"/>
    <col min="4" max="4" width="25" style="38" customWidth="1"/>
    <col min="5" max="5" width="17.42578125" style="38" customWidth="1"/>
    <col min="6" max="6" width="17.85546875" style="38" customWidth="1"/>
    <col min="7" max="7" width="17.28515625" style="38" customWidth="1"/>
    <col min="8" max="8" width="16" style="38" customWidth="1"/>
    <col min="9" max="9" width="0" hidden="1" customWidth="1"/>
    <col min="10" max="10" width="10.5703125" style="37" bestFit="1" customWidth="1"/>
    <col min="11" max="11" width="9.140625" style="37"/>
    <col min="12" max="12" width="11.85546875" style="37" bestFit="1" customWidth="1"/>
    <col min="13" max="16384" width="9.140625" style="37"/>
  </cols>
  <sheetData>
    <row r="2" spans="1:9" ht="18.75" x14ac:dyDescent="0.25">
      <c r="A2" s="190" t="s">
        <v>72</v>
      </c>
      <c r="B2" s="190"/>
      <c r="C2" s="190"/>
      <c r="D2" s="190"/>
      <c r="E2" s="190"/>
      <c r="F2" s="190"/>
      <c r="G2" s="190"/>
      <c r="H2" s="190"/>
    </row>
    <row r="3" spans="1:9" ht="18.75" x14ac:dyDescent="0.25">
      <c r="A3" s="191" t="s">
        <v>109</v>
      </c>
      <c r="B3" s="191"/>
      <c r="C3" s="191"/>
      <c r="D3" s="191"/>
      <c r="E3" s="191"/>
      <c r="F3" s="191"/>
      <c r="G3" s="191"/>
      <c r="H3" s="191"/>
    </row>
    <row r="4" spans="1:9" x14ac:dyDescent="0.25">
      <c r="H4" s="39"/>
    </row>
    <row r="5" spans="1:9" ht="15.75" customHeight="1" x14ac:dyDescent="0.25">
      <c r="A5" s="192"/>
      <c r="B5" s="188" t="s">
        <v>28</v>
      </c>
      <c r="C5" s="188" t="s">
        <v>73</v>
      </c>
      <c r="D5" s="188" t="s">
        <v>76</v>
      </c>
      <c r="E5" s="188" t="s">
        <v>119</v>
      </c>
      <c r="F5" s="188" t="s">
        <v>74</v>
      </c>
      <c r="G5" s="188" t="s">
        <v>30</v>
      </c>
      <c r="H5" s="188" t="s">
        <v>75</v>
      </c>
    </row>
    <row r="6" spans="1:9" s="40" customFormat="1" ht="230.25" customHeight="1" x14ac:dyDescent="0.25">
      <c r="A6" s="192"/>
      <c r="B6" s="188"/>
      <c r="C6" s="188"/>
      <c r="D6" s="188"/>
      <c r="E6" s="188"/>
      <c r="F6" s="188"/>
      <c r="G6" s="188"/>
      <c r="H6" s="188"/>
      <c r="I6"/>
    </row>
    <row r="7" spans="1:9" s="40" customFormat="1" x14ac:dyDescent="0.25">
      <c r="A7" s="41"/>
      <c r="B7" s="42" t="s">
        <v>0</v>
      </c>
      <c r="C7" s="42" t="s">
        <v>0</v>
      </c>
      <c r="D7" s="42" t="s">
        <v>0</v>
      </c>
      <c r="E7" s="42" t="s">
        <v>0</v>
      </c>
      <c r="F7" s="42" t="s">
        <v>0</v>
      </c>
      <c r="G7" s="42" t="s">
        <v>0</v>
      </c>
      <c r="H7" s="42" t="s">
        <v>0</v>
      </c>
      <c r="I7"/>
    </row>
    <row r="8" spans="1:9" x14ac:dyDescent="0.25">
      <c r="A8" s="43" t="s">
        <v>78</v>
      </c>
      <c r="B8" s="71">
        <v>398667511</v>
      </c>
      <c r="C8" s="73">
        <v>0</v>
      </c>
      <c r="D8" s="72">
        <v>914412</v>
      </c>
      <c r="E8" s="73">
        <v>-3029141</v>
      </c>
      <c r="F8" s="71">
        <v>28423220</v>
      </c>
      <c r="G8" s="74">
        <v>-16808848</v>
      </c>
      <c r="H8" s="71">
        <f>SUM(B8:G8)</f>
        <v>408167154</v>
      </c>
    </row>
    <row r="9" spans="1:9" ht="31.5" x14ac:dyDescent="0.25">
      <c r="A9" s="44" t="s">
        <v>131</v>
      </c>
      <c r="B9" s="72"/>
      <c r="C9" s="72"/>
      <c r="D9" s="75">
        <v>-914412</v>
      </c>
      <c r="E9" s="76">
        <v>602381</v>
      </c>
      <c r="F9" s="72"/>
      <c r="G9" s="75">
        <v>-24975059</v>
      </c>
      <c r="H9" s="75">
        <f>SUM(B9:G9)</f>
        <v>-25287090</v>
      </c>
    </row>
    <row r="10" spans="1:9" x14ac:dyDescent="0.25">
      <c r="A10" s="43" t="s">
        <v>79</v>
      </c>
      <c r="B10" s="71">
        <f>SUM(B8:B9)</f>
        <v>398667511</v>
      </c>
      <c r="C10" s="73">
        <f t="shared" ref="C10:F10" si="0">SUM(C8:C9)</f>
        <v>0</v>
      </c>
      <c r="D10" s="73">
        <f t="shared" si="0"/>
        <v>0</v>
      </c>
      <c r="E10" s="73">
        <f t="shared" si="0"/>
        <v>-2426760</v>
      </c>
      <c r="F10" s="71">
        <f t="shared" si="0"/>
        <v>28423220</v>
      </c>
      <c r="G10" s="73">
        <f>SUM(G8:G9)</f>
        <v>-41783907</v>
      </c>
      <c r="H10" s="71">
        <f t="shared" ref="H10" si="1">SUM(H8:H9)</f>
        <v>382880064</v>
      </c>
    </row>
    <row r="11" spans="1:9" outlineLevel="1" x14ac:dyDescent="0.25">
      <c r="A11" s="44" t="s">
        <v>132</v>
      </c>
      <c r="B11" s="77"/>
      <c r="C11" s="77"/>
      <c r="D11" s="77"/>
      <c r="E11" s="77"/>
      <c r="F11" s="77"/>
      <c r="G11" s="75">
        <v>2113467</v>
      </c>
      <c r="H11" s="75">
        <f>SUM(B11:G11)</f>
        <v>2113467</v>
      </c>
    </row>
    <row r="12" spans="1:9" outlineLevel="1" x14ac:dyDescent="0.25">
      <c r="A12" s="43" t="s">
        <v>133</v>
      </c>
      <c r="B12" s="77"/>
      <c r="C12" s="77"/>
      <c r="D12" s="77"/>
      <c r="E12" s="77"/>
      <c r="F12" s="77"/>
      <c r="G12" s="78"/>
      <c r="H12" s="78"/>
    </row>
    <row r="13" spans="1:9" ht="31.5" outlineLevel="1" x14ac:dyDescent="0.25">
      <c r="A13" s="57" t="s">
        <v>8</v>
      </c>
      <c r="B13" s="77"/>
      <c r="C13" s="77"/>
      <c r="D13" s="77"/>
      <c r="E13" s="77"/>
      <c r="F13" s="77"/>
      <c r="G13" s="78"/>
      <c r="H13" s="78"/>
    </row>
    <row r="14" spans="1:9" ht="31.5" outlineLevel="1" x14ac:dyDescent="0.25">
      <c r="A14" s="44" t="s">
        <v>134</v>
      </c>
      <c r="B14" s="77"/>
      <c r="C14" s="77"/>
      <c r="D14" s="77"/>
      <c r="E14" s="69">
        <v>-3674883</v>
      </c>
      <c r="F14" s="69"/>
      <c r="G14" s="77"/>
      <c r="H14" s="69">
        <f>SUM(B14:G14)</f>
        <v>-3674883</v>
      </c>
    </row>
    <row r="15" spans="1:9" ht="31.5" outlineLevel="1" x14ac:dyDescent="0.25">
      <c r="A15" s="44" t="s">
        <v>135</v>
      </c>
      <c r="B15" s="77"/>
      <c r="C15" s="77"/>
      <c r="D15" s="77"/>
      <c r="E15" s="69">
        <v>28346</v>
      </c>
      <c r="F15" s="69"/>
      <c r="G15" s="77"/>
      <c r="H15" s="69">
        <f>SUM(B15:G15)</f>
        <v>28346</v>
      </c>
    </row>
    <row r="16" spans="1:9" outlineLevel="1" x14ac:dyDescent="0.25">
      <c r="A16" s="43" t="s">
        <v>136</v>
      </c>
      <c r="B16" s="79">
        <f t="shared" ref="B16:G16" si="2">SUM(B13:B15)</f>
        <v>0</v>
      </c>
      <c r="C16" s="79">
        <f t="shared" si="2"/>
        <v>0</v>
      </c>
      <c r="D16" s="79">
        <f t="shared" si="2"/>
        <v>0</v>
      </c>
      <c r="E16" s="79">
        <f t="shared" si="2"/>
        <v>-3646537</v>
      </c>
      <c r="F16" s="79">
        <f t="shared" si="2"/>
        <v>0</v>
      </c>
      <c r="G16" s="79">
        <f t="shared" si="2"/>
        <v>0</v>
      </c>
      <c r="H16" s="79">
        <f>SUM(B16:G16)</f>
        <v>-3646537</v>
      </c>
    </row>
    <row r="17" spans="1:12" outlineLevel="1" x14ac:dyDescent="0.25">
      <c r="A17" s="43" t="s">
        <v>137</v>
      </c>
      <c r="B17" s="73">
        <f t="shared" ref="B17:G17" si="3">SUM(B11:B15)</f>
        <v>0</v>
      </c>
      <c r="C17" s="73">
        <f t="shared" si="3"/>
        <v>0</v>
      </c>
      <c r="D17" s="73">
        <f t="shared" si="3"/>
        <v>0</v>
      </c>
      <c r="E17" s="73">
        <f t="shared" si="3"/>
        <v>-3646537</v>
      </c>
      <c r="F17" s="73">
        <f t="shared" si="3"/>
        <v>0</v>
      </c>
      <c r="G17" s="73">
        <f t="shared" si="3"/>
        <v>2113467</v>
      </c>
      <c r="H17" s="73">
        <f>SUM(B17:G17)</f>
        <v>-1533070</v>
      </c>
    </row>
    <row r="18" spans="1:12" ht="31.5" outlineLevel="1" x14ac:dyDescent="0.25">
      <c r="A18" s="43" t="s">
        <v>77</v>
      </c>
      <c r="B18" s="79"/>
      <c r="C18" s="79"/>
      <c r="D18" s="79"/>
      <c r="E18" s="80"/>
      <c r="F18" s="79"/>
      <c r="G18" s="80"/>
      <c r="H18" s="80"/>
    </row>
    <row r="19" spans="1:12" hidden="1" outlineLevel="1" x14ac:dyDescent="0.25">
      <c r="A19" s="44" t="s">
        <v>92</v>
      </c>
      <c r="B19" s="81"/>
      <c r="C19" s="69"/>
      <c r="D19" s="79"/>
      <c r="E19" s="79"/>
      <c r="F19" s="81"/>
      <c r="G19" s="82"/>
      <c r="H19" s="81">
        <f>SUM(B19:G19)</f>
        <v>0</v>
      </c>
      <c r="L19" s="64"/>
    </row>
    <row r="20" spans="1:12" hidden="1" outlineLevel="1" x14ac:dyDescent="0.25">
      <c r="A20" s="44" t="s">
        <v>93</v>
      </c>
      <c r="B20" s="69"/>
      <c r="C20" s="69"/>
      <c r="D20" s="79"/>
      <c r="E20" s="79"/>
      <c r="F20" s="81"/>
      <c r="G20" s="81"/>
      <c r="H20" s="69">
        <f>SUM(B20:G20)</f>
        <v>0</v>
      </c>
      <c r="L20" s="64"/>
    </row>
    <row r="21" spans="1:12" outlineLevel="1" x14ac:dyDescent="0.25">
      <c r="A21" s="44" t="s">
        <v>138</v>
      </c>
      <c r="B21" s="83"/>
      <c r="C21" s="83"/>
      <c r="D21" s="79"/>
      <c r="E21" s="79"/>
      <c r="F21" s="69"/>
      <c r="G21" s="69">
        <v>-1428367</v>
      </c>
      <c r="H21" s="69">
        <f>SUM(B21:G21)</f>
        <v>-1428367</v>
      </c>
    </row>
    <row r="22" spans="1:12" ht="31.5" hidden="1" outlineLevel="1" x14ac:dyDescent="0.25">
      <c r="A22" s="44" t="s">
        <v>94</v>
      </c>
      <c r="B22" s="83"/>
      <c r="C22" s="83"/>
      <c r="D22" s="79"/>
      <c r="E22" s="79"/>
      <c r="F22" s="69"/>
      <c r="G22" s="69"/>
      <c r="H22" s="69">
        <f>SUM(B22:G22)</f>
        <v>0</v>
      </c>
    </row>
    <row r="23" spans="1:12" ht="31.5" outlineLevel="1" x14ac:dyDescent="0.25">
      <c r="A23" s="43" t="s">
        <v>91</v>
      </c>
      <c r="B23" s="71"/>
      <c r="C23" s="73">
        <f t="shared" ref="C23:H23" si="4">SUM(C19:C22)</f>
        <v>0</v>
      </c>
      <c r="D23" s="73">
        <f t="shared" si="4"/>
        <v>0</v>
      </c>
      <c r="E23" s="73">
        <f t="shared" si="4"/>
        <v>0</v>
      </c>
      <c r="F23" s="73">
        <f t="shared" si="4"/>
        <v>0</v>
      </c>
      <c r="G23" s="73">
        <f t="shared" si="4"/>
        <v>-1428367</v>
      </c>
      <c r="H23" s="73">
        <f t="shared" si="4"/>
        <v>-1428367</v>
      </c>
    </row>
    <row r="24" spans="1:12" ht="30" customHeight="1" outlineLevel="1" thickBot="1" x14ac:dyDescent="0.3">
      <c r="A24" s="43" t="s">
        <v>139</v>
      </c>
      <c r="B24" s="84">
        <f t="shared" ref="B24:H24" si="5">B10+B17+B23</f>
        <v>398667511</v>
      </c>
      <c r="C24" s="68">
        <f t="shared" si="5"/>
        <v>0</v>
      </c>
      <c r="D24" s="68">
        <f t="shared" si="5"/>
        <v>0</v>
      </c>
      <c r="E24" s="68">
        <f t="shared" si="5"/>
        <v>-6073297</v>
      </c>
      <c r="F24" s="84">
        <f t="shared" si="5"/>
        <v>28423220</v>
      </c>
      <c r="G24" s="68">
        <f t="shared" si="5"/>
        <v>-41098807</v>
      </c>
      <c r="H24" s="84">
        <f t="shared" si="5"/>
        <v>379918627</v>
      </c>
    </row>
    <row r="25" spans="1:12" ht="24.75" customHeight="1" outlineLevel="1" thickTop="1" x14ac:dyDescent="0.25">
      <c r="A25" s="43"/>
      <c r="B25" s="80"/>
      <c r="C25" s="80"/>
      <c r="D25" s="80"/>
      <c r="E25" s="79"/>
      <c r="F25" s="80"/>
      <c r="G25" s="79"/>
      <c r="H25" s="80"/>
    </row>
    <row r="26" spans="1:12" x14ac:dyDescent="0.25">
      <c r="A26" s="43" t="s">
        <v>100</v>
      </c>
      <c r="B26" s="71">
        <v>408667511</v>
      </c>
      <c r="C26" s="85">
        <v>0</v>
      </c>
      <c r="D26" s="85">
        <v>0</v>
      </c>
      <c r="E26" s="73">
        <v>-7495235</v>
      </c>
      <c r="F26" s="71">
        <v>28423220</v>
      </c>
      <c r="G26" s="73">
        <v>-53561149</v>
      </c>
      <c r="H26" s="71">
        <f>SUM(B26:G26)</f>
        <v>376034347</v>
      </c>
    </row>
    <row r="27" spans="1:12" x14ac:dyDescent="0.25">
      <c r="A27" s="44" t="s">
        <v>140</v>
      </c>
      <c r="B27" s="77"/>
      <c r="C27" s="77"/>
      <c r="D27" s="77"/>
      <c r="E27" s="77"/>
      <c r="F27" s="77"/>
      <c r="G27" s="81">
        <v>5340775</v>
      </c>
      <c r="H27" s="81">
        <f>SUM(B27:G27)</f>
        <v>5340775</v>
      </c>
      <c r="I27">
        <f>H27-'ф. 2 конс'!C29</f>
        <v>0</v>
      </c>
    </row>
    <row r="28" spans="1:12" x14ac:dyDescent="0.25">
      <c r="A28" s="43" t="s">
        <v>80</v>
      </c>
      <c r="B28" s="77"/>
      <c r="C28" s="77"/>
      <c r="D28" s="77"/>
      <c r="E28" s="77"/>
      <c r="F28" s="77"/>
      <c r="G28" s="69"/>
      <c r="H28" s="69"/>
    </row>
    <row r="29" spans="1:12" ht="31.5" x14ac:dyDescent="0.25">
      <c r="A29" s="57" t="s">
        <v>8</v>
      </c>
      <c r="B29" s="77"/>
      <c r="C29" s="77"/>
      <c r="D29" s="77"/>
      <c r="E29" s="77"/>
      <c r="F29" s="77"/>
      <c r="G29" s="69"/>
      <c r="H29" s="69"/>
    </row>
    <row r="30" spans="1:12" ht="31.5" x14ac:dyDescent="0.25">
      <c r="A30" s="44" t="s">
        <v>141</v>
      </c>
      <c r="B30" s="77"/>
      <c r="C30" s="77"/>
      <c r="D30" s="77"/>
      <c r="E30" s="69">
        <f>'ф. 2 конс'!C34</f>
        <v>4985909</v>
      </c>
      <c r="F30" s="69"/>
      <c r="G30" s="77"/>
      <c r="H30" s="81">
        <f>SUM(B30:G30)</f>
        <v>4985909</v>
      </c>
      <c r="I30">
        <f>H30-'ф. 2 конс'!C34</f>
        <v>0</v>
      </c>
    </row>
    <row r="31" spans="1:12" ht="31.5" x14ac:dyDescent="0.25">
      <c r="A31" s="44" t="s">
        <v>142</v>
      </c>
      <c r="B31" s="86"/>
      <c r="C31" s="86"/>
      <c r="D31" s="86"/>
      <c r="E31" s="69">
        <v>62836</v>
      </c>
      <c r="F31" s="87"/>
      <c r="G31" s="87"/>
      <c r="H31" s="81">
        <f>SUM(B31:G31)</f>
        <v>62836</v>
      </c>
      <c r="I31">
        <f>H31-'ф. 2 конс'!C35</f>
        <v>0</v>
      </c>
    </row>
    <row r="32" spans="1:12" x14ac:dyDescent="0.25">
      <c r="A32" s="43" t="s">
        <v>143</v>
      </c>
      <c r="B32" s="116">
        <f t="shared" ref="B32:I32" si="6">SUM(B30:B31)</f>
        <v>0</v>
      </c>
      <c r="C32" s="116">
        <f t="shared" si="6"/>
        <v>0</v>
      </c>
      <c r="D32" s="116">
        <f t="shared" si="6"/>
        <v>0</v>
      </c>
      <c r="E32" s="71">
        <f t="shared" si="6"/>
        <v>5048745</v>
      </c>
      <c r="F32" s="116">
        <f t="shared" si="6"/>
        <v>0</v>
      </c>
      <c r="G32" s="116">
        <f t="shared" si="6"/>
        <v>0</v>
      </c>
      <c r="H32" s="71">
        <f t="shared" si="6"/>
        <v>5048745</v>
      </c>
      <c r="I32" s="70">
        <f t="shared" si="6"/>
        <v>0</v>
      </c>
    </row>
    <row r="33" spans="1:9" x14ac:dyDescent="0.25">
      <c r="A33" s="43" t="s">
        <v>144</v>
      </c>
      <c r="B33" s="116">
        <f t="shared" ref="B33:I33" si="7">SUM(B27:B31)</f>
        <v>0</v>
      </c>
      <c r="C33" s="116">
        <f t="shared" si="7"/>
        <v>0</v>
      </c>
      <c r="D33" s="116">
        <f t="shared" si="7"/>
        <v>0</v>
      </c>
      <c r="E33" s="71">
        <f t="shared" si="7"/>
        <v>5048745</v>
      </c>
      <c r="F33" s="116">
        <f t="shared" si="7"/>
        <v>0</v>
      </c>
      <c r="G33" s="71">
        <f t="shared" si="7"/>
        <v>5340775</v>
      </c>
      <c r="H33" s="71">
        <f t="shared" si="7"/>
        <v>10389520</v>
      </c>
      <c r="I33" s="71">
        <f t="shared" si="7"/>
        <v>0</v>
      </c>
    </row>
    <row r="34" spans="1:9" ht="31.5" x14ac:dyDescent="0.25">
      <c r="A34" s="43" t="s">
        <v>77</v>
      </c>
      <c r="B34" s="79"/>
      <c r="C34" s="79"/>
      <c r="D34" s="79"/>
      <c r="E34" s="79"/>
      <c r="F34" s="79"/>
      <c r="G34" s="79"/>
      <c r="H34" s="79"/>
    </row>
    <row r="35" spans="1:9" x14ac:dyDescent="0.25">
      <c r="A35" s="44" t="s">
        <v>145</v>
      </c>
      <c r="B35" s="69">
        <v>27000000</v>
      </c>
      <c r="C35" s="79"/>
      <c r="D35" s="79"/>
      <c r="E35" s="79"/>
      <c r="F35" s="79"/>
      <c r="G35" s="79"/>
      <c r="H35" s="81">
        <f>SUM(B35:G35)</f>
        <v>27000000</v>
      </c>
    </row>
    <row r="36" spans="1:9" x14ac:dyDescent="0.25">
      <c r="A36" s="44" t="s">
        <v>138</v>
      </c>
      <c r="B36" s="83"/>
      <c r="C36" s="83"/>
      <c r="D36" s="79"/>
      <c r="E36" s="79"/>
      <c r="F36" s="69"/>
      <c r="G36" s="69">
        <v>-973143</v>
      </c>
      <c r="H36" s="69">
        <f>SUM(B36:G36)</f>
        <v>-973143</v>
      </c>
    </row>
    <row r="37" spans="1:9" ht="31.5" x14ac:dyDescent="0.25">
      <c r="A37" s="43" t="s">
        <v>146</v>
      </c>
      <c r="B37" s="71">
        <f>SUM(B35:B36)</f>
        <v>27000000</v>
      </c>
      <c r="C37" s="73">
        <f t="shared" ref="C37:G37" si="8">SUM(C35:C36)</f>
        <v>0</v>
      </c>
      <c r="D37" s="73">
        <f t="shared" si="8"/>
        <v>0</v>
      </c>
      <c r="E37" s="73">
        <f t="shared" si="8"/>
        <v>0</v>
      </c>
      <c r="F37" s="73">
        <f t="shared" si="8"/>
        <v>0</v>
      </c>
      <c r="G37" s="73">
        <f t="shared" si="8"/>
        <v>-973143</v>
      </c>
      <c r="H37" s="71">
        <f>SUM(H35:H36)</f>
        <v>26026857</v>
      </c>
    </row>
    <row r="38" spans="1:9" ht="21" customHeight="1" thickBot="1" x14ac:dyDescent="0.3">
      <c r="A38" s="43" t="s">
        <v>147</v>
      </c>
      <c r="B38" s="84">
        <f t="shared" ref="B38:H38" si="9">B26+B33+B37</f>
        <v>435667511</v>
      </c>
      <c r="C38" s="68">
        <f t="shared" si="9"/>
        <v>0</v>
      </c>
      <c r="D38" s="68">
        <f t="shared" si="9"/>
        <v>0</v>
      </c>
      <c r="E38" s="68">
        <f t="shared" si="9"/>
        <v>-2446490</v>
      </c>
      <c r="F38" s="84">
        <f t="shared" si="9"/>
        <v>28423220</v>
      </c>
      <c r="G38" s="68">
        <f t="shared" si="9"/>
        <v>-49193517</v>
      </c>
      <c r="H38" s="84">
        <f t="shared" si="9"/>
        <v>412450724</v>
      </c>
    </row>
    <row r="39" spans="1:9" ht="16.5" hidden="1" thickTop="1" x14ac:dyDescent="0.25">
      <c r="B39" s="88">
        <f>B38-'ф. 1 конс'!C39</f>
        <v>0</v>
      </c>
      <c r="C39" s="82"/>
      <c r="D39" s="82"/>
      <c r="E39" s="89">
        <f>E38-'ф. 1 конс'!C40</f>
        <v>0</v>
      </c>
      <c r="F39" s="82"/>
      <c r="G39" s="89">
        <f>G38-'ф. 1 конс'!C42</f>
        <v>0</v>
      </c>
      <c r="H39" s="88">
        <f>H38-'ф. 1 конс'!C43</f>
        <v>0</v>
      </c>
    </row>
    <row r="40" spans="1:9" ht="16.5" hidden="1" thickTop="1" x14ac:dyDescent="0.25">
      <c r="B40" s="89">
        <f>B38-'ф. 1 конс'!C39</f>
        <v>0</v>
      </c>
      <c r="C40" s="89"/>
      <c r="D40" s="89"/>
      <c r="E40" s="89">
        <f>E38-'ф. 1 конс'!C40</f>
        <v>0</v>
      </c>
      <c r="F40" s="89"/>
      <c r="G40" s="89">
        <f>G38-'ф. 1 конс'!C42</f>
        <v>0</v>
      </c>
      <c r="H40" s="89">
        <f>H38-'ф. 1 конс'!C43</f>
        <v>0</v>
      </c>
    </row>
    <row r="41" spans="1:9" ht="16.5" thickTop="1" x14ac:dyDescent="0.25">
      <c r="B41" s="46"/>
      <c r="D41" s="46"/>
      <c r="E41" s="46"/>
      <c r="F41" s="46"/>
      <c r="G41" s="47"/>
      <c r="H41" s="46"/>
    </row>
    <row r="42" spans="1:9" x14ac:dyDescent="0.25">
      <c r="B42" s="46"/>
      <c r="D42" s="46"/>
      <c r="E42" s="46"/>
      <c r="F42" s="46"/>
      <c r="G42" s="47"/>
      <c r="H42" s="114"/>
    </row>
    <row r="43" spans="1:9" x14ac:dyDescent="0.25">
      <c r="B43" s="46"/>
      <c r="D43" s="46"/>
      <c r="E43" s="46"/>
      <c r="F43" s="46"/>
      <c r="G43" s="47"/>
      <c r="H43" s="46"/>
    </row>
    <row r="44" spans="1:9" s="53" customFormat="1" ht="18.75" x14ac:dyDescent="0.3">
      <c r="A44" s="28" t="s">
        <v>41</v>
      </c>
      <c r="B44" s="49"/>
      <c r="C44" s="21"/>
      <c r="D44" s="29" t="s">
        <v>105</v>
      </c>
      <c r="E44" s="51"/>
      <c r="F44" s="51"/>
      <c r="G44" s="52"/>
      <c r="H44" s="52"/>
      <c r="I44"/>
    </row>
    <row r="45" spans="1:9" s="53" customFormat="1" ht="28.5" customHeight="1" x14ac:dyDescent="0.3">
      <c r="A45" s="48"/>
      <c r="B45" s="49"/>
      <c r="C45" s="50"/>
      <c r="D45" s="50"/>
      <c r="E45" s="51"/>
      <c r="F45" s="51"/>
      <c r="H45" s="52"/>
      <c r="I45"/>
    </row>
    <row r="46" spans="1:9" s="53" customFormat="1" ht="18.75" x14ac:dyDescent="0.3">
      <c r="A46" s="28" t="s">
        <v>149</v>
      </c>
      <c r="B46" s="49"/>
      <c r="C46" s="21"/>
      <c r="D46" s="29" t="s">
        <v>148</v>
      </c>
      <c r="E46" s="189"/>
      <c r="F46" s="189"/>
      <c r="G46" s="10"/>
      <c r="I46"/>
    </row>
    <row r="47" spans="1:9" s="53" customFormat="1" ht="18.75" x14ac:dyDescent="0.3">
      <c r="A47" s="54"/>
      <c r="B47" s="49"/>
      <c r="C47" s="49"/>
      <c r="D47" s="49"/>
      <c r="E47" s="49"/>
      <c r="F47" s="49"/>
      <c r="G47" s="5"/>
      <c r="H47" s="49"/>
      <c r="I47"/>
    </row>
    <row r="48" spans="1:9" x14ac:dyDescent="0.25">
      <c r="G48" s="5"/>
    </row>
    <row r="49" spans="7:7" x14ac:dyDescent="0.25">
      <c r="G49" s="5"/>
    </row>
    <row r="50" spans="7:7" x14ac:dyDescent="0.25">
      <c r="G50" s="5"/>
    </row>
  </sheetData>
  <mergeCells count="11">
    <mergeCell ref="G5:G6"/>
    <mergeCell ref="H5:H6"/>
    <mergeCell ref="E46:F46"/>
    <mergeCell ref="A2:H2"/>
    <mergeCell ref="A3:H3"/>
    <mergeCell ref="A5:A6"/>
    <mergeCell ref="B5:B6"/>
    <mergeCell ref="C5:C6"/>
    <mergeCell ref="D5:D6"/>
    <mergeCell ref="F5:F6"/>
    <mergeCell ref="E5:E6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" manualBreakCount="1">
    <brk id="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  <vt:lpstr>'ф 4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Zhulayeva Zhanara</cp:lastModifiedBy>
  <cp:lastPrinted>2019-10-29T03:42:04Z</cp:lastPrinted>
  <dcterms:created xsi:type="dcterms:W3CDTF">2017-02-27T03:37:51Z</dcterms:created>
  <dcterms:modified xsi:type="dcterms:W3CDTF">2019-11-13T08:14:26Z</dcterms:modified>
</cp:coreProperties>
</file>