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 activeTab="4"/>
  </bookViews>
  <sheets>
    <sheet name="ф1" sheetId="11" r:id="rId1"/>
    <sheet name="ф2" sheetId="1" r:id="rId2"/>
    <sheet name="Ф3" sheetId="17" r:id="rId3"/>
    <sheet name="ф.4" sheetId="12" r:id="rId4"/>
    <sheet name="расчет 1 акции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0">ф1!$A$1:$C$44</definedName>
    <definedName name="_xlnm.Print_Area" localSheetId="1">ф2!$A$1:$C$66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E37" i="12"/>
  <c r="E34"/>
  <c r="D34"/>
  <c r="D37" s="1"/>
  <c r="D33"/>
  <c r="C33"/>
  <c r="C34" s="1"/>
  <c r="F32"/>
  <c r="F30"/>
  <c r="F27"/>
  <c r="F25"/>
  <c r="E23"/>
  <c r="E20"/>
  <c r="C19"/>
  <c r="F19" s="1"/>
  <c r="F16"/>
  <c r="F13"/>
  <c r="F11"/>
  <c r="B68" i="1"/>
  <c r="C68"/>
  <c r="B58"/>
  <c r="C56"/>
  <c r="C59" s="1"/>
  <c r="C60" s="1"/>
  <c r="B56"/>
  <c r="B59" s="1"/>
  <c r="B60" s="1"/>
  <c r="C49"/>
  <c r="B49"/>
  <c r="C45"/>
  <c r="B45"/>
  <c r="C44"/>
  <c r="B44"/>
  <c r="C43"/>
  <c r="B43"/>
  <c r="C42"/>
  <c r="C41" s="1"/>
  <c r="B42"/>
  <c r="B41" s="1"/>
  <c r="C37"/>
  <c r="B37"/>
  <c r="C34"/>
  <c r="B34"/>
  <c r="C31"/>
  <c r="B31"/>
  <c r="C29"/>
  <c r="B29"/>
  <c r="C28"/>
  <c r="B28"/>
  <c r="C27"/>
  <c r="B27"/>
  <c r="C21"/>
  <c r="B21"/>
  <c r="C20"/>
  <c r="C16" s="1"/>
  <c r="B20"/>
  <c r="C17"/>
  <c r="B17"/>
  <c r="B16" s="1"/>
  <c r="C14"/>
  <c r="B14"/>
  <c r="C13"/>
  <c r="B13"/>
  <c r="C12"/>
  <c r="B12"/>
  <c r="C10"/>
  <c r="C8" s="1"/>
  <c r="B10"/>
  <c r="B8"/>
  <c r="C37" i="12" l="1"/>
  <c r="F37" s="1"/>
  <c r="F34"/>
  <c r="C20"/>
  <c r="F33"/>
  <c r="B25" i="1"/>
  <c r="B32" s="1"/>
  <c r="B47" s="1"/>
  <c r="B51" s="1"/>
  <c r="C25"/>
  <c r="C32" s="1"/>
  <c r="C47" s="1"/>
  <c r="C51" s="1"/>
  <c r="B61" l="1"/>
  <c r="B62"/>
  <c r="C61"/>
  <c r="C62"/>
  <c r="F20" i="12"/>
  <c r="C23"/>
  <c r="F23" s="1"/>
  <c r="C38" i="11" l="1"/>
  <c r="B37"/>
  <c r="B35"/>
  <c r="B34"/>
  <c r="B33"/>
  <c r="C30"/>
  <c r="C39" s="1"/>
  <c r="B29"/>
  <c r="B28"/>
  <c r="B27"/>
  <c r="B26"/>
  <c r="B25"/>
  <c r="B24"/>
  <c r="B23"/>
  <c r="C20"/>
  <c r="B19"/>
  <c r="B18"/>
  <c r="B17"/>
  <c r="B16"/>
  <c r="B15"/>
  <c r="B14"/>
  <c r="B13"/>
  <c r="B12"/>
  <c r="B11"/>
  <c r="B10"/>
  <c r="B30" l="1"/>
  <c r="B38"/>
  <c r="B20"/>
  <c r="B39" l="1"/>
  <c r="D5" i="14"/>
  <c r="C5"/>
  <c r="B45" i="11" l="1"/>
  <c r="B41"/>
  <c r="C7" i="14"/>
  <c r="D7" l="1"/>
  <c r="D6" l="1"/>
  <c r="D8" l="1"/>
  <c r="D11" s="1"/>
  <c r="D16" s="1"/>
  <c r="C8"/>
  <c r="C6"/>
  <c r="C11" l="1"/>
  <c r="C16" s="1"/>
</calcChain>
</file>

<file path=xl/sharedStrings.xml><?xml version="1.0" encoding="utf-8"?>
<sst xmlns="http://schemas.openxmlformats.org/spreadsheetml/2006/main" count="219" uniqueCount="181">
  <si>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</si>
  <si>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</si>
  <si>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</si>
  <si>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</si>
  <si>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</si>
  <si>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</si>
  <si>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</si>
  <si>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</si>
  <si>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</si>
  <si>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</si>
  <si>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</si>
  <si>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</si>
  <si>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</si>
  <si>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</si>
  <si>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</si>
  <si>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</si>
  <si>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</si>
  <si>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</si>
  <si>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</si>
  <si>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</si>
  <si>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</si>
  <si>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</si>
  <si>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</si>
  <si>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</si>
  <si>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</si>
  <si>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</si>
  <si>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</si>
  <si>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</si>
  <si>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</si>
  <si>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</si>
  <si>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</si>
  <si>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</si>
  <si>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</si>
  <si>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</si>
  <si>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</si>
  <si>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</si>
  <si>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</si>
  <si>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</si>
  <si>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</si>
  <si>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</si>
  <si>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</si>
  <si>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</si>
  <si>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</si>
  <si>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</si>
  <si>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</si>
  <si>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</si>
  <si>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</si>
  <si>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</si>
  <si>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</si>
  <si>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</si>
  <si>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</si>
  <si>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</si>
  <si>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</si>
  <si>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</si>
  <si>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</si>
  <si>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</si>
  <si>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</si>
  <si>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</si>
  <si>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</si>
  <si>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</si>
  <si>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</si>
  <si>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</si>
  <si>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</si>
  <si>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</si>
  <si>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</si>
  <si>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</si>
  <si>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</si>
  <si>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</si>
  <si>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</si>
  <si>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</si>
  <si>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</si>
  <si>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</si>
  <si>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 xml:space="preserve">К. Байсанов </t>
  </si>
  <si>
    <t>Отчет об изменениях в капитале</t>
  </si>
  <si>
    <t>Резерв по переоценке активов, имеющихся в наличии для продажи</t>
  </si>
  <si>
    <t>Накопленные убытки</t>
  </si>
  <si>
    <t>Всего</t>
  </si>
  <si>
    <t>Итого совокупного дохода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</si>
  <si>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</si>
  <si>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</si>
  <si>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</si>
  <si>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</si>
  <si>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 xml:space="preserve">Операции с собственниками, отраженные непосредственно в капитале  </t>
  </si>
  <si>
    <t xml:space="preserve">Выпуск акций </t>
  </si>
  <si>
    <t>Остаток на 01 января 2014 года</t>
  </si>
  <si>
    <t>Операции с собственниками, отраженные непосредственно в составе капитала</t>
  </si>
  <si>
    <t>Отчет о движении денежных средств</t>
  </si>
  <si>
    <t>ДВИЖЕНИЕ ДЕНЕЖНЫХ СРЕДСТВ ОТ ОПЕРАЦИОННОЙ ДЕЯТЕЛЬНОСТИ</t>
  </si>
  <si>
    <t xml:space="preserve">Процентные доходы </t>
  </si>
  <si>
    <t>Ценные бумаги</t>
  </si>
  <si>
    <t>Финансовая аренда клиентам</t>
  </si>
  <si>
    <t>Средства в финансовых учреждениях</t>
  </si>
  <si>
    <t>Соглашения обратного РЕПО</t>
  </si>
  <si>
    <t xml:space="preserve">Процентные расходы </t>
  </si>
  <si>
    <t>Займы от Материнской компании</t>
  </si>
  <si>
    <t>Расходы от операций прямого РЕПО</t>
  </si>
  <si>
    <t xml:space="preserve">Чистые поступления/(выплаты) от операций с иностранной валютой </t>
  </si>
  <si>
    <t>Чистые поступления/(выплаты) от операций с производными финансовыми инструментами</t>
  </si>
  <si>
    <t xml:space="preserve">Прочий доход/(убыток), нетто </t>
  </si>
  <si>
    <t xml:space="preserve">Общие и административные расходы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</si>
  <si>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</si>
  <si>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</si>
  <si>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>Дебиторская задолженность по сделкам "обратного РЕПО"</t>
  </si>
  <si>
    <t xml:space="preserve">Займы, выданные клиентам  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</si>
  <si>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</si>
  <si>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</si>
  <si>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переводу по договорам финансовой аренды</t>
  </si>
  <si>
    <t xml:space="preserve">Производные финансовые инструменты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</si>
  <si>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</si>
  <si>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</si>
  <si>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</si>
  <si>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</si>
  <si>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</si>
  <si>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 полученные</t>
  </si>
  <si>
    <t xml:space="preserve">Кредиторская задолженность </t>
  </si>
  <si>
    <t>Чистое выбытие денежных средств от операционной деятельности до уплаты налогов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</si>
  <si>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</si>
  <si>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</si>
  <si>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</si>
  <si>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</si>
  <si>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 xml:space="preserve">Реализация основных средств и нематериальных активов </t>
  </si>
  <si>
    <t xml:space="preserve">Приобретение активов, имеющихся в наличии для продажи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</si>
  <si>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</si>
  <si>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</si>
  <si>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</si>
  <si>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Прочие распределения</t>
  </si>
  <si>
    <t>Поступления от размещения долговых ценных бумаг</t>
  </si>
  <si>
    <t>Выкуп и изменения в выпущенных долговых ценных бумагах</t>
  </si>
  <si>
    <t>Займы от Материнского Банка</t>
  </si>
  <si>
    <t>Погашение займов от Материнского Банка</t>
  </si>
  <si>
    <t>Поступления от размещения субординированного долга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</si>
  <si>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</si>
  <si>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</si>
  <si>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Чистое (уменьшение)/увеличение денежных средств и их эквивалентов </t>
  </si>
  <si>
    <t>К.Байсанов</t>
  </si>
  <si>
    <t>Расчет балансовой стоимости 1 акции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</si>
  <si>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</si>
  <si>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</si>
  <si>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</si>
  <si>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</si>
  <si>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</si>
  <si>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</si>
  <si>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</si>
  <si>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</si>
  <si>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</si>
  <si>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</si>
  <si>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</si>
  <si>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</si>
  <si>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</si>
  <si>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</si>
  <si>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</si>
  <si>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</si>
  <si>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</si>
  <si>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</si>
  <si>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Базовая прибыль на одну акцию в тенге</t>
  </si>
  <si>
    <t>Чистая прибыль от операций со встроенными производными финансовыми инструментами</t>
  </si>
  <si>
    <t>на 31.12.14 г.</t>
  </si>
  <si>
    <t xml:space="preserve">Денежные средства и их эквиваленты на начало года </t>
  </si>
  <si>
    <t xml:space="preserve">Денежные средства и их эквиваленты на конец года </t>
  </si>
  <si>
    <t>Дебиторская задолженность по сделкам  "Обратного РЕПО"</t>
  </si>
  <si>
    <t xml:space="preserve">Ссуды, предоставленные клиентам </t>
  </si>
  <si>
    <t>Прочие доходы/(убытки), нетто</t>
  </si>
  <si>
    <t xml:space="preserve">Чистый нереализованный доход/(убыток) от операций с инструментами хеджирования </t>
  </si>
  <si>
    <t>Итого совокупного дохода за период</t>
  </si>
  <si>
    <t>ПРИБЫЛЬ/(УБЫТОК) ЗА ПЕРИОД</t>
  </si>
  <si>
    <t>Прибыль за период</t>
  </si>
  <si>
    <t>Итого совокупного убытка за период</t>
  </si>
  <si>
    <t>Остаток на 01 января 2015 года</t>
  </si>
  <si>
    <t>на 30.06.15 г.</t>
  </si>
  <si>
    <t>по состоянию на 30 июня 2015 г.</t>
  </si>
  <si>
    <t xml:space="preserve">Остаток на 30 июня 2014 года </t>
  </si>
  <si>
    <t xml:space="preserve">Остаток на 30 июня 2015 года </t>
  </si>
  <si>
    <t>Балансовая стоимость одной простой акции на 30.06.2015 г. составляет 36 805,18 тг., на 31.12.2014 г. 36 243,37  тг.</t>
  </si>
  <si>
    <t xml:space="preserve">                          за шесть месяцев, закончившихся 30.06.2015 г.</t>
  </si>
  <si>
    <t>Текущий налоговый актив</t>
  </si>
  <si>
    <t>Активы, подлежащие передаче по договорам финансовой аренды</t>
  </si>
  <si>
    <t>Авансы, уплаченные по договорам финансовой аренды</t>
  </si>
  <si>
    <t>Резерв хеджирования</t>
  </si>
  <si>
    <t xml:space="preserve">        за шесть, закончившихся 30.06.2015 г.</t>
  </si>
  <si>
    <t xml:space="preserve">   за шесть месяцев, закончившихся 30.06.2015 г.</t>
  </si>
  <si>
    <t>Резерв  хеджирования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</si>
</sst>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  <numFmt numFmtId="269" formatCode="0.00000"/>
    <numFmt numFmtId="270" formatCode="#,##0.00;[Red]\-#,##0.00"/>
    <numFmt numFmtId="271" formatCode="#,##0.00_ ;[Red]\-#,##0.00\ "/>
  </numFmts>
  <fonts count="150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1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  <xf numFmtId="0" fontId="145" fillId="0" borderId="0"/>
    <xf numFmtId="0" fontId="145" fillId="0" borderId="0"/>
  </cellStyleXfs>
  <cellXfs count="212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3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5" xfId="716" applyNumberFormat="1" applyFont="1" applyFill="1" applyBorder="1" applyAlignment="1" applyProtection="1">
      <alignment vertical="center" wrapText="1"/>
    </xf>
    <xf numFmtId="0" fontId="135" fillId="0" borderId="33" xfId="716" applyNumberFormat="1" applyFont="1" applyFill="1" applyBorder="1" applyAlignment="1" applyProtection="1">
      <alignment vertical="center" wrapText="1"/>
    </xf>
    <xf numFmtId="182" fontId="4" fillId="0" borderId="34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6" xfId="716" applyNumberFormat="1" applyFont="1" applyFill="1" applyBorder="1" applyAlignment="1" applyProtection="1">
      <alignment vertical="center" wrapText="1"/>
    </xf>
    <xf numFmtId="164" fontId="4" fillId="0" borderId="37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0" xfId="1" applyNumberFormat="1" applyFont="1" applyFill="1" applyBorder="1" applyAlignment="1" applyProtection="1">
      <alignment vertical="center" wrapText="1"/>
    </xf>
    <xf numFmtId="164" fontId="4" fillId="0" borderId="39" xfId="1" applyNumberFormat="1" applyFont="1" applyFill="1" applyBorder="1" applyAlignment="1" applyProtection="1"/>
    <xf numFmtId="164" fontId="4" fillId="0" borderId="38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1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0" fontId="6" fillId="0" borderId="35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6" fillId="0" borderId="42" xfId="4" applyNumberFormat="1" applyFont="1" applyFill="1" applyBorder="1" applyAlignment="1" applyProtection="1">
      <alignment vertical="top" wrapText="1"/>
    </xf>
    <xf numFmtId="164" fontId="4" fillId="0" borderId="43" xfId="1" applyNumberFormat="1" applyFont="1" applyFill="1" applyBorder="1" applyAlignment="1"/>
    <xf numFmtId="164" fontId="2" fillId="0" borderId="0" xfId="1" applyNumberFormat="1" applyFont="1" applyAlignment="1"/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5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4" xfId="636" applyNumberFormat="1" applyFont="1" applyFill="1" applyBorder="1" applyAlignment="1" applyProtection="1">
      <alignment horizontal="center" wrapText="1"/>
    </xf>
    <xf numFmtId="0" fontId="4" fillId="0" borderId="32" xfId="636" applyFont="1" applyBorder="1" applyAlignment="1">
      <alignment wrapText="1"/>
    </xf>
    <xf numFmtId="268" fontId="4" fillId="0" borderId="45" xfId="636" applyNumberFormat="1" applyFont="1" applyBorder="1" applyAlignment="1">
      <alignment horizontal="center" wrapText="1"/>
    </xf>
    <xf numFmtId="268" fontId="4" fillId="0" borderId="45" xfId="636" applyNumberFormat="1" applyFont="1" applyFill="1" applyBorder="1" applyAlignment="1" applyProtection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4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182" fontId="0" fillId="0" borderId="0" xfId="0" applyNumberFormat="1"/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40" xfId="2" applyFont="1" applyBorder="1"/>
    <xf numFmtId="14" fontId="4" fillId="0" borderId="39" xfId="2" applyNumberFormat="1" applyFont="1" applyBorder="1" applyAlignment="1">
      <alignment horizontal="right" vertical="top" wrapText="1"/>
    </xf>
    <xf numFmtId="0" fontId="4" fillId="0" borderId="1" xfId="2" applyFont="1" applyBorder="1" applyAlignment="1"/>
    <xf numFmtId="0" fontId="2" fillId="0" borderId="2" xfId="2" applyFont="1" applyBorder="1"/>
    <xf numFmtId="0" fontId="2" fillId="0" borderId="3" xfId="2" applyFont="1" applyBorder="1"/>
    <xf numFmtId="0" fontId="2" fillId="0" borderId="1" xfId="2" applyFont="1" applyBorder="1"/>
    <xf numFmtId="164" fontId="7" fillId="0" borderId="2" xfId="717" applyNumberFormat="1" applyFont="1" applyFill="1" applyBorder="1" applyAlignment="1" applyProtection="1">
      <alignment horizontal="right"/>
    </xf>
    <xf numFmtId="164" fontId="7" fillId="0" borderId="3" xfId="717" applyNumberFormat="1" applyFont="1" applyFill="1" applyBorder="1" applyAlignment="1" applyProtection="1">
      <alignment horizontal="right"/>
    </xf>
    <xf numFmtId="0" fontId="141" fillId="0" borderId="1" xfId="718" applyFont="1" applyFill="1" applyBorder="1" applyAlignment="1">
      <alignment horizontal="left" indent="3"/>
    </xf>
    <xf numFmtId="164" fontId="142" fillId="0" borderId="2" xfId="717" applyNumberFormat="1" applyFont="1" applyFill="1" applyBorder="1" applyAlignment="1" applyProtection="1">
      <alignment horizontal="right"/>
    </xf>
    <xf numFmtId="164" fontId="142" fillId="0" borderId="3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2" xfId="717" applyNumberFormat="1" applyFont="1" applyFill="1" applyBorder="1" applyAlignment="1" applyProtection="1">
      <alignment horizontal="right"/>
    </xf>
    <xf numFmtId="164" fontId="6" fillId="0" borderId="3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2" fillId="0" borderId="0" xfId="2" applyNumberFormat="1" applyFont="1"/>
    <xf numFmtId="0" fontId="4" fillId="0" borderId="1" xfId="717" applyFont="1" applyBorder="1" applyAlignment="1">
      <alignment wrapText="1"/>
    </xf>
    <xf numFmtId="164" fontId="2" fillId="0" borderId="2" xfId="2" applyNumberFormat="1" applyFont="1" applyFill="1" applyBorder="1" applyAlignment="1" applyProtection="1">
      <alignment horizontal="right"/>
    </xf>
    <xf numFmtId="164" fontId="2" fillId="0" borderId="3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4" fillId="0" borderId="42" xfId="2" applyFont="1" applyBorder="1" applyAlignment="1">
      <alignment wrapText="1"/>
    </xf>
    <xf numFmtId="164" fontId="6" fillId="0" borderId="43" xfId="717" applyNumberFormat="1" applyFont="1" applyFill="1" applyBorder="1" applyAlignment="1" applyProtection="1">
      <alignment horizontal="right"/>
    </xf>
    <xf numFmtId="164" fontId="6" fillId="0" borderId="46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/>
    <xf numFmtId="3" fontId="4" fillId="0" borderId="0" xfId="2" applyNumberFormat="1" applyFont="1"/>
    <xf numFmtId="0" fontId="14" fillId="0" borderId="0" xfId="653"/>
    <xf numFmtId="0" fontId="143" fillId="0" borderId="0" xfId="653" applyFont="1"/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4" fontId="144" fillId="0" borderId="0" xfId="653" applyNumberFormat="1" applyFont="1"/>
    <xf numFmtId="3" fontId="99" fillId="30" borderId="47" xfId="719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0" fontId="14" fillId="0" borderId="0" xfId="653" applyFont="1"/>
    <xf numFmtId="269" fontId="14" fillId="0" borderId="0" xfId="653" applyNumberFormat="1"/>
    <xf numFmtId="0" fontId="144" fillId="0" borderId="0" xfId="653" applyFont="1"/>
    <xf numFmtId="271" fontId="14" fillId="0" borderId="0" xfId="653" applyNumberFormat="1"/>
    <xf numFmtId="1" fontId="145" fillId="30" borderId="35" xfId="720" applyNumberFormat="1" applyFont="1" applyFill="1" applyBorder="1" applyAlignment="1">
      <alignment horizontal="left" vertical="top" wrapText="1"/>
    </xf>
    <xf numFmtId="270" fontId="145" fillId="30" borderId="47" xfId="720" applyNumberFormat="1" applyFont="1" applyFill="1" applyBorder="1" applyAlignment="1">
      <alignment horizontal="right" vertical="top" wrapText="1"/>
    </xf>
    <xf numFmtId="0" fontId="145" fillId="30" borderId="47" xfId="720" applyNumberFormat="1" applyFont="1" applyFill="1" applyBorder="1" applyAlignment="1">
      <alignment horizontal="right" vertical="top" wrapText="1"/>
    </xf>
    <xf numFmtId="0" fontId="145" fillId="30" borderId="48" xfId="720" applyNumberFormat="1" applyFont="1" applyFill="1" applyBorder="1" applyAlignment="1">
      <alignment horizontal="right" vertical="top" wrapText="1"/>
    </xf>
    <xf numFmtId="1" fontId="145" fillId="0" borderId="35" xfId="720" applyNumberFormat="1" applyFont="1" applyBorder="1" applyAlignment="1">
      <alignment horizontal="left" vertical="top" wrapText="1"/>
    </xf>
    <xf numFmtId="270" fontId="145" fillId="0" borderId="47" xfId="720" applyNumberFormat="1" applyFont="1" applyBorder="1" applyAlignment="1">
      <alignment horizontal="right" vertical="top" wrapText="1"/>
    </xf>
    <xf numFmtId="0" fontId="145" fillId="0" borderId="47" xfId="720" applyNumberFormat="1" applyFont="1" applyBorder="1" applyAlignment="1">
      <alignment horizontal="right" vertical="top" wrapText="1"/>
    </xf>
    <xf numFmtId="0" fontId="145" fillId="0" borderId="48" xfId="720" applyNumberFormat="1" applyFont="1" applyBorder="1" applyAlignment="1">
      <alignment horizontal="right" vertical="top" wrapText="1"/>
    </xf>
    <xf numFmtId="270" fontId="145" fillId="0" borderId="48" xfId="720" applyNumberFormat="1" applyFont="1" applyBorder="1" applyAlignment="1">
      <alignment horizontal="right" vertical="top" wrapText="1"/>
    </xf>
    <xf numFmtId="14" fontId="144" fillId="0" borderId="0" xfId="653" applyNumberFormat="1" applyFont="1" applyAlignment="1">
      <alignment horizontal="right"/>
    </xf>
    <xf numFmtId="182" fontId="2" fillId="0" borderId="3" xfId="716" applyNumberFormat="1" applyFont="1" applyFill="1" applyBorder="1"/>
    <xf numFmtId="182" fontId="2" fillId="0" borderId="2" xfId="716" applyNumberFormat="1" applyFont="1" applyFill="1" applyBorder="1"/>
    <xf numFmtId="164" fontId="4" fillId="0" borderId="44" xfId="1" applyNumberFormat="1" applyFont="1" applyFill="1" applyBorder="1" applyAlignment="1"/>
    <xf numFmtId="164" fontId="4" fillId="0" borderId="46" xfId="1" applyNumberFormat="1" applyFont="1" applyFill="1" applyBorder="1" applyAlignment="1"/>
    <xf numFmtId="270" fontId="146" fillId="0" borderId="0" xfId="720" applyNumberFormat="1" applyFont="1" applyBorder="1" applyAlignment="1">
      <alignment horizontal="right" vertical="top" wrapText="1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14" fontId="147" fillId="0" borderId="0" xfId="0" applyNumberFormat="1" applyFont="1"/>
    <xf numFmtId="3" fontId="0" fillId="0" borderId="0" xfId="0" applyNumberFormat="1"/>
    <xf numFmtId="182" fontId="147" fillId="34" borderId="0" xfId="0" applyNumberFormat="1" applyFont="1" applyFill="1"/>
    <xf numFmtId="164" fontId="148" fillId="0" borderId="0" xfId="716" applyNumberFormat="1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/>
    </xf>
    <xf numFmtId="0" fontId="149" fillId="0" borderId="30" xfId="0" applyFont="1" applyFill="1" applyBorder="1" applyAlignment="1">
      <alignment wrapText="1"/>
    </xf>
    <xf numFmtId="4" fontId="2" fillId="0" borderId="2" xfId="1" applyNumberFormat="1" applyFont="1" applyFill="1" applyBorder="1" applyAlignment="1"/>
    <xf numFmtId="4" fontId="2" fillId="0" borderId="30" xfId="0" applyNumberFormat="1" applyFont="1" applyBorder="1"/>
    <xf numFmtId="3" fontId="2" fillId="0" borderId="0" xfId="1" applyNumberFormat="1" applyFont="1" applyAlignment="1"/>
    <xf numFmtId="0" fontId="2" fillId="0" borderId="49" xfId="1" applyFont="1" applyBorder="1" applyAlignment="1"/>
    <xf numFmtId="4" fontId="2" fillId="0" borderId="50" xfId="1" applyNumberFormat="1" applyFont="1" applyBorder="1" applyAlignment="1"/>
    <xf numFmtId="4" fontId="2" fillId="0" borderId="51" xfId="1" applyNumberFormat="1" applyFont="1" applyBorder="1" applyAlignment="1"/>
    <xf numFmtId="4" fontId="2" fillId="0" borderId="0" xfId="1" applyNumberFormat="1" applyFont="1" applyBorder="1" applyAlignment="1"/>
    <xf numFmtId="182" fontId="2" fillId="0" borderId="3" xfId="716" applyNumberFormat="1" applyFont="1" applyFill="1" applyBorder="1" applyAlignment="1">
      <alignment horizontal="center"/>
    </xf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136" fillId="0" borderId="13" xfId="716" applyNumberFormat="1" applyFont="1" applyFill="1" applyBorder="1" applyAlignment="1" applyProtection="1">
      <alignment vertical="center" wrapText="1"/>
    </xf>
    <xf numFmtId="0" fontId="0" fillId="0" borderId="13" xfId="0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2" fillId="0" borderId="40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39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8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145" fillId="0" borderId="47" xfId="720" applyNumberFormat="1" applyFont="1" applyBorder="1" applyAlignment="1">
      <alignment horizontal="left" vertical="top" wrapText="1" indent="2"/>
    </xf>
    <xf numFmtId="0" fontId="145" fillId="30" borderId="47" xfId="720" applyNumberFormat="1" applyFont="1" applyFill="1" applyBorder="1" applyAlignment="1">
      <alignment horizontal="left" vertical="top" wrapText="1"/>
    </xf>
  </cellXfs>
  <cellStyles count="721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9"/>
    <cellStyle name="Обычный_Отчет о движении ДС 2кв2011г." xfId="718"/>
    <cellStyle name="Обычный_Расчет 1 акции" xfId="720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5/&#1048;&#1102;&#1085;&#1100;%202015/&#1054;&#1090;&#1095;&#1077;&#1090;%20&#1086;%20&#1092;&#1080;&#1085;.%20&#1087;&#1086;&#1083;&#1086;&#1078;&#1077;&#1085;&#1080;&#1080;%20-%2001.07.2015%20&#1075;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5/&#1048;&#1102;&#1085;&#1100;%202015/&#1054;&#1090;&#1095;&#1077;&#1090;%20&#1086;%20&#1087;&#1088;&#1080;&#1073;&#1099;&#1083;&#1080;%20&#1080;&#1083;&#1080;%20&#1091;&#1073;&#1099;&#1090;&#1082;&#1077;%20&#1080;%20&#1087;&#1088;&#1086;&#1095;&#1077;&#1084;%20&#1089;&#1086;&#1074;%20&#1076;&#1086;&#1093;&#1086;&#1076;&#1077;%20%20&#1085;&#1072;%2001.07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  <sheetName val="B-4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CASH"/>
      <sheetName val="TB"/>
      <sheetName val="PR CN"/>
      <sheetName val="FES"/>
      <sheetName val="Info"/>
      <sheetName val="Selection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FDREPORT"/>
      <sheetName val="База"/>
      <sheetName val="Resource Sheet"/>
      <sheetName val="Main Sheet"/>
      <sheetName val="Управление"/>
      <sheetName val="3НК"/>
      <sheetName val="7.1"/>
      <sheetName val="ОборБалФормОтч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Tabeller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Anlageverm?gen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справка"/>
      <sheetName val="PYTB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  <sheetName val="std tabel"/>
      <sheetName val="Settings"/>
      <sheetName val="ЯНВАРЬ"/>
      <sheetName val="Notes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  <sheetName val="ФОТ"/>
      <sheetName val="Graphs_Nefteproduc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  <sheetName val="general"/>
      <sheetName val="Excess Calc Payrol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Staff"/>
      <sheetName val="DLC P &amp; L-10 yr- scenario 1"/>
      <sheetName val="Excess Calc Payroll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  <sheetName val="A-2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>
        <row r="10">
          <cell r="K10">
            <v>-532221</v>
          </cell>
        </row>
      </sheetData>
      <sheetData sheetId="1">
        <row r="14">
          <cell r="C14">
            <v>946741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Планы"/>
      <sheetName val="D_Opex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inks"/>
      <sheetName val="Lea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Форма2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% threshhold(salary)"/>
      <sheetName val="Breakdown of guarantees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  <sheetName val="Intercompany 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FA Movement "/>
      <sheetName val="K-800 Imp. test"/>
      <sheetName val="21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Additions testing"/>
      <sheetName val="Movement schedule"/>
      <sheetName val="depreciation testing"/>
      <sheetName val="Spreadsheet # 2"/>
      <sheetName val="FAR 04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Datasheet"/>
      <sheetName val="FA Movement Kyrg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Rollforward"/>
      <sheetName val="XLR_NoRangeSheet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Movement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справка"/>
      <sheetName val="комплекс работ калькуляции  2"/>
      <sheetName val="комплекс работ калькуляции 1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1-"/>
      <sheetName val="расшифровка"/>
      <sheetName val="1030"/>
      <sheetName val="1271"/>
      <sheetName val="ф1 - 1С"/>
      <sheetName val="ОСВ"/>
    </sheetNames>
    <sheetDataSet>
      <sheetData sheetId="0">
        <row r="10">
          <cell r="A10" t="str">
            <v>Денежные средства и их эквиваленты</v>
          </cell>
        </row>
      </sheetData>
      <sheetData sheetId="1" refreshError="1">
        <row r="5">
          <cell r="G5">
            <v>7914</v>
          </cell>
        </row>
        <row r="31">
          <cell r="G31">
            <v>29355895</v>
          </cell>
        </row>
        <row r="77">
          <cell r="G77">
            <v>0</v>
          </cell>
        </row>
        <row r="83">
          <cell r="G83">
            <v>4091466</v>
          </cell>
        </row>
        <row r="87">
          <cell r="G87">
            <v>22446213</v>
          </cell>
        </row>
        <row r="129">
          <cell r="G129">
            <v>3736658</v>
          </cell>
        </row>
        <row r="134">
          <cell r="G134">
            <v>1080617</v>
          </cell>
        </row>
        <row r="137">
          <cell r="G137">
            <v>20436</v>
          </cell>
        </row>
        <row r="142">
          <cell r="G142">
            <v>41591</v>
          </cell>
        </row>
        <row r="144">
          <cell r="G144">
            <v>1480680</v>
          </cell>
        </row>
        <row r="195">
          <cell r="G195">
            <v>-22329839</v>
          </cell>
        </row>
        <row r="198">
          <cell r="G198">
            <v>-5124742</v>
          </cell>
        </row>
        <row r="206">
          <cell r="G206">
            <v>-16010913</v>
          </cell>
        </row>
        <row r="213">
          <cell r="G213">
            <v>-3724590</v>
          </cell>
        </row>
        <row r="217">
          <cell r="G217">
            <v>-104578</v>
          </cell>
        </row>
        <row r="224">
          <cell r="G224">
            <v>-243050</v>
          </cell>
        </row>
        <row r="244">
          <cell r="G244">
            <v>0</v>
          </cell>
        </row>
        <row r="247">
          <cell r="G247">
            <v>-22129658</v>
          </cell>
        </row>
        <row r="249">
          <cell r="G249">
            <v>299232</v>
          </cell>
        </row>
        <row r="251">
          <cell r="G251">
            <v>-34480</v>
          </cell>
        </row>
        <row r="256">
          <cell r="G256">
            <v>-192787</v>
          </cell>
        </row>
      </sheetData>
      <sheetData sheetId="2">
        <row r="9">
          <cell r="A9" t="str">
            <v>Альфа-Банк KZ259470398000039742 KZT</v>
          </cell>
        </row>
      </sheetData>
      <sheetData sheetId="3">
        <row r="472">
          <cell r="B472">
            <v>1581409.63</v>
          </cell>
        </row>
      </sheetData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 июнь"/>
      <sheetName val="5440"/>
      <sheetName val="ОСВ -2015"/>
      <sheetName val="капитал 2015"/>
    </sheetNames>
    <sheetDataSet>
      <sheetData sheetId="0"/>
      <sheetData sheetId="1">
        <row r="5">
          <cell r="D5">
            <v>121703</v>
          </cell>
          <cell r="E5">
            <v>121703</v>
          </cell>
        </row>
        <row r="9">
          <cell r="D9">
            <v>40216</v>
          </cell>
          <cell r="E9">
            <v>4680</v>
          </cell>
        </row>
        <row r="11">
          <cell r="D11">
            <v>291340</v>
          </cell>
          <cell r="E11">
            <v>272607</v>
          </cell>
        </row>
        <row r="13">
          <cell r="D13">
            <v>804334</v>
          </cell>
          <cell r="E13">
            <v>893150</v>
          </cell>
        </row>
        <row r="22">
          <cell r="D22">
            <v>-188238</v>
          </cell>
          <cell r="E22">
            <v>-189852</v>
          </cell>
        </row>
        <row r="26">
          <cell r="D26">
            <v>-279503</v>
          </cell>
          <cell r="E26">
            <v>-206124</v>
          </cell>
        </row>
        <row r="28">
          <cell r="D28">
            <v>0</v>
          </cell>
          <cell r="E28">
            <v>-344</v>
          </cell>
        </row>
        <row r="32">
          <cell r="D32">
            <v>12907</v>
          </cell>
          <cell r="E32">
            <v>554308</v>
          </cell>
        </row>
        <row r="38">
          <cell r="D38">
            <v>-6147</v>
          </cell>
          <cell r="E38">
            <v>-673834</v>
          </cell>
        </row>
        <row r="46">
          <cell r="D46">
            <v>3</v>
          </cell>
          <cell r="E46">
            <v>75</v>
          </cell>
        </row>
        <row r="48">
          <cell r="D48">
            <v>-13420</v>
          </cell>
          <cell r="E48">
            <v>3020</v>
          </cell>
        </row>
        <row r="80">
          <cell r="D80">
            <v>-204101</v>
          </cell>
          <cell r="E80">
            <v>-126948</v>
          </cell>
        </row>
        <row r="83">
          <cell r="D83">
            <v>31307</v>
          </cell>
          <cell r="E83">
            <v>0</v>
          </cell>
        </row>
        <row r="91">
          <cell r="D91">
            <v>-4477</v>
          </cell>
          <cell r="E91">
            <v>-3518</v>
          </cell>
        </row>
        <row r="92">
          <cell r="D92">
            <v>-309831</v>
          </cell>
          <cell r="E92">
            <v>-323927</v>
          </cell>
        </row>
        <row r="93">
          <cell r="D93">
            <v>-8547</v>
          </cell>
          <cell r="E93">
            <v>-7742</v>
          </cell>
        </row>
        <row r="94">
          <cell r="D94">
            <v>-94759</v>
          </cell>
          <cell r="E94">
            <v>-71944</v>
          </cell>
        </row>
        <row r="98">
          <cell r="D98">
            <v>0</v>
          </cell>
          <cell r="E98">
            <v>-41219</v>
          </cell>
        </row>
        <row r="102">
          <cell r="D102">
            <v>-2839</v>
          </cell>
          <cell r="E102">
            <v>15640</v>
          </cell>
        </row>
        <row r="103">
          <cell r="D103">
            <v>34480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45"/>
  <sheetViews>
    <sheetView view="pageBreakPreview" topLeftCell="A33" zoomScaleSheetLayoutView="100" workbookViewId="0">
      <selection activeCell="D1" sqref="D1:E1048576"/>
    </sheetView>
  </sheetViews>
  <sheetFormatPr defaultColWidth="10.28515625" defaultRowHeight="15"/>
  <cols>
    <col min="1" max="1" width="70.28515625" customWidth="1"/>
    <col min="2" max="2" width="18.28515625" customWidth="1"/>
    <col min="3" max="3" width="20.85546875" customWidth="1"/>
  </cols>
  <sheetData>
    <row r="1" spans="1:5" ht="15.75">
      <c r="A1" s="32"/>
      <c r="B1" s="192"/>
      <c r="C1" s="192"/>
    </row>
    <row r="2" spans="1:5" ht="15.75">
      <c r="A2" s="193" t="s">
        <v>30</v>
      </c>
      <c r="B2" s="193"/>
      <c r="C2" s="193"/>
    </row>
    <row r="3" spans="1:5" ht="15.75" customHeight="1">
      <c r="A3" s="193" t="s">
        <v>31</v>
      </c>
      <c r="B3" s="193"/>
      <c r="C3" s="193"/>
    </row>
    <row r="4" spans="1:5" ht="15.75">
      <c r="A4" s="194" t="s">
        <v>169</v>
      </c>
      <c r="B4" s="194"/>
      <c r="C4" s="194"/>
    </row>
    <row r="5" spans="1:5" ht="15.75">
      <c r="A5" s="60"/>
      <c r="B5" s="60"/>
      <c r="C5" s="60"/>
    </row>
    <row r="6" spans="1:5" ht="16.5" thickBot="1">
      <c r="A6" s="32"/>
      <c r="B6" s="32"/>
      <c r="C6" s="59" t="s">
        <v>0</v>
      </c>
    </row>
    <row r="7" spans="1:5" ht="16.5" thickBot="1">
      <c r="A7" s="33"/>
      <c r="B7" s="34">
        <v>42185</v>
      </c>
      <c r="C7" s="34">
        <v>42004</v>
      </c>
      <c r="D7" s="178"/>
    </row>
    <row r="8" spans="1:5" ht="15.75">
      <c r="A8" s="35"/>
      <c r="B8" s="36"/>
      <c r="C8" s="37"/>
    </row>
    <row r="9" spans="1:5" ht="15.75">
      <c r="A9" s="38" t="s">
        <v>32</v>
      </c>
      <c r="B9" s="39"/>
      <c r="C9" s="40"/>
    </row>
    <row r="10" spans="1:5" ht="15.75">
      <c r="A10" s="41" t="s">
        <v>33</v>
      </c>
      <c r="B10" s="54">
        <f>ROUND([83]расшифровка!G5,)</f>
        <v>7914</v>
      </c>
      <c r="C10" s="42">
        <v>15885</v>
      </c>
      <c r="D10" s="179"/>
      <c r="E10" s="115"/>
    </row>
    <row r="11" spans="1:5" ht="15.75">
      <c r="A11" s="41" t="s">
        <v>34</v>
      </c>
      <c r="B11" s="54">
        <f>ROUND([83]расшифровка!G31,)</f>
        <v>29355895</v>
      </c>
      <c r="C11" s="42">
        <v>25388143</v>
      </c>
      <c r="D11" s="179"/>
      <c r="E11" s="180"/>
    </row>
    <row r="12" spans="1:5" ht="15.75">
      <c r="A12" s="44" t="s">
        <v>35</v>
      </c>
      <c r="B12" s="54">
        <f>ROUND([83]расшифровка!G87,)</f>
        <v>22446213</v>
      </c>
      <c r="C12" s="42">
        <v>23794208</v>
      </c>
      <c r="D12" s="179"/>
      <c r="E12" s="115"/>
    </row>
    <row r="13" spans="1:5" ht="15.75" hidden="1" customHeight="1">
      <c r="A13" s="41" t="s">
        <v>159</v>
      </c>
      <c r="B13" s="54">
        <f>ROUND([83]расшифровка!G77,)</f>
        <v>0</v>
      </c>
      <c r="C13" s="42">
        <v>0</v>
      </c>
      <c r="D13" s="179"/>
      <c r="E13" s="115"/>
    </row>
    <row r="14" spans="1:5" ht="15.75">
      <c r="A14" s="41" t="s">
        <v>36</v>
      </c>
      <c r="B14" s="54">
        <f>ROUND([83]расшифровка!G83,)+1</f>
        <v>4091467</v>
      </c>
      <c r="C14" s="42">
        <v>4046254</v>
      </c>
      <c r="D14" s="179"/>
      <c r="E14" s="115"/>
    </row>
    <row r="15" spans="1:5" ht="15.75">
      <c r="A15" s="44" t="s">
        <v>176</v>
      </c>
      <c r="B15" s="54">
        <f>ROUND([83]расшифровка!G129,)</f>
        <v>3736658</v>
      </c>
      <c r="C15" s="170">
        <v>767174</v>
      </c>
      <c r="D15" s="179"/>
      <c r="E15" s="115"/>
    </row>
    <row r="16" spans="1:5" ht="15.75">
      <c r="A16" s="44" t="s">
        <v>175</v>
      </c>
      <c r="B16" s="54">
        <f>ROUND([83]расшифровка!G134,)</f>
        <v>1080617</v>
      </c>
      <c r="C16" s="170">
        <v>527613</v>
      </c>
      <c r="D16" s="179"/>
      <c r="E16" s="115"/>
    </row>
    <row r="17" spans="1:5" ht="15.75">
      <c r="A17" s="41" t="s">
        <v>37</v>
      </c>
      <c r="B17" s="54">
        <f>ROUND([83]расшифровка!G137,)</f>
        <v>20436</v>
      </c>
      <c r="C17" s="170">
        <v>16716</v>
      </c>
      <c r="D17" s="179"/>
      <c r="E17" s="115"/>
    </row>
    <row r="18" spans="1:5" ht="15.75">
      <c r="A18" s="41" t="s">
        <v>174</v>
      </c>
      <c r="B18" s="54">
        <f>[83]расшифровка!G142</f>
        <v>41591</v>
      </c>
      <c r="C18" s="191">
        <v>0</v>
      </c>
      <c r="D18" s="179"/>
      <c r="E18" s="115"/>
    </row>
    <row r="19" spans="1:5" ht="16.5" thickBot="1">
      <c r="A19" s="41" t="s">
        <v>38</v>
      </c>
      <c r="B19" s="171">
        <f>ROUND([83]расшифровка!G144,)</f>
        <v>1480680</v>
      </c>
      <c r="C19" s="170">
        <v>469171</v>
      </c>
      <c r="D19" s="179"/>
      <c r="E19" s="115"/>
    </row>
    <row r="20" spans="1:5" ht="16.5" thickBot="1">
      <c r="A20" s="46" t="s">
        <v>39</v>
      </c>
      <c r="B20" s="52">
        <f>SUM(B10:B19)</f>
        <v>62261471</v>
      </c>
      <c r="C20" s="47">
        <f>SUM(C10:C19)</f>
        <v>55025164</v>
      </c>
      <c r="D20" s="179"/>
    </row>
    <row r="21" spans="1:5" ht="15.75">
      <c r="A21" s="48"/>
      <c r="B21" s="49"/>
      <c r="C21" s="50"/>
      <c r="D21" s="179"/>
    </row>
    <row r="22" spans="1:5" ht="15.75">
      <c r="A22" s="38" t="s">
        <v>40</v>
      </c>
      <c r="B22" s="51"/>
      <c r="C22" s="42"/>
      <c r="D22" s="179"/>
    </row>
    <row r="23" spans="1:5" ht="15.75">
      <c r="A23" s="41" t="s">
        <v>128</v>
      </c>
      <c r="B23" s="54">
        <f>-ROUND([83]расшифровка!G195,)</f>
        <v>22329839</v>
      </c>
      <c r="C23" s="42">
        <v>22747071</v>
      </c>
      <c r="D23" s="179"/>
      <c r="E23" s="115"/>
    </row>
    <row r="24" spans="1:5" ht="15.75">
      <c r="A24" s="41" t="s">
        <v>41</v>
      </c>
      <c r="B24" s="54">
        <f>-ROUND([83]расшифровка!G198,)</f>
        <v>5124742</v>
      </c>
      <c r="C24" s="42">
        <v>5134865</v>
      </c>
      <c r="D24" s="179"/>
      <c r="E24" s="115"/>
    </row>
    <row r="25" spans="1:5" ht="15.75">
      <c r="A25" s="44" t="s">
        <v>56</v>
      </c>
      <c r="B25" s="171">
        <f>-ROUND([83]расшифровка!G213,)</f>
        <v>3724590</v>
      </c>
      <c r="C25" s="42">
        <v>496933</v>
      </c>
      <c r="D25" s="179"/>
      <c r="E25" s="115"/>
    </row>
    <row r="26" spans="1:5" ht="15.75" hidden="1">
      <c r="A26" s="41" t="s">
        <v>42</v>
      </c>
      <c r="B26" s="171">
        <f>-ROUND([83]расшифровка!G244,)</f>
        <v>0</v>
      </c>
      <c r="C26" s="42">
        <v>0</v>
      </c>
      <c r="D26" s="179"/>
      <c r="E26" s="115"/>
    </row>
    <row r="27" spans="1:5" ht="15.75">
      <c r="A27" s="44" t="s">
        <v>43</v>
      </c>
      <c r="B27" s="171">
        <f>-ROUND([83]расшифровка!G217,)</f>
        <v>104578</v>
      </c>
      <c r="C27" s="42">
        <v>58339</v>
      </c>
      <c r="D27" s="179"/>
      <c r="E27" s="115"/>
    </row>
    <row r="28" spans="1:5" ht="15.75">
      <c r="A28" s="44" t="s">
        <v>44</v>
      </c>
      <c r="B28" s="54">
        <f>-ROUND([83]расшифровка!G206,)-1</f>
        <v>16010912</v>
      </c>
      <c r="C28" s="42">
        <v>11869285</v>
      </c>
      <c r="D28" s="179"/>
      <c r="E28" s="115"/>
    </row>
    <row r="29" spans="1:5" ht="16.5" thickBot="1">
      <c r="A29" s="41" t="s">
        <v>45</v>
      </c>
      <c r="B29" s="54">
        <f>-ROUND([83]расшифровка!G224,)</f>
        <v>243050</v>
      </c>
      <c r="C29" s="42">
        <v>219339</v>
      </c>
      <c r="D29" s="179"/>
      <c r="E29" s="115"/>
    </row>
    <row r="30" spans="1:5" ht="16.5" thickBot="1">
      <c r="A30" s="46" t="s">
        <v>46</v>
      </c>
      <c r="B30" s="52">
        <f>SUM(B23:B29)</f>
        <v>47537711</v>
      </c>
      <c r="C30" s="52">
        <f>SUM(C23:C29)</f>
        <v>40525832</v>
      </c>
      <c r="D30" s="179"/>
    </row>
    <row r="31" spans="1:5" ht="15.75">
      <c r="A31" s="48"/>
      <c r="B31" s="53"/>
      <c r="C31" s="50"/>
      <c r="D31" s="179"/>
    </row>
    <row r="32" spans="1:5" ht="15.75">
      <c r="A32" s="38" t="s">
        <v>47</v>
      </c>
      <c r="B32" s="43"/>
      <c r="C32" s="42"/>
      <c r="D32" s="179"/>
    </row>
    <row r="33" spans="1:5" ht="15.75">
      <c r="A33" s="41" t="s">
        <v>48</v>
      </c>
      <c r="B33" s="54">
        <f>-ROUND([83]расшифровка!G247,)</f>
        <v>22129658</v>
      </c>
      <c r="C33" s="42">
        <v>22129658</v>
      </c>
      <c r="D33" s="179"/>
      <c r="E33" s="115"/>
    </row>
    <row r="34" spans="1:5" ht="30">
      <c r="A34" s="41" t="s">
        <v>49</v>
      </c>
      <c r="B34" s="54">
        <f>-ROUND([83]расшифровка!G249,0)</f>
        <v>-299232</v>
      </c>
      <c r="C34" s="42">
        <v>-296393</v>
      </c>
      <c r="D34" s="179"/>
      <c r="E34" s="115"/>
    </row>
    <row r="35" spans="1:5" ht="15.75">
      <c r="A35" s="41" t="s">
        <v>177</v>
      </c>
      <c r="B35" s="171">
        <f>-ROUND([83]расшифровка!G251,0)</f>
        <v>34480</v>
      </c>
      <c r="C35" s="170">
        <v>0</v>
      </c>
      <c r="D35" s="179"/>
      <c r="E35" s="115"/>
    </row>
    <row r="36" spans="1:5" ht="15.75">
      <c r="A36" s="41" t="s">
        <v>50</v>
      </c>
      <c r="B36" s="54">
        <v>-7333933</v>
      </c>
      <c r="C36" s="71">
        <v>-7499762</v>
      </c>
      <c r="D36" s="179"/>
      <c r="E36" s="115"/>
    </row>
    <row r="37" spans="1:5" ht="16.5" thickBot="1">
      <c r="A37" s="45" t="s">
        <v>51</v>
      </c>
      <c r="B37" s="54">
        <f>-ROUND([83]расшифровка!G256,)</f>
        <v>192787</v>
      </c>
      <c r="C37" s="71">
        <v>165829</v>
      </c>
      <c r="D37" s="179"/>
      <c r="E37" s="115"/>
    </row>
    <row r="38" spans="1:5" ht="16.5" thickBot="1">
      <c r="A38" s="55" t="s">
        <v>52</v>
      </c>
      <c r="B38" s="56">
        <f>SUM(B33:B37)</f>
        <v>14723760</v>
      </c>
      <c r="C38" s="56">
        <f>SUM(C33:C37)</f>
        <v>14499332</v>
      </c>
      <c r="D38" s="179"/>
    </row>
    <row r="39" spans="1:5" ht="16.5" thickBot="1">
      <c r="A39" s="46" t="s">
        <v>53</v>
      </c>
      <c r="B39" s="52">
        <f>B30+B38</f>
        <v>62261471</v>
      </c>
      <c r="C39" s="52">
        <f>C30+C38</f>
        <v>55025164</v>
      </c>
      <c r="E39" s="73"/>
    </row>
    <row r="40" spans="1:5">
      <c r="A40" s="195" t="s">
        <v>172</v>
      </c>
      <c r="B40" s="196"/>
      <c r="C40" s="196"/>
    </row>
    <row r="41" spans="1:5" ht="15.75">
      <c r="A41" s="57"/>
      <c r="B41" s="181">
        <f>B20-B39</f>
        <v>0</v>
      </c>
      <c r="C41" s="58"/>
    </row>
    <row r="42" spans="1:5" ht="15.75">
      <c r="A42" s="29" t="s">
        <v>27</v>
      </c>
      <c r="B42" s="30"/>
      <c r="C42" s="31" t="s">
        <v>72</v>
      </c>
    </row>
    <row r="43" spans="1:5" ht="15.75">
      <c r="A43" s="29"/>
      <c r="B43" s="58"/>
      <c r="C43" s="31"/>
    </row>
    <row r="44" spans="1:5" ht="15.75">
      <c r="A44" s="29" t="s">
        <v>28</v>
      </c>
      <c r="B44" s="58"/>
      <c r="C44" s="31" t="s">
        <v>54</v>
      </c>
    </row>
    <row r="45" spans="1:5">
      <c r="B45" s="73">
        <f>B39-B20</f>
        <v>0</v>
      </c>
    </row>
  </sheetData>
  <mergeCells count="5">
    <mergeCell ref="B1:C1"/>
    <mergeCell ref="A2:C2"/>
    <mergeCell ref="A3:C3"/>
    <mergeCell ref="A4:C4"/>
    <mergeCell ref="A40:C40"/>
  </mergeCells>
  <pageMargins left="0.70866141732283472" right="0.49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70"/>
  <sheetViews>
    <sheetView view="pageBreakPreview" zoomScaleNormal="85" zoomScaleSheetLayoutView="100" workbookViewId="0">
      <selection activeCell="A5" sqref="A5"/>
    </sheetView>
  </sheetViews>
  <sheetFormatPr defaultColWidth="10.42578125" defaultRowHeight="15.75" outlineLevelCol="1"/>
  <cols>
    <col min="1" max="1" width="82" style="1" customWidth="1"/>
    <col min="2" max="2" width="18.140625" style="1" customWidth="1" outlineLevel="1"/>
    <col min="3" max="3" width="23.5703125" style="1" customWidth="1"/>
    <col min="4" max="4" width="13" style="2" customWidth="1"/>
    <col min="5" max="26" width="8.5703125" style="2" customWidth="1"/>
    <col min="27" max="29" width="1.140625" style="2" customWidth="1"/>
    <col min="30" max="16384" width="10.42578125" style="2"/>
  </cols>
  <sheetData>
    <row r="1" spans="1:4">
      <c r="A1" s="61"/>
      <c r="B1" s="197"/>
      <c r="C1" s="197"/>
    </row>
    <row r="2" spans="1:4" ht="18.75">
      <c r="A2" s="198" t="s">
        <v>59</v>
      </c>
      <c r="B2" s="198"/>
      <c r="C2" s="198"/>
    </row>
    <row r="3" spans="1:4" ht="19.5" customHeight="1">
      <c r="A3" s="198" t="s">
        <v>25</v>
      </c>
      <c r="B3" s="198"/>
      <c r="C3" s="198"/>
    </row>
    <row r="4" spans="1:4" ht="18.75">
      <c r="A4" s="198" t="s">
        <v>173</v>
      </c>
      <c r="B4" s="198"/>
      <c r="C4" s="62"/>
    </row>
    <row r="5" spans="1:4">
      <c r="A5" s="63"/>
      <c r="B5" s="64"/>
      <c r="C5" s="64"/>
    </row>
    <row r="6" spans="1:4" ht="16.5" thickBot="1">
      <c r="A6" s="65"/>
      <c r="B6" s="65"/>
      <c r="C6" s="65" t="s">
        <v>60</v>
      </c>
    </row>
    <row r="7" spans="1:4" ht="16.5" thickBot="1">
      <c r="A7" s="28"/>
      <c r="B7" s="74">
        <v>42185</v>
      </c>
      <c r="C7" s="74">
        <v>41820</v>
      </c>
    </row>
    <row r="8" spans="1:4">
      <c r="A8" s="66" t="s">
        <v>1</v>
      </c>
      <c r="B8" s="67">
        <f>SUM(B9:B14)</f>
        <v>1257593</v>
      </c>
      <c r="C8" s="68">
        <f>SUM(C9:C14)</f>
        <v>1292140</v>
      </c>
      <c r="D8" s="72"/>
    </row>
    <row r="9" spans="1:4">
      <c r="A9" s="4" t="s">
        <v>2</v>
      </c>
      <c r="B9" s="8"/>
      <c r="C9" s="9"/>
    </row>
    <row r="10" spans="1:4">
      <c r="A10" s="4" t="s">
        <v>3</v>
      </c>
      <c r="B10" s="8">
        <f>ROUND('[84]расшиф- июнь'!D5,0)</f>
        <v>121703</v>
      </c>
      <c r="C10" s="9">
        <f>ROUND('[84]расшиф- июнь'!E5,0)</f>
        <v>121703</v>
      </c>
    </row>
    <row r="11" spans="1:4">
      <c r="A11" s="4" t="s">
        <v>4</v>
      </c>
      <c r="B11" s="8"/>
      <c r="C11" s="9"/>
    </row>
    <row r="12" spans="1:4">
      <c r="A12" s="4" t="s">
        <v>160</v>
      </c>
      <c r="B12" s="8">
        <f>ROUND('[84]расшиф- июнь'!D13,0)</f>
        <v>804334</v>
      </c>
      <c r="C12" s="9">
        <f>ROUND('[84]расшиф- июнь'!E13,0)</f>
        <v>893150</v>
      </c>
    </row>
    <row r="13" spans="1:4">
      <c r="A13" s="4" t="s">
        <v>5</v>
      </c>
      <c r="B13" s="8">
        <f>ROUND('[84]расшиф- июнь'!D11,0)</f>
        <v>291340</v>
      </c>
      <c r="C13" s="9">
        <f>ROUND('[84]расшиф- июнь'!E11,0)</f>
        <v>272607</v>
      </c>
    </row>
    <row r="14" spans="1:4">
      <c r="A14" s="4" t="s">
        <v>55</v>
      </c>
      <c r="B14" s="17">
        <f>ROUND('[84]расшиф- июнь'!D9,0)</f>
        <v>40216</v>
      </c>
      <c r="C14" s="18">
        <f>ROUND('[84]расшиф- июнь'!E9,0)</f>
        <v>4680</v>
      </c>
    </row>
    <row r="15" spans="1:4">
      <c r="A15" s="5"/>
      <c r="B15" s="8"/>
      <c r="C15" s="9"/>
    </row>
    <row r="16" spans="1:4">
      <c r="A16" s="3" t="s">
        <v>6</v>
      </c>
      <c r="B16" s="15">
        <f>SUM(B17:B24)</f>
        <v>-467741</v>
      </c>
      <c r="C16" s="16">
        <f>SUM(C17:C24)</f>
        <v>-396320</v>
      </c>
    </row>
    <row r="17" spans="1:5">
      <c r="A17" s="6" t="s">
        <v>7</v>
      </c>
      <c r="B17" s="17">
        <f>ROUND('[84]расшиф- июнь'!D22,0)</f>
        <v>-188238</v>
      </c>
      <c r="C17" s="18">
        <f>ROUND('[84]расшиф- июнь'!E22,0)</f>
        <v>-189852</v>
      </c>
    </row>
    <row r="18" spans="1:5">
      <c r="A18" s="6" t="s">
        <v>8</v>
      </c>
      <c r="B18" s="8"/>
      <c r="C18" s="9"/>
    </row>
    <row r="19" spans="1:5">
      <c r="A19" s="6" t="s">
        <v>9</v>
      </c>
      <c r="B19" s="17"/>
      <c r="C19" s="18"/>
    </row>
    <row r="20" spans="1:5">
      <c r="A20" s="4" t="s">
        <v>42</v>
      </c>
      <c r="B20" s="17">
        <f>ROUND('[84]расшиф- июнь'!D28,0)</f>
        <v>0</v>
      </c>
      <c r="C20" s="18">
        <f>ROUND('[84]расшиф- июнь'!E28,0)</f>
        <v>-344</v>
      </c>
    </row>
    <row r="21" spans="1:5">
      <c r="A21" s="4" t="s">
        <v>10</v>
      </c>
      <c r="B21" s="17">
        <f>ROUND('[84]расшиф- июнь'!D26,0)</f>
        <v>-279503</v>
      </c>
      <c r="C21" s="18">
        <f>ROUND('[84]расшиф- июнь'!E26,0)</f>
        <v>-206124</v>
      </c>
    </row>
    <row r="22" spans="1:5">
      <c r="A22" s="6" t="s">
        <v>11</v>
      </c>
      <c r="B22" s="17"/>
      <c r="C22" s="18"/>
    </row>
    <row r="23" spans="1:5">
      <c r="A23" s="6" t="s">
        <v>12</v>
      </c>
      <c r="B23" s="7"/>
      <c r="C23" s="19"/>
    </row>
    <row r="24" spans="1:5">
      <c r="A24" s="6" t="s">
        <v>13</v>
      </c>
      <c r="B24" s="8"/>
      <c r="C24" s="9"/>
    </row>
    <row r="25" spans="1:5">
      <c r="A25" s="3" t="s">
        <v>61</v>
      </c>
      <c r="B25" s="20">
        <f>B8+B16</f>
        <v>789852</v>
      </c>
      <c r="C25" s="26">
        <f>C8+C16</f>
        <v>895820</v>
      </c>
    </row>
    <row r="26" spans="1:5">
      <c r="A26" s="5"/>
      <c r="B26" s="20"/>
      <c r="C26" s="22"/>
    </row>
    <row r="27" spans="1:5" ht="37.5" customHeight="1">
      <c r="A27" s="6" t="s">
        <v>155</v>
      </c>
      <c r="B27" s="23">
        <f>ROUND('[84]расшиф- июнь'!D32,0)</f>
        <v>12907</v>
      </c>
      <c r="C27" s="27">
        <f>ROUND('[84]расшиф- июнь'!E32,0)</f>
        <v>554308</v>
      </c>
    </row>
    <row r="28" spans="1:5">
      <c r="A28" s="6" t="s">
        <v>14</v>
      </c>
      <c r="B28" s="23">
        <f>ROUND('[84]расшиф- июнь'!D38,0)</f>
        <v>-6147</v>
      </c>
      <c r="C28" s="27">
        <f>ROUND('[84]расшиф- июнь'!E38,0)</f>
        <v>-673834</v>
      </c>
    </row>
    <row r="29" spans="1:5">
      <c r="A29" s="6" t="s">
        <v>16</v>
      </c>
      <c r="B29" s="23">
        <f>ROUND('[84]расшиф- июнь'!D46,0)</f>
        <v>3</v>
      </c>
      <c r="C29" s="27">
        <f>ROUND('[84]расшиф- июнь'!E46,0)</f>
        <v>75</v>
      </c>
    </row>
    <row r="30" spans="1:5" ht="31.5">
      <c r="A30" s="6" t="s">
        <v>15</v>
      </c>
      <c r="B30" s="24"/>
      <c r="C30" s="22"/>
    </row>
    <row r="31" spans="1:5">
      <c r="A31" s="6" t="s">
        <v>161</v>
      </c>
      <c r="B31" s="23">
        <f>ROUND('[84]расшиф- июнь'!D48,0)</f>
        <v>-13420</v>
      </c>
      <c r="C31" s="27">
        <f>ROUND('[84]расшиф- июнь'!E48,0)-1</f>
        <v>3019</v>
      </c>
      <c r="E31" s="72"/>
    </row>
    <row r="32" spans="1:5">
      <c r="A32" s="3" t="s">
        <v>62</v>
      </c>
      <c r="B32" s="25">
        <f>SUM(B25:B31)</f>
        <v>783195</v>
      </c>
      <c r="C32" s="21">
        <f>SUM(C25:C31)</f>
        <v>779388</v>
      </c>
    </row>
    <row r="33" spans="1:5">
      <c r="A33" s="5"/>
      <c r="B33" s="24"/>
      <c r="C33" s="22"/>
    </row>
    <row r="34" spans="1:5" ht="31.5">
      <c r="A34" s="6" t="s">
        <v>17</v>
      </c>
      <c r="B34" s="23">
        <f>'[84]расшиф- июнь'!D80</f>
        <v>-204101</v>
      </c>
      <c r="C34" s="27">
        <f>'[84]расшиф- июнь'!E80</f>
        <v>-126948</v>
      </c>
    </row>
    <row r="35" spans="1:5">
      <c r="A35" s="6" t="s">
        <v>18</v>
      </c>
      <c r="B35" s="23"/>
      <c r="C35" s="22"/>
    </row>
    <row r="36" spans="1:5" ht="31.5">
      <c r="A36" s="6" t="s">
        <v>19</v>
      </c>
      <c r="B36" s="23"/>
      <c r="C36" s="22"/>
    </row>
    <row r="37" spans="1:5">
      <c r="A37" s="6" t="s">
        <v>20</v>
      </c>
      <c r="B37" s="23">
        <f>'[84]расшиф- июнь'!D83</f>
        <v>31307</v>
      </c>
      <c r="C37" s="27">
        <f>'[84]расшиф- июнь'!E83</f>
        <v>0</v>
      </c>
    </row>
    <row r="38" spans="1:5" ht="31.5">
      <c r="A38" s="69" t="s">
        <v>57</v>
      </c>
      <c r="B38" s="24"/>
      <c r="C38" s="22"/>
    </row>
    <row r="39" spans="1:5">
      <c r="A39" s="6" t="s">
        <v>21</v>
      </c>
      <c r="B39" s="8"/>
      <c r="C39" s="9"/>
    </row>
    <row r="40" spans="1:5">
      <c r="A40" s="5"/>
      <c r="B40" s="8"/>
      <c r="C40" s="9"/>
    </row>
    <row r="41" spans="1:5">
      <c r="A41" s="3" t="s">
        <v>58</v>
      </c>
      <c r="B41" s="20">
        <f>ROUND(SUM(B42:B45),)</f>
        <v>-417614</v>
      </c>
      <c r="C41" s="21">
        <f>ROUND(SUM(C42:C45),)</f>
        <v>-407131</v>
      </c>
    </row>
    <row r="42" spans="1:5">
      <c r="A42" s="10" t="s">
        <v>26</v>
      </c>
      <c r="B42" s="182">
        <f>'[84]расшиф- июнь'!D92</f>
        <v>-309831</v>
      </c>
      <c r="C42" s="70">
        <f>'[84]расшиф- июнь'!E92</f>
        <v>-323927</v>
      </c>
      <c r="E42" s="72"/>
    </row>
    <row r="43" spans="1:5">
      <c r="A43" s="10" t="s">
        <v>22</v>
      </c>
      <c r="B43" s="182">
        <f>'[84]расшиф- июнь'!D91</f>
        <v>-4477</v>
      </c>
      <c r="C43" s="70">
        <f>'[84]расшиф- июнь'!E91</f>
        <v>-3518</v>
      </c>
    </row>
    <row r="44" spans="1:5">
      <c r="A44" s="10" t="s">
        <v>23</v>
      </c>
      <c r="B44" s="182">
        <f>'[84]расшиф- июнь'!D93</f>
        <v>-8547</v>
      </c>
      <c r="C44" s="70">
        <f>'[84]расшиф- июнь'!E93</f>
        <v>-7742</v>
      </c>
    </row>
    <row r="45" spans="1:5">
      <c r="A45" s="10" t="s">
        <v>24</v>
      </c>
      <c r="B45" s="182">
        <f>'[84]расшиф- июнь'!D94</f>
        <v>-94759</v>
      </c>
      <c r="C45" s="70">
        <f>'[84]расшиф- июнь'!E94</f>
        <v>-71944</v>
      </c>
    </row>
    <row r="46" spans="1:5">
      <c r="A46" s="5"/>
      <c r="B46" s="24"/>
      <c r="C46" s="22"/>
    </row>
    <row r="47" spans="1:5">
      <c r="A47" s="3" t="s">
        <v>63</v>
      </c>
      <c r="B47" s="25">
        <f>B32+B34+B37+B41</f>
        <v>192787</v>
      </c>
      <c r="C47" s="21">
        <f>C32+C34+C37+C41+C38</f>
        <v>245309</v>
      </c>
    </row>
    <row r="48" spans="1:5">
      <c r="A48" s="5"/>
      <c r="B48" s="24"/>
      <c r="C48" s="22"/>
    </row>
    <row r="49" spans="1:5">
      <c r="A49" s="6" t="s">
        <v>64</v>
      </c>
      <c r="B49" s="24">
        <f>ROUND('[84]расшиф- июнь'!D98,0)</f>
        <v>0</v>
      </c>
      <c r="C49" s="22">
        <f>ROUND('[84]расшиф- июнь'!E98,0)</f>
        <v>-41219</v>
      </c>
    </row>
    <row r="50" spans="1:5">
      <c r="A50" s="5"/>
      <c r="B50" s="24"/>
      <c r="C50" s="22"/>
    </row>
    <row r="51" spans="1:5">
      <c r="A51" s="3" t="s">
        <v>164</v>
      </c>
      <c r="B51" s="25">
        <f>B47+B49</f>
        <v>192787</v>
      </c>
      <c r="C51" s="26">
        <f>C47+C49</f>
        <v>204090</v>
      </c>
      <c r="E51" s="72"/>
    </row>
    <row r="52" spans="1:5">
      <c r="A52" s="3"/>
      <c r="B52" s="20"/>
      <c r="C52" s="26"/>
    </row>
    <row r="53" spans="1:5">
      <c r="A53" s="11" t="s">
        <v>65</v>
      </c>
      <c r="B53" s="23"/>
      <c r="C53" s="27"/>
    </row>
    <row r="54" spans="1:5" ht="31.5">
      <c r="A54" s="75" t="s">
        <v>66</v>
      </c>
      <c r="B54" s="23"/>
      <c r="C54" s="27"/>
    </row>
    <row r="55" spans="1:5" ht="35.25" customHeight="1">
      <c r="A55" s="12" t="s">
        <v>67</v>
      </c>
      <c r="B55" s="23"/>
      <c r="C55" s="27"/>
    </row>
    <row r="56" spans="1:5">
      <c r="A56" s="76" t="s">
        <v>68</v>
      </c>
      <c r="B56" s="23">
        <f>'[84]расшиф- июнь'!D102</f>
        <v>-2839</v>
      </c>
      <c r="C56" s="27">
        <f>'[84]расшиф- июнь'!E102</f>
        <v>15640</v>
      </c>
    </row>
    <row r="57" spans="1:5" ht="31.5">
      <c r="A57" s="76" t="s">
        <v>69</v>
      </c>
      <c r="B57" s="23"/>
      <c r="C57" s="27"/>
    </row>
    <row r="58" spans="1:5" ht="31.5">
      <c r="A58" s="76" t="s">
        <v>162</v>
      </c>
      <c r="B58" s="23">
        <f>'[84]расшиф- июнь'!D103</f>
        <v>34480</v>
      </c>
      <c r="C58" s="27"/>
    </row>
    <row r="59" spans="1:5" ht="31.5">
      <c r="A59" s="75" t="s">
        <v>70</v>
      </c>
      <c r="B59" s="20">
        <f>SUM(B55:B58)</f>
        <v>31641</v>
      </c>
      <c r="C59" s="26">
        <f>SUM(C55:C57)</f>
        <v>15640</v>
      </c>
    </row>
    <row r="60" spans="1:5" ht="31.5">
      <c r="A60" s="77" t="s">
        <v>71</v>
      </c>
      <c r="B60" s="78">
        <f>B59</f>
        <v>31641</v>
      </c>
      <c r="C60" s="172">
        <f>C59</f>
        <v>15640</v>
      </c>
    </row>
    <row r="61" spans="1:5" ht="16.5" thickBot="1">
      <c r="A61" s="79" t="s">
        <v>163</v>
      </c>
      <c r="B61" s="80">
        <f>B51+B60</f>
        <v>224428</v>
      </c>
      <c r="C61" s="173">
        <f>C51+C60</f>
        <v>219730</v>
      </c>
    </row>
    <row r="62" spans="1:5" ht="18" customHeight="1" thickBot="1">
      <c r="A62" s="187" t="s">
        <v>154</v>
      </c>
      <c r="B62" s="188">
        <f>B51/400</f>
        <v>481.96749999999997</v>
      </c>
      <c r="C62" s="189">
        <f>C51/400</f>
        <v>510.22500000000002</v>
      </c>
    </row>
    <row r="63" spans="1:5" ht="18" customHeight="1">
      <c r="A63" s="61"/>
      <c r="B63" s="190"/>
      <c r="C63" s="190"/>
    </row>
    <row r="64" spans="1:5" ht="18" customHeight="1">
      <c r="A64" s="13" t="s">
        <v>27</v>
      </c>
      <c r="B64" s="14"/>
      <c r="C64" s="14" t="s">
        <v>72</v>
      </c>
    </row>
    <row r="65" spans="1:3" ht="18" customHeight="1">
      <c r="A65" s="13"/>
      <c r="B65" s="14"/>
      <c r="C65" s="14"/>
    </row>
    <row r="66" spans="1:3" ht="18" customHeight="1">
      <c r="A66" s="13" t="s">
        <v>28</v>
      </c>
      <c r="B66" s="14"/>
      <c r="C66" s="14" t="s">
        <v>29</v>
      </c>
    </row>
    <row r="67" spans="1:3" ht="24" customHeight="1">
      <c r="B67" s="1">
        <v>-3645898</v>
      </c>
      <c r="C67" s="81">
        <v>-125754</v>
      </c>
    </row>
    <row r="68" spans="1:3">
      <c r="A68" s="183" t="s">
        <v>154</v>
      </c>
      <c r="B68" s="184">
        <f>B67/400</f>
        <v>-9114.7450000000008</v>
      </c>
      <c r="C68" s="185">
        <f>C67/213.831</f>
        <v>-588.09994808984663</v>
      </c>
    </row>
    <row r="70" spans="1:3">
      <c r="B70" s="186"/>
    </row>
  </sheetData>
  <mergeCells count="4">
    <mergeCell ref="B1:C1"/>
    <mergeCell ref="A2:C2"/>
    <mergeCell ref="A4:B4"/>
    <mergeCell ref="A3:C3"/>
  </mergeCells>
  <pageMargins left="0.88" right="0.46" top="0.41" bottom="0.31" header="0.19" footer="0.17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70"/>
  <sheetViews>
    <sheetView workbookViewId="0">
      <selection activeCell="A5" sqref="A5"/>
    </sheetView>
  </sheetViews>
  <sheetFormatPr defaultRowHeight="15.75" outlineLevelRow="1"/>
  <cols>
    <col min="1" max="1" width="84" style="116" customWidth="1"/>
    <col min="2" max="2" width="18.140625" style="116" customWidth="1"/>
    <col min="3" max="3" width="22.140625" style="116" customWidth="1"/>
    <col min="4" max="243" width="9.140625" style="116"/>
    <col min="244" max="244" width="84" style="116" customWidth="1"/>
    <col min="245" max="245" width="18.140625" style="116" customWidth="1"/>
    <col min="246" max="246" width="22.140625" style="116" customWidth="1"/>
    <col min="247" max="247" width="9.140625" style="116"/>
    <col min="248" max="248" width="14.5703125" style="116" customWidth="1"/>
    <col min="249" max="249" width="12.7109375" style="116" customWidth="1"/>
    <col min="250" max="250" width="9.140625" style="116"/>
    <col min="251" max="251" width="12.85546875" style="116" customWidth="1"/>
    <col min="252" max="252" width="14.85546875" style="116" customWidth="1"/>
    <col min="253" max="253" width="13.42578125" style="116" customWidth="1"/>
    <col min="254" max="254" width="12" style="116" customWidth="1"/>
    <col min="255" max="499" width="9.140625" style="116"/>
    <col min="500" max="500" width="84" style="116" customWidth="1"/>
    <col min="501" max="501" width="18.140625" style="116" customWidth="1"/>
    <col min="502" max="502" width="22.140625" style="116" customWidth="1"/>
    <col min="503" max="503" width="9.140625" style="116"/>
    <col min="504" max="504" width="14.5703125" style="116" customWidth="1"/>
    <col min="505" max="505" width="12.7109375" style="116" customWidth="1"/>
    <col min="506" max="506" width="9.140625" style="116"/>
    <col min="507" max="507" width="12.85546875" style="116" customWidth="1"/>
    <col min="508" max="508" width="14.85546875" style="116" customWidth="1"/>
    <col min="509" max="509" width="13.42578125" style="116" customWidth="1"/>
    <col min="510" max="510" width="12" style="116" customWidth="1"/>
    <col min="511" max="755" width="9.140625" style="116"/>
    <col min="756" max="756" width="84" style="116" customWidth="1"/>
    <col min="757" max="757" width="18.140625" style="116" customWidth="1"/>
    <col min="758" max="758" width="22.140625" style="116" customWidth="1"/>
    <col min="759" max="759" width="9.140625" style="116"/>
    <col min="760" max="760" width="14.5703125" style="116" customWidth="1"/>
    <col min="761" max="761" width="12.7109375" style="116" customWidth="1"/>
    <col min="762" max="762" width="9.140625" style="116"/>
    <col min="763" max="763" width="12.85546875" style="116" customWidth="1"/>
    <col min="764" max="764" width="14.85546875" style="116" customWidth="1"/>
    <col min="765" max="765" width="13.42578125" style="116" customWidth="1"/>
    <col min="766" max="766" width="12" style="116" customWidth="1"/>
    <col min="767" max="1011" width="9.140625" style="116"/>
    <col min="1012" max="1012" width="84" style="116" customWidth="1"/>
    <col min="1013" max="1013" width="18.140625" style="116" customWidth="1"/>
    <col min="1014" max="1014" width="22.140625" style="116" customWidth="1"/>
    <col min="1015" max="1015" width="9.140625" style="116"/>
    <col min="1016" max="1016" width="14.5703125" style="116" customWidth="1"/>
    <col min="1017" max="1017" width="12.7109375" style="116" customWidth="1"/>
    <col min="1018" max="1018" width="9.140625" style="116"/>
    <col min="1019" max="1019" width="12.85546875" style="116" customWidth="1"/>
    <col min="1020" max="1020" width="14.85546875" style="116" customWidth="1"/>
    <col min="1021" max="1021" width="13.42578125" style="116" customWidth="1"/>
    <col min="1022" max="1022" width="12" style="116" customWidth="1"/>
    <col min="1023" max="1267" width="9.140625" style="116"/>
    <col min="1268" max="1268" width="84" style="116" customWidth="1"/>
    <col min="1269" max="1269" width="18.140625" style="116" customWidth="1"/>
    <col min="1270" max="1270" width="22.140625" style="116" customWidth="1"/>
    <col min="1271" max="1271" width="9.140625" style="116"/>
    <col min="1272" max="1272" width="14.5703125" style="116" customWidth="1"/>
    <col min="1273" max="1273" width="12.7109375" style="116" customWidth="1"/>
    <col min="1274" max="1274" width="9.140625" style="116"/>
    <col min="1275" max="1275" width="12.85546875" style="116" customWidth="1"/>
    <col min="1276" max="1276" width="14.85546875" style="116" customWidth="1"/>
    <col min="1277" max="1277" width="13.42578125" style="116" customWidth="1"/>
    <col min="1278" max="1278" width="12" style="116" customWidth="1"/>
    <col min="1279" max="1523" width="9.140625" style="116"/>
    <col min="1524" max="1524" width="84" style="116" customWidth="1"/>
    <col min="1525" max="1525" width="18.140625" style="116" customWidth="1"/>
    <col min="1526" max="1526" width="22.140625" style="116" customWidth="1"/>
    <col min="1527" max="1527" width="9.140625" style="116"/>
    <col min="1528" max="1528" width="14.5703125" style="116" customWidth="1"/>
    <col min="1529" max="1529" width="12.7109375" style="116" customWidth="1"/>
    <col min="1530" max="1530" width="9.140625" style="116"/>
    <col min="1531" max="1531" width="12.85546875" style="116" customWidth="1"/>
    <col min="1532" max="1532" width="14.85546875" style="116" customWidth="1"/>
    <col min="1533" max="1533" width="13.42578125" style="116" customWidth="1"/>
    <col min="1534" max="1534" width="12" style="116" customWidth="1"/>
    <col min="1535" max="1779" width="9.140625" style="116"/>
    <col min="1780" max="1780" width="84" style="116" customWidth="1"/>
    <col min="1781" max="1781" width="18.140625" style="116" customWidth="1"/>
    <col min="1782" max="1782" width="22.140625" style="116" customWidth="1"/>
    <col min="1783" max="1783" width="9.140625" style="116"/>
    <col min="1784" max="1784" width="14.5703125" style="116" customWidth="1"/>
    <col min="1785" max="1785" width="12.7109375" style="116" customWidth="1"/>
    <col min="1786" max="1786" width="9.140625" style="116"/>
    <col min="1787" max="1787" width="12.85546875" style="116" customWidth="1"/>
    <col min="1788" max="1788" width="14.85546875" style="116" customWidth="1"/>
    <col min="1789" max="1789" width="13.42578125" style="116" customWidth="1"/>
    <col min="1790" max="1790" width="12" style="116" customWidth="1"/>
    <col min="1791" max="2035" width="9.140625" style="116"/>
    <col min="2036" max="2036" width="84" style="116" customWidth="1"/>
    <col min="2037" max="2037" width="18.140625" style="116" customWidth="1"/>
    <col min="2038" max="2038" width="22.140625" style="116" customWidth="1"/>
    <col min="2039" max="2039" width="9.140625" style="116"/>
    <col min="2040" max="2040" width="14.5703125" style="116" customWidth="1"/>
    <col min="2041" max="2041" width="12.7109375" style="116" customWidth="1"/>
    <col min="2042" max="2042" width="9.140625" style="116"/>
    <col min="2043" max="2043" width="12.85546875" style="116" customWidth="1"/>
    <col min="2044" max="2044" width="14.85546875" style="116" customWidth="1"/>
    <col min="2045" max="2045" width="13.42578125" style="116" customWidth="1"/>
    <col min="2046" max="2046" width="12" style="116" customWidth="1"/>
    <col min="2047" max="2291" width="9.140625" style="116"/>
    <col min="2292" max="2292" width="84" style="116" customWidth="1"/>
    <col min="2293" max="2293" width="18.140625" style="116" customWidth="1"/>
    <col min="2294" max="2294" width="22.140625" style="116" customWidth="1"/>
    <col min="2295" max="2295" width="9.140625" style="116"/>
    <col min="2296" max="2296" width="14.5703125" style="116" customWidth="1"/>
    <col min="2297" max="2297" width="12.7109375" style="116" customWidth="1"/>
    <col min="2298" max="2298" width="9.140625" style="116"/>
    <col min="2299" max="2299" width="12.85546875" style="116" customWidth="1"/>
    <col min="2300" max="2300" width="14.85546875" style="116" customWidth="1"/>
    <col min="2301" max="2301" width="13.42578125" style="116" customWidth="1"/>
    <col min="2302" max="2302" width="12" style="116" customWidth="1"/>
    <col min="2303" max="2547" width="9.140625" style="116"/>
    <col min="2548" max="2548" width="84" style="116" customWidth="1"/>
    <col min="2549" max="2549" width="18.140625" style="116" customWidth="1"/>
    <col min="2550" max="2550" width="22.140625" style="116" customWidth="1"/>
    <col min="2551" max="2551" width="9.140625" style="116"/>
    <col min="2552" max="2552" width="14.5703125" style="116" customWidth="1"/>
    <col min="2553" max="2553" width="12.7109375" style="116" customWidth="1"/>
    <col min="2554" max="2554" width="9.140625" style="116"/>
    <col min="2555" max="2555" width="12.85546875" style="116" customWidth="1"/>
    <col min="2556" max="2556" width="14.85546875" style="116" customWidth="1"/>
    <col min="2557" max="2557" width="13.42578125" style="116" customWidth="1"/>
    <col min="2558" max="2558" width="12" style="116" customWidth="1"/>
    <col min="2559" max="2803" width="9.140625" style="116"/>
    <col min="2804" max="2804" width="84" style="116" customWidth="1"/>
    <col min="2805" max="2805" width="18.140625" style="116" customWidth="1"/>
    <col min="2806" max="2806" width="22.140625" style="116" customWidth="1"/>
    <col min="2807" max="2807" width="9.140625" style="116"/>
    <col min="2808" max="2808" width="14.5703125" style="116" customWidth="1"/>
    <col min="2809" max="2809" width="12.7109375" style="116" customWidth="1"/>
    <col min="2810" max="2810" width="9.140625" style="116"/>
    <col min="2811" max="2811" width="12.85546875" style="116" customWidth="1"/>
    <col min="2812" max="2812" width="14.85546875" style="116" customWidth="1"/>
    <col min="2813" max="2813" width="13.42578125" style="116" customWidth="1"/>
    <col min="2814" max="2814" width="12" style="116" customWidth="1"/>
    <col min="2815" max="3059" width="9.140625" style="116"/>
    <col min="3060" max="3060" width="84" style="116" customWidth="1"/>
    <col min="3061" max="3061" width="18.140625" style="116" customWidth="1"/>
    <col min="3062" max="3062" width="22.140625" style="116" customWidth="1"/>
    <col min="3063" max="3063" width="9.140625" style="116"/>
    <col min="3064" max="3064" width="14.5703125" style="116" customWidth="1"/>
    <col min="3065" max="3065" width="12.7109375" style="116" customWidth="1"/>
    <col min="3066" max="3066" width="9.140625" style="116"/>
    <col min="3067" max="3067" width="12.85546875" style="116" customWidth="1"/>
    <col min="3068" max="3068" width="14.85546875" style="116" customWidth="1"/>
    <col min="3069" max="3069" width="13.42578125" style="116" customWidth="1"/>
    <col min="3070" max="3070" width="12" style="116" customWidth="1"/>
    <col min="3071" max="3315" width="9.140625" style="116"/>
    <col min="3316" max="3316" width="84" style="116" customWidth="1"/>
    <col min="3317" max="3317" width="18.140625" style="116" customWidth="1"/>
    <col min="3318" max="3318" width="22.140625" style="116" customWidth="1"/>
    <col min="3319" max="3319" width="9.140625" style="116"/>
    <col min="3320" max="3320" width="14.5703125" style="116" customWidth="1"/>
    <col min="3321" max="3321" width="12.7109375" style="116" customWidth="1"/>
    <col min="3322" max="3322" width="9.140625" style="116"/>
    <col min="3323" max="3323" width="12.85546875" style="116" customWidth="1"/>
    <col min="3324" max="3324" width="14.85546875" style="116" customWidth="1"/>
    <col min="3325" max="3325" width="13.42578125" style="116" customWidth="1"/>
    <col min="3326" max="3326" width="12" style="116" customWidth="1"/>
    <col min="3327" max="3571" width="9.140625" style="116"/>
    <col min="3572" max="3572" width="84" style="116" customWidth="1"/>
    <col min="3573" max="3573" width="18.140625" style="116" customWidth="1"/>
    <col min="3574" max="3574" width="22.140625" style="116" customWidth="1"/>
    <col min="3575" max="3575" width="9.140625" style="116"/>
    <col min="3576" max="3576" width="14.5703125" style="116" customWidth="1"/>
    <col min="3577" max="3577" width="12.7109375" style="116" customWidth="1"/>
    <col min="3578" max="3578" width="9.140625" style="116"/>
    <col min="3579" max="3579" width="12.85546875" style="116" customWidth="1"/>
    <col min="3580" max="3580" width="14.85546875" style="116" customWidth="1"/>
    <col min="3581" max="3581" width="13.42578125" style="116" customWidth="1"/>
    <col min="3582" max="3582" width="12" style="116" customWidth="1"/>
    <col min="3583" max="3827" width="9.140625" style="116"/>
    <col min="3828" max="3828" width="84" style="116" customWidth="1"/>
    <col min="3829" max="3829" width="18.140625" style="116" customWidth="1"/>
    <col min="3830" max="3830" width="22.140625" style="116" customWidth="1"/>
    <col min="3831" max="3831" width="9.140625" style="116"/>
    <col min="3832" max="3832" width="14.5703125" style="116" customWidth="1"/>
    <col min="3833" max="3833" width="12.7109375" style="116" customWidth="1"/>
    <col min="3834" max="3834" width="9.140625" style="116"/>
    <col min="3835" max="3835" width="12.85546875" style="116" customWidth="1"/>
    <col min="3836" max="3836" width="14.85546875" style="116" customWidth="1"/>
    <col min="3837" max="3837" width="13.42578125" style="116" customWidth="1"/>
    <col min="3838" max="3838" width="12" style="116" customWidth="1"/>
    <col min="3839" max="4083" width="9.140625" style="116"/>
    <col min="4084" max="4084" width="84" style="116" customWidth="1"/>
    <col min="4085" max="4085" width="18.140625" style="116" customWidth="1"/>
    <col min="4086" max="4086" width="22.140625" style="116" customWidth="1"/>
    <col min="4087" max="4087" width="9.140625" style="116"/>
    <col min="4088" max="4088" width="14.5703125" style="116" customWidth="1"/>
    <col min="4089" max="4089" width="12.7109375" style="116" customWidth="1"/>
    <col min="4090" max="4090" width="9.140625" style="116"/>
    <col min="4091" max="4091" width="12.85546875" style="116" customWidth="1"/>
    <col min="4092" max="4092" width="14.85546875" style="116" customWidth="1"/>
    <col min="4093" max="4093" width="13.42578125" style="116" customWidth="1"/>
    <col min="4094" max="4094" width="12" style="116" customWidth="1"/>
    <col min="4095" max="4339" width="9.140625" style="116"/>
    <col min="4340" max="4340" width="84" style="116" customWidth="1"/>
    <col min="4341" max="4341" width="18.140625" style="116" customWidth="1"/>
    <col min="4342" max="4342" width="22.140625" style="116" customWidth="1"/>
    <col min="4343" max="4343" width="9.140625" style="116"/>
    <col min="4344" max="4344" width="14.5703125" style="116" customWidth="1"/>
    <col min="4345" max="4345" width="12.7109375" style="116" customWidth="1"/>
    <col min="4346" max="4346" width="9.140625" style="116"/>
    <col min="4347" max="4347" width="12.85546875" style="116" customWidth="1"/>
    <col min="4348" max="4348" width="14.85546875" style="116" customWidth="1"/>
    <col min="4349" max="4349" width="13.42578125" style="116" customWidth="1"/>
    <col min="4350" max="4350" width="12" style="116" customWidth="1"/>
    <col min="4351" max="4595" width="9.140625" style="116"/>
    <col min="4596" max="4596" width="84" style="116" customWidth="1"/>
    <col min="4597" max="4597" width="18.140625" style="116" customWidth="1"/>
    <col min="4598" max="4598" width="22.140625" style="116" customWidth="1"/>
    <col min="4599" max="4599" width="9.140625" style="116"/>
    <col min="4600" max="4600" width="14.5703125" style="116" customWidth="1"/>
    <col min="4601" max="4601" width="12.7109375" style="116" customWidth="1"/>
    <col min="4602" max="4602" width="9.140625" style="116"/>
    <col min="4603" max="4603" width="12.85546875" style="116" customWidth="1"/>
    <col min="4604" max="4604" width="14.85546875" style="116" customWidth="1"/>
    <col min="4605" max="4605" width="13.42578125" style="116" customWidth="1"/>
    <col min="4606" max="4606" width="12" style="116" customWidth="1"/>
    <col min="4607" max="4851" width="9.140625" style="116"/>
    <col min="4852" max="4852" width="84" style="116" customWidth="1"/>
    <col min="4853" max="4853" width="18.140625" style="116" customWidth="1"/>
    <col min="4854" max="4854" width="22.140625" style="116" customWidth="1"/>
    <col min="4855" max="4855" width="9.140625" style="116"/>
    <col min="4856" max="4856" width="14.5703125" style="116" customWidth="1"/>
    <col min="4857" max="4857" width="12.7109375" style="116" customWidth="1"/>
    <col min="4858" max="4858" width="9.140625" style="116"/>
    <col min="4859" max="4859" width="12.85546875" style="116" customWidth="1"/>
    <col min="4860" max="4860" width="14.85546875" style="116" customWidth="1"/>
    <col min="4861" max="4861" width="13.42578125" style="116" customWidth="1"/>
    <col min="4862" max="4862" width="12" style="116" customWidth="1"/>
    <col min="4863" max="5107" width="9.140625" style="116"/>
    <col min="5108" max="5108" width="84" style="116" customWidth="1"/>
    <col min="5109" max="5109" width="18.140625" style="116" customWidth="1"/>
    <col min="5110" max="5110" width="22.140625" style="116" customWidth="1"/>
    <col min="5111" max="5111" width="9.140625" style="116"/>
    <col min="5112" max="5112" width="14.5703125" style="116" customWidth="1"/>
    <col min="5113" max="5113" width="12.7109375" style="116" customWidth="1"/>
    <col min="5114" max="5114" width="9.140625" style="116"/>
    <col min="5115" max="5115" width="12.85546875" style="116" customWidth="1"/>
    <col min="5116" max="5116" width="14.85546875" style="116" customWidth="1"/>
    <col min="5117" max="5117" width="13.42578125" style="116" customWidth="1"/>
    <col min="5118" max="5118" width="12" style="116" customWidth="1"/>
    <col min="5119" max="5363" width="9.140625" style="116"/>
    <col min="5364" max="5364" width="84" style="116" customWidth="1"/>
    <col min="5365" max="5365" width="18.140625" style="116" customWidth="1"/>
    <col min="5366" max="5366" width="22.140625" style="116" customWidth="1"/>
    <col min="5367" max="5367" width="9.140625" style="116"/>
    <col min="5368" max="5368" width="14.5703125" style="116" customWidth="1"/>
    <col min="5369" max="5369" width="12.7109375" style="116" customWidth="1"/>
    <col min="5370" max="5370" width="9.140625" style="116"/>
    <col min="5371" max="5371" width="12.85546875" style="116" customWidth="1"/>
    <col min="5372" max="5372" width="14.85546875" style="116" customWidth="1"/>
    <col min="5373" max="5373" width="13.42578125" style="116" customWidth="1"/>
    <col min="5374" max="5374" width="12" style="116" customWidth="1"/>
    <col min="5375" max="5619" width="9.140625" style="116"/>
    <col min="5620" max="5620" width="84" style="116" customWidth="1"/>
    <col min="5621" max="5621" width="18.140625" style="116" customWidth="1"/>
    <col min="5622" max="5622" width="22.140625" style="116" customWidth="1"/>
    <col min="5623" max="5623" width="9.140625" style="116"/>
    <col min="5624" max="5624" width="14.5703125" style="116" customWidth="1"/>
    <col min="5625" max="5625" width="12.7109375" style="116" customWidth="1"/>
    <col min="5626" max="5626" width="9.140625" style="116"/>
    <col min="5627" max="5627" width="12.85546875" style="116" customWidth="1"/>
    <col min="5628" max="5628" width="14.85546875" style="116" customWidth="1"/>
    <col min="5629" max="5629" width="13.42578125" style="116" customWidth="1"/>
    <col min="5630" max="5630" width="12" style="116" customWidth="1"/>
    <col min="5631" max="5875" width="9.140625" style="116"/>
    <col min="5876" max="5876" width="84" style="116" customWidth="1"/>
    <col min="5877" max="5877" width="18.140625" style="116" customWidth="1"/>
    <col min="5878" max="5878" width="22.140625" style="116" customWidth="1"/>
    <col min="5879" max="5879" width="9.140625" style="116"/>
    <col min="5880" max="5880" width="14.5703125" style="116" customWidth="1"/>
    <col min="5881" max="5881" width="12.7109375" style="116" customWidth="1"/>
    <col min="5882" max="5882" width="9.140625" style="116"/>
    <col min="5883" max="5883" width="12.85546875" style="116" customWidth="1"/>
    <col min="5884" max="5884" width="14.85546875" style="116" customWidth="1"/>
    <col min="5885" max="5885" width="13.42578125" style="116" customWidth="1"/>
    <col min="5886" max="5886" width="12" style="116" customWidth="1"/>
    <col min="5887" max="6131" width="9.140625" style="116"/>
    <col min="6132" max="6132" width="84" style="116" customWidth="1"/>
    <col min="6133" max="6133" width="18.140625" style="116" customWidth="1"/>
    <col min="6134" max="6134" width="22.140625" style="116" customWidth="1"/>
    <col min="6135" max="6135" width="9.140625" style="116"/>
    <col min="6136" max="6136" width="14.5703125" style="116" customWidth="1"/>
    <col min="6137" max="6137" width="12.7109375" style="116" customWidth="1"/>
    <col min="6138" max="6138" width="9.140625" style="116"/>
    <col min="6139" max="6139" width="12.85546875" style="116" customWidth="1"/>
    <col min="6140" max="6140" width="14.85546875" style="116" customWidth="1"/>
    <col min="6141" max="6141" width="13.42578125" style="116" customWidth="1"/>
    <col min="6142" max="6142" width="12" style="116" customWidth="1"/>
    <col min="6143" max="6387" width="9.140625" style="116"/>
    <col min="6388" max="6388" width="84" style="116" customWidth="1"/>
    <col min="6389" max="6389" width="18.140625" style="116" customWidth="1"/>
    <col min="6390" max="6390" width="22.140625" style="116" customWidth="1"/>
    <col min="6391" max="6391" width="9.140625" style="116"/>
    <col min="6392" max="6392" width="14.5703125" style="116" customWidth="1"/>
    <col min="6393" max="6393" width="12.7109375" style="116" customWidth="1"/>
    <col min="6394" max="6394" width="9.140625" style="116"/>
    <col min="6395" max="6395" width="12.85546875" style="116" customWidth="1"/>
    <col min="6396" max="6396" width="14.85546875" style="116" customWidth="1"/>
    <col min="6397" max="6397" width="13.42578125" style="116" customWidth="1"/>
    <col min="6398" max="6398" width="12" style="116" customWidth="1"/>
    <col min="6399" max="6643" width="9.140625" style="116"/>
    <col min="6644" max="6644" width="84" style="116" customWidth="1"/>
    <col min="6645" max="6645" width="18.140625" style="116" customWidth="1"/>
    <col min="6646" max="6646" width="22.140625" style="116" customWidth="1"/>
    <col min="6647" max="6647" width="9.140625" style="116"/>
    <col min="6648" max="6648" width="14.5703125" style="116" customWidth="1"/>
    <col min="6649" max="6649" width="12.7109375" style="116" customWidth="1"/>
    <col min="6650" max="6650" width="9.140625" style="116"/>
    <col min="6651" max="6651" width="12.85546875" style="116" customWidth="1"/>
    <col min="6652" max="6652" width="14.85546875" style="116" customWidth="1"/>
    <col min="6653" max="6653" width="13.42578125" style="116" customWidth="1"/>
    <col min="6654" max="6654" width="12" style="116" customWidth="1"/>
    <col min="6655" max="6899" width="9.140625" style="116"/>
    <col min="6900" max="6900" width="84" style="116" customWidth="1"/>
    <col min="6901" max="6901" width="18.140625" style="116" customWidth="1"/>
    <col min="6902" max="6902" width="22.140625" style="116" customWidth="1"/>
    <col min="6903" max="6903" width="9.140625" style="116"/>
    <col min="6904" max="6904" width="14.5703125" style="116" customWidth="1"/>
    <col min="6905" max="6905" width="12.7109375" style="116" customWidth="1"/>
    <col min="6906" max="6906" width="9.140625" style="116"/>
    <col min="6907" max="6907" width="12.85546875" style="116" customWidth="1"/>
    <col min="6908" max="6908" width="14.85546875" style="116" customWidth="1"/>
    <col min="6909" max="6909" width="13.42578125" style="116" customWidth="1"/>
    <col min="6910" max="6910" width="12" style="116" customWidth="1"/>
    <col min="6911" max="7155" width="9.140625" style="116"/>
    <col min="7156" max="7156" width="84" style="116" customWidth="1"/>
    <col min="7157" max="7157" width="18.140625" style="116" customWidth="1"/>
    <col min="7158" max="7158" width="22.140625" style="116" customWidth="1"/>
    <col min="7159" max="7159" width="9.140625" style="116"/>
    <col min="7160" max="7160" width="14.5703125" style="116" customWidth="1"/>
    <col min="7161" max="7161" width="12.7109375" style="116" customWidth="1"/>
    <col min="7162" max="7162" width="9.140625" style="116"/>
    <col min="7163" max="7163" width="12.85546875" style="116" customWidth="1"/>
    <col min="7164" max="7164" width="14.85546875" style="116" customWidth="1"/>
    <col min="7165" max="7165" width="13.42578125" style="116" customWidth="1"/>
    <col min="7166" max="7166" width="12" style="116" customWidth="1"/>
    <col min="7167" max="7411" width="9.140625" style="116"/>
    <col min="7412" max="7412" width="84" style="116" customWidth="1"/>
    <col min="7413" max="7413" width="18.140625" style="116" customWidth="1"/>
    <col min="7414" max="7414" width="22.140625" style="116" customWidth="1"/>
    <col min="7415" max="7415" width="9.140625" style="116"/>
    <col min="7416" max="7416" width="14.5703125" style="116" customWidth="1"/>
    <col min="7417" max="7417" width="12.7109375" style="116" customWidth="1"/>
    <col min="7418" max="7418" width="9.140625" style="116"/>
    <col min="7419" max="7419" width="12.85546875" style="116" customWidth="1"/>
    <col min="7420" max="7420" width="14.85546875" style="116" customWidth="1"/>
    <col min="7421" max="7421" width="13.42578125" style="116" customWidth="1"/>
    <col min="7422" max="7422" width="12" style="116" customWidth="1"/>
    <col min="7423" max="7667" width="9.140625" style="116"/>
    <col min="7668" max="7668" width="84" style="116" customWidth="1"/>
    <col min="7669" max="7669" width="18.140625" style="116" customWidth="1"/>
    <col min="7670" max="7670" width="22.140625" style="116" customWidth="1"/>
    <col min="7671" max="7671" width="9.140625" style="116"/>
    <col min="7672" max="7672" width="14.5703125" style="116" customWidth="1"/>
    <col min="7673" max="7673" width="12.7109375" style="116" customWidth="1"/>
    <col min="7674" max="7674" width="9.140625" style="116"/>
    <col min="7675" max="7675" width="12.85546875" style="116" customWidth="1"/>
    <col min="7676" max="7676" width="14.85546875" style="116" customWidth="1"/>
    <col min="7677" max="7677" width="13.42578125" style="116" customWidth="1"/>
    <col min="7678" max="7678" width="12" style="116" customWidth="1"/>
    <col min="7679" max="7923" width="9.140625" style="116"/>
    <col min="7924" max="7924" width="84" style="116" customWidth="1"/>
    <col min="7925" max="7925" width="18.140625" style="116" customWidth="1"/>
    <col min="7926" max="7926" width="22.140625" style="116" customWidth="1"/>
    <col min="7927" max="7927" width="9.140625" style="116"/>
    <col min="7928" max="7928" width="14.5703125" style="116" customWidth="1"/>
    <col min="7929" max="7929" width="12.7109375" style="116" customWidth="1"/>
    <col min="7930" max="7930" width="9.140625" style="116"/>
    <col min="7931" max="7931" width="12.85546875" style="116" customWidth="1"/>
    <col min="7932" max="7932" width="14.85546875" style="116" customWidth="1"/>
    <col min="7933" max="7933" width="13.42578125" style="116" customWidth="1"/>
    <col min="7934" max="7934" width="12" style="116" customWidth="1"/>
    <col min="7935" max="8179" width="9.140625" style="116"/>
    <col min="8180" max="8180" width="84" style="116" customWidth="1"/>
    <col min="8181" max="8181" width="18.140625" style="116" customWidth="1"/>
    <col min="8182" max="8182" width="22.140625" style="116" customWidth="1"/>
    <col min="8183" max="8183" width="9.140625" style="116"/>
    <col min="8184" max="8184" width="14.5703125" style="116" customWidth="1"/>
    <col min="8185" max="8185" width="12.7109375" style="116" customWidth="1"/>
    <col min="8186" max="8186" width="9.140625" style="116"/>
    <col min="8187" max="8187" width="12.85546875" style="116" customWidth="1"/>
    <col min="8188" max="8188" width="14.85546875" style="116" customWidth="1"/>
    <col min="8189" max="8189" width="13.42578125" style="116" customWidth="1"/>
    <col min="8190" max="8190" width="12" style="116" customWidth="1"/>
    <col min="8191" max="8435" width="9.140625" style="116"/>
    <col min="8436" max="8436" width="84" style="116" customWidth="1"/>
    <col min="8437" max="8437" width="18.140625" style="116" customWidth="1"/>
    <col min="8438" max="8438" width="22.140625" style="116" customWidth="1"/>
    <col min="8439" max="8439" width="9.140625" style="116"/>
    <col min="8440" max="8440" width="14.5703125" style="116" customWidth="1"/>
    <col min="8441" max="8441" width="12.7109375" style="116" customWidth="1"/>
    <col min="8442" max="8442" width="9.140625" style="116"/>
    <col min="8443" max="8443" width="12.85546875" style="116" customWidth="1"/>
    <col min="8444" max="8444" width="14.85546875" style="116" customWidth="1"/>
    <col min="8445" max="8445" width="13.42578125" style="116" customWidth="1"/>
    <col min="8446" max="8446" width="12" style="116" customWidth="1"/>
    <col min="8447" max="8691" width="9.140625" style="116"/>
    <col min="8692" max="8692" width="84" style="116" customWidth="1"/>
    <col min="8693" max="8693" width="18.140625" style="116" customWidth="1"/>
    <col min="8694" max="8694" width="22.140625" style="116" customWidth="1"/>
    <col min="8695" max="8695" width="9.140625" style="116"/>
    <col min="8696" max="8696" width="14.5703125" style="116" customWidth="1"/>
    <col min="8697" max="8697" width="12.7109375" style="116" customWidth="1"/>
    <col min="8698" max="8698" width="9.140625" style="116"/>
    <col min="8699" max="8699" width="12.85546875" style="116" customWidth="1"/>
    <col min="8700" max="8700" width="14.85546875" style="116" customWidth="1"/>
    <col min="8701" max="8701" width="13.42578125" style="116" customWidth="1"/>
    <col min="8702" max="8702" width="12" style="116" customWidth="1"/>
    <col min="8703" max="8947" width="9.140625" style="116"/>
    <col min="8948" max="8948" width="84" style="116" customWidth="1"/>
    <col min="8949" max="8949" width="18.140625" style="116" customWidth="1"/>
    <col min="8950" max="8950" width="22.140625" style="116" customWidth="1"/>
    <col min="8951" max="8951" width="9.140625" style="116"/>
    <col min="8952" max="8952" width="14.5703125" style="116" customWidth="1"/>
    <col min="8953" max="8953" width="12.7109375" style="116" customWidth="1"/>
    <col min="8954" max="8954" width="9.140625" style="116"/>
    <col min="8955" max="8955" width="12.85546875" style="116" customWidth="1"/>
    <col min="8956" max="8956" width="14.85546875" style="116" customWidth="1"/>
    <col min="8957" max="8957" width="13.42578125" style="116" customWidth="1"/>
    <col min="8958" max="8958" width="12" style="116" customWidth="1"/>
    <col min="8959" max="9203" width="9.140625" style="116"/>
    <col min="9204" max="9204" width="84" style="116" customWidth="1"/>
    <col min="9205" max="9205" width="18.140625" style="116" customWidth="1"/>
    <col min="9206" max="9206" width="22.140625" style="116" customWidth="1"/>
    <col min="9207" max="9207" width="9.140625" style="116"/>
    <col min="9208" max="9208" width="14.5703125" style="116" customWidth="1"/>
    <col min="9209" max="9209" width="12.7109375" style="116" customWidth="1"/>
    <col min="9210" max="9210" width="9.140625" style="116"/>
    <col min="9211" max="9211" width="12.85546875" style="116" customWidth="1"/>
    <col min="9212" max="9212" width="14.85546875" style="116" customWidth="1"/>
    <col min="9213" max="9213" width="13.42578125" style="116" customWidth="1"/>
    <col min="9214" max="9214" width="12" style="116" customWidth="1"/>
    <col min="9215" max="9459" width="9.140625" style="116"/>
    <col min="9460" max="9460" width="84" style="116" customWidth="1"/>
    <col min="9461" max="9461" width="18.140625" style="116" customWidth="1"/>
    <col min="9462" max="9462" width="22.140625" style="116" customWidth="1"/>
    <col min="9463" max="9463" width="9.140625" style="116"/>
    <col min="9464" max="9464" width="14.5703125" style="116" customWidth="1"/>
    <col min="9465" max="9465" width="12.7109375" style="116" customWidth="1"/>
    <col min="9466" max="9466" width="9.140625" style="116"/>
    <col min="9467" max="9467" width="12.85546875" style="116" customWidth="1"/>
    <col min="9468" max="9468" width="14.85546875" style="116" customWidth="1"/>
    <col min="9469" max="9469" width="13.42578125" style="116" customWidth="1"/>
    <col min="9470" max="9470" width="12" style="116" customWidth="1"/>
    <col min="9471" max="9715" width="9.140625" style="116"/>
    <col min="9716" max="9716" width="84" style="116" customWidth="1"/>
    <col min="9717" max="9717" width="18.140625" style="116" customWidth="1"/>
    <col min="9718" max="9718" width="22.140625" style="116" customWidth="1"/>
    <col min="9719" max="9719" width="9.140625" style="116"/>
    <col min="9720" max="9720" width="14.5703125" style="116" customWidth="1"/>
    <col min="9721" max="9721" width="12.7109375" style="116" customWidth="1"/>
    <col min="9722" max="9722" width="9.140625" style="116"/>
    <col min="9723" max="9723" width="12.85546875" style="116" customWidth="1"/>
    <col min="9724" max="9724" width="14.85546875" style="116" customWidth="1"/>
    <col min="9725" max="9725" width="13.42578125" style="116" customWidth="1"/>
    <col min="9726" max="9726" width="12" style="116" customWidth="1"/>
    <col min="9727" max="9971" width="9.140625" style="116"/>
    <col min="9972" max="9972" width="84" style="116" customWidth="1"/>
    <col min="9973" max="9973" width="18.140625" style="116" customWidth="1"/>
    <col min="9974" max="9974" width="22.140625" style="116" customWidth="1"/>
    <col min="9975" max="9975" width="9.140625" style="116"/>
    <col min="9976" max="9976" width="14.5703125" style="116" customWidth="1"/>
    <col min="9977" max="9977" width="12.7109375" style="116" customWidth="1"/>
    <col min="9978" max="9978" width="9.140625" style="116"/>
    <col min="9979" max="9979" width="12.85546875" style="116" customWidth="1"/>
    <col min="9980" max="9980" width="14.85546875" style="116" customWidth="1"/>
    <col min="9981" max="9981" width="13.42578125" style="116" customWidth="1"/>
    <col min="9982" max="9982" width="12" style="116" customWidth="1"/>
    <col min="9983" max="10227" width="9.140625" style="116"/>
    <col min="10228" max="10228" width="84" style="116" customWidth="1"/>
    <col min="10229" max="10229" width="18.140625" style="116" customWidth="1"/>
    <col min="10230" max="10230" width="22.140625" style="116" customWidth="1"/>
    <col min="10231" max="10231" width="9.140625" style="116"/>
    <col min="10232" max="10232" width="14.5703125" style="116" customWidth="1"/>
    <col min="10233" max="10233" width="12.7109375" style="116" customWidth="1"/>
    <col min="10234" max="10234" width="9.140625" style="116"/>
    <col min="10235" max="10235" width="12.85546875" style="116" customWidth="1"/>
    <col min="10236" max="10236" width="14.85546875" style="116" customWidth="1"/>
    <col min="10237" max="10237" width="13.42578125" style="116" customWidth="1"/>
    <col min="10238" max="10238" width="12" style="116" customWidth="1"/>
    <col min="10239" max="10483" width="9.140625" style="116"/>
    <col min="10484" max="10484" width="84" style="116" customWidth="1"/>
    <col min="10485" max="10485" width="18.140625" style="116" customWidth="1"/>
    <col min="10486" max="10486" width="22.140625" style="116" customWidth="1"/>
    <col min="10487" max="10487" width="9.140625" style="116"/>
    <col min="10488" max="10488" width="14.5703125" style="116" customWidth="1"/>
    <col min="10489" max="10489" width="12.7109375" style="116" customWidth="1"/>
    <col min="10490" max="10490" width="9.140625" style="116"/>
    <col min="10491" max="10491" width="12.85546875" style="116" customWidth="1"/>
    <col min="10492" max="10492" width="14.85546875" style="116" customWidth="1"/>
    <col min="10493" max="10493" width="13.42578125" style="116" customWidth="1"/>
    <col min="10494" max="10494" width="12" style="116" customWidth="1"/>
    <col min="10495" max="10739" width="9.140625" style="116"/>
    <col min="10740" max="10740" width="84" style="116" customWidth="1"/>
    <col min="10741" max="10741" width="18.140625" style="116" customWidth="1"/>
    <col min="10742" max="10742" width="22.140625" style="116" customWidth="1"/>
    <col min="10743" max="10743" width="9.140625" style="116"/>
    <col min="10744" max="10744" width="14.5703125" style="116" customWidth="1"/>
    <col min="10745" max="10745" width="12.7109375" style="116" customWidth="1"/>
    <col min="10746" max="10746" width="9.140625" style="116"/>
    <col min="10747" max="10747" width="12.85546875" style="116" customWidth="1"/>
    <col min="10748" max="10748" width="14.85546875" style="116" customWidth="1"/>
    <col min="10749" max="10749" width="13.42578125" style="116" customWidth="1"/>
    <col min="10750" max="10750" width="12" style="116" customWidth="1"/>
    <col min="10751" max="10995" width="9.140625" style="116"/>
    <col min="10996" max="10996" width="84" style="116" customWidth="1"/>
    <col min="10997" max="10997" width="18.140625" style="116" customWidth="1"/>
    <col min="10998" max="10998" width="22.140625" style="116" customWidth="1"/>
    <col min="10999" max="10999" width="9.140625" style="116"/>
    <col min="11000" max="11000" width="14.5703125" style="116" customWidth="1"/>
    <col min="11001" max="11001" width="12.7109375" style="116" customWidth="1"/>
    <col min="11002" max="11002" width="9.140625" style="116"/>
    <col min="11003" max="11003" width="12.85546875" style="116" customWidth="1"/>
    <col min="11004" max="11004" width="14.85546875" style="116" customWidth="1"/>
    <col min="11005" max="11005" width="13.42578125" style="116" customWidth="1"/>
    <col min="11006" max="11006" width="12" style="116" customWidth="1"/>
    <col min="11007" max="11251" width="9.140625" style="116"/>
    <col min="11252" max="11252" width="84" style="116" customWidth="1"/>
    <col min="11253" max="11253" width="18.140625" style="116" customWidth="1"/>
    <col min="11254" max="11254" width="22.140625" style="116" customWidth="1"/>
    <col min="11255" max="11255" width="9.140625" style="116"/>
    <col min="11256" max="11256" width="14.5703125" style="116" customWidth="1"/>
    <col min="11257" max="11257" width="12.7109375" style="116" customWidth="1"/>
    <col min="11258" max="11258" width="9.140625" style="116"/>
    <col min="11259" max="11259" width="12.85546875" style="116" customWidth="1"/>
    <col min="11260" max="11260" width="14.85546875" style="116" customWidth="1"/>
    <col min="11261" max="11261" width="13.42578125" style="116" customWidth="1"/>
    <col min="11262" max="11262" width="12" style="116" customWidth="1"/>
    <col min="11263" max="11507" width="9.140625" style="116"/>
    <col min="11508" max="11508" width="84" style="116" customWidth="1"/>
    <col min="11509" max="11509" width="18.140625" style="116" customWidth="1"/>
    <col min="11510" max="11510" width="22.140625" style="116" customWidth="1"/>
    <col min="11511" max="11511" width="9.140625" style="116"/>
    <col min="11512" max="11512" width="14.5703125" style="116" customWidth="1"/>
    <col min="11513" max="11513" width="12.7109375" style="116" customWidth="1"/>
    <col min="11514" max="11514" width="9.140625" style="116"/>
    <col min="11515" max="11515" width="12.85546875" style="116" customWidth="1"/>
    <col min="11516" max="11516" width="14.85546875" style="116" customWidth="1"/>
    <col min="11517" max="11517" width="13.42578125" style="116" customWidth="1"/>
    <col min="11518" max="11518" width="12" style="116" customWidth="1"/>
    <col min="11519" max="11763" width="9.140625" style="116"/>
    <col min="11764" max="11764" width="84" style="116" customWidth="1"/>
    <col min="11765" max="11765" width="18.140625" style="116" customWidth="1"/>
    <col min="11766" max="11766" width="22.140625" style="116" customWidth="1"/>
    <col min="11767" max="11767" width="9.140625" style="116"/>
    <col min="11768" max="11768" width="14.5703125" style="116" customWidth="1"/>
    <col min="11769" max="11769" width="12.7109375" style="116" customWidth="1"/>
    <col min="11770" max="11770" width="9.140625" style="116"/>
    <col min="11771" max="11771" width="12.85546875" style="116" customWidth="1"/>
    <col min="11772" max="11772" width="14.85546875" style="116" customWidth="1"/>
    <col min="11773" max="11773" width="13.42578125" style="116" customWidth="1"/>
    <col min="11774" max="11774" width="12" style="116" customWidth="1"/>
    <col min="11775" max="12019" width="9.140625" style="116"/>
    <col min="12020" max="12020" width="84" style="116" customWidth="1"/>
    <col min="12021" max="12021" width="18.140625" style="116" customWidth="1"/>
    <col min="12022" max="12022" width="22.140625" style="116" customWidth="1"/>
    <col min="12023" max="12023" width="9.140625" style="116"/>
    <col min="12024" max="12024" width="14.5703125" style="116" customWidth="1"/>
    <col min="12025" max="12025" width="12.7109375" style="116" customWidth="1"/>
    <col min="12026" max="12026" width="9.140625" style="116"/>
    <col min="12027" max="12027" width="12.85546875" style="116" customWidth="1"/>
    <col min="12028" max="12028" width="14.85546875" style="116" customWidth="1"/>
    <col min="12029" max="12029" width="13.42578125" style="116" customWidth="1"/>
    <col min="12030" max="12030" width="12" style="116" customWidth="1"/>
    <col min="12031" max="12275" width="9.140625" style="116"/>
    <col min="12276" max="12276" width="84" style="116" customWidth="1"/>
    <col min="12277" max="12277" width="18.140625" style="116" customWidth="1"/>
    <col min="12278" max="12278" width="22.140625" style="116" customWidth="1"/>
    <col min="12279" max="12279" width="9.140625" style="116"/>
    <col min="12280" max="12280" width="14.5703125" style="116" customWidth="1"/>
    <col min="12281" max="12281" width="12.7109375" style="116" customWidth="1"/>
    <col min="12282" max="12282" width="9.140625" style="116"/>
    <col min="12283" max="12283" width="12.85546875" style="116" customWidth="1"/>
    <col min="12284" max="12284" width="14.85546875" style="116" customWidth="1"/>
    <col min="12285" max="12285" width="13.42578125" style="116" customWidth="1"/>
    <col min="12286" max="12286" width="12" style="116" customWidth="1"/>
    <col min="12287" max="12531" width="9.140625" style="116"/>
    <col min="12532" max="12532" width="84" style="116" customWidth="1"/>
    <col min="12533" max="12533" width="18.140625" style="116" customWidth="1"/>
    <col min="12534" max="12534" width="22.140625" style="116" customWidth="1"/>
    <col min="12535" max="12535" width="9.140625" style="116"/>
    <col min="12536" max="12536" width="14.5703125" style="116" customWidth="1"/>
    <col min="12537" max="12537" width="12.7109375" style="116" customWidth="1"/>
    <col min="12538" max="12538" width="9.140625" style="116"/>
    <col min="12539" max="12539" width="12.85546875" style="116" customWidth="1"/>
    <col min="12540" max="12540" width="14.85546875" style="116" customWidth="1"/>
    <col min="12541" max="12541" width="13.42578125" style="116" customWidth="1"/>
    <col min="12542" max="12542" width="12" style="116" customWidth="1"/>
    <col min="12543" max="12787" width="9.140625" style="116"/>
    <col min="12788" max="12788" width="84" style="116" customWidth="1"/>
    <col min="12789" max="12789" width="18.140625" style="116" customWidth="1"/>
    <col min="12790" max="12790" width="22.140625" style="116" customWidth="1"/>
    <col min="12791" max="12791" width="9.140625" style="116"/>
    <col min="12792" max="12792" width="14.5703125" style="116" customWidth="1"/>
    <col min="12793" max="12793" width="12.7109375" style="116" customWidth="1"/>
    <col min="12794" max="12794" width="9.140625" style="116"/>
    <col min="12795" max="12795" width="12.85546875" style="116" customWidth="1"/>
    <col min="12796" max="12796" width="14.85546875" style="116" customWidth="1"/>
    <col min="12797" max="12797" width="13.42578125" style="116" customWidth="1"/>
    <col min="12798" max="12798" width="12" style="116" customWidth="1"/>
    <col min="12799" max="13043" width="9.140625" style="116"/>
    <col min="13044" max="13044" width="84" style="116" customWidth="1"/>
    <col min="13045" max="13045" width="18.140625" style="116" customWidth="1"/>
    <col min="13046" max="13046" width="22.140625" style="116" customWidth="1"/>
    <col min="13047" max="13047" width="9.140625" style="116"/>
    <col min="13048" max="13048" width="14.5703125" style="116" customWidth="1"/>
    <col min="13049" max="13049" width="12.7109375" style="116" customWidth="1"/>
    <col min="13050" max="13050" width="9.140625" style="116"/>
    <col min="13051" max="13051" width="12.85546875" style="116" customWidth="1"/>
    <col min="13052" max="13052" width="14.85546875" style="116" customWidth="1"/>
    <col min="13053" max="13053" width="13.42578125" style="116" customWidth="1"/>
    <col min="13054" max="13054" width="12" style="116" customWidth="1"/>
    <col min="13055" max="13299" width="9.140625" style="116"/>
    <col min="13300" max="13300" width="84" style="116" customWidth="1"/>
    <col min="13301" max="13301" width="18.140625" style="116" customWidth="1"/>
    <col min="13302" max="13302" width="22.140625" style="116" customWidth="1"/>
    <col min="13303" max="13303" width="9.140625" style="116"/>
    <col min="13304" max="13304" width="14.5703125" style="116" customWidth="1"/>
    <col min="13305" max="13305" width="12.7109375" style="116" customWidth="1"/>
    <col min="13306" max="13306" width="9.140625" style="116"/>
    <col min="13307" max="13307" width="12.85546875" style="116" customWidth="1"/>
    <col min="13308" max="13308" width="14.85546875" style="116" customWidth="1"/>
    <col min="13309" max="13309" width="13.42578125" style="116" customWidth="1"/>
    <col min="13310" max="13310" width="12" style="116" customWidth="1"/>
    <col min="13311" max="13555" width="9.140625" style="116"/>
    <col min="13556" max="13556" width="84" style="116" customWidth="1"/>
    <col min="13557" max="13557" width="18.140625" style="116" customWidth="1"/>
    <col min="13558" max="13558" width="22.140625" style="116" customWidth="1"/>
    <col min="13559" max="13559" width="9.140625" style="116"/>
    <col min="13560" max="13560" width="14.5703125" style="116" customWidth="1"/>
    <col min="13561" max="13561" width="12.7109375" style="116" customWidth="1"/>
    <col min="13562" max="13562" width="9.140625" style="116"/>
    <col min="13563" max="13563" width="12.85546875" style="116" customWidth="1"/>
    <col min="13564" max="13564" width="14.85546875" style="116" customWidth="1"/>
    <col min="13565" max="13565" width="13.42578125" style="116" customWidth="1"/>
    <col min="13566" max="13566" width="12" style="116" customWidth="1"/>
    <col min="13567" max="13811" width="9.140625" style="116"/>
    <col min="13812" max="13812" width="84" style="116" customWidth="1"/>
    <col min="13813" max="13813" width="18.140625" style="116" customWidth="1"/>
    <col min="13814" max="13814" width="22.140625" style="116" customWidth="1"/>
    <col min="13815" max="13815" width="9.140625" style="116"/>
    <col min="13816" max="13816" width="14.5703125" style="116" customWidth="1"/>
    <col min="13817" max="13817" width="12.7109375" style="116" customWidth="1"/>
    <col min="13818" max="13818" width="9.140625" style="116"/>
    <col min="13819" max="13819" width="12.85546875" style="116" customWidth="1"/>
    <col min="13820" max="13820" width="14.85546875" style="116" customWidth="1"/>
    <col min="13821" max="13821" width="13.42578125" style="116" customWidth="1"/>
    <col min="13822" max="13822" width="12" style="116" customWidth="1"/>
    <col min="13823" max="14067" width="9.140625" style="116"/>
    <col min="14068" max="14068" width="84" style="116" customWidth="1"/>
    <col min="14069" max="14069" width="18.140625" style="116" customWidth="1"/>
    <col min="14070" max="14070" width="22.140625" style="116" customWidth="1"/>
    <col min="14071" max="14071" width="9.140625" style="116"/>
    <col min="14072" max="14072" width="14.5703125" style="116" customWidth="1"/>
    <col min="14073" max="14073" width="12.7109375" style="116" customWidth="1"/>
    <col min="14074" max="14074" width="9.140625" style="116"/>
    <col min="14075" max="14075" width="12.85546875" style="116" customWidth="1"/>
    <col min="14076" max="14076" width="14.85546875" style="116" customWidth="1"/>
    <col min="14077" max="14077" width="13.42578125" style="116" customWidth="1"/>
    <col min="14078" max="14078" width="12" style="116" customWidth="1"/>
    <col min="14079" max="14323" width="9.140625" style="116"/>
    <col min="14324" max="14324" width="84" style="116" customWidth="1"/>
    <col min="14325" max="14325" width="18.140625" style="116" customWidth="1"/>
    <col min="14326" max="14326" width="22.140625" style="116" customWidth="1"/>
    <col min="14327" max="14327" width="9.140625" style="116"/>
    <col min="14328" max="14328" width="14.5703125" style="116" customWidth="1"/>
    <col min="14329" max="14329" width="12.7109375" style="116" customWidth="1"/>
    <col min="14330" max="14330" width="9.140625" style="116"/>
    <col min="14331" max="14331" width="12.85546875" style="116" customWidth="1"/>
    <col min="14332" max="14332" width="14.85546875" style="116" customWidth="1"/>
    <col min="14333" max="14333" width="13.42578125" style="116" customWidth="1"/>
    <col min="14334" max="14334" width="12" style="116" customWidth="1"/>
    <col min="14335" max="14579" width="9.140625" style="116"/>
    <col min="14580" max="14580" width="84" style="116" customWidth="1"/>
    <col min="14581" max="14581" width="18.140625" style="116" customWidth="1"/>
    <col min="14582" max="14582" width="22.140625" style="116" customWidth="1"/>
    <col min="14583" max="14583" width="9.140625" style="116"/>
    <col min="14584" max="14584" width="14.5703125" style="116" customWidth="1"/>
    <col min="14585" max="14585" width="12.7109375" style="116" customWidth="1"/>
    <col min="14586" max="14586" width="9.140625" style="116"/>
    <col min="14587" max="14587" width="12.85546875" style="116" customWidth="1"/>
    <col min="14588" max="14588" width="14.85546875" style="116" customWidth="1"/>
    <col min="14589" max="14589" width="13.42578125" style="116" customWidth="1"/>
    <col min="14590" max="14590" width="12" style="116" customWidth="1"/>
    <col min="14591" max="14835" width="9.140625" style="116"/>
    <col min="14836" max="14836" width="84" style="116" customWidth="1"/>
    <col min="14837" max="14837" width="18.140625" style="116" customWidth="1"/>
    <col min="14838" max="14838" width="22.140625" style="116" customWidth="1"/>
    <col min="14839" max="14839" width="9.140625" style="116"/>
    <col min="14840" max="14840" width="14.5703125" style="116" customWidth="1"/>
    <col min="14841" max="14841" width="12.7109375" style="116" customWidth="1"/>
    <col min="14842" max="14842" width="9.140625" style="116"/>
    <col min="14843" max="14843" width="12.85546875" style="116" customWidth="1"/>
    <col min="14844" max="14844" width="14.85546875" style="116" customWidth="1"/>
    <col min="14845" max="14845" width="13.42578125" style="116" customWidth="1"/>
    <col min="14846" max="14846" width="12" style="116" customWidth="1"/>
    <col min="14847" max="15091" width="9.140625" style="116"/>
    <col min="15092" max="15092" width="84" style="116" customWidth="1"/>
    <col min="15093" max="15093" width="18.140625" style="116" customWidth="1"/>
    <col min="15094" max="15094" width="22.140625" style="116" customWidth="1"/>
    <col min="15095" max="15095" width="9.140625" style="116"/>
    <col min="15096" max="15096" width="14.5703125" style="116" customWidth="1"/>
    <col min="15097" max="15097" width="12.7109375" style="116" customWidth="1"/>
    <col min="15098" max="15098" width="9.140625" style="116"/>
    <col min="15099" max="15099" width="12.85546875" style="116" customWidth="1"/>
    <col min="15100" max="15100" width="14.85546875" style="116" customWidth="1"/>
    <col min="15101" max="15101" width="13.42578125" style="116" customWidth="1"/>
    <col min="15102" max="15102" width="12" style="116" customWidth="1"/>
    <col min="15103" max="15347" width="9.140625" style="116"/>
    <col min="15348" max="15348" width="84" style="116" customWidth="1"/>
    <col min="15349" max="15349" width="18.140625" style="116" customWidth="1"/>
    <col min="15350" max="15350" width="22.140625" style="116" customWidth="1"/>
    <col min="15351" max="15351" width="9.140625" style="116"/>
    <col min="15352" max="15352" width="14.5703125" style="116" customWidth="1"/>
    <col min="15353" max="15353" width="12.7109375" style="116" customWidth="1"/>
    <col min="15354" max="15354" width="9.140625" style="116"/>
    <col min="15355" max="15355" width="12.85546875" style="116" customWidth="1"/>
    <col min="15356" max="15356" width="14.85546875" style="116" customWidth="1"/>
    <col min="15357" max="15357" width="13.42578125" style="116" customWidth="1"/>
    <col min="15358" max="15358" width="12" style="116" customWidth="1"/>
    <col min="15359" max="15603" width="9.140625" style="116"/>
    <col min="15604" max="15604" width="84" style="116" customWidth="1"/>
    <col min="15605" max="15605" width="18.140625" style="116" customWidth="1"/>
    <col min="15606" max="15606" width="22.140625" style="116" customWidth="1"/>
    <col min="15607" max="15607" width="9.140625" style="116"/>
    <col min="15608" max="15608" width="14.5703125" style="116" customWidth="1"/>
    <col min="15609" max="15609" width="12.7109375" style="116" customWidth="1"/>
    <col min="15610" max="15610" width="9.140625" style="116"/>
    <col min="15611" max="15611" width="12.85546875" style="116" customWidth="1"/>
    <col min="15612" max="15612" width="14.85546875" style="116" customWidth="1"/>
    <col min="15613" max="15613" width="13.42578125" style="116" customWidth="1"/>
    <col min="15614" max="15614" width="12" style="116" customWidth="1"/>
    <col min="15615" max="15859" width="9.140625" style="116"/>
    <col min="15860" max="15860" width="84" style="116" customWidth="1"/>
    <col min="15861" max="15861" width="18.140625" style="116" customWidth="1"/>
    <col min="15862" max="15862" width="22.140625" style="116" customWidth="1"/>
    <col min="15863" max="15863" width="9.140625" style="116"/>
    <col min="15864" max="15864" width="14.5703125" style="116" customWidth="1"/>
    <col min="15865" max="15865" width="12.7109375" style="116" customWidth="1"/>
    <col min="15866" max="15866" width="9.140625" style="116"/>
    <col min="15867" max="15867" width="12.85546875" style="116" customWidth="1"/>
    <col min="15868" max="15868" width="14.85546875" style="116" customWidth="1"/>
    <col min="15869" max="15869" width="13.42578125" style="116" customWidth="1"/>
    <col min="15870" max="15870" width="12" style="116" customWidth="1"/>
    <col min="15871" max="16115" width="9.140625" style="116"/>
    <col min="16116" max="16116" width="84" style="116" customWidth="1"/>
    <col min="16117" max="16117" width="18.140625" style="116" customWidth="1"/>
    <col min="16118" max="16118" width="22.140625" style="116" customWidth="1"/>
    <col min="16119" max="16119" width="9.140625" style="116"/>
    <col min="16120" max="16120" width="14.5703125" style="116" customWidth="1"/>
    <col min="16121" max="16121" width="12.7109375" style="116" customWidth="1"/>
    <col min="16122" max="16122" width="9.140625" style="116"/>
    <col min="16123" max="16123" width="12.85546875" style="116" customWidth="1"/>
    <col min="16124" max="16124" width="14.85546875" style="116" customWidth="1"/>
    <col min="16125" max="16125" width="13.42578125" style="116" customWidth="1"/>
    <col min="16126" max="16126" width="12" style="116" customWidth="1"/>
    <col min="16127" max="16384" width="9.140625" style="116"/>
  </cols>
  <sheetData>
    <row r="1" spans="1:3">
      <c r="B1" s="199"/>
      <c r="C1" s="199"/>
    </row>
    <row r="2" spans="1:3" ht="18.75">
      <c r="A2" s="200" t="s">
        <v>86</v>
      </c>
      <c r="B2" s="200"/>
      <c r="C2" s="200"/>
    </row>
    <row r="3" spans="1:3" ht="18.75">
      <c r="A3" s="200" t="s">
        <v>31</v>
      </c>
      <c r="B3" s="200"/>
      <c r="C3" s="200"/>
    </row>
    <row r="4" spans="1:3" ht="18.75">
      <c r="A4" s="201" t="s">
        <v>178</v>
      </c>
      <c r="B4" s="201"/>
      <c r="C4" s="201"/>
    </row>
    <row r="6" spans="1:3" ht="16.5" thickBot="1">
      <c r="B6" s="117"/>
      <c r="C6" s="117" t="s">
        <v>0</v>
      </c>
    </row>
    <row r="7" spans="1:3">
      <c r="A7" s="118"/>
      <c r="B7" s="119">
        <v>42185</v>
      </c>
      <c r="C7" s="119">
        <v>41820</v>
      </c>
    </row>
    <row r="8" spans="1:3">
      <c r="A8" s="120" t="s">
        <v>87</v>
      </c>
      <c r="B8" s="121"/>
      <c r="C8" s="122"/>
    </row>
    <row r="9" spans="1:3">
      <c r="A9" s="123" t="s">
        <v>88</v>
      </c>
      <c r="B9" s="124">
        <v>797259</v>
      </c>
      <c r="C9" s="125">
        <v>850854</v>
      </c>
    </row>
    <row r="10" spans="1:3" hidden="1" outlineLevel="1">
      <c r="A10" s="126" t="s">
        <v>89</v>
      </c>
      <c r="B10" s="127">
        <v>73644</v>
      </c>
      <c r="C10" s="128">
        <v>73644</v>
      </c>
    </row>
    <row r="11" spans="1:3" hidden="1" outlineLevel="1">
      <c r="A11" s="126" t="s">
        <v>90</v>
      </c>
      <c r="B11" s="127">
        <v>406143</v>
      </c>
      <c r="C11" s="128">
        <v>499745</v>
      </c>
    </row>
    <row r="12" spans="1:3" hidden="1" outlineLevel="1">
      <c r="A12" s="126" t="s">
        <v>91</v>
      </c>
      <c r="B12" s="127">
        <v>277256</v>
      </c>
      <c r="C12" s="128">
        <v>272785</v>
      </c>
    </row>
    <row r="13" spans="1:3" hidden="1" outlineLevel="1">
      <c r="A13" s="126" t="s">
        <v>92</v>
      </c>
      <c r="B13" s="127">
        <v>40216</v>
      </c>
      <c r="C13" s="128">
        <v>4680</v>
      </c>
    </row>
    <row r="14" spans="1:3" collapsed="1">
      <c r="A14" s="129" t="s">
        <v>93</v>
      </c>
      <c r="B14" s="124">
        <v>-399065</v>
      </c>
      <c r="C14" s="124">
        <v>-426288</v>
      </c>
    </row>
    <row r="15" spans="1:3" hidden="1" outlineLevel="1">
      <c r="A15" s="126" t="s">
        <v>41</v>
      </c>
      <c r="B15" s="127">
        <v>-198262</v>
      </c>
      <c r="C15" s="128">
        <v>-199445</v>
      </c>
    </row>
    <row r="16" spans="1:3" hidden="1" outlineLevel="1">
      <c r="A16" s="126" t="s">
        <v>94</v>
      </c>
      <c r="B16" s="127">
        <v>-200803</v>
      </c>
      <c r="C16" s="128">
        <v>-226567</v>
      </c>
    </row>
    <row r="17" spans="1:3" hidden="1" outlineLevel="1">
      <c r="A17" s="126" t="s">
        <v>95</v>
      </c>
      <c r="B17" s="127">
        <v>0</v>
      </c>
      <c r="C17" s="128">
        <v>-276</v>
      </c>
    </row>
    <row r="18" spans="1:3" collapsed="1">
      <c r="A18" s="129" t="s">
        <v>96</v>
      </c>
      <c r="B18" s="124">
        <v>-406</v>
      </c>
      <c r="C18" s="125">
        <v>-126</v>
      </c>
    </row>
    <row r="19" spans="1:3" ht="31.5">
      <c r="A19" s="129" t="s">
        <v>97</v>
      </c>
      <c r="B19" s="124">
        <v>85215</v>
      </c>
      <c r="C19" s="125">
        <v>166178</v>
      </c>
    </row>
    <row r="20" spans="1:3">
      <c r="A20" s="129" t="s">
        <v>98</v>
      </c>
      <c r="B20" s="124">
        <v>20288</v>
      </c>
      <c r="C20" s="125">
        <v>4183</v>
      </c>
    </row>
    <row r="21" spans="1:3">
      <c r="A21" s="129" t="s">
        <v>99</v>
      </c>
      <c r="B21" s="124">
        <v>-380986</v>
      </c>
      <c r="C21" s="125">
        <v>-311340</v>
      </c>
    </row>
    <row r="22" spans="1:3">
      <c r="A22" s="123"/>
      <c r="B22" s="130">
        <v>122305</v>
      </c>
      <c r="C22" s="131">
        <v>283461</v>
      </c>
    </row>
    <row r="23" spans="1:3">
      <c r="A23" s="132" t="s">
        <v>100</v>
      </c>
      <c r="B23" s="133"/>
      <c r="C23" s="134"/>
    </row>
    <row r="24" spans="1:3">
      <c r="A24" s="129" t="s">
        <v>101</v>
      </c>
      <c r="B24" s="124">
        <v>-3865623</v>
      </c>
      <c r="C24" s="125">
        <v>-3018319</v>
      </c>
    </row>
    <row r="25" spans="1:3">
      <c r="A25" s="129" t="s">
        <v>102</v>
      </c>
      <c r="B25" s="124">
        <v>0</v>
      </c>
      <c r="C25" s="125"/>
    </row>
    <row r="26" spans="1:3">
      <c r="A26" s="129" t="s">
        <v>103</v>
      </c>
      <c r="B26" s="124"/>
      <c r="C26" s="125"/>
    </row>
    <row r="27" spans="1:3">
      <c r="A27" s="129" t="s">
        <v>104</v>
      </c>
      <c r="B27" s="124">
        <v>1232184</v>
      </c>
      <c r="C27" s="125">
        <v>1396881</v>
      </c>
    </row>
    <row r="28" spans="1:3">
      <c r="A28" s="129" t="s">
        <v>105</v>
      </c>
      <c r="B28" s="124">
        <v>-3323314</v>
      </c>
      <c r="C28" s="125">
        <v>-649595</v>
      </c>
    </row>
    <row r="29" spans="1:3">
      <c r="A29" s="129" t="s">
        <v>106</v>
      </c>
      <c r="B29" s="124">
        <v>0</v>
      </c>
      <c r="C29" s="125">
        <v>0</v>
      </c>
    </row>
    <row r="30" spans="1:3">
      <c r="A30" s="129" t="s">
        <v>107</v>
      </c>
      <c r="B30" s="124"/>
      <c r="C30" s="125"/>
    </row>
    <row r="31" spans="1:3">
      <c r="A31" s="129" t="s">
        <v>38</v>
      </c>
      <c r="B31" s="124">
        <v>-733639</v>
      </c>
      <c r="C31" s="125">
        <v>11677</v>
      </c>
    </row>
    <row r="32" spans="1:3">
      <c r="A32" s="132" t="s">
        <v>108</v>
      </c>
      <c r="B32" s="124"/>
      <c r="C32" s="125"/>
    </row>
    <row r="33" spans="1:3">
      <c r="A33" s="129" t="s">
        <v>109</v>
      </c>
      <c r="B33" s="124"/>
      <c r="C33" s="125"/>
    </row>
    <row r="34" spans="1:3">
      <c r="A34" s="129" t="s">
        <v>110</v>
      </c>
      <c r="B34" s="124"/>
      <c r="C34" s="125"/>
    </row>
    <row r="35" spans="1:3">
      <c r="A35" s="129" t="s">
        <v>111</v>
      </c>
      <c r="B35" s="124"/>
      <c r="C35" s="125"/>
    </row>
    <row r="36" spans="1:3">
      <c r="A36" s="129" t="s">
        <v>112</v>
      </c>
      <c r="B36" s="124">
        <v>0</v>
      </c>
      <c r="C36" s="125">
        <v>999001</v>
      </c>
    </row>
    <row r="37" spans="1:3">
      <c r="A37" s="129" t="s">
        <v>113</v>
      </c>
      <c r="B37" s="124">
        <v>3079657</v>
      </c>
      <c r="C37" s="125">
        <v>150414</v>
      </c>
    </row>
    <row r="38" spans="1:3">
      <c r="A38" s="129" t="s">
        <v>44</v>
      </c>
      <c r="B38" s="124">
        <v>0</v>
      </c>
      <c r="C38" s="125">
        <v>0</v>
      </c>
    </row>
    <row r="39" spans="1:3">
      <c r="A39" s="129" t="s">
        <v>114</v>
      </c>
      <c r="B39" s="124">
        <v>-3220</v>
      </c>
      <c r="C39" s="125">
        <v>-726651</v>
      </c>
    </row>
    <row r="40" spans="1:3">
      <c r="A40" s="129" t="s">
        <v>45</v>
      </c>
      <c r="B40" s="124">
        <v>-5515</v>
      </c>
      <c r="C40" s="125">
        <v>-30859</v>
      </c>
    </row>
    <row r="41" spans="1:3" ht="31.5">
      <c r="A41" s="136" t="s">
        <v>115</v>
      </c>
      <c r="B41" s="130">
        <v>-3497165</v>
      </c>
      <c r="C41" s="131">
        <v>-1583990</v>
      </c>
    </row>
    <row r="42" spans="1:3">
      <c r="A42" s="129" t="s">
        <v>116</v>
      </c>
      <c r="B42" s="137">
        <v>-41591</v>
      </c>
      <c r="C42" s="138">
        <v>-41219</v>
      </c>
    </row>
    <row r="43" spans="1:3">
      <c r="A43" s="132" t="s">
        <v>117</v>
      </c>
      <c r="B43" s="130">
        <v>-3538756</v>
      </c>
      <c r="C43" s="131">
        <v>-1625209</v>
      </c>
    </row>
    <row r="44" spans="1:3">
      <c r="A44" s="132"/>
      <c r="B44" s="137"/>
      <c r="C44" s="138"/>
    </row>
    <row r="45" spans="1:3" ht="31.5">
      <c r="A45" s="132" t="s">
        <v>118</v>
      </c>
      <c r="B45" s="137"/>
      <c r="C45" s="138"/>
    </row>
    <row r="46" spans="1:3">
      <c r="A46" s="129" t="s">
        <v>119</v>
      </c>
      <c r="B46" s="137">
        <v>-4152</v>
      </c>
      <c r="C46" s="138">
        <v>-448</v>
      </c>
    </row>
    <row r="47" spans="1:3">
      <c r="A47" s="129" t="s">
        <v>120</v>
      </c>
      <c r="B47" s="137">
        <v>1921</v>
      </c>
      <c r="C47" s="138">
        <v>0</v>
      </c>
    </row>
    <row r="48" spans="1:3">
      <c r="A48" s="129" t="s">
        <v>121</v>
      </c>
      <c r="B48" s="124"/>
      <c r="C48" s="125"/>
    </row>
    <row r="49" spans="1:3">
      <c r="A49" s="129" t="s">
        <v>122</v>
      </c>
      <c r="B49" s="124">
        <v>7</v>
      </c>
      <c r="C49" s="125"/>
    </row>
    <row r="50" spans="1:3">
      <c r="A50" s="139" t="s">
        <v>123</v>
      </c>
      <c r="B50" s="130">
        <v>-2224</v>
      </c>
      <c r="C50" s="131">
        <v>-448</v>
      </c>
    </row>
    <row r="51" spans="1:3">
      <c r="A51" s="129"/>
      <c r="B51" s="137"/>
      <c r="C51" s="138"/>
    </row>
    <row r="52" spans="1:3">
      <c r="A52" s="132" t="s">
        <v>124</v>
      </c>
      <c r="B52" s="137"/>
      <c r="C52" s="138"/>
    </row>
    <row r="53" spans="1:3">
      <c r="A53" s="129" t="s">
        <v>125</v>
      </c>
      <c r="B53" s="137">
        <v>0</v>
      </c>
      <c r="C53" s="138">
        <v>0</v>
      </c>
    </row>
    <row r="54" spans="1:3">
      <c r="A54" s="129" t="s">
        <v>126</v>
      </c>
      <c r="B54" s="124"/>
      <c r="C54" s="125"/>
    </row>
    <row r="55" spans="1:3">
      <c r="A55" s="129" t="s">
        <v>127</v>
      </c>
      <c r="B55" s="124">
        <v>-96</v>
      </c>
      <c r="C55" s="125">
        <v>-9272</v>
      </c>
    </row>
    <row r="56" spans="1:3">
      <c r="A56" s="129" t="s">
        <v>128</v>
      </c>
      <c r="B56" s="124">
        <v>5000000</v>
      </c>
      <c r="C56" s="125">
        <v>2615172</v>
      </c>
    </row>
    <row r="57" spans="1:3">
      <c r="A57" s="129" t="s">
        <v>129</v>
      </c>
      <c r="B57" s="124">
        <v>-1466747</v>
      </c>
      <c r="C57" s="125">
        <v>-983758</v>
      </c>
    </row>
    <row r="58" spans="1:3">
      <c r="A58" s="129" t="s">
        <v>130</v>
      </c>
      <c r="B58" s="124"/>
      <c r="C58" s="125"/>
    </row>
    <row r="59" spans="1:3">
      <c r="A59" s="132" t="s">
        <v>131</v>
      </c>
      <c r="B59" s="130">
        <v>3533157</v>
      </c>
      <c r="C59" s="131">
        <v>1622142</v>
      </c>
    </row>
    <row r="60" spans="1:3">
      <c r="A60" s="132"/>
      <c r="B60" s="137"/>
      <c r="C60" s="138"/>
    </row>
    <row r="61" spans="1:3">
      <c r="A61" s="129" t="s">
        <v>132</v>
      </c>
      <c r="B61" s="124">
        <v>-148</v>
      </c>
      <c r="C61" s="125">
        <v>107463</v>
      </c>
    </row>
    <row r="62" spans="1:3">
      <c r="A62" s="132" t="s">
        <v>133</v>
      </c>
      <c r="B62" s="130">
        <v>-7971</v>
      </c>
      <c r="C62" s="131">
        <v>103948</v>
      </c>
    </row>
    <row r="63" spans="1:3">
      <c r="A63" s="129" t="s">
        <v>157</v>
      </c>
      <c r="B63" s="124">
        <v>15885</v>
      </c>
      <c r="C63" s="125">
        <v>1436672</v>
      </c>
    </row>
    <row r="64" spans="1:3" ht="16.5" thickBot="1">
      <c r="A64" s="140" t="s">
        <v>158</v>
      </c>
      <c r="B64" s="141">
        <v>7914</v>
      </c>
      <c r="C64" s="142">
        <v>1540620</v>
      </c>
    </row>
    <row r="65" spans="1:3">
      <c r="A65" s="143"/>
      <c r="B65" s="144"/>
    </row>
    <row r="66" spans="1:3">
      <c r="A66" s="143"/>
      <c r="B66" s="144"/>
      <c r="C66" s="135"/>
    </row>
    <row r="67" spans="1:3">
      <c r="A67" s="13" t="s">
        <v>27</v>
      </c>
      <c r="B67" s="14"/>
      <c r="C67" s="14" t="s">
        <v>134</v>
      </c>
    </row>
    <row r="68" spans="1:3">
      <c r="A68" s="13"/>
      <c r="B68" s="14"/>
      <c r="C68" s="14"/>
    </row>
    <row r="69" spans="1:3">
      <c r="A69" s="13" t="s">
        <v>28</v>
      </c>
      <c r="B69" s="14"/>
      <c r="C69" s="14" t="s">
        <v>29</v>
      </c>
    </row>
    <row r="70" spans="1:3">
      <c r="A70" s="145"/>
      <c r="B70" s="146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F43"/>
  <sheetViews>
    <sheetView topLeftCell="A34" workbookViewId="0">
      <selection activeCell="D10" sqref="D10"/>
    </sheetView>
  </sheetViews>
  <sheetFormatPr defaultRowHeight="15"/>
  <cols>
    <col min="1" max="1" width="56.28515625" customWidth="1"/>
    <col min="2" max="2" width="20.42578125" customWidth="1"/>
    <col min="3" max="3" width="27.140625" customWidth="1"/>
    <col min="4" max="4" width="20.42578125" customWidth="1"/>
    <col min="5" max="5" width="25.28515625" customWidth="1"/>
    <col min="6" max="6" width="20" customWidth="1"/>
    <col min="9" max="9" width="9.85546875" bestFit="1" customWidth="1"/>
  </cols>
  <sheetData>
    <row r="2" spans="1:6" ht="15.75">
      <c r="E2" s="202"/>
      <c r="F2" s="202"/>
    </row>
    <row r="3" spans="1:6" ht="18.75">
      <c r="A3" s="203" t="s">
        <v>73</v>
      </c>
      <c r="B3" s="203"/>
      <c r="C3" s="203"/>
      <c r="D3" s="203"/>
      <c r="E3" s="203"/>
      <c r="F3" s="203"/>
    </row>
    <row r="4" spans="1:6" ht="18.75" customHeight="1">
      <c r="A4" s="203" t="s">
        <v>31</v>
      </c>
      <c r="B4" s="203"/>
      <c r="C4" s="203"/>
      <c r="D4" s="203"/>
      <c r="E4" s="203"/>
      <c r="F4" s="203"/>
    </row>
    <row r="5" spans="1:6" ht="18.75" customHeight="1">
      <c r="A5" s="203" t="s">
        <v>179</v>
      </c>
      <c r="B5" s="203"/>
      <c r="C5" s="203"/>
      <c r="D5" s="203"/>
      <c r="E5" s="203"/>
      <c r="F5" s="203"/>
    </row>
    <row r="6" spans="1:6" ht="18.75">
      <c r="A6" s="203"/>
      <c r="B6" s="203"/>
      <c r="C6" s="82"/>
      <c r="D6" s="82"/>
    </row>
    <row r="7" spans="1:6" ht="16.5" thickBot="1">
      <c r="F7" s="83" t="s">
        <v>0</v>
      </c>
    </row>
    <row r="8" spans="1:6" ht="15.75" customHeight="1">
      <c r="A8" s="204"/>
      <c r="B8" s="206" t="s">
        <v>48</v>
      </c>
      <c r="C8" s="206" t="s">
        <v>74</v>
      </c>
      <c r="D8" s="206" t="s">
        <v>180</v>
      </c>
      <c r="E8" s="206" t="s">
        <v>75</v>
      </c>
      <c r="F8" s="208" t="s">
        <v>76</v>
      </c>
    </row>
    <row r="9" spans="1:6" ht="37.5" customHeight="1">
      <c r="A9" s="205"/>
      <c r="B9" s="207"/>
      <c r="C9" s="207"/>
      <c r="D9" s="207"/>
      <c r="E9" s="207"/>
      <c r="F9" s="209"/>
    </row>
    <row r="10" spans="1:6" ht="15.75">
      <c r="A10" s="175"/>
      <c r="B10" s="176"/>
      <c r="C10" s="176"/>
      <c r="D10" s="176"/>
      <c r="E10" s="176"/>
      <c r="F10" s="177"/>
    </row>
    <row r="11" spans="1:6" ht="15.75">
      <c r="A11" s="84" t="s">
        <v>84</v>
      </c>
      <c r="B11" s="85">
        <v>22129658</v>
      </c>
      <c r="C11" s="85">
        <v>-313283</v>
      </c>
      <c r="D11" s="85">
        <v>0</v>
      </c>
      <c r="E11" s="85">
        <v>-7499762</v>
      </c>
      <c r="F11" s="86">
        <f>B11+C11+D11+E11</f>
        <v>14316613</v>
      </c>
    </row>
    <row r="12" spans="1:6" ht="15.75">
      <c r="A12" s="87" t="s">
        <v>77</v>
      </c>
      <c r="B12" s="88"/>
      <c r="C12" s="88"/>
      <c r="D12" s="88"/>
      <c r="E12" s="88"/>
      <c r="F12" s="89"/>
    </row>
    <row r="13" spans="1:6" ht="15.75">
      <c r="A13" s="90" t="s">
        <v>165</v>
      </c>
      <c r="B13" s="88"/>
      <c r="C13" s="88"/>
      <c r="D13" s="88"/>
      <c r="E13" s="88">
        <v>204090</v>
      </c>
      <c r="F13" s="86">
        <f>E13</f>
        <v>204090</v>
      </c>
    </row>
    <row r="14" spans="1:6" ht="15.75">
      <c r="A14" s="87" t="s">
        <v>78</v>
      </c>
      <c r="B14" s="88"/>
      <c r="C14" s="88"/>
      <c r="D14" s="88"/>
      <c r="E14" s="88"/>
      <c r="F14" s="86"/>
    </row>
    <row r="15" spans="1:6" ht="47.25">
      <c r="A15" s="91" t="s">
        <v>66</v>
      </c>
      <c r="B15" s="88"/>
      <c r="C15" s="88"/>
      <c r="D15" s="88"/>
      <c r="E15" s="88"/>
      <c r="F15" s="86"/>
    </row>
    <row r="16" spans="1:6" ht="47.25">
      <c r="A16" s="175" t="s">
        <v>79</v>
      </c>
      <c r="B16" s="88">
        <v>0</v>
      </c>
      <c r="C16" s="88">
        <v>15640</v>
      </c>
      <c r="D16" s="88"/>
      <c r="E16" s="88">
        <v>0</v>
      </c>
      <c r="F16" s="86">
        <f>B16+C16+D16+E16</f>
        <v>15640</v>
      </c>
    </row>
    <row r="17" spans="1:6" ht="61.5" customHeight="1">
      <c r="A17" s="175" t="s">
        <v>80</v>
      </c>
      <c r="B17" s="88">
        <v>0</v>
      </c>
      <c r="C17" s="88"/>
      <c r="D17" s="88"/>
      <c r="E17" s="88">
        <v>0</v>
      </c>
      <c r="F17" s="86">
        <v>0</v>
      </c>
    </row>
    <row r="18" spans="1:6" ht="31.5">
      <c r="A18" s="175" t="s">
        <v>162</v>
      </c>
      <c r="B18" s="88"/>
      <c r="C18" s="88"/>
      <c r="D18" s="88"/>
      <c r="E18" s="88"/>
      <c r="F18" s="86"/>
    </row>
    <row r="19" spans="1:6" ht="15.75">
      <c r="A19" s="87" t="s">
        <v>81</v>
      </c>
      <c r="B19" s="85">
        <v>0</v>
      </c>
      <c r="C19" s="85">
        <f>C16</f>
        <v>15640</v>
      </c>
      <c r="D19" s="85">
        <v>0</v>
      </c>
      <c r="E19" s="85">
        <v>0</v>
      </c>
      <c r="F19" s="86">
        <f>B19+C19+D19+E19</f>
        <v>15640</v>
      </c>
    </row>
    <row r="20" spans="1:6" ht="15.75">
      <c r="A20" s="87" t="s">
        <v>166</v>
      </c>
      <c r="B20" s="85">
        <v>0</v>
      </c>
      <c r="C20" s="85">
        <f>C19</f>
        <v>15640</v>
      </c>
      <c r="D20" s="85">
        <v>0</v>
      </c>
      <c r="E20" s="85">
        <f>E13</f>
        <v>204090</v>
      </c>
      <c r="F20" s="86">
        <f>B20+C20+D20+E20</f>
        <v>219730</v>
      </c>
    </row>
    <row r="21" spans="1:6" ht="31.5">
      <c r="A21" s="87" t="s">
        <v>82</v>
      </c>
      <c r="B21" s="92"/>
      <c r="C21" s="85"/>
      <c r="D21" s="85"/>
      <c r="E21" s="85"/>
      <c r="F21" s="86"/>
    </row>
    <row r="22" spans="1:6" ht="16.5" thickBot="1">
      <c r="A22" s="93" t="s">
        <v>83</v>
      </c>
      <c r="B22" s="94">
        <v>0</v>
      </c>
      <c r="C22" s="95">
        <v>0</v>
      </c>
      <c r="D22" s="95"/>
      <c r="E22" s="95">
        <v>0</v>
      </c>
      <c r="F22" s="96">
        <v>0</v>
      </c>
    </row>
    <row r="23" spans="1:6" ht="16.5" thickBot="1">
      <c r="A23" s="97" t="s">
        <v>170</v>
      </c>
      <c r="B23" s="98">
        <v>22129658</v>
      </c>
      <c r="C23" s="99">
        <f>C11+C20</f>
        <v>-297643</v>
      </c>
      <c r="D23" s="99">
        <v>0</v>
      </c>
      <c r="E23" s="99">
        <f>E11+E20</f>
        <v>-7295672</v>
      </c>
      <c r="F23" s="99">
        <f>B23+C23+D23+E23</f>
        <v>14536343</v>
      </c>
    </row>
    <row r="24" spans="1:6" ht="15.75">
      <c r="A24" s="100"/>
      <c r="B24" s="101"/>
      <c r="C24" s="101"/>
      <c r="D24" s="101"/>
      <c r="E24" s="101"/>
      <c r="F24" s="102"/>
    </row>
    <row r="25" spans="1:6" ht="15.75">
      <c r="A25" s="84" t="s">
        <v>167</v>
      </c>
      <c r="B25" s="85">
        <v>22129658</v>
      </c>
      <c r="C25" s="85">
        <v>-296393</v>
      </c>
      <c r="D25" s="85">
        <v>0</v>
      </c>
      <c r="E25" s="85">
        <v>-7333933</v>
      </c>
      <c r="F25" s="86">
        <f>B25+C25+D25+E25</f>
        <v>14499332</v>
      </c>
    </row>
    <row r="26" spans="1:6" ht="15.75">
      <c r="A26" s="87" t="s">
        <v>77</v>
      </c>
      <c r="B26" s="88"/>
      <c r="C26" s="88"/>
      <c r="D26" s="88"/>
      <c r="E26" s="88"/>
      <c r="F26" s="89"/>
    </row>
    <row r="27" spans="1:6" ht="15.75">
      <c r="A27" s="175" t="s">
        <v>165</v>
      </c>
      <c r="B27" s="88"/>
      <c r="C27" s="103"/>
      <c r="D27" s="103"/>
      <c r="E27" s="92">
        <v>192787</v>
      </c>
      <c r="F27" s="86">
        <f>E27</f>
        <v>192787</v>
      </c>
    </row>
    <row r="28" spans="1:6" ht="15.75">
      <c r="A28" s="87" t="s">
        <v>78</v>
      </c>
      <c r="B28" s="88"/>
      <c r="C28" s="88"/>
      <c r="D28" s="88"/>
      <c r="E28" s="88"/>
      <c r="F28" s="89"/>
    </row>
    <row r="29" spans="1:6" ht="47.25">
      <c r="A29" s="91" t="s">
        <v>66</v>
      </c>
      <c r="B29" s="88"/>
      <c r="C29" s="88"/>
      <c r="D29" s="88"/>
      <c r="E29" s="88"/>
      <c r="F29" s="89"/>
    </row>
    <row r="30" spans="1:6" ht="47.25">
      <c r="A30" s="175" t="s">
        <v>79</v>
      </c>
      <c r="B30" s="104">
        <v>0</v>
      </c>
      <c r="C30" s="92">
        <v>-2839</v>
      </c>
      <c r="D30" s="92"/>
      <c r="E30" s="104">
        <v>0</v>
      </c>
      <c r="F30" s="86">
        <f>B30+C30+D30+E30</f>
        <v>-2839</v>
      </c>
    </row>
    <row r="31" spans="1:6" ht="68.25" customHeight="1">
      <c r="A31" s="175" t="s">
        <v>80</v>
      </c>
      <c r="B31" s="85">
        <v>0</v>
      </c>
      <c r="C31" s="85"/>
      <c r="D31" s="85"/>
      <c r="E31" s="85">
        <v>0</v>
      </c>
      <c r="F31" s="89">
        <v>0</v>
      </c>
    </row>
    <row r="32" spans="1:6" ht="31.5">
      <c r="A32" s="175" t="s">
        <v>162</v>
      </c>
      <c r="B32" s="85"/>
      <c r="C32" s="85"/>
      <c r="D32" s="88">
        <v>34480</v>
      </c>
      <c r="E32" s="85"/>
      <c r="F32" s="86">
        <f>B32+C32+D32+E32</f>
        <v>34480</v>
      </c>
    </row>
    <row r="33" spans="1:6" ht="15.75">
      <c r="A33" s="87" t="s">
        <v>81</v>
      </c>
      <c r="B33" s="85">
        <v>0</v>
      </c>
      <c r="C33" s="85">
        <f>C30</f>
        <v>-2839</v>
      </c>
      <c r="D33" s="85">
        <f>D32</f>
        <v>34480</v>
      </c>
      <c r="E33" s="85">
        <v>0</v>
      </c>
      <c r="F33" s="86">
        <f>B33+C33+D33+E33</f>
        <v>31641</v>
      </c>
    </row>
    <row r="34" spans="1:6" ht="15.75">
      <c r="A34" s="87" t="s">
        <v>163</v>
      </c>
      <c r="B34" s="85">
        <v>0</v>
      </c>
      <c r="C34" s="85">
        <f>C33</f>
        <v>-2839</v>
      </c>
      <c r="D34" s="85">
        <f>D33</f>
        <v>34480</v>
      </c>
      <c r="E34" s="85">
        <f>E27</f>
        <v>192787</v>
      </c>
      <c r="F34" s="86">
        <f>B34+C34+D34+E34</f>
        <v>224428</v>
      </c>
    </row>
    <row r="35" spans="1:6" ht="31.5">
      <c r="A35" s="87" t="s">
        <v>85</v>
      </c>
      <c r="B35" s="92"/>
      <c r="C35" s="92"/>
      <c r="D35" s="92"/>
      <c r="E35" s="92"/>
      <c r="F35" s="105"/>
    </row>
    <row r="36" spans="1:6" ht="16.5" thickBot="1">
      <c r="A36" s="93" t="s">
        <v>83</v>
      </c>
      <c r="B36" s="106"/>
      <c r="C36" s="106"/>
      <c r="D36" s="106"/>
      <c r="E36" s="106"/>
      <c r="F36" s="107">
        <v>0</v>
      </c>
    </row>
    <row r="37" spans="1:6" ht="16.5" thickBot="1">
      <c r="A37" s="97" t="s">
        <v>171</v>
      </c>
      <c r="B37" s="98">
        <v>22129658</v>
      </c>
      <c r="C37" s="98">
        <f>C25+C34</f>
        <v>-299232</v>
      </c>
      <c r="D37" s="98">
        <f>D34</f>
        <v>34480</v>
      </c>
      <c r="E37" s="98">
        <f>E25+E27</f>
        <v>-7141146</v>
      </c>
      <c r="F37" s="99">
        <f>B37+C37+D37+E37</f>
        <v>14723760</v>
      </c>
    </row>
    <row r="40" spans="1:6" ht="15.75">
      <c r="A40" s="29" t="s">
        <v>27</v>
      </c>
      <c r="B40" s="30"/>
      <c r="C40" s="31" t="s">
        <v>72</v>
      </c>
      <c r="D40" s="31"/>
    </row>
    <row r="41" spans="1:6" ht="15.75">
      <c r="A41" s="108"/>
      <c r="B41" s="109"/>
      <c r="C41" s="110"/>
      <c r="D41" s="110"/>
    </row>
    <row r="42" spans="1:6" ht="20.25">
      <c r="A42" s="29" t="s">
        <v>28</v>
      </c>
      <c r="B42" s="111"/>
      <c r="C42" s="112" t="s">
        <v>29</v>
      </c>
      <c r="D42" s="112"/>
    </row>
    <row r="43" spans="1:6" ht="15.75">
      <c r="A43" s="113"/>
      <c r="B43" s="114"/>
    </row>
  </sheetData>
  <mergeCells count="11">
    <mergeCell ref="A8:A9"/>
    <mergeCell ref="B8:B9"/>
    <mergeCell ref="C8:C9"/>
    <mergeCell ref="E8:E9"/>
    <mergeCell ref="F8:F9"/>
    <mergeCell ref="D8:D9"/>
    <mergeCell ref="E2:F2"/>
    <mergeCell ref="A3:F3"/>
    <mergeCell ref="A4:F4"/>
    <mergeCell ref="A5:F5"/>
    <mergeCell ref="A6:B6"/>
  </mergeCells>
  <pageMargins left="0.57999999999999996" right="0.21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M27"/>
  <sheetViews>
    <sheetView tabSelected="1" topLeftCell="A16" workbookViewId="0">
      <selection activeCell="F10" sqref="F10"/>
    </sheetView>
  </sheetViews>
  <sheetFormatPr defaultRowHeight="12.75"/>
  <cols>
    <col min="1" max="1" width="9.140625" style="147"/>
    <col min="2" max="2" width="27.5703125" style="147" customWidth="1"/>
    <col min="3" max="4" width="17.42578125" style="147" customWidth="1"/>
    <col min="5" max="10" width="12.28515625" style="147" customWidth="1"/>
    <col min="11" max="11" width="14" style="147" customWidth="1"/>
    <col min="12" max="16384" width="9.140625" style="147"/>
  </cols>
  <sheetData>
    <row r="2" spans="1:5">
      <c r="B2" s="148" t="s">
        <v>135</v>
      </c>
      <c r="C2" s="148"/>
    </row>
    <row r="5" spans="1:5">
      <c r="C5" s="169">
        <f>ф1!B7</f>
        <v>42185</v>
      </c>
      <c r="D5" s="169">
        <f>ф1!C7</f>
        <v>42004</v>
      </c>
      <c r="E5" s="149"/>
    </row>
    <row r="6" spans="1:5">
      <c r="A6" s="147" t="s">
        <v>136</v>
      </c>
      <c r="B6" s="147" t="s">
        <v>137</v>
      </c>
      <c r="C6" s="150">
        <f>ф1!B19</f>
        <v>1480680</v>
      </c>
      <c r="D6" s="150">
        <f>ф1!C19</f>
        <v>469171</v>
      </c>
      <c r="E6" s="151" t="s">
        <v>138</v>
      </c>
    </row>
    <row r="7" spans="1:5">
      <c r="A7" s="147" t="s">
        <v>139</v>
      </c>
      <c r="B7" s="147" t="s">
        <v>140</v>
      </c>
      <c r="C7" s="152">
        <f>H25/1000</f>
        <v>1687.3070400000001</v>
      </c>
      <c r="D7" s="152">
        <f>H20/1000</f>
        <v>1983.9156</v>
      </c>
      <c r="E7" s="153"/>
    </row>
    <row r="8" spans="1:5">
      <c r="A8" s="147" t="s">
        <v>141</v>
      </c>
      <c r="B8" s="147" t="s">
        <v>142</v>
      </c>
      <c r="C8" s="150">
        <f>ф1!B28</f>
        <v>16010912</v>
      </c>
      <c r="D8" s="150">
        <f>ф1!C28</f>
        <v>11869285</v>
      </c>
      <c r="E8" s="151" t="s">
        <v>143</v>
      </c>
    </row>
    <row r="9" spans="1:5" ht="38.25">
      <c r="A9" s="147" t="s">
        <v>144</v>
      </c>
      <c r="B9" s="154" t="s">
        <v>145</v>
      </c>
      <c r="C9" s="155">
        <v>0</v>
      </c>
      <c r="D9" s="150">
        <v>0</v>
      </c>
    </row>
    <row r="10" spans="1:5">
      <c r="C10" s="150"/>
      <c r="D10" s="150"/>
    </row>
    <row r="11" spans="1:5">
      <c r="A11" s="147" t="s">
        <v>146</v>
      </c>
      <c r="B11" s="147" t="s">
        <v>147</v>
      </c>
      <c r="C11" s="150">
        <f>C6-C7-C8-C9</f>
        <v>-14531919.30704</v>
      </c>
      <c r="D11" s="150">
        <f>D6-D7-D8-D9</f>
        <v>-11402097.9156</v>
      </c>
      <c r="E11" s="150"/>
    </row>
    <row r="12" spans="1:5">
      <c r="C12" s="150"/>
      <c r="D12" s="150"/>
    </row>
    <row r="13" spans="1:5">
      <c r="C13" s="150"/>
      <c r="D13" s="150"/>
    </row>
    <row r="14" spans="1:5">
      <c r="A14" s="147" t="s">
        <v>148</v>
      </c>
      <c r="B14" s="147" t="s">
        <v>149</v>
      </c>
      <c r="C14" s="150">
        <v>400000</v>
      </c>
      <c r="D14" s="150">
        <v>400000</v>
      </c>
    </row>
    <row r="15" spans="1:5">
      <c r="C15" s="150"/>
      <c r="D15" s="150"/>
    </row>
    <row r="16" spans="1:5">
      <c r="A16" s="147" t="s">
        <v>150</v>
      </c>
      <c r="B16" s="156" t="s">
        <v>151</v>
      </c>
      <c r="C16" s="152">
        <f>C11/C14*1000</f>
        <v>-36329.798267599996</v>
      </c>
      <c r="D16" s="152">
        <f>D11/D14*1000</f>
        <v>-28505.244789</v>
      </c>
      <c r="E16" s="157"/>
    </row>
    <row r="18" spans="1:13">
      <c r="C18" s="150"/>
    </row>
    <row r="19" spans="1:13">
      <c r="H19" s="158" t="s">
        <v>156</v>
      </c>
    </row>
    <row r="20" spans="1:13">
      <c r="A20" s="160">
        <v>2700</v>
      </c>
      <c r="B20" s="211" t="s">
        <v>140</v>
      </c>
      <c r="C20" s="211"/>
      <c r="D20" s="161">
        <v>1983915.6</v>
      </c>
      <c r="E20" s="162"/>
      <c r="F20" s="162"/>
      <c r="G20" s="162"/>
      <c r="H20" s="161">
        <v>1983915.6</v>
      </c>
      <c r="I20" s="163"/>
      <c r="L20" s="174"/>
      <c r="M20" s="159"/>
    </row>
    <row r="21" spans="1:13" ht="13.5" customHeight="1">
      <c r="A21" s="164">
        <v>2730</v>
      </c>
      <c r="B21" s="210" t="s">
        <v>152</v>
      </c>
      <c r="C21" s="210"/>
      <c r="D21" s="165">
        <v>29623710.559999999</v>
      </c>
      <c r="E21" s="166"/>
      <c r="F21" s="166"/>
      <c r="G21" s="166"/>
      <c r="H21" s="165">
        <v>29623710.559999999</v>
      </c>
      <c r="I21" s="167"/>
      <c r="L21" s="174"/>
      <c r="M21" s="159"/>
    </row>
    <row r="22" spans="1:13" ht="12.75" customHeight="1">
      <c r="A22" s="164">
        <v>2740</v>
      </c>
      <c r="B22" s="210" t="s">
        <v>153</v>
      </c>
      <c r="C22" s="210"/>
      <c r="D22" s="166"/>
      <c r="E22" s="165">
        <v>27639794.960000001</v>
      </c>
      <c r="F22" s="166"/>
      <c r="G22" s="166"/>
      <c r="H22" s="166"/>
      <c r="I22" s="168">
        <v>27639794.960000001</v>
      </c>
    </row>
    <row r="24" spans="1:13">
      <c r="H24" s="158" t="s">
        <v>168</v>
      </c>
    </row>
    <row r="25" spans="1:13">
      <c r="A25" s="160">
        <v>2700</v>
      </c>
      <c r="B25" s="211" t="s">
        <v>140</v>
      </c>
      <c r="C25" s="211"/>
      <c r="D25" s="161">
        <v>1687307.04</v>
      </c>
      <c r="E25" s="162"/>
      <c r="F25" s="162"/>
      <c r="G25" s="162"/>
      <c r="H25" s="161">
        <v>1687307.04</v>
      </c>
      <c r="I25" s="163"/>
    </row>
    <row r="26" spans="1:13" ht="12.75" customHeight="1">
      <c r="A26" s="164">
        <v>2730</v>
      </c>
      <c r="B26" s="210" t="s">
        <v>152</v>
      </c>
      <c r="C26" s="210"/>
      <c r="D26" s="165">
        <v>29623710.559999999</v>
      </c>
      <c r="E26" s="166"/>
      <c r="F26" s="166"/>
      <c r="G26" s="166"/>
      <c r="H26" s="165">
        <v>29623710.559999999</v>
      </c>
      <c r="I26" s="167"/>
    </row>
    <row r="27" spans="1:13" ht="12.75" customHeight="1">
      <c r="A27" s="164">
        <v>2740</v>
      </c>
      <c r="B27" s="210" t="s">
        <v>153</v>
      </c>
      <c r="C27" s="210"/>
      <c r="D27" s="166"/>
      <c r="E27" s="165">
        <v>27936403.52</v>
      </c>
      <c r="F27" s="166"/>
      <c r="G27" s="166"/>
      <c r="H27" s="166"/>
      <c r="I27" s="168">
        <v>27936403.52</v>
      </c>
    </row>
  </sheetData>
  <mergeCells count="6">
    <mergeCell ref="B27:C27"/>
    <mergeCell ref="B20:C20"/>
    <mergeCell ref="B21:C21"/>
    <mergeCell ref="B22:C22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ф1</vt:lpstr>
      <vt:lpstr>ф2</vt:lpstr>
      <vt:lpstr>Ф3</vt:lpstr>
      <vt:lpstr>ф.4</vt:lpstr>
      <vt:lpstr>расчет 1 акции</vt:lpstr>
      <vt:lpstr>ф1!Область_печати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Asem Abetova</cp:lastModifiedBy>
  <cp:lastPrinted>2015-07-30T04:37:19Z</cp:lastPrinted>
  <dcterms:created xsi:type="dcterms:W3CDTF">2013-03-01T09:35:24Z</dcterms:created>
  <dcterms:modified xsi:type="dcterms:W3CDTF">2015-07-31T13:05:53Z</dcterms:modified>
</cp:coreProperties>
</file>