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ФО для КАСЕ и ДФО\1 кв 2024\"/>
    </mc:Choice>
  </mc:AlternateContent>
  <xr:revisionPtr revIDLastSave="0" documentId="13_ncr:1_{A3616171-D3A4-4E7E-9386-6DD80F1F8FC0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Бух.баланс" sheetId="11" r:id="rId1"/>
    <sheet name="ОПиУ" sheetId="5" r:id="rId2"/>
    <sheet name="ДДС" sheetId="10" r:id="rId3"/>
    <sheet name="Изменения в капитале" sheetId="9" r:id="rId4"/>
  </sheets>
  <calcPr calcId="181029" refMode="R1C1"/>
</workbook>
</file>

<file path=xl/calcChain.xml><?xml version="1.0" encoding="utf-8"?>
<calcChain xmlns="http://schemas.openxmlformats.org/spreadsheetml/2006/main">
  <c r="C41" i="10" l="1"/>
  <c r="C42" i="10" s="1"/>
  <c r="C31" i="10"/>
  <c r="C34" i="10" s="1"/>
  <c r="F7" i="9"/>
  <c r="F8" i="9"/>
  <c r="F9" i="9"/>
  <c r="F10" i="9"/>
  <c r="F11" i="9"/>
  <c r="F6" i="9"/>
  <c r="B43" i="10"/>
  <c r="B42" i="10"/>
  <c r="B31" i="10"/>
  <c r="B35" i="10"/>
  <c r="B21" i="10"/>
  <c r="B7" i="10"/>
  <c r="C18" i="10"/>
  <c r="D8" i="5"/>
  <c r="D14" i="5" s="1"/>
  <c r="D16" i="5" s="1"/>
  <c r="D18" i="5" s="1"/>
  <c r="C8" i="5"/>
  <c r="C28" i="11"/>
  <c r="D34" i="11"/>
  <c r="D31" i="11"/>
  <c r="D33" i="11" s="1"/>
  <c r="D26" i="11"/>
  <c r="C33" i="11"/>
  <c r="C34" i="11" s="1"/>
  <c r="C26" i="11"/>
  <c r="D21" i="11"/>
  <c r="C21" i="11"/>
  <c r="C16" i="11"/>
  <c r="C15" i="11"/>
  <c r="C9" i="11"/>
  <c r="C12" i="11"/>
  <c r="C11" i="11"/>
  <c r="D16" i="11"/>
  <c r="D15" i="11"/>
  <c r="D14" i="11"/>
  <c r="C43" i="10" l="1"/>
  <c r="D7" i="11"/>
  <c r="B18" i="10"/>
  <c r="C7" i="11"/>
  <c r="C14" i="5"/>
  <c r="C16" i="5" s="1"/>
  <c r="C18" i="5" s="1"/>
  <c r="B41" i="10"/>
  <c r="B34" i="10"/>
  <c r="C28" i="10"/>
  <c r="C25" i="10"/>
  <c r="B11" i="10"/>
  <c r="B28" i="10"/>
  <c r="B25" i="10"/>
  <c r="B29" i="10" l="1"/>
  <c r="B19" i="10"/>
  <c r="C29" i="10"/>
  <c r="D8" i="9"/>
  <c r="C8" i="9"/>
  <c r="B8" i="9"/>
  <c r="C11" i="9" l="1"/>
  <c r="D11" i="9"/>
  <c r="B11" i="9"/>
  <c r="A3" i="9"/>
  <c r="C5" i="10"/>
  <c r="C11" i="10" s="1"/>
  <c r="C19" i="10" s="1"/>
  <c r="C21" i="10" s="1"/>
  <c r="C46" i="10" s="1"/>
  <c r="B5" i="10"/>
  <c r="A3" i="10"/>
</calcChain>
</file>

<file path=xl/sharedStrings.xml><?xml version="1.0" encoding="utf-8"?>
<sst xmlns="http://schemas.openxmlformats.org/spreadsheetml/2006/main" count="133" uniqueCount="112">
  <si>
    <t>АКТИВЫ</t>
  </si>
  <si>
    <t>Запасы</t>
  </si>
  <si>
    <t>Текущие налоговые активы</t>
  </si>
  <si>
    <t>Основные средства</t>
  </si>
  <si>
    <t>Краткосрочные обязательства</t>
  </si>
  <si>
    <t>Нераспределенный убыток</t>
  </si>
  <si>
    <t>Итого капитал</t>
  </si>
  <si>
    <t>Долгосрочные обязательства</t>
  </si>
  <si>
    <t>Дополнительный капитал</t>
  </si>
  <si>
    <t xml:space="preserve"> Прим.</t>
  </si>
  <si>
    <t xml:space="preserve">(тыс. тенге)   </t>
  </si>
  <si>
    <t>(тыс. тенге)</t>
  </si>
  <si>
    <t>Уставный капитал</t>
  </si>
  <si>
    <t xml:space="preserve">Совокупный доход </t>
  </si>
  <si>
    <t>Реализация  продукции</t>
  </si>
  <si>
    <t>Прочие поступления</t>
  </si>
  <si>
    <t>Выплаты по заработной плате</t>
  </si>
  <si>
    <t>Платежи в бюджет и внебюджетные фонды</t>
  </si>
  <si>
    <t>Платежи поставщикам за товары и услуги</t>
  </si>
  <si>
    <t>Авансы выданные</t>
  </si>
  <si>
    <t>Прочие выплаты</t>
  </si>
  <si>
    <t>Чистое движение денег от операционной деятельности до уплаты подоходного налога</t>
  </si>
  <si>
    <t>Корпоративный подоходный налог</t>
  </si>
  <si>
    <t xml:space="preserve">Чистое движение денег от операционной деятельности  </t>
  </si>
  <si>
    <t>Приобретение основных средств и нематериальных активов</t>
  </si>
  <si>
    <t>Чистое движение денег от инвестиционной деятельности</t>
  </si>
  <si>
    <t>Чистое движение денег от финансовой деятельности</t>
  </si>
  <si>
    <t>Чистое изменение в деньгах</t>
  </si>
  <si>
    <t xml:space="preserve">Влияние обменных курсов валют к тенге </t>
  </si>
  <si>
    <t>Денежные средства на начало года</t>
  </si>
  <si>
    <t>Компоненты совокупного дохода</t>
  </si>
  <si>
    <t>ПРОМЕЖУТОЧНЫЙ СОКРАЩЕННЫЙ ОТЧЕТ ОБ ИЗМЕНЕНИЯХ В СОБСТВЕННОМ КАПИТАЛЕ</t>
  </si>
  <si>
    <t>ПРОМЕЖУТОЧНЫЙ СОКРАЩЕННЫЙ ОТЧЕТ О ДВИЖЕНИИ ДЕНЕЖНЫХ СРЕДСТВ</t>
  </si>
  <si>
    <t>Сальдо на 31 декабря 2022 года</t>
  </si>
  <si>
    <t xml:space="preserve">Поступление денежных средств, всего </t>
  </si>
  <si>
    <t xml:space="preserve">Выбытие денежных средств, всего </t>
  </si>
  <si>
    <t xml:space="preserve">I. Движение денежных средств от операционной деятельности </t>
  </si>
  <si>
    <t>II. Движение денежных средств от инвестиционной деятельности</t>
  </si>
  <si>
    <t>III. Движение денежных средств от финансовой деятельности</t>
  </si>
  <si>
    <t>поступление займов и прочих финансовых обязательств</t>
  </si>
  <si>
    <t>размещение облигаций выпущенных</t>
  </si>
  <si>
    <t>погашение займов и прочих финансовых обязательств</t>
  </si>
  <si>
    <t>погашение вознаграждений по займам</t>
  </si>
  <si>
    <t>отток средств по операциям «Обратное РЕПО»</t>
  </si>
  <si>
    <t>выкуп облигаций выпущенных</t>
  </si>
  <si>
    <t>погашение купона по облигациям выпущенным</t>
  </si>
  <si>
    <t>погашение обязательств по аренде</t>
  </si>
  <si>
    <t>Денежные средства на конец года</t>
  </si>
  <si>
    <t>Расходы по реализации</t>
  </si>
  <si>
    <t>Директор ТОО "BRBAPK"</t>
  </si>
  <si>
    <t>Мухатова А.Ж.</t>
  </si>
  <si>
    <t xml:space="preserve">ТОО «BRBAPK»  </t>
  </si>
  <si>
    <t>Краткосрочная прочая дебиторская задолженность</t>
  </si>
  <si>
    <t>Авансы полученные</t>
  </si>
  <si>
    <t>Прочая выручка</t>
  </si>
  <si>
    <t>Выплата вознаграждения</t>
  </si>
  <si>
    <t>Реализация основных средств</t>
  </si>
  <si>
    <t>И.О. Главного бухгалтера</t>
  </si>
  <si>
    <t>Анламасова А.А.</t>
  </si>
  <si>
    <t>(в тысячах казахстанских тенге)</t>
  </si>
  <si>
    <t xml:space="preserve"> Прим. </t>
  </si>
  <si>
    <t>Внеоборотные активы</t>
  </si>
  <si>
    <t>Оборотные активы</t>
  </si>
  <si>
    <t>Авансы выданные и прочие текущие активы</t>
  </si>
  <si>
    <t>Займы к получению</t>
  </si>
  <si>
    <t>Денежные средства</t>
  </si>
  <si>
    <t>ВСЕГО АКТИВОВ</t>
  </si>
  <si>
    <t>КАПИТАЛ И ОБЯЗАТЕЛЬСТВА</t>
  </si>
  <si>
    <t xml:space="preserve">Капитал  </t>
  </si>
  <si>
    <t xml:space="preserve">Уставный капитал  </t>
  </si>
  <si>
    <t>Нераспределенная прибыль</t>
  </si>
  <si>
    <t>Финансовые обязательства</t>
  </si>
  <si>
    <t>Доходы будущих периодов</t>
  </si>
  <si>
    <t>Отложенное налоговое обязательство</t>
  </si>
  <si>
    <t>Краткосрочные доходы будущих периодов</t>
  </si>
  <si>
    <t>Торговая и прочая кредиторская задолженность</t>
  </si>
  <si>
    <t>Налоги и прочие обязательные платежи в бюджет</t>
  </si>
  <si>
    <t>Обязательства по договору</t>
  </si>
  <si>
    <t>ВСЕГО КАПИТАЛ И ОБЯЗАТЕЛЬСТВА</t>
  </si>
  <si>
    <t>От имени руководства Компании:</t>
  </si>
  <si>
    <t xml:space="preserve">Директор            </t>
  </si>
  <si>
    <t xml:space="preserve">                Мухатова А.Ж.</t>
  </si>
  <si>
    <t xml:space="preserve">    </t>
  </si>
  <si>
    <t>Выручка по договорам с покупателями</t>
  </si>
  <si>
    <t>Себестоимость</t>
  </si>
  <si>
    <t>Валовая прибыль</t>
  </si>
  <si>
    <t> 14</t>
  </si>
  <si>
    <t xml:space="preserve">Административные расходы </t>
  </si>
  <si>
    <t> 15</t>
  </si>
  <si>
    <t>Доход от признания справедливой стоимости сельскохозяйственной продукции</t>
  </si>
  <si>
    <t>Прочие доходы, нетто</t>
  </si>
  <si>
    <t> 16</t>
  </si>
  <si>
    <t>Операционная прибыль</t>
  </si>
  <si>
    <t>Расходы по финансированию, нетто</t>
  </si>
  <si>
    <t>Прибыль до налогообложения</t>
  </si>
  <si>
    <t>Расходы по подоходному налогу</t>
  </si>
  <si>
    <t xml:space="preserve">                                  - </t>
  </si>
  <si>
    <t>Совокупный доход за год</t>
  </si>
  <si>
    <t xml:space="preserve"> 13 ноября 2023 года </t>
  </si>
  <si>
    <t>и.о Главного бухгалтера</t>
  </si>
  <si>
    <t xml:space="preserve">               Анламасова А.А.</t>
  </si>
  <si>
    <t>Промежуточный сокращенный отчет о прибылях или убытках и о совокупном доходе</t>
  </si>
  <si>
    <t>Промежуточный сокращенный отчет о финансовом положении по состоянию на 31 марта 2024 года</t>
  </si>
  <si>
    <t xml:space="preserve">31 декабря 2023 года </t>
  </si>
  <si>
    <t xml:space="preserve">31 марта 2024 года </t>
  </si>
  <si>
    <t>за период с 01 января по 31 марта 2024 года</t>
  </si>
  <si>
    <t xml:space="preserve">Убытки от обесценения </t>
  </si>
  <si>
    <t>Сальдо на 31 марта 2023 года</t>
  </si>
  <si>
    <t>Сальдо на 31 марта 2024 года</t>
  </si>
  <si>
    <t>Сальдо на 31 декабря 2023 года</t>
  </si>
  <si>
    <t xml:space="preserve">За три месяца, закончившихся 31 марта 2024 года </t>
  </si>
  <si>
    <t xml:space="preserve">За три месяца, закончившихся 31 марта 2023 года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</si>
</sst>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(* #,##0_);_(* \(#,##0\);_(* &quot;-&quot;??_);_(@_)"/>
    <numFmt numFmtId="165" formatCode="_(* #,##0_);_(* \(#,##0\);_(* &quot;-&quot;_);_(@_)"/>
    <numFmt numFmtId="166" formatCode="_-* #,##0_-;\-* #,##0_-;_-* &quot;-&quot;??_-;_-@_-"/>
    <numFmt numFmtId="167" formatCode="#,##0.00_ ;[Red]\-#,##0.00\ "/>
    <numFmt numFmtId="168" formatCode="_-* #,##0.00\ _₽_-;\-* #,##0.00\ _₽_-;_-* &quot;-&quot;??\ _₽_-;_-@_-"/>
  </numFmts>
  <fonts count="13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color rgb="FFFF0000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8"/>
      <color theme="1"/>
      <name val="Arial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93">
    <xf numFmtId="0" fontId="0" fillId="0" borderId="0" xfId="0"/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vertical="top"/>
    </xf>
    <xf numFmtId="0" fontId="1" fillId="0" borderId="0" xfId="0" applyFont="1" applyAlignment="1">
      <alignment vertical="top"/>
    </xf>
    <xf numFmtId="0" fontId="1" fillId="0" borderId="0" xfId="0" applyFont="1" applyAlignment="1">
      <alignment vertical="center" wrapText="1"/>
    </xf>
    <xf numFmtId="0" fontId="3" fillId="0" borderId="0" xfId="0" applyFont="1" applyAlignment="1">
      <alignment horizontal="center" vertical="top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right" vertical="top"/>
    </xf>
    <xf numFmtId="0" fontId="2" fillId="0" borderId="0" xfId="0" applyFont="1" applyAlignment="1">
      <alignment vertical="top" wrapText="1"/>
    </xf>
    <xf numFmtId="164" fontId="3" fillId="0" borderId="0" xfId="0" applyNumberFormat="1" applyFont="1" applyAlignment="1">
      <alignment horizontal="right" vertical="center" wrapText="1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164" fontId="5" fillId="0" borderId="0" xfId="0" applyNumberFormat="1" applyFont="1" applyAlignment="1">
      <alignment vertical="center"/>
    </xf>
    <xf numFmtId="0" fontId="5" fillId="0" borderId="0" xfId="0" applyFont="1" applyAlignment="1">
      <alignment vertical="top"/>
    </xf>
    <xf numFmtId="164" fontId="5" fillId="0" borderId="0" xfId="0" applyNumberFormat="1" applyFont="1" applyAlignment="1">
      <alignment vertical="top"/>
    </xf>
    <xf numFmtId="0" fontId="5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164" fontId="4" fillId="0" borderId="0" xfId="0" applyNumberFormat="1" applyFont="1" applyAlignment="1">
      <alignment vertical="center"/>
    </xf>
    <xf numFmtId="164" fontId="5" fillId="0" borderId="0" xfId="0" applyNumberFormat="1" applyFont="1" applyAlignment="1">
      <alignment vertical="center" wrapText="1"/>
    </xf>
    <xf numFmtId="164" fontId="2" fillId="0" borderId="0" xfId="0" applyNumberFormat="1" applyFont="1" applyAlignment="1">
      <alignment horizontal="right" vertical="top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164" fontId="5" fillId="0" borderId="0" xfId="0" applyNumberFormat="1" applyFont="1" applyAlignment="1">
      <alignment horizontal="right" vertical="top"/>
    </xf>
    <xf numFmtId="0" fontId="4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vertical="center"/>
    </xf>
    <xf numFmtId="164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justify" vertical="center"/>
    </xf>
    <xf numFmtId="0" fontId="4" fillId="0" borderId="0" xfId="0" applyFont="1" applyAlignment="1">
      <alignment vertical="top"/>
    </xf>
    <xf numFmtId="164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6" fillId="2" borderId="0" xfId="0" applyFont="1" applyFill="1" applyAlignment="1">
      <alignment vertical="center" wrapText="1"/>
    </xf>
    <xf numFmtId="0" fontId="3" fillId="0" borderId="0" xfId="0" applyFont="1" applyAlignment="1">
      <alignment vertical="center"/>
    </xf>
    <xf numFmtId="0" fontId="1" fillId="0" borderId="0" xfId="0" applyFont="1"/>
    <xf numFmtId="165" fontId="7" fillId="2" borderId="0" xfId="0" applyNumberFormat="1" applyFont="1" applyFill="1" applyAlignment="1">
      <alignment horizontal="right" vertical="center" wrapText="1"/>
    </xf>
    <xf numFmtId="165" fontId="1" fillId="0" borderId="0" xfId="0" applyNumberFormat="1" applyFont="1"/>
    <xf numFmtId="165" fontId="7" fillId="2" borderId="0" xfId="0" applyNumberFormat="1" applyFont="1" applyFill="1" applyAlignment="1">
      <alignment horizontal="right" vertical="center"/>
    </xf>
    <xf numFmtId="0" fontId="7" fillId="3" borderId="0" xfId="0" applyFont="1" applyFill="1" applyAlignment="1">
      <alignment vertical="center" wrapText="1"/>
    </xf>
    <xf numFmtId="165" fontId="7" fillId="3" borderId="0" xfId="0" applyNumberFormat="1" applyFont="1" applyFill="1" applyAlignment="1">
      <alignment vertical="center" wrapText="1"/>
    </xf>
    <xf numFmtId="165" fontId="1" fillId="0" borderId="0" xfId="0" applyNumberFormat="1" applyFont="1" applyAlignment="1">
      <alignment vertical="center" wrapText="1"/>
    </xf>
    <xf numFmtId="165" fontId="1" fillId="0" borderId="0" xfId="0" applyNumberFormat="1" applyFont="1" applyAlignment="1">
      <alignment horizontal="right" vertical="center" wrapText="1"/>
    </xf>
    <xf numFmtId="0" fontId="7" fillId="4" borderId="0" xfId="0" applyFont="1" applyFill="1" applyAlignment="1">
      <alignment vertical="center" wrapText="1"/>
    </xf>
    <xf numFmtId="165" fontId="7" fillId="4" borderId="0" xfId="0" applyNumberFormat="1" applyFont="1" applyFill="1" applyAlignment="1">
      <alignment horizontal="right" vertical="center"/>
    </xf>
    <xf numFmtId="0" fontId="7" fillId="5" borderId="0" xfId="0" applyFont="1" applyFill="1" applyAlignment="1">
      <alignment vertical="center" wrapText="1"/>
    </xf>
    <xf numFmtId="165" fontId="7" fillId="5" borderId="0" xfId="0" applyNumberFormat="1" applyFont="1" applyFill="1" applyAlignment="1">
      <alignment horizontal="right" vertical="center"/>
    </xf>
    <xf numFmtId="0" fontId="7" fillId="0" borderId="0" xfId="0" applyFont="1" applyAlignment="1">
      <alignment vertical="center" wrapText="1"/>
    </xf>
    <xf numFmtId="165" fontId="7" fillId="0" borderId="0" xfId="0" applyNumberFormat="1" applyFont="1" applyAlignment="1">
      <alignment vertical="center" wrapText="1"/>
    </xf>
    <xf numFmtId="165" fontId="7" fillId="0" borderId="0" xfId="0" applyNumberFormat="1" applyFont="1" applyAlignment="1">
      <alignment horizontal="right" vertical="center" wrapText="1"/>
    </xf>
    <xf numFmtId="165" fontId="7" fillId="0" borderId="0" xfId="0" applyNumberFormat="1" applyFont="1"/>
    <xf numFmtId="0" fontId="7" fillId="0" borderId="0" xfId="0" applyFont="1"/>
    <xf numFmtId="165" fontId="7" fillId="0" borderId="0" xfId="0" applyNumberFormat="1" applyFont="1" applyAlignment="1">
      <alignment horizontal="right" vertical="center"/>
    </xf>
    <xf numFmtId="165" fontId="9" fillId="0" borderId="0" xfId="0" applyNumberFormat="1" applyFont="1" applyAlignment="1">
      <alignment horizontal="right" vertical="center" wrapText="1"/>
    </xf>
    <xf numFmtId="0" fontId="10" fillId="0" borderId="0" xfId="0" applyFont="1" applyAlignment="1">
      <alignment horizontal="left" vertical="center"/>
    </xf>
    <xf numFmtId="0" fontId="0" fillId="0" borderId="0" xfId="0" applyAlignment="1">
      <alignment vertical="center" wrapText="1"/>
    </xf>
    <xf numFmtId="0" fontId="2" fillId="7" borderId="0" xfId="0" applyFont="1" applyFill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7" borderId="1" xfId="0" applyFont="1" applyFill="1" applyBorder="1" applyAlignment="1">
      <alignment horizontal="right" vertical="center" wrapText="1"/>
    </xf>
    <xf numFmtId="0" fontId="3" fillId="7" borderId="0" xfId="0" applyFont="1" applyFill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7" borderId="0" xfId="0" applyFont="1" applyFill="1" applyAlignment="1">
      <alignment horizontal="right" vertical="center"/>
    </xf>
    <xf numFmtId="3" fontId="0" fillId="0" borderId="0" xfId="0" applyNumberFormat="1"/>
    <xf numFmtId="0" fontId="1" fillId="0" borderId="0" xfId="0" applyFont="1" applyAlignment="1">
      <alignment horizontal="justify" vertical="center"/>
    </xf>
    <xf numFmtId="0" fontId="12" fillId="0" borderId="0" xfId="0" applyFont="1" applyAlignment="1">
      <alignment horizontal="justify" vertical="center"/>
    </xf>
    <xf numFmtId="167" fontId="0" fillId="0" borderId="0" xfId="0" applyNumberFormat="1"/>
    <xf numFmtId="168" fontId="0" fillId="0" borderId="0" xfId="0" applyNumberFormat="1"/>
    <xf numFmtId="0" fontId="2" fillId="7" borderId="0" xfId="0" applyFont="1" applyFill="1" applyAlignment="1">
      <alignment horizontal="center" vertical="center"/>
    </xf>
    <xf numFmtId="0" fontId="2" fillId="7" borderId="0" xfId="0" applyFont="1" applyFill="1" applyAlignment="1">
      <alignment horizontal="left" vertical="center" wrapText="1"/>
    </xf>
    <xf numFmtId="166" fontId="5" fillId="0" borderId="0" xfId="1" applyNumberFormat="1" applyFont="1" applyAlignment="1">
      <alignment vertical="center"/>
    </xf>
    <xf numFmtId="166" fontId="2" fillId="7" borderId="0" xfId="1" applyNumberFormat="1" applyFont="1" applyFill="1" applyAlignment="1">
      <alignment horizontal="right" vertical="center"/>
    </xf>
    <xf numFmtId="166" fontId="3" fillId="7" borderId="2" xfId="1" applyNumberFormat="1" applyFont="1" applyFill="1" applyBorder="1" applyAlignment="1">
      <alignment horizontal="right" vertical="center"/>
    </xf>
    <xf numFmtId="166" fontId="2" fillId="7" borderId="0" xfId="1" applyNumberFormat="1" applyFont="1" applyFill="1" applyAlignment="1">
      <alignment horizontal="left" vertical="center"/>
    </xf>
    <xf numFmtId="166" fontId="0" fillId="0" borderId="0" xfId="1" applyNumberFormat="1" applyFont="1"/>
    <xf numFmtId="166" fontId="3" fillId="0" borderId="0" xfId="1" applyNumberFormat="1" applyFont="1" applyAlignment="1">
      <alignment vertical="center"/>
    </xf>
    <xf numFmtId="168" fontId="3" fillId="0" borderId="0" xfId="0" applyNumberFormat="1" applyFont="1" applyAlignment="1">
      <alignment vertical="center"/>
    </xf>
    <xf numFmtId="166" fontId="3" fillId="0" borderId="2" xfId="1" applyNumberFormat="1" applyFont="1" applyBorder="1" applyAlignment="1">
      <alignment horizontal="right" vertical="center"/>
    </xf>
    <xf numFmtId="166" fontId="1" fillId="0" borderId="0" xfId="1" applyNumberFormat="1" applyFont="1" applyAlignment="1">
      <alignment vertical="center"/>
    </xf>
    <xf numFmtId="166" fontId="1" fillId="0" borderId="0" xfId="1" applyNumberFormat="1" applyFont="1"/>
    <xf numFmtId="166" fontId="7" fillId="0" borderId="0" xfId="1" applyNumberFormat="1" applyFont="1"/>
    <xf numFmtId="164" fontId="1" fillId="0" borderId="0" xfId="0" applyNumberFormat="1" applyFont="1" applyAlignment="1">
      <alignment vertical="center" wrapText="1"/>
    </xf>
    <xf numFmtId="166" fontId="5" fillId="7" borderId="0" xfId="1" applyNumberFormat="1" applyFont="1" applyFill="1" applyAlignment="1">
      <alignment horizontal="right" vertical="center"/>
    </xf>
    <xf numFmtId="166" fontId="3" fillId="0" borderId="3" xfId="1" applyNumberFormat="1" applyFont="1" applyBorder="1" applyAlignment="1">
      <alignment horizontal="right" vertical="center"/>
    </xf>
    <xf numFmtId="166" fontId="3" fillId="7" borderId="0" xfId="1" applyNumberFormat="1" applyFont="1" applyFill="1" applyAlignment="1">
      <alignment horizontal="right" vertical="center"/>
    </xf>
    <xf numFmtId="166" fontId="4" fillId="6" borderId="2" xfId="1" applyNumberFormat="1" applyFont="1" applyFill="1" applyBorder="1" applyAlignment="1">
      <alignment horizontal="right" vertical="center"/>
    </xf>
    <xf numFmtId="166" fontId="5" fillId="6" borderId="0" xfId="1" applyNumberFormat="1" applyFont="1" applyFill="1" applyAlignment="1">
      <alignment horizontal="right" vertical="center"/>
    </xf>
    <xf numFmtId="166" fontId="3" fillId="0" borderId="4" xfId="1" applyNumberFormat="1" applyFont="1" applyBorder="1" applyAlignment="1">
      <alignment horizontal="right" vertical="center"/>
    </xf>
    <xf numFmtId="166" fontId="5" fillId="8" borderId="0" xfId="1" applyNumberFormat="1" applyFont="1" applyFill="1" applyAlignment="1">
      <alignment horizontal="right" vertical="center"/>
    </xf>
    <xf numFmtId="166" fontId="2" fillId="8" borderId="0" xfId="1" applyNumberFormat="1" applyFont="1" applyFill="1" applyAlignment="1">
      <alignment horizontal="right" vertical="center"/>
    </xf>
    <xf numFmtId="0" fontId="3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164" fontId="1" fillId="0" borderId="0" xfId="0" applyNumberFormat="1" applyFont="1" applyAlignment="1">
      <alignment horizontal="right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F06543-347A-467B-8B10-13105C1C116B}">
  <sheetPr>
    <tabColor rgb="FF00B0F0"/>
    <pageSetUpPr fitToPage="1"/>
  </sheetPr>
  <dimension ref="A1:F40"/>
  <sheetViews>
    <sheetView topLeftCell="A7" workbookViewId="0">
      <selection activeCell="D4" sqref="D4"/>
    </sheetView>
  </sheetViews>
  <sheetFormatPr defaultRowHeight="15" x14ac:dyDescent="0.25"/>
  <cols>
    <col min="1" max="1" width="42.85546875" customWidth="1"/>
    <col min="3" max="3" width="14.7109375" customWidth="1"/>
    <col min="4" max="4" width="15.7109375" customWidth="1"/>
    <col min="5" max="5" width="14.7109375" customWidth="1"/>
    <col min="6" max="6" width="13.85546875" bestFit="1" customWidth="1"/>
  </cols>
  <sheetData>
    <row r="1" spans="1:6" x14ac:dyDescent="0.25">
      <c r="A1" s="88" t="s">
        <v>51</v>
      </c>
      <c r="B1" s="88"/>
      <c r="C1" s="88"/>
      <c r="D1" s="88"/>
    </row>
    <row r="2" spans="1:6" ht="38.25" customHeight="1" x14ac:dyDescent="0.25">
      <c r="A2" s="88" t="s">
        <v>102</v>
      </c>
      <c r="B2" s="88"/>
      <c r="C2" s="88"/>
      <c r="D2" s="88"/>
    </row>
    <row r="3" spans="1:6" x14ac:dyDescent="0.25">
      <c r="A3" s="52" t="s">
        <v>59</v>
      </c>
      <c r="B3" s="53"/>
      <c r="C3" s="54"/>
      <c r="D3" s="54"/>
    </row>
    <row r="4" spans="1:6" ht="26.25" thickBot="1" x14ac:dyDescent="0.3">
      <c r="A4" s="55" t="s">
        <v>0</v>
      </c>
      <c r="B4" s="56" t="s">
        <v>60</v>
      </c>
      <c r="C4" s="57" t="s">
        <v>104</v>
      </c>
      <c r="D4" s="57" t="s">
        <v>103</v>
      </c>
    </row>
    <row r="5" spans="1:6" x14ac:dyDescent="0.25">
      <c r="A5" s="55" t="s">
        <v>61</v>
      </c>
      <c r="C5" s="58"/>
      <c r="D5" s="58"/>
    </row>
    <row r="6" spans="1:6" ht="15.75" thickBot="1" x14ac:dyDescent="0.3">
      <c r="A6" s="59" t="s">
        <v>3</v>
      </c>
      <c r="C6" s="87">
        <v>5020386</v>
      </c>
      <c r="D6" s="69">
        <v>5101828</v>
      </c>
    </row>
    <row r="7" spans="1:6" ht="15.75" thickBot="1" x14ac:dyDescent="0.3">
      <c r="C7" s="75">
        <f>C6</f>
        <v>5020386</v>
      </c>
      <c r="D7" s="75">
        <f>D6</f>
        <v>5101828</v>
      </c>
    </row>
    <row r="8" spans="1:6" ht="15.75" thickTop="1" x14ac:dyDescent="0.25">
      <c r="A8" s="55" t="s">
        <v>62</v>
      </c>
      <c r="C8" s="69"/>
      <c r="D8" s="69"/>
    </row>
    <row r="9" spans="1:6" x14ac:dyDescent="0.25">
      <c r="A9" s="59" t="s">
        <v>1</v>
      </c>
      <c r="B9" s="21">
        <v>4</v>
      </c>
      <c r="C9" s="86">
        <f>357125+86063+2882-25301+1789257</f>
        <v>2210026</v>
      </c>
      <c r="D9" s="69">
        <v>1711756</v>
      </c>
      <c r="E9" s="61"/>
      <c r="F9" s="64"/>
    </row>
    <row r="10" spans="1:6" x14ac:dyDescent="0.25">
      <c r="A10" s="59" t="s">
        <v>52</v>
      </c>
      <c r="B10" s="21">
        <v>5</v>
      </c>
      <c r="C10" s="86">
        <v>160063</v>
      </c>
      <c r="D10" s="69">
        <v>108751</v>
      </c>
    </row>
    <row r="11" spans="1:6" x14ac:dyDescent="0.25">
      <c r="A11" s="59" t="s">
        <v>63</v>
      </c>
      <c r="B11" s="21">
        <v>6</v>
      </c>
      <c r="C11" s="86">
        <f>(9984+3148420+91306+18728682+3719635+558760655+2129499+286370-194169)/1000</f>
        <v>586680.38199999998</v>
      </c>
      <c r="D11" s="69">
        <v>489519</v>
      </c>
    </row>
    <row r="12" spans="1:6" x14ac:dyDescent="0.25">
      <c r="A12" s="59" t="s">
        <v>64</v>
      </c>
      <c r="B12" s="21">
        <v>7</v>
      </c>
      <c r="C12" s="86">
        <f>(74718000+391622059-178439991)/1000</f>
        <v>287900.06800000003</v>
      </c>
      <c r="D12" s="69">
        <v>287330</v>
      </c>
    </row>
    <row r="13" spans="1:6" x14ac:dyDescent="0.25">
      <c r="A13" s="59" t="s">
        <v>2</v>
      </c>
      <c r="C13" s="80">
        <v>13915</v>
      </c>
      <c r="D13" s="69">
        <v>13306</v>
      </c>
    </row>
    <row r="14" spans="1:6" ht="15.75" thickBot="1" x14ac:dyDescent="0.3">
      <c r="A14" s="59" t="s">
        <v>65</v>
      </c>
      <c r="B14" s="21">
        <v>8</v>
      </c>
      <c r="C14" s="80">
        <v>611208</v>
      </c>
      <c r="D14" s="69">
        <f>102650+353720</f>
        <v>456370</v>
      </c>
    </row>
    <row r="15" spans="1:6" ht="15.75" thickBot="1" x14ac:dyDescent="0.3">
      <c r="C15" s="81">
        <f>SUM(C9:C14)</f>
        <v>3869792.45</v>
      </c>
      <c r="D15" s="81">
        <f>SUM(D9:D14)</f>
        <v>3067032</v>
      </c>
    </row>
    <row r="16" spans="1:6" ht="15.75" thickBot="1" x14ac:dyDescent="0.3">
      <c r="A16" s="55" t="s">
        <v>66</v>
      </c>
      <c r="C16" s="75">
        <f>C7+C15</f>
        <v>8890178.4499999993</v>
      </c>
      <c r="D16" s="75">
        <f>D7+D15</f>
        <v>8168860</v>
      </c>
      <c r="F16" s="61"/>
    </row>
    <row r="17" spans="1:4" ht="15.75" thickTop="1" x14ac:dyDescent="0.25">
      <c r="A17" s="55" t="s">
        <v>67</v>
      </c>
      <c r="C17" s="82"/>
      <c r="D17" s="82"/>
    </row>
    <row r="18" spans="1:4" x14ac:dyDescent="0.25">
      <c r="A18" s="55" t="s">
        <v>68</v>
      </c>
      <c r="C18" s="69"/>
      <c r="D18" s="69"/>
    </row>
    <row r="19" spans="1:4" x14ac:dyDescent="0.25">
      <c r="A19" s="59" t="s">
        <v>69</v>
      </c>
      <c r="B19" s="21">
        <v>9</v>
      </c>
      <c r="C19" s="87">
        <v>2799880</v>
      </c>
      <c r="D19" s="87">
        <v>2799880</v>
      </c>
    </row>
    <row r="20" spans="1:4" ht="15.75" thickBot="1" x14ac:dyDescent="0.3">
      <c r="A20" s="59" t="s">
        <v>70</v>
      </c>
      <c r="C20" s="87">
        <v>850612</v>
      </c>
      <c r="D20" s="87">
        <v>-384040</v>
      </c>
    </row>
    <row r="21" spans="1:4" ht="15.75" thickBot="1" x14ac:dyDescent="0.3">
      <c r="C21" s="83">
        <f>SUM(C19:C20)</f>
        <v>3650492</v>
      </c>
      <c r="D21" s="75">
        <f>SUM(D19:D20)</f>
        <v>2415840</v>
      </c>
    </row>
    <row r="22" spans="1:4" ht="15.75" thickTop="1" x14ac:dyDescent="0.25">
      <c r="A22" s="55" t="s">
        <v>7</v>
      </c>
      <c r="C22" s="82"/>
      <c r="D22" s="82"/>
    </row>
    <row r="23" spans="1:4" x14ac:dyDescent="0.25">
      <c r="A23" s="59" t="s">
        <v>71</v>
      </c>
      <c r="B23" s="21">
        <v>10</v>
      </c>
      <c r="C23" s="86">
        <v>1203479</v>
      </c>
      <c r="D23" s="87">
        <v>1155117</v>
      </c>
    </row>
    <row r="24" spans="1:4" x14ac:dyDescent="0.25">
      <c r="A24" s="59" t="s">
        <v>72</v>
      </c>
      <c r="C24" s="86">
        <v>1120538</v>
      </c>
      <c r="D24" s="87">
        <v>1072966</v>
      </c>
    </row>
    <row r="25" spans="1:4" ht="15.75" thickBot="1" x14ac:dyDescent="0.3">
      <c r="A25" s="59" t="s">
        <v>73</v>
      </c>
      <c r="C25" s="84">
        <v>36881</v>
      </c>
      <c r="D25" s="69">
        <v>36881</v>
      </c>
    </row>
    <row r="26" spans="1:4" ht="15.75" thickBot="1" x14ac:dyDescent="0.3">
      <c r="C26" s="75">
        <f>SUM(C23:C25)</f>
        <v>2360898</v>
      </c>
      <c r="D26" s="75">
        <f>SUM(D23:D25)</f>
        <v>2264964</v>
      </c>
    </row>
    <row r="27" spans="1:4" ht="15.75" thickTop="1" x14ac:dyDescent="0.25">
      <c r="A27" s="55" t="s">
        <v>4</v>
      </c>
      <c r="C27" s="69"/>
      <c r="D27" s="69"/>
    </row>
    <row r="28" spans="1:4" x14ac:dyDescent="0.25">
      <c r="A28" s="59" t="s">
        <v>71</v>
      </c>
      <c r="B28" s="21">
        <v>10</v>
      </c>
      <c r="C28" s="87">
        <f>2619846+2964-101253</f>
        <v>2521557</v>
      </c>
      <c r="D28" s="87">
        <v>3005963</v>
      </c>
    </row>
    <row r="29" spans="1:4" x14ac:dyDescent="0.25">
      <c r="A29" s="59" t="s">
        <v>74</v>
      </c>
      <c r="C29" s="87">
        <v>0</v>
      </c>
      <c r="D29" s="87">
        <v>63427</v>
      </c>
    </row>
    <row r="30" spans="1:4" x14ac:dyDescent="0.25">
      <c r="A30" s="59" t="s">
        <v>75</v>
      </c>
      <c r="B30" s="21">
        <v>11</v>
      </c>
      <c r="C30" s="87">
        <v>290338</v>
      </c>
      <c r="D30" s="87">
        <v>335847</v>
      </c>
    </row>
    <row r="31" spans="1:4" x14ac:dyDescent="0.25">
      <c r="A31" s="59" t="s">
        <v>76</v>
      </c>
      <c r="C31" s="87">
        <v>45420</v>
      </c>
      <c r="D31" s="87">
        <f>18981+19</f>
        <v>19000</v>
      </c>
    </row>
    <row r="32" spans="1:4" ht="15.75" thickBot="1" x14ac:dyDescent="0.3">
      <c r="A32" s="59" t="s">
        <v>77</v>
      </c>
      <c r="C32" s="87">
        <v>21473</v>
      </c>
      <c r="D32" s="87">
        <v>63819</v>
      </c>
    </row>
    <row r="33" spans="1:6" ht="15.75" thickBot="1" x14ac:dyDescent="0.3">
      <c r="C33" s="75">
        <f>SUM(C28:C32)</f>
        <v>2878788</v>
      </c>
      <c r="D33" s="75">
        <f>SUM(D28:D32)</f>
        <v>3488056</v>
      </c>
    </row>
    <row r="34" spans="1:6" ht="16.5" thickTop="1" thickBot="1" x14ac:dyDescent="0.3">
      <c r="A34" s="55" t="s">
        <v>78</v>
      </c>
      <c r="C34" s="85">
        <f>C21+C26+C33</f>
        <v>8890178</v>
      </c>
      <c r="D34" s="85">
        <f>D21+D26+D33</f>
        <v>8168860</v>
      </c>
      <c r="E34" s="72"/>
      <c r="F34" s="65"/>
    </row>
    <row r="35" spans="1:6" ht="15.75" thickTop="1" x14ac:dyDescent="0.25">
      <c r="C35" s="60"/>
      <c r="D35" s="60"/>
    </row>
    <row r="36" spans="1:6" x14ac:dyDescent="0.25">
      <c r="A36" s="56" t="s">
        <v>79</v>
      </c>
    </row>
    <row r="37" spans="1:6" x14ac:dyDescent="0.25">
      <c r="A37" s="56" t="s">
        <v>80</v>
      </c>
      <c r="C37" s="89" t="s">
        <v>81</v>
      </c>
      <c r="D37" s="89"/>
    </row>
    <row r="39" spans="1:6" x14ac:dyDescent="0.25">
      <c r="A39" s="56" t="s">
        <v>99</v>
      </c>
      <c r="C39" s="90" t="s">
        <v>100</v>
      </c>
      <c r="D39" s="90"/>
    </row>
    <row r="40" spans="1:6" x14ac:dyDescent="0.25">
      <c r="A40" s="56" t="s">
        <v>98</v>
      </c>
      <c r="C40" s="58" t="s">
        <v>82</v>
      </c>
      <c r="D40" s="58"/>
    </row>
  </sheetData>
  <mergeCells count="4">
    <mergeCell ref="A2:D2"/>
    <mergeCell ref="C37:D37"/>
    <mergeCell ref="C39:D39"/>
    <mergeCell ref="A1:D1"/>
  </mergeCells>
  <pageMargins left="0.70866141732283472" right="0.70866141732283472" top="0.74803149606299213" bottom="0.74803149606299213" header="0.31496062992125984" footer="0.31496062992125984"/>
  <pageSetup paperSize="9"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  <pageSetUpPr fitToPage="1"/>
  </sheetPr>
  <dimension ref="A1:I26"/>
  <sheetViews>
    <sheetView topLeftCell="A7" workbookViewId="0">
      <selection activeCell="D18" sqref="D18"/>
    </sheetView>
  </sheetViews>
  <sheetFormatPr defaultColWidth="17.85546875" defaultRowHeight="12.75" x14ac:dyDescent="0.25"/>
  <cols>
    <col min="1" max="1" width="40" style="22" customWidth="1"/>
    <col min="2" max="2" width="7.7109375" style="13" customWidth="1"/>
    <col min="3" max="3" width="18.85546875" style="13" customWidth="1"/>
    <col min="4" max="4" width="17.28515625" style="13" customWidth="1"/>
    <col min="5" max="5" width="17.85546875" style="13"/>
    <col min="6" max="6" width="25.140625" style="22" customWidth="1"/>
    <col min="7" max="7" width="17.85546875" style="22"/>
    <col min="8" max="8" width="20.42578125" style="68" customWidth="1"/>
    <col min="9" max="9" width="20.85546875" style="68" customWidth="1"/>
    <col min="10" max="16384" width="17.85546875" style="22"/>
  </cols>
  <sheetData>
    <row r="1" spans="1:9" x14ac:dyDescent="0.25">
      <c r="A1" s="27" t="s">
        <v>51</v>
      </c>
    </row>
    <row r="2" spans="1:9" ht="19.5" customHeight="1" x14ac:dyDescent="0.25">
      <c r="A2" s="91" t="s">
        <v>101</v>
      </c>
      <c r="B2" s="91"/>
      <c r="C2" s="91"/>
      <c r="D2" s="91"/>
    </row>
    <row r="3" spans="1:9" ht="25.5" customHeight="1" x14ac:dyDescent="0.25">
      <c r="A3" s="91" t="s">
        <v>105</v>
      </c>
      <c r="B3" s="91"/>
      <c r="C3" s="91"/>
      <c r="D3" s="91"/>
    </row>
    <row r="4" spans="1:9" ht="25.5" customHeight="1" x14ac:dyDescent="0.25">
      <c r="A4" s="30"/>
      <c r="B4" s="15"/>
      <c r="C4" s="15"/>
      <c r="D4" s="23" t="s">
        <v>10</v>
      </c>
    </row>
    <row r="5" spans="1:9" ht="38.25" x14ac:dyDescent="0.25">
      <c r="A5" s="28"/>
      <c r="B5" s="24" t="s">
        <v>9</v>
      </c>
      <c r="C5" s="29" t="s">
        <v>110</v>
      </c>
      <c r="D5" s="29" t="s">
        <v>111</v>
      </c>
    </row>
    <row r="6" spans="1:9" x14ac:dyDescent="0.25">
      <c r="A6" s="54" t="s">
        <v>83</v>
      </c>
      <c r="B6" s="66">
        <v>12</v>
      </c>
      <c r="C6" s="69">
        <v>1593660</v>
      </c>
      <c r="D6" s="69">
        <v>579217</v>
      </c>
    </row>
    <row r="7" spans="1:9" ht="13.5" thickBot="1" x14ac:dyDescent="0.3">
      <c r="A7" s="54" t="s">
        <v>84</v>
      </c>
      <c r="B7" s="66">
        <v>13</v>
      </c>
      <c r="C7" s="69">
        <v>-326502</v>
      </c>
      <c r="D7" s="69">
        <v>-501215</v>
      </c>
    </row>
    <row r="8" spans="1:9" ht="13.5" thickBot="1" x14ac:dyDescent="0.3">
      <c r="A8" s="58" t="s">
        <v>85</v>
      </c>
      <c r="B8" s="66"/>
      <c r="C8" s="70">
        <f>C7+C6</f>
        <v>1267158</v>
      </c>
      <c r="D8" s="70">
        <f>SUM(D6:D7)</f>
        <v>78002</v>
      </c>
    </row>
    <row r="9" spans="1:9" ht="13.5" thickTop="1" x14ac:dyDescent="0.25">
      <c r="A9" s="54" t="s">
        <v>48</v>
      </c>
      <c r="B9" s="66" t="s">
        <v>86</v>
      </c>
      <c r="C9" s="69">
        <v>-15479</v>
      </c>
      <c r="D9" s="69">
        <v>-75333</v>
      </c>
    </row>
    <row r="10" spans="1:9" x14ac:dyDescent="0.25">
      <c r="A10" s="54" t="s">
        <v>87</v>
      </c>
      <c r="B10" s="66" t="s">
        <v>88</v>
      </c>
      <c r="C10" s="69">
        <v>-53985</v>
      </c>
      <c r="D10" s="69">
        <v>-41370</v>
      </c>
    </row>
    <row r="11" spans="1:9" x14ac:dyDescent="0.25">
      <c r="A11" s="54" t="s">
        <v>106</v>
      </c>
      <c r="B11" s="66">
        <v>17</v>
      </c>
      <c r="C11" s="69">
        <v>0</v>
      </c>
      <c r="D11" s="69">
        <v>0</v>
      </c>
    </row>
    <row r="12" spans="1:9" ht="26.25" customHeight="1" x14ac:dyDescent="0.25">
      <c r="A12" s="67" t="s">
        <v>89</v>
      </c>
      <c r="B12" s="66"/>
      <c r="C12" s="69">
        <v>0</v>
      </c>
      <c r="D12" s="69">
        <v>37763</v>
      </c>
      <c r="H12" s="22"/>
      <c r="I12" s="22"/>
    </row>
    <row r="13" spans="1:9" ht="24.75" customHeight="1" thickBot="1" x14ac:dyDescent="0.3">
      <c r="A13" s="54" t="s">
        <v>90</v>
      </c>
      <c r="B13" s="66" t="s">
        <v>91</v>
      </c>
      <c r="C13" s="69">
        <v>155139</v>
      </c>
      <c r="D13" s="69">
        <v>73765</v>
      </c>
      <c r="H13" s="22"/>
      <c r="I13" s="22"/>
    </row>
    <row r="14" spans="1:9" ht="13.5" thickBot="1" x14ac:dyDescent="0.3">
      <c r="A14" s="58" t="s">
        <v>92</v>
      </c>
      <c r="B14" s="66"/>
      <c r="C14" s="70">
        <f>SUM(C8:C13)</f>
        <v>1352833</v>
      </c>
      <c r="D14" s="70">
        <f>SUM(D8:D13)</f>
        <v>72827</v>
      </c>
      <c r="H14" s="22"/>
      <c r="I14" s="22"/>
    </row>
    <row r="15" spans="1:9" ht="14.25" thickTop="1" thickBot="1" x14ac:dyDescent="0.3">
      <c r="A15" s="54" t="s">
        <v>93</v>
      </c>
      <c r="B15" s="66"/>
      <c r="C15" s="69">
        <v>-118182</v>
      </c>
      <c r="D15" s="69">
        <v>-68834</v>
      </c>
      <c r="H15" s="22"/>
      <c r="I15" s="22"/>
    </row>
    <row r="16" spans="1:9" ht="13.5" thickBot="1" x14ac:dyDescent="0.3">
      <c r="A16" s="58" t="s">
        <v>94</v>
      </c>
      <c r="B16" s="66"/>
      <c r="C16" s="70">
        <f>SUM(C14:C15)</f>
        <v>1234651</v>
      </c>
      <c r="D16" s="70">
        <f>SUM(D14:D15)</f>
        <v>3993</v>
      </c>
      <c r="H16" s="22"/>
      <c r="I16" s="22"/>
    </row>
    <row r="17" spans="1:9" ht="14.25" thickTop="1" thickBot="1" x14ac:dyDescent="0.3">
      <c r="A17" s="54" t="s">
        <v>95</v>
      </c>
      <c r="B17" s="66"/>
      <c r="C17" s="69" t="s">
        <v>96</v>
      </c>
      <c r="D17" s="69">
        <v>0</v>
      </c>
      <c r="H17" s="22"/>
      <c r="I17" s="22"/>
    </row>
    <row r="18" spans="1:9" ht="13.5" thickBot="1" x14ac:dyDescent="0.3">
      <c r="A18" s="58" t="s">
        <v>97</v>
      </c>
      <c r="B18" s="66"/>
      <c r="C18" s="70">
        <f>C16</f>
        <v>1234651</v>
      </c>
      <c r="D18" s="70">
        <f>SUM(D16:D17)</f>
        <v>3993</v>
      </c>
      <c r="H18" s="22"/>
      <c r="I18" s="22"/>
    </row>
    <row r="19" spans="1:9" ht="13.5" thickTop="1" x14ac:dyDescent="0.25">
      <c r="A19" s="17"/>
      <c r="B19" s="22"/>
      <c r="C19" s="26"/>
      <c r="D19" s="26"/>
      <c r="H19" s="22"/>
      <c r="I19" s="22"/>
    </row>
    <row r="20" spans="1:9" x14ac:dyDescent="0.25">
      <c r="A20" s="17"/>
      <c r="B20" s="25"/>
      <c r="C20" s="18"/>
      <c r="D20" s="18"/>
      <c r="F20" s="54"/>
      <c r="G20" s="54"/>
      <c r="H20" s="71"/>
      <c r="I20" s="71"/>
    </row>
    <row r="21" spans="1:9" ht="15" x14ac:dyDescent="0.25">
      <c r="A21" s="1" t="s">
        <v>49</v>
      </c>
      <c r="B21"/>
      <c r="C21" s="2" t="s">
        <v>50</v>
      </c>
      <c r="F21" s="32"/>
      <c r="G21" s="32"/>
      <c r="H21" s="74"/>
      <c r="I21" s="72"/>
    </row>
    <row r="22" spans="1:9" ht="15" x14ac:dyDescent="0.25">
      <c r="D22" s="26"/>
      <c r="F22" s="56"/>
      <c r="G22"/>
      <c r="H22" s="73"/>
      <c r="I22" s="73"/>
    </row>
    <row r="23" spans="1:9" ht="15" x14ac:dyDescent="0.25">
      <c r="A23" s="1" t="s">
        <v>57</v>
      </c>
      <c r="B23" s="1"/>
      <c r="C23" s="1" t="s">
        <v>58</v>
      </c>
      <c r="F23" s="56"/>
      <c r="G23"/>
      <c r="H23" s="73"/>
      <c r="I23" s="73"/>
    </row>
    <row r="24" spans="1:9" ht="15" x14ac:dyDescent="0.25">
      <c r="B24" s="22"/>
      <c r="C24" s="22"/>
      <c r="F24" s="63"/>
      <c r="G24"/>
      <c r="H24" s="72"/>
      <c r="I24" s="72"/>
    </row>
    <row r="26" spans="1:9" x14ac:dyDescent="0.25">
      <c r="B26" s="22"/>
      <c r="C26" s="22"/>
    </row>
  </sheetData>
  <mergeCells count="2">
    <mergeCell ref="A2:D2"/>
    <mergeCell ref="A3:D3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  <pageSetUpPr fitToPage="1"/>
  </sheetPr>
  <dimension ref="A1:I50"/>
  <sheetViews>
    <sheetView tabSelected="1" topLeftCell="A25" workbookViewId="0">
      <selection activeCell="C55" sqref="C55"/>
    </sheetView>
  </sheetViews>
  <sheetFormatPr defaultColWidth="16.7109375" defaultRowHeight="12.75" x14ac:dyDescent="0.25"/>
  <cols>
    <col min="1" max="1" width="44.85546875" style="1" customWidth="1"/>
    <col min="2" max="2" width="18.140625" style="2" customWidth="1"/>
    <col min="3" max="3" width="17.7109375" style="2" customWidth="1"/>
    <col min="4" max="4" width="16.7109375" style="2"/>
    <col min="5" max="5" width="47.5703125" style="2" customWidth="1"/>
    <col min="6" max="7" width="16.7109375" style="76"/>
    <col min="8" max="8" width="25.140625" style="1" customWidth="1"/>
    <col min="9" max="16384" width="16.7109375" style="1"/>
  </cols>
  <sheetData>
    <row r="1" spans="1:7" x14ac:dyDescent="0.25">
      <c r="A1" s="27" t="s">
        <v>51</v>
      </c>
    </row>
    <row r="2" spans="1:7" ht="33" customHeight="1" x14ac:dyDescent="0.25">
      <c r="A2" s="91" t="s">
        <v>32</v>
      </c>
      <c r="B2" s="91"/>
      <c r="C2" s="91"/>
      <c r="E2" s="1"/>
      <c r="F2" s="1"/>
      <c r="G2" s="1"/>
    </row>
    <row r="3" spans="1:7" ht="14.25" customHeight="1" x14ac:dyDescent="0.25">
      <c r="A3" s="30" t="str">
        <f>ОПиУ!A3</f>
        <v>за период с 01 января по 31 марта 2024 года</v>
      </c>
      <c r="B3" s="30"/>
      <c r="C3" s="30"/>
      <c r="E3" s="1"/>
      <c r="F3" s="1"/>
      <c r="G3" s="1"/>
    </row>
    <row r="4" spans="1:7" x14ac:dyDescent="0.25">
      <c r="A4" s="14"/>
      <c r="B4" s="3"/>
      <c r="C4" s="20" t="s">
        <v>10</v>
      </c>
      <c r="E4" s="1"/>
      <c r="F4" s="1"/>
      <c r="G4" s="1"/>
    </row>
    <row r="5" spans="1:7" ht="41.25" customHeight="1" x14ac:dyDescent="0.25">
      <c r="A5" s="14"/>
      <c r="B5" s="29" t="str">
        <f>ОПиУ!C5</f>
        <v xml:space="preserve">За три месяца, закончившихся 31 марта 2024 года </v>
      </c>
      <c r="C5" s="29" t="str">
        <f>ОПиУ!D5</f>
        <v xml:space="preserve">За три месяца, закончившихся 31 марта 2023 года </v>
      </c>
      <c r="E5" s="1"/>
      <c r="F5" s="1"/>
      <c r="G5" s="1"/>
    </row>
    <row r="6" spans="1:7" x14ac:dyDescent="0.25">
      <c r="A6" s="32" t="s">
        <v>36</v>
      </c>
      <c r="B6" s="18"/>
      <c r="C6" s="13"/>
      <c r="E6" s="1"/>
      <c r="F6" s="1"/>
      <c r="G6" s="1"/>
    </row>
    <row r="7" spans="1:7" x14ac:dyDescent="0.25">
      <c r="A7" s="16" t="s">
        <v>14</v>
      </c>
      <c r="B7" s="79">
        <f>116515+9583</f>
        <v>126098</v>
      </c>
      <c r="C7" s="79">
        <v>820259</v>
      </c>
      <c r="E7" s="1"/>
      <c r="F7" s="1"/>
      <c r="G7" s="1"/>
    </row>
    <row r="8" spans="1:7" x14ac:dyDescent="0.25">
      <c r="A8" s="16" t="s">
        <v>53</v>
      </c>
      <c r="B8" s="79">
        <v>1556164</v>
      </c>
      <c r="C8" s="79">
        <v>508722</v>
      </c>
      <c r="E8" s="1"/>
      <c r="F8" s="1"/>
      <c r="G8" s="1"/>
    </row>
    <row r="9" spans="1:7" x14ac:dyDescent="0.25">
      <c r="A9" s="5" t="s">
        <v>54</v>
      </c>
      <c r="B9" s="79">
        <v>0</v>
      </c>
      <c r="C9" s="79">
        <v>-6670</v>
      </c>
      <c r="E9" s="1"/>
      <c r="F9" s="1"/>
      <c r="G9" s="1"/>
    </row>
    <row r="10" spans="1:7" x14ac:dyDescent="0.25">
      <c r="A10" s="16" t="s">
        <v>15</v>
      </c>
      <c r="B10" s="79">
        <v>42886</v>
      </c>
      <c r="C10" s="79">
        <v>16113</v>
      </c>
      <c r="E10" s="1"/>
      <c r="F10" s="1"/>
      <c r="G10" s="1"/>
    </row>
    <row r="11" spans="1:7" s="33" customFormat="1" ht="13.5" x14ac:dyDescent="0.2">
      <c r="A11" s="31" t="s">
        <v>34</v>
      </c>
      <c r="B11" s="34">
        <f>SUM(B7:B10)</f>
        <v>1725148</v>
      </c>
      <c r="C11" s="34">
        <f>SUM(C5:C10)</f>
        <v>1338424</v>
      </c>
      <c r="D11" s="35"/>
      <c r="E11" s="35"/>
    </row>
    <row r="12" spans="1:7" x14ac:dyDescent="0.25">
      <c r="A12" s="16" t="s">
        <v>16</v>
      </c>
      <c r="B12" s="79">
        <v>-102395</v>
      </c>
      <c r="C12" s="79">
        <v>-84247</v>
      </c>
      <c r="E12" s="1"/>
      <c r="F12" s="1"/>
      <c r="G12" s="1"/>
    </row>
    <row r="13" spans="1:7" ht="15.6" customHeight="1" x14ac:dyDescent="0.25">
      <c r="A13" s="16" t="s">
        <v>17</v>
      </c>
      <c r="B13" s="79">
        <v>-70308</v>
      </c>
      <c r="C13" s="79">
        <v>-46334</v>
      </c>
      <c r="E13" s="1"/>
      <c r="F13" s="1"/>
      <c r="G13" s="1"/>
    </row>
    <row r="14" spans="1:7" ht="12.6" customHeight="1" x14ac:dyDescent="0.25">
      <c r="A14" s="16" t="s">
        <v>18</v>
      </c>
      <c r="B14" s="79">
        <v>-259996</v>
      </c>
      <c r="C14" s="79">
        <v>-514108</v>
      </c>
      <c r="E14" s="1"/>
      <c r="F14" s="1"/>
      <c r="G14" s="1"/>
    </row>
    <row r="15" spans="1:7" x14ac:dyDescent="0.25">
      <c r="A15" s="16" t="s">
        <v>19</v>
      </c>
      <c r="B15" s="79">
        <v>-692921</v>
      </c>
      <c r="C15" s="79">
        <v>-195073</v>
      </c>
      <c r="E15" s="1"/>
      <c r="F15" s="1"/>
      <c r="G15" s="1"/>
    </row>
    <row r="16" spans="1:7" x14ac:dyDescent="0.25">
      <c r="A16" s="1" t="s">
        <v>55</v>
      </c>
      <c r="B16" s="79">
        <v>-144574</v>
      </c>
      <c r="C16" s="79">
        <v>-91380</v>
      </c>
      <c r="E16" s="1"/>
      <c r="F16" s="1"/>
      <c r="G16" s="1"/>
    </row>
    <row r="17" spans="1:7" x14ac:dyDescent="0.25">
      <c r="A17" s="16" t="s">
        <v>20</v>
      </c>
      <c r="B17" s="79">
        <v>-166387</v>
      </c>
      <c r="C17" s="79">
        <v>-5537</v>
      </c>
      <c r="E17" s="1"/>
      <c r="F17" s="1"/>
      <c r="G17" s="1"/>
    </row>
    <row r="18" spans="1:7" s="33" customFormat="1" ht="13.5" x14ac:dyDescent="0.2">
      <c r="A18" s="31" t="s">
        <v>35</v>
      </c>
      <c r="B18" s="34">
        <f>SUM(B12:B17)</f>
        <v>-1436581</v>
      </c>
      <c r="C18" s="34">
        <f>SUM(C12:C17)</f>
        <v>-936679</v>
      </c>
      <c r="D18" s="35"/>
      <c r="E18" s="35"/>
    </row>
    <row r="19" spans="1:7" ht="31.15" customHeight="1" x14ac:dyDescent="0.25">
      <c r="A19" s="37" t="s">
        <v>21</v>
      </c>
      <c r="B19" s="38">
        <f>B11+B18</f>
        <v>288567</v>
      </c>
      <c r="C19" s="38">
        <f>C11+C18</f>
        <v>401745</v>
      </c>
      <c r="E19" s="1"/>
      <c r="F19" s="1"/>
      <c r="G19" s="1"/>
    </row>
    <row r="20" spans="1:7" x14ac:dyDescent="0.25">
      <c r="A20" s="16" t="s">
        <v>22</v>
      </c>
      <c r="B20" s="19">
        <v>0</v>
      </c>
      <c r="C20" s="13">
        <v>0</v>
      </c>
      <c r="E20" s="1"/>
      <c r="F20" s="1"/>
      <c r="G20" s="1"/>
    </row>
    <row r="21" spans="1:7" ht="31.15" customHeight="1" x14ac:dyDescent="0.25">
      <c r="A21" s="37" t="s">
        <v>23</v>
      </c>
      <c r="B21" s="38">
        <f>B19-B20</f>
        <v>288567</v>
      </c>
      <c r="C21" s="38">
        <f>C19-C20</f>
        <v>401745</v>
      </c>
      <c r="E21" s="1"/>
      <c r="F21" s="1"/>
      <c r="G21" s="1"/>
    </row>
    <row r="22" spans="1:7" x14ac:dyDescent="0.25">
      <c r="A22" s="32" t="s">
        <v>37</v>
      </c>
      <c r="B22" s="18"/>
      <c r="C22" s="13"/>
      <c r="E22" s="1"/>
      <c r="F22" s="1"/>
      <c r="G22" s="1"/>
    </row>
    <row r="23" spans="1:7" x14ac:dyDescent="0.25">
      <c r="A23" s="16" t="s">
        <v>56</v>
      </c>
      <c r="B23" s="79">
        <v>2105</v>
      </c>
      <c r="C23" s="79">
        <v>-15371</v>
      </c>
      <c r="E23" s="1"/>
      <c r="F23" s="1"/>
      <c r="G23" s="1"/>
    </row>
    <row r="24" spans="1:7" s="33" customFormat="1" ht="14.45" customHeight="1" x14ac:dyDescent="0.2">
      <c r="A24" s="5" t="s">
        <v>15</v>
      </c>
      <c r="B24" s="39">
        <v>0</v>
      </c>
      <c r="C24" s="51">
        <v>0</v>
      </c>
      <c r="D24" s="35"/>
      <c r="E24" s="35"/>
    </row>
    <row r="25" spans="1:7" s="33" customFormat="1" ht="17.45" customHeight="1" x14ac:dyDescent="0.2">
      <c r="A25" s="31" t="s">
        <v>34</v>
      </c>
      <c r="B25" s="36">
        <f>B23+B24</f>
        <v>2105</v>
      </c>
      <c r="C25" s="36">
        <f>SUM(C23:C24)</f>
        <v>-15371</v>
      </c>
      <c r="D25" s="35"/>
      <c r="E25" s="35"/>
    </row>
    <row r="26" spans="1:7" ht="25.5" x14ac:dyDescent="0.25">
      <c r="A26" s="16" t="s">
        <v>24</v>
      </c>
      <c r="B26" s="92">
        <v>0</v>
      </c>
      <c r="C26" s="92">
        <v>0</v>
      </c>
      <c r="E26" s="1"/>
      <c r="F26" s="1"/>
      <c r="G26" s="1"/>
    </row>
    <row r="27" spans="1:7" s="33" customFormat="1" x14ac:dyDescent="0.2">
      <c r="A27" s="5" t="s">
        <v>15</v>
      </c>
      <c r="B27" s="40">
        <v>0</v>
      </c>
      <c r="C27" s="40">
        <v>0</v>
      </c>
      <c r="D27" s="35"/>
      <c r="E27" s="35"/>
    </row>
    <row r="28" spans="1:7" s="33" customFormat="1" ht="13.5" x14ac:dyDescent="0.2">
      <c r="A28" s="31" t="s">
        <v>35</v>
      </c>
      <c r="B28" s="34">
        <f>SUM(B26:B27)</f>
        <v>0</v>
      </c>
      <c r="C28" s="34">
        <f>SUM(C26:C27)</f>
        <v>0</v>
      </c>
      <c r="D28" s="35"/>
      <c r="E28" s="35"/>
    </row>
    <row r="29" spans="1:7" ht="31.15" customHeight="1" x14ac:dyDescent="0.25">
      <c r="A29" s="37" t="s">
        <v>25</v>
      </c>
      <c r="B29" s="38">
        <f>B25-B28</f>
        <v>2105</v>
      </c>
      <c r="C29" s="38">
        <f>C25-C28</f>
        <v>-15371</v>
      </c>
      <c r="E29" s="1"/>
      <c r="F29" s="1"/>
      <c r="G29" s="1"/>
    </row>
    <row r="30" spans="1:7" x14ac:dyDescent="0.25">
      <c r="A30" s="32" t="s">
        <v>38</v>
      </c>
      <c r="B30" s="18"/>
      <c r="C30" s="13"/>
      <c r="E30" s="1"/>
      <c r="F30" s="1"/>
      <c r="G30" s="1"/>
    </row>
    <row r="31" spans="1:7" ht="25.5" x14ac:dyDescent="0.25">
      <c r="A31" s="16" t="s">
        <v>39</v>
      </c>
      <c r="B31" s="79">
        <f>824247-492482</f>
        <v>331765</v>
      </c>
      <c r="C31" s="79">
        <f>55561+593548</f>
        <v>649109</v>
      </c>
      <c r="E31" s="1"/>
      <c r="F31" s="1"/>
      <c r="G31" s="1"/>
    </row>
    <row r="32" spans="1:7" x14ac:dyDescent="0.25">
      <c r="A32" s="16" t="s">
        <v>15</v>
      </c>
      <c r="B32" s="79">
        <v>0</v>
      </c>
      <c r="C32" s="79">
        <v>0</v>
      </c>
      <c r="E32" s="1"/>
      <c r="F32" s="1"/>
      <c r="G32" s="1"/>
    </row>
    <row r="33" spans="1:9" x14ac:dyDescent="0.25">
      <c r="A33" s="16" t="s">
        <v>40</v>
      </c>
      <c r="B33" s="19">
        <v>492482</v>
      </c>
      <c r="C33" s="19">
        <v>0</v>
      </c>
      <c r="E33" s="1"/>
      <c r="F33" s="1"/>
      <c r="G33" s="1"/>
    </row>
    <row r="34" spans="1:9" s="33" customFormat="1" ht="13.5" x14ac:dyDescent="0.2">
      <c r="A34" s="31" t="s">
        <v>34</v>
      </c>
      <c r="B34" s="34">
        <f>B31+B32+B33</f>
        <v>824247</v>
      </c>
      <c r="C34" s="34">
        <f>C31+C32+C33</f>
        <v>649109</v>
      </c>
      <c r="D34" s="35"/>
      <c r="E34" s="35"/>
    </row>
    <row r="35" spans="1:9" ht="17.45" customHeight="1" x14ac:dyDescent="0.25">
      <c r="A35" s="16" t="s">
        <v>41</v>
      </c>
      <c r="B35" s="79">
        <f>959855</f>
        <v>959855</v>
      </c>
      <c r="C35" s="79">
        <v>-806057</v>
      </c>
      <c r="E35" s="1"/>
      <c r="F35" s="1"/>
      <c r="G35" s="1"/>
    </row>
    <row r="36" spans="1:9" ht="17.45" customHeight="1" x14ac:dyDescent="0.25">
      <c r="A36" s="16" t="s">
        <v>42</v>
      </c>
      <c r="B36" s="19"/>
      <c r="C36" s="19"/>
      <c r="E36" s="1"/>
      <c r="F36" s="1"/>
      <c r="G36" s="1"/>
    </row>
    <row r="37" spans="1:9" ht="18" customHeight="1" x14ac:dyDescent="0.25">
      <c r="A37" s="16" t="s">
        <v>43</v>
      </c>
      <c r="B37" s="19"/>
      <c r="C37" s="19"/>
      <c r="E37" s="1"/>
      <c r="F37" s="1"/>
      <c r="G37" s="1"/>
    </row>
    <row r="38" spans="1:9" ht="18" customHeight="1" x14ac:dyDescent="0.25">
      <c r="A38" s="16" t="s">
        <v>44</v>
      </c>
      <c r="B38" s="19"/>
      <c r="C38" s="19"/>
      <c r="E38" s="1"/>
      <c r="F38" s="1"/>
      <c r="G38" s="1"/>
    </row>
    <row r="39" spans="1:9" ht="18" customHeight="1" x14ac:dyDescent="0.25">
      <c r="A39" s="16" t="s">
        <v>45</v>
      </c>
      <c r="B39" s="19"/>
      <c r="C39" s="19"/>
      <c r="E39" s="62"/>
      <c r="F39" s="72"/>
      <c r="G39" s="72"/>
    </row>
    <row r="40" spans="1:9" ht="18" customHeight="1" x14ac:dyDescent="0.25">
      <c r="A40" s="16" t="s">
        <v>46</v>
      </c>
      <c r="B40" s="19"/>
      <c r="C40" s="19">
        <v>0</v>
      </c>
      <c r="E40" s="63"/>
      <c r="F40" s="72"/>
      <c r="G40" s="72"/>
    </row>
    <row r="41" spans="1:9" s="33" customFormat="1" ht="15" x14ac:dyDescent="0.25">
      <c r="A41" s="31" t="s">
        <v>35</v>
      </c>
      <c r="B41" s="34">
        <f>SUM(B35:B40)</f>
        <v>959855</v>
      </c>
      <c r="C41" s="34">
        <f>SUM(C35:C40)</f>
        <v>-806057</v>
      </c>
      <c r="D41" s="35"/>
      <c r="E41" s="63"/>
      <c r="F41" s="72"/>
      <c r="G41" s="72"/>
      <c r="H41" s="35"/>
      <c r="I41" s="35"/>
    </row>
    <row r="42" spans="1:9" s="33" customFormat="1" ht="25.5" x14ac:dyDescent="0.2">
      <c r="A42" s="41" t="s">
        <v>26</v>
      </c>
      <c r="B42" s="42">
        <f>B34-B41</f>
        <v>-135608</v>
      </c>
      <c r="C42" s="42">
        <f>C41+C34</f>
        <v>-156948</v>
      </c>
      <c r="D42" s="35"/>
      <c r="E42" s="35"/>
      <c r="F42" s="77"/>
      <c r="G42" s="77"/>
      <c r="H42" s="35"/>
      <c r="I42" s="35"/>
    </row>
    <row r="43" spans="1:9" s="33" customFormat="1" ht="16.899999999999999" customHeight="1" x14ac:dyDescent="0.2">
      <c r="A43" s="43" t="s">
        <v>27</v>
      </c>
      <c r="B43" s="44">
        <f>B42+B29+B21</f>
        <v>155064</v>
      </c>
      <c r="C43" s="44">
        <f>C42+C29+C21</f>
        <v>229426</v>
      </c>
      <c r="D43" s="35"/>
      <c r="E43" s="35"/>
      <c r="F43" s="77"/>
      <c r="G43" s="77"/>
      <c r="H43" s="35"/>
      <c r="I43" s="35"/>
    </row>
    <row r="44" spans="1:9" s="33" customFormat="1" ht="14.45" customHeight="1" x14ac:dyDescent="0.2">
      <c r="A44" s="5" t="s">
        <v>28</v>
      </c>
      <c r="B44" s="39">
        <v>16</v>
      </c>
      <c r="C44" s="40">
        <v>95</v>
      </c>
      <c r="D44" s="35"/>
      <c r="E44" s="35"/>
      <c r="F44" s="77"/>
      <c r="G44" s="77"/>
      <c r="H44" s="35"/>
      <c r="I44" s="35"/>
    </row>
    <row r="45" spans="1:9" s="49" customFormat="1" x14ac:dyDescent="0.2">
      <c r="A45" s="45" t="s">
        <v>29</v>
      </c>
      <c r="B45" s="46">
        <v>456370</v>
      </c>
      <c r="C45" s="47">
        <v>125480</v>
      </c>
      <c r="D45" s="48"/>
      <c r="E45" s="48"/>
      <c r="F45" s="78"/>
      <c r="G45" s="78"/>
      <c r="H45" s="48"/>
      <c r="I45" s="48"/>
    </row>
    <row r="46" spans="1:9" s="33" customFormat="1" x14ac:dyDescent="0.2">
      <c r="A46" s="45" t="s">
        <v>47</v>
      </c>
      <c r="B46" s="50">
        <v>611208</v>
      </c>
      <c r="C46" s="50">
        <f>C43+C45+C44</f>
        <v>355001</v>
      </c>
      <c r="D46" s="35"/>
      <c r="E46" s="35"/>
      <c r="F46" s="77"/>
      <c r="G46" s="77"/>
      <c r="H46" s="35"/>
      <c r="I46" s="35"/>
    </row>
    <row r="48" spans="1:9" ht="15" x14ac:dyDescent="0.25">
      <c r="A48" s="1" t="s">
        <v>49</v>
      </c>
      <c r="B48"/>
      <c r="C48" s="2" t="s">
        <v>50</v>
      </c>
    </row>
    <row r="50" spans="1:3" x14ac:dyDescent="0.25">
      <c r="A50" s="1" t="s">
        <v>57</v>
      </c>
      <c r="B50" s="1"/>
      <c r="C50" s="1" t="s">
        <v>58</v>
      </c>
    </row>
  </sheetData>
  <mergeCells count="1">
    <mergeCell ref="A2:C2"/>
  </mergeCells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</sheetPr>
  <dimension ref="A1:I21"/>
  <sheetViews>
    <sheetView workbookViewId="0">
      <selection activeCell="A9" sqref="A9"/>
    </sheetView>
  </sheetViews>
  <sheetFormatPr defaultColWidth="17" defaultRowHeight="12.75" x14ac:dyDescent="0.25"/>
  <cols>
    <col min="1" max="1" width="30.140625" style="1" customWidth="1"/>
    <col min="2" max="4" width="17" style="1"/>
    <col min="5" max="5" width="18.28515625" style="1" customWidth="1"/>
    <col min="6" max="16384" width="17" style="1"/>
  </cols>
  <sheetData>
    <row r="1" spans="1:9" ht="17.45" customHeight="1" x14ac:dyDescent="0.25">
      <c r="A1" s="27" t="s">
        <v>51</v>
      </c>
    </row>
    <row r="2" spans="1:9" x14ac:dyDescent="0.25">
      <c r="A2" s="12" t="s">
        <v>31</v>
      </c>
    </row>
    <row r="3" spans="1:9" x14ac:dyDescent="0.25">
      <c r="A3" s="1" t="str">
        <f>ОПиУ!A3</f>
        <v>за период с 01 января по 31 марта 2024 года</v>
      </c>
    </row>
    <row r="4" spans="1:9" x14ac:dyDescent="0.25">
      <c r="A4" s="4"/>
      <c r="B4" s="4"/>
      <c r="C4" s="4"/>
      <c r="D4" s="4"/>
      <c r="E4" s="4"/>
      <c r="F4" s="8" t="s">
        <v>11</v>
      </c>
    </row>
    <row r="5" spans="1:9" ht="25.5" x14ac:dyDescent="0.25">
      <c r="A5" s="9"/>
      <c r="B5" s="6" t="s">
        <v>12</v>
      </c>
      <c r="C5" s="6" t="s">
        <v>8</v>
      </c>
      <c r="D5" s="6" t="s">
        <v>30</v>
      </c>
      <c r="E5" s="6" t="s">
        <v>5</v>
      </c>
      <c r="F5" s="6" t="s">
        <v>6</v>
      </c>
    </row>
    <row r="6" spans="1:9" x14ac:dyDescent="0.25">
      <c r="A6" s="11" t="s">
        <v>33</v>
      </c>
      <c r="B6" s="10">
        <v>2799880</v>
      </c>
      <c r="C6" s="10"/>
      <c r="D6" s="10">
        <v>0</v>
      </c>
      <c r="E6" s="10">
        <v>574821</v>
      </c>
      <c r="F6" s="10">
        <f>SUM(B6:E6)</f>
        <v>3374701</v>
      </c>
      <c r="G6" s="2"/>
      <c r="H6" s="2"/>
      <c r="I6" s="2"/>
    </row>
    <row r="7" spans="1:9" ht="21.6" customHeight="1" x14ac:dyDescent="0.25">
      <c r="A7" s="7" t="s">
        <v>13</v>
      </c>
      <c r="B7" s="2">
        <v>0</v>
      </c>
      <c r="C7" s="2">
        <v>0</v>
      </c>
      <c r="D7" s="2">
        <v>0</v>
      </c>
      <c r="E7" s="2">
        <v>-958861</v>
      </c>
      <c r="F7" s="10">
        <f t="shared" ref="F7:F11" si="0">SUM(B7:E7)</f>
        <v>-958861</v>
      </c>
      <c r="G7" s="2"/>
      <c r="H7" s="2"/>
      <c r="I7" s="2"/>
    </row>
    <row r="8" spans="1:9" x14ac:dyDescent="0.25">
      <c r="A8" s="11" t="s">
        <v>107</v>
      </c>
      <c r="B8" s="10">
        <f>SUM(B6:B7)</f>
        <v>2799880</v>
      </c>
      <c r="C8" s="10">
        <f t="shared" ref="C8:D8" si="1">SUM(C6:C7)</f>
        <v>0</v>
      </c>
      <c r="D8" s="10">
        <f t="shared" si="1"/>
        <v>0</v>
      </c>
      <c r="E8" s="10">
        <v>-84790</v>
      </c>
      <c r="F8" s="10">
        <f t="shared" si="0"/>
        <v>2715090</v>
      </c>
      <c r="G8" s="2"/>
      <c r="H8" s="2"/>
      <c r="I8" s="2"/>
    </row>
    <row r="9" spans="1:9" x14ac:dyDescent="0.25">
      <c r="A9" s="11" t="s">
        <v>109</v>
      </c>
      <c r="B9" s="10">
        <v>2799880</v>
      </c>
      <c r="C9" s="10"/>
      <c r="D9" s="10">
        <v>0</v>
      </c>
      <c r="E9" s="10">
        <v>-384040</v>
      </c>
      <c r="F9" s="10">
        <f t="shared" si="0"/>
        <v>2415840</v>
      </c>
      <c r="G9" s="2"/>
      <c r="H9" s="2"/>
      <c r="I9" s="2"/>
    </row>
    <row r="10" spans="1:9" ht="22.15" customHeight="1" x14ac:dyDescent="0.25">
      <c r="A10" s="7" t="s">
        <v>13</v>
      </c>
      <c r="B10" s="2">
        <v>0</v>
      </c>
      <c r="C10" s="2">
        <v>0</v>
      </c>
      <c r="D10" s="2">
        <v>0</v>
      </c>
      <c r="E10" s="2">
        <v>-299250</v>
      </c>
      <c r="F10" s="10">
        <f t="shared" si="0"/>
        <v>-299250</v>
      </c>
      <c r="G10" s="2"/>
      <c r="H10" s="2"/>
      <c r="I10" s="2"/>
    </row>
    <row r="11" spans="1:9" x14ac:dyDescent="0.25">
      <c r="A11" s="11" t="s">
        <v>108</v>
      </c>
      <c r="B11" s="10">
        <f>SUM(B9:B10)</f>
        <v>2799880</v>
      </c>
      <c r="C11" s="10">
        <f t="shared" ref="C11:D11" si="2">SUM(C9:C10)</f>
        <v>0</v>
      </c>
      <c r="D11" s="10">
        <f t="shared" si="2"/>
        <v>0</v>
      </c>
      <c r="E11" s="10">
        <v>850612</v>
      </c>
      <c r="F11" s="10">
        <f t="shared" si="0"/>
        <v>3650492</v>
      </c>
      <c r="G11" s="2"/>
      <c r="H11" s="2"/>
      <c r="I11" s="2"/>
    </row>
    <row r="12" spans="1:9" x14ac:dyDescent="0.25">
      <c r="B12" s="2"/>
      <c r="C12" s="2"/>
      <c r="D12" s="2"/>
      <c r="E12" s="2"/>
      <c r="F12" s="2"/>
      <c r="G12" s="2"/>
      <c r="H12" s="2"/>
      <c r="I12" s="2"/>
    </row>
    <row r="13" spans="1:9" ht="15" x14ac:dyDescent="0.25">
      <c r="A13" s="1" t="s">
        <v>49</v>
      </c>
      <c r="B13"/>
      <c r="C13" s="2" t="s">
        <v>50</v>
      </c>
      <c r="D13" s="2"/>
      <c r="E13" s="2"/>
      <c r="F13" s="2"/>
      <c r="G13" s="2"/>
      <c r="H13" s="2"/>
      <c r="I13" s="2"/>
    </row>
    <row r="14" spans="1:9" x14ac:dyDescent="0.25">
      <c r="B14" s="2"/>
      <c r="C14" s="2"/>
      <c r="D14" s="2"/>
      <c r="E14" s="2"/>
      <c r="F14" s="2"/>
      <c r="G14" s="2"/>
      <c r="H14" s="2"/>
      <c r="I14" s="2"/>
    </row>
    <row r="15" spans="1:9" x14ac:dyDescent="0.25">
      <c r="A15" s="1" t="s">
        <v>57</v>
      </c>
      <c r="C15" s="1" t="s">
        <v>58</v>
      </c>
      <c r="D15" s="2"/>
      <c r="E15" s="2"/>
      <c r="F15" s="2"/>
      <c r="G15" s="2"/>
      <c r="H15" s="2"/>
      <c r="I15" s="2"/>
    </row>
    <row r="16" spans="1:9" x14ac:dyDescent="0.25">
      <c r="B16" s="2"/>
      <c r="C16" s="2"/>
      <c r="D16" s="2"/>
      <c r="E16" s="2"/>
      <c r="F16" s="2"/>
      <c r="G16" s="2"/>
      <c r="H16" s="2"/>
      <c r="I16" s="2"/>
    </row>
    <row r="17" spans="2:9" x14ac:dyDescent="0.25">
      <c r="B17" s="2"/>
      <c r="C17" s="2"/>
      <c r="D17" s="2"/>
      <c r="E17" s="2"/>
      <c r="F17" s="2"/>
      <c r="G17" s="2"/>
      <c r="H17" s="2"/>
      <c r="I17" s="2"/>
    </row>
    <row r="18" spans="2:9" x14ac:dyDescent="0.25">
      <c r="B18" s="2"/>
      <c r="C18" s="2"/>
      <c r="D18" s="2"/>
      <c r="E18" s="2"/>
      <c r="F18" s="2"/>
      <c r="G18" s="2"/>
      <c r="H18" s="2"/>
      <c r="I18" s="2"/>
    </row>
    <row r="19" spans="2:9" x14ac:dyDescent="0.25">
      <c r="B19" s="2"/>
      <c r="C19" s="2"/>
      <c r="D19" s="2"/>
      <c r="E19" s="2"/>
      <c r="F19" s="2"/>
      <c r="G19" s="2"/>
      <c r="H19" s="2"/>
      <c r="I19" s="2"/>
    </row>
    <row r="20" spans="2:9" x14ac:dyDescent="0.25">
      <c r="B20" s="2"/>
      <c r="C20" s="2"/>
      <c r="D20" s="2"/>
      <c r="E20" s="2"/>
      <c r="F20" s="2"/>
      <c r="G20" s="2"/>
      <c r="H20" s="2"/>
      <c r="I20" s="2"/>
    </row>
    <row r="21" spans="2:9" x14ac:dyDescent="0.25">
      <c r="B21" s="2"/>
      <c r="C21" s="2"/>
      <c r="D21" s="2"/>
      <c r="E21" s="2"/>
      <c r="F21" s="2"/>
      <c r="G21" s="2"/>
      <c r="H21" s="2"/>
      <c r="I21" s="2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Бух.баланс</vt:lpstr>
      <vt:lpstr>ОПиУ</vt:lpstr>
      <vt:lpstr>ДДС</vt:lpstr>
      <vt:lpstr>Изменения в капитале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Almir1909</dc:creator>
  <cp:lastModifiedBy>Пользователь Windows</cp:lastModifiedBy>
  <cp:lastPrinted>2024-05-15T04:44:43Z</cp:lastPrinted>
  <dcterms:created xsi:type="dcterms:W3CDTF">2021-05-02T09:42:44Z</dcterms:created>
  <dcterms:modified xsi:type="dcterms:W3CDTF">2024-05-23T12:05:53Z</dcterms:modified>
</cp:coreProperties>
</file>