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trakpanova.BANK\Documents\ФО с пояснительной запиской\30.06.2024\"/>
    </mc:Choice>
  </mc:AlternateContent>
  <xr:revisionPtr revIDLastSave="0" documentId="13_ncr:1_{77030188-A3E3-4B54-BC15-2D864D8728AA}" xr6:coauthVersionLast="47" xr6:coauthVersionMax="47" xr10:uidLastSave="{00000000-0000-0000-0000-000000000000}"/>
  <bookViews>
    <workbookView xWindow="-120" yWindow="-120" windowWidth="29040" windowHeight="15840" activeTab="3" xr2:uid="{516E5AA4-E705-4F0D-9634-13D588040904}"/>
  </bookViews>
  <sheets>
    <sheet name="F1" sheetId="1" r:id="rId1"/>
    <sheet name="F2" sheetId="2" r:id="rId2"/>
    <sheet name="ДДС" sheetId="3" r:id="rId3"/>
    <sheet name="ДвижениеКапитал" sheetId="4" r:id="rId4"/>
  </sheets>
  <externalReferences>
    <externalReference r:id="rId5"/>
  </externalReferenc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4" l="1"/>
  <c r="F19" i="4" s="1"/>
  <c r="F13" i="4"/>
  <c r="F7" i="4"/>
  <c r="C64" i="3"/>
  <c r="C61" i="3"/>
  <c r="C54" i="3"/>
  <c r="C51" i="3"/>
  <c r="E47" i="3"/>
  <c r="C43" i="3"/>
  <c r="C47" i="3" s="1"/>
  <c r="C38" i="3"/>
  <c r="C37" i="3"/>
  <c r="C27" i="3"/>
  <c r="E23" i="3"/>
  <c r="E35" i="3" s="1"/>
  <c r="C21" i="3"/>
  <c r="C19" i="3"/>
  <c r="C18" i="3"/>
  <c r="C17" i="3"/>
  <c r="C14" i="3"/>
  <c r="C12" i="3"/>
  <c r="D22" i="2"/>
  <c r="D21" i="2"/>
  <c r="D23" i="2" s="1"/>
  <c r="D28" i="2" s="1"/>
  <c r="D20" i="2"/>
  <c r="D9" i="2"/>
  <c r="D7" i="2"/>
  <c r="C20" i="3" s="1"/>
  <c r="C23" i="3" s="1"/>
  <c r="E33" i="1"/>
  <c r="F30" i="1"/>
  <c r="E30" i="1"/>
  <c r="D30" i="1"/>
  <c r="D29" i="1"/>
  <c r="F29" i="1" s="1"/>
  <c r="E28" i="1"/>
  <c r="F28" i="1" s="1"/>
  <c r="F27" i="1"/>
  <c r="F26" i="1"/>
  <c r="F25" i="1"/>
  <c r="F24" i="1"/>
  <c r="D23" i="1"/>
  <c r="F23" i="1" s="1"/>
  <c r="C33" i="3" s="1"/>
  <c r="F22" i="1"/>
  <c r="F21" i="1"/>
  <c r="F20" i="1"/>
  <c r="C32" i="3" s="1"/>
  <c r="F19" i="1"/>
  <c r="F18" i="1"/>
  <c r="F17" i="1"/>
  <c r="F16" i="1"/>
  <c r="C30" i="3" s="1"/>
  <c r="F15" i="1"/>
  <c r="F14" i="1"/>
  <c r="F13" i="1"/>
  <c r="F12" i="1"/>
  <c r="F11" i="1"/>
  <c r="E10" i="1"/>
  <c r="F10" i="1" s="1"/>
  <c r="C29" i="3" s="1"/>
  <c r="F9" i="1"/>
  <c r="F8" i="1"/>
  <c r="C35" i="3" l="1"/>
  <c r="C40" i="3" s="1"/>
  <c r="C58" i="3"/>
</calcChain>
</file>

<file path=xl/sharedStrings.xml><?xml version="1.0" encoding="utf-8"?>
<sst xmlns="http://schemas.openxmlformats.org/spreadsheetml/2006/main" count="154" uniqueCount="125">
  <si>
    <t>АО "BCC  INVEST" ДО АО "БЦК"</t>
  </si>
  <si>
    <t>Отчет о финансовом положении  по состоянию на 1 июля 2024 г.</t>
  </si>
  <si>
    <t>(в тысячах казахстанских тенге)</t>
  </si>
  <si>
    <t>Статья</t>
  </si>
  <si>
    <t>Примечания</t>
  </si>
  <si>
    <t>30 июня 2024 г.</t>
  </si>
  <si>
    <t>31 декабря 2023 г.</t>
  </si>
  <si>
    <t>АКТИВЫ:</t>
  </si>
  <si>
    <t xml:space="preserve">Денежные средства и их эквиваленты </t>
  </si>
  <si>
    <t>Инвестиционные ценные бумаги</t>
  </si>
  <si>
    <t>Не обременненные инвестиционные ценные бумаги</t>
  </si>
  <si>
    <t>Обремененные инвестиционные ценные бумаги</t>
  </si>
  <si>
    <t>Дебиторская задолженность по сделкам "обратное РЕПО"</t>
  </si>
  <si>
    <t>Инвестиции, удерживаемые до погашения</t>
  </si>
  <si>
    <t>Основные средства и нематериальные активы</t>
  </si>
  <si>
    <t xml:space="preserve">Активы  по текущему подоходному налогу </t>
  </si>
  <si>
    <t>Прочие активы</t>
  </si>
  <si>
    <t>ИТОГО АКТИВЫ</t>
  </si>
  <si>
    <t>ОБЯЗАТЕЛЬСТВА И КАПИТАЛ</t>
  </si>
  <si>
    <t>ОБЯЗАТЕЛЬСТВА:</t>
  </si>
  <si>
    <t>Средства банков</t>
  </si>
  <si>
    <t>Обязательства по отсроченному налогу на прибыль</t>
  </si>
  <si>
    <t>Обязательства по выплате начисленных дивидендов акционерам</t>
  </si>
  <si>
    <t>Прочие обязательства</t>
  </si>
  <si>
    <t>Итого обязательства</t>
  </si>
  <si>
    <t>КАПИТАЛ:</t>
  </si>
  <si>
    <t>Акционерный  капитал</t>
  </si>
  <si>
    <t>Резерв изменения справедливой стоимости</t>
  </si>
  <si>
    <t>Нераспределенная прибыль</t>
  </si>
  <si>
    <t>Итого капитал</t>
  </si>
  <si>
    <t>ИТОГО ОБЯЗАТЕЛЬСТВА И КАПИТАЛ</t>
  </si>
  <si>
    <t>Главный бухгалтер ________________ Сагинова Г. К.</t>
  </si>
  <si>
    <t xml:space="preserve">Исполнитель _________________ </t>
  </si>
  <si>
    <t>ОТЧЕТ О ПРИБЫЛИ или  УБЫТКЕ и ПРОЧЕМ СОВОКУПНОМ ДОХОДЕ за период, закончившийся 1 июля 2024 г.</t>
  </si>
  <si>
    <t>30 июня 2023 г.</t>
  </si>
  <si>
    <t>Прочий процентный доход</t>
  </si>
  <si>
    <t>Процентный расход</t>
  </si>
  <si>
    <t>Процентный доход,рассчитанный с использованием метода эффективной ставки вознаграждения</t>
  </si>
  <si>
    <t xml:space="preserve">ЧИСТЫЙ ПРОЦЕНТНЫЙ ДОХОД (УБЫТОК) </t>
  </si>
  <si>
    <t xml:space="preserve">Формирование резерва под обесценение активов,по которым начисляются проценты </t>
  </si>
  <si>
    <t>ЧИСТЫЙ ПРОЦЕНТНЫЙ ДОХОД (УБЫТОК)</t>
  </si>
  <si>
    <t>Чистая прибыль от операций с финансовыми инструментами, оцениваемыми в составе  прибыли или убытка за период</t>
  </si>
  <si>
    <t>Чистый (убыток)/прибыль по операциям с иностранной валютой</t>
  </si>
  <si>
    <t>Комиссионные доходы</t>
  </si>
  <si>
    <t xml:space="preserve">Комиссионные расходы </t>
  </si>
  <si>
    <t>Доход по дивидендам</t>
  </si>
  <si>
    <t xml:space="preserve">Начисление кредитных убытков по денежным средствам и их эквивалентам и прочим финансовым активам </t>
  </si>
  <si>
    <t>Прочие доходы/(расходы)</t>
  </si>
  <si>
    <t>ЧИСТЫЕ НЕПРОЦЕНТНЫЕ ДОХОДЫ (УБЫТОК)</t>
  </si>
  <si>
    <t>ОПЕРАЦИОННЫЕ ДОХОДЫ</t>
  </si>
  <si>
    <t>ОПЕРАЦИОННЫЕ РАСХОДЫ</t>
  </si>
  <si>
    <t>ПРИБЫЛЬ ДО ПОДОХОДНОГО НАЛОГА</t>
  </si>
  <si>
    <t>Расходы по подоходному налогу</t>
  </si>
  <si>
    <t>ПРИБЫЛЬ И ОБЩИЙ СОВОКУПНЫЙ ДОХОД ЗА ПЕРИОД</t>
  </si>
  <si>
    <t>ПРИБЫЛЬ НА АКЦИЮ (тенге)</t>
  </si>
  <si>
    <t>Акционерное Общество «BCC Invest»</t>
  </si>
  <si>
    <t>Отчет О Движении Денежных Средств</t>
  </si>
  <si>
    <t>за отчетный период , Закончившийся 30 июня  2024 года</t>
  </si>
  <si>
    <t>(В Тысячах Казахстанских Тенге)</t>
  </si>
  <si>
    <t>Приме-</t>
  </si>
  <si>
    <t>Год,</t>
  </si>
  <si>
    <t>чания</t>
  </si>
  <si>
    <t>закончившийся</t>
  </si>
  <si>
    <t>закончивший-ся</t>
  </si>
  <si>
    <t xml:space="preserve">30 июня </t>
  </si>
  <si>
    <t xml:space="preserve">31 декабря </t>
  </si>
  <si>
    <t>2024 года</t>
  </si>
  <si>
    <t>2023 года</t>
  </si>
  <si>
    <t>ДВИЖЕНИЕ ДЕНЕЖНЫХ СРЕДСТВ ОТ ОПЕРАЦИОННОЙ ДЕЯТЕЛЬНОСТИ:</t>
  </si>
  <si>
    <t>Прибыль до налогообложения</t>
  </si>
  <si>
    <t>Корректировки:</t>
  </si>
  <si>
    <t>Начисление(восстановление) кредитных убытков по денежным средствам и их эквивалентам и прочим финансовым активам</t>
  </si>
  <si>
    <t>Восстановление  резерва под  убытки от обесценения по инвестициям, удерживаемым до срока погашения</t>
  </si>
  <si>
    <t>(Прибыль)/убыток от продажи основных средств</t>
  </si>
  <si>
    <t>Чистая нереализованная прибыль от операций с финансовыми инструментами,оцениваемыми по справедливой стоимости,изменения которой отражаются через прибыль или убыток</t>
  </si>
  <si>
    <t>Прибыль/Убыток по операциям с иностранной валютой по курсовым разницам</t>
  </si>
  <si>
    <t>Износ и амортизация</t>
  </si>
  <si>
    <t>Процентный доход</t>
  </si>
  <si>
    <t>Использование денежных средств в операционной деятельности до изменения в операционных активах и обязательствах</t>
  </si>
  <si>
    <t>Изменение операционных активов и обязательств</t>
  </si>
  <si>
    <t>(Увеличение)/уменьшение операционных активов:</t>
  </si>
  <si>
    <t>Соглашения обратного РЕПО</t>
  </si>
  <si>
    <t>Средства в банках</t>
  </si>
  <si>
    <t>Финансовые активы, отражаемые по справедливой стоимости через прибыль или убыток</t>
  </si>
  <si>
    <t>Увеличение/(уменьшение) операционных обязательств:</t>
  </si>
  <si>
    <t xml:space="preserve">Отток денежных средств от операционной деятельности до налогообложения </t>
  </si>
  <si>
    <t>Налог на прибыль уплаченный</t>
  </si>
  <si>
    <t>Вознаграждение полученное</t>
  </si>
  <si>
    <t>Вознаграждение уплаченное</t>
  </si>
  <si>
    <t xml:space="preserve">Чистый отток денежных средств от операционной деятельности  </t>
  </si>
  <si>
    <t>ДВИЖЕНИЕ ДЕНЕЖНЫХ СРЕДСТВ ОТ ИНВЕСТИЦИОННОЙ ДЕЯТЕЛЬНОСТИ:</t>
  </si>
  <si>
    <t>Приобретение основных средств и нематериальных активов</t>
  </si>
  <si>
    <t>Поступления от продажи основных средств</t>
  </si>
  <si>
    <t>Поступления от погашения и продажи инвестиций, удерживаемых до погашения</t>
  </si>
  <si>
    <t>Чистый приток денежных средств от инвестиционной деятельности</t>
  </si>
  <si>
    <t>ДВИЖЕНИЕ ДЕНЕЖНЫХ СРЕДСТВ ОТ ФИНАНСОВОЙ ДЕЯТЕЛЬНОСТИ:</t>
  </si>
  <si>
    <t>Поступления от размещения простых акций</t>
  </si>
  <si>
    <t>Выплата дивидендов</t>
  </si>
  <si>
    <t>Чистые денежные средства от финансовой</t>
  </si>
  <si>
    <t xml:space="preserve"> деятельности</t>
  </si>
  <si>
    <t>Влияние изменения обменных курсов на денежные средства и их эквиваленты</t>
  </si>
  <si>
    <t>Влияние изменения ожидаемых кредитных убытков на денежные средства и их эквиваленты</t>
  </si>
  <si>
    <t xml:space="preserve">ЧИСТОЕ УВЕЛИЧЕНИЕ ДЕНЕЖНЫХ СРЕДСТВ И ИХ ЭКВИВАЛЕНТОВ </t>
  </si>
  <si>
    <t>ДЕНЕЖНЫЕ СРЕДСТВА И ИХ ЭКВИВАЛЕНТЫ,</t>
  </si>
  <si>
    <t>на начало  отчетного периода</t>
  </si>
  <si>
    <t xml:space="preserve">на конец отчетного периода </t>
  </si>
  <si>
    <t>От имени Правления Компании:</t>
  </si>
  <si>
    <t>__________________________________</t>
  </si>
  <si>
    <t>Шаяхметов Д.Н.</t>
  </si>
  <si>
    <t>Сагинова Г.К.</t>
  </si>
  <si>
    <t>Председатель Правления</t>
  </si>
  <si>
    <t>Главный бухгалтер</t>
  </si>
  <si>
    <t>30 июня  2024 года</t>
  </si>
  <si>
    <t>г. Алматы</t>
  </si>
  <si>
    <t>Уставный капитал</t>
  </si>
  <si>
    <t>за 31 декабря 2022 г.</t>
  </si>
  <si>
    <t>Резерв на переоценку финансовых активов предназначенных для продажи</t>
  </si>
  <si>
    <t>Резерв на переоценку финансовых  прочих активов</t>
  </si>
  <si>
    <t>Размещение выпуска эмиссии простых акций</t>
  </si>
  <si>
    <t>Чистая прибыль</t>
  </si>
  <si>
    <t>Нераспределенная прибыль непокрытый убыток предыдущих лет</t>
  </si>
  <si>
    <t>за 31 декабря 2023 г.</t>
  </si>
  <si>
    <t>за 30 июня 2024 г.</t>
  </si>
  <si>
    <t>ОТЧЕТ ОБ ИЗМЕНЕНИЯХ В СОБСТВЕННОМ КАПИТАЛЕ  ЗА ПЕРИОД,ЗАКОНЧИВШИЙСЯ 1 июля 2024 г.</t>
  </si>
  <si>
    <t>Первый руководитель  _______________   Шаяхметов Д.Н.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</si>
</sst>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?"/>
  </numFmts>
  <fonts count="19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i/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9"/>
      <name val="Arial"/>
      <family val="2"/>
      <charset val="204"/>
    </font>
    <font>
      <b/>
      <sz val="13"/>
      <name val="Verdana"/>
      <family val="2"/>
      <charset val="204"/>
    </font>
    <font>
      <b/>
      <sz val="9"/>
      <name val="Verdana"/>
      <family val="2"/>
      <charset val="204"/>
    </font>
    <font>
      <sz val="11"/>
      <color indexed="8"/>
      <name val="Calibri"/>
      <family val="2"/>
      <charset val="204"/>
    </font>
    <font>
      <i/>
      <sz val="9"/>
      <name val="Verdana"/>
      <family val="2"/>
      <charset val="204"/>
    </font>
    <font>
      <sz val="9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name val="Verdana"/>
      <family val="2"/>
      <charset val="204"/>
    </font>
    <font>
      <sz val="8"/>
      <color indexed="8"/>
      <name val="Verdana"/>
      <family val="2"/>
      <charset val="204"/>
    </font>
    <font>
      <sz val="8"/>
      <name val="Verdana"/>
      <family val="2"/>
      <charset val="204"/>
    </font>
    <font>
      <i/>
      <sz val="8"/>
      <color indexed="8"/>
      <name val="Verdana"/>
      <family val="2"/>
      <charset val="204"/>
    </font>
    <font>
      <b/>
      <sz val="9"/>
      <name val="Arial"/>
      <family val="2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right" vertical="top" wrapText="1"/>
    </xf>
    <xf numFmtId="3" fontId="6" fillId="0" borderId="1" xfId="0" applyNumberFormat="1" applyFont="1" applyBorder="1" applyAlignment="1">
      <alignment horizontal="right" vertical="top" wrapText="1"/>
    </xf>
    <xf numFmtId="3" fontId="0" fillId="0" borderId="0" xfId="0" applyNumberFormat="1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right" vertical="top" wrapText="1"/>
    </xf>
    <xf numFmtId="0" fontId="2" fillId="0" borderId="0" xfId="0" applyFont="1"/>
    <xf numFmtId="1" fontId="6" fillId="0" borderId="1" xfId="0" applyNumberFormat="1" applyFont="1" applyBorder="1" applyAlignment="1">
      <alignment horizontal="right" vertical="top" wrapText="1"/>
    </xf>
    <xf numFmtId="0" fontId="7" fillId="0" borderId="0" xfId="1" applyFont="1"/>
    <xf numFmtId="0" fontId="1" fillId="0" borderId="0" xfId="1"/>
    <xf numFmtId="0" fontId="8" fillId="0" borderId="0" xfId="1" applyFont="1"/>
    <xf numFmtId="0" fontId="9" fillId="0" borderId="0" xfId="1" applyFont="1"/>
    <xf numFmtId="0" fontId="10" fillId="0" borderId="0" xfId="1" applyFont="1"/>
    <xf numFmtId="0" fontId="11" fillId="0" borderId="0" xfId="1" applyFont="1"/>
    <xf numFmtId="0" fontId="12" fillId="0" borderId="0" xfId="1" applyFont="1" applyAlignment="1">
      <alignment vertical="top" wrapText="1"/>
    </xf>
    <xf numFmtId="0" fontId="13" fillId="0" borderId="0" xfId="1" applyFont="1" applyAlignment="1">
      <alignment horizontal="right" wrapText="1"/>
    </xf>
    <xf numFmtId="0" fontId="9" fillId="0" borderId="0" xfId="1" applyFont="1" applyAlignment="1">
      <alignment wrapText="1"/>
    </xf>
    <xf numFmtId="0" fontId="13" fillId="0" borderId="0" xfId="1" applyFont="1" applyAlignment="1">
      <alignment wrapText="1"/>
    </xf>
    <xf numFmtId="0" fontId="14" fillId="0" borderId="0" xfId="1" applyFont="1" applyAlignment="1">
      <alignment horizontal="right" wrapText="1"/>
    </xf>
    <xf numFmtId="0" fontId="14" fillId="0" borderId="0" xfId="1" applyFont="1" applyAlignment="1">
      <alignment wrapText="1"/>
    </xf>
    <xf numFmtId="0" fontId="15" fillId="0" borderId="0" xfId="1" applyFont="1" applyAlignment="1">
      <alignment horizontal="right" wrapText="1"/>
    </xf>
    <xf numFmtId="164" fontId="14" fillId="0" borderId="0" xfId="1" applyNumberFormat="1" applyFont="1" applyAlignment="1">
      <alignment wrapText="1"/>
    </xf>
    <xf numFmtId="0" fontId="15" fillId="0" borderId="0" xfId="1" applyFont="1" applyAlignment="1">
      <alignment horizontal="left" wrapText="1"/>
    </xf>
    <xf numFmtId="0" fontId="15" fillId="0" borderId="0" xfId="1" applyFont="1" applyAlignment="1">
      <alignment horizontal="center" wrapText="1"/>
    </xf>
    <xf numFmtId="3" fontId="14" fillId="0" borderId="0" xfId="1" applyNumberFormat="1" applyFont="1" applyAlignment="1">
      <alignment wrapText="1"/>
    </xf>
    <xf numFmtId="0" fontId="14" fillId="0" borderId="2" xfId="1" applyFont="1" applyBorder="1" applyAlignment="1">
      <alignment wrapText="1"/>
    </xf>
    <xf numFmtId="0" fontId="15" fillId="0" borderId="2" xfId="1" applyFont="1" applyBorder="1" applyAlignment="1">
      <alignment horizontal="center" wrapText="1"/>
    </xf>
    <xf numFmtId="164" fontId="14" fillId="0" borderId="2" xfId="1" applyNumberFormat="1" applyFont="1" applyBorder="1" applyAlignment="1">
      <alignment wrapText="1"/>
    </xf>
    <xf numFmtId="0" fontId="15" fillId="0" borderId="2" xfId="1" applyFont="1" applyBorder="1" applyAlignment="1">
      <alignment horizontal="left" wrapText="1"/>
    </xf>
    <xf numFmtId="0" fontId="16" fillId="0" borderId="0" xfId="1" applyFont="1" applyAlignment="1">
      <alignment horizontal="right" wrapText="1"/>
    </xf>
    <xf numFmtId="3" fontId="9" fillId="0" borderId="0" xfId="1" applyNumberFormat="1" applyFont="1"/>
    <xf numFmtId="0" fontId="14" fillId="0" borderId="0" xfId="1" applyFont="1" applyAlignment="1">
      <alignment horizontal="center" wrapText="1"/>
    </xf>
    <xf numFmtId="0" fontId="14" fillId="0" borderId="2" xfId="1" applyFont="1" applyBorder="1" applyAlignment="1">
      <alignment horizontal="right" wrapText="1"/>
    </xf>
    <xf numFmtId="3" fontId="9" fillId="0" borderId="2" xfId="1" applyNumberFormat="1" applyFont="1" applyBorder="1"/>
    <xf numFmtId="3" fontId="15" fillId="0" borderId="2" xfId="1" applyNumberFormat="1" applyFont="1" applyBorder="1" applyAlignment="1">
      <alignment horizontal="right" wrapText="1"/>
    </xf>
    <xf numFmtId="0" fontId="9" fillId="0" borderId="2" xfId="1" applyFont="1" applyBorder="1"/>
    <xf numFmtId="0" fontId="12" fillId="0" borderId="0" xfId="1" applyFont="1" applyAlignment="1">
      <alignment wrapText="1"/>
    </xf>
    <xf numFmtId="0" fontId="14" fillId="0" borderId="2" xfId="1" applyFont="1" applyBorder="1" applyAlignment="1">
      <alignment horizontal="center" wrapText="1"/>
    </xf>
    <xf numFmtId="0" fontId="14" fillId="0" borderId="3" xfId="1" applyFont="1" applyBorder="1" applyAlignment="1">
      <alignment wrapText="1"/>
    </xf>
    <xf numFmtId="0" fontId="14" fillId="0" borderId="3" xfId="1" applyFont="1" applyBorder="1" applyAlignment="1">
      <alignment horizontal="center" wrapText="1"/>
    </xf>
    <xf numFmtId="3" fontId="14" fillId="0" borderId="3" xfId="1" applyNumberFormat="1" applyFont="1" applyBorder="1" applyAlignment="1">
      <alignment wrapText="1"/>
    </xf>
    <xf numFmtId="3" fontId="14" fillId="0" borderId="2" xfId="1" applyNumberFormat="1" applyFont="1" applyBorder="1" applyAlignment="1">
      <alignment wrapText="1"/>
    </xf>
    <xf numFmtId="0" fontId="14" fillId="0" borderId="4" xfId="1" applyFont="1" applyBorder="1" applyAlignment="1">
      <alignment wrapText="1"/>
    </xf>
    <xf numFmtId="3" fontId="14" fillId="0" borderId="4" xfId="1" applyNumberFormat="1" applyFont="1" applyBorder="1" applyAlignment="1">
      <alignment wrapText="1"/>
    </xf>
    <xf numFmtId="0" fontId="16" fillId="0" borderId="2" xfId="1" applyFont="1" applyBorder="1" applyAlignment="1">
      <alignment wrapText="1"/>
    </xf>
    <xf numFmtId="0" fontId="16" fillId="0" borderId="0" xfId="1" applyFont="1" applyAlignment="1">
      <alignment wrapText="1"/>
    </xf>
    <xf numFmtId="0" fontId="15" fillId="0" borderId="0" xfId="1" applyFont="1" applyAlignment="1">
      <alignment horizontal="centerContinuous" wrapText="1"/>
    </xf>
    <xf numFmtId="0" fontId="15" fillId="0" borderId="0" xfId="1" applyFont="1" applyAlignment="1">
      <alignment wrapText="1"/>
    </xf>
    <xf numFmtId="0" fontId="15" fillId="0" borderId="2" xfId="1" applyFont="1" applyBorder="1" applyAlignment="1">
      <alignment horizontal="centerContinuous" wrapText="1"/>
    </xf>
    <xf numFmtId="0" fontId="15" fillId="0" borderId="2" xfId="1" applyFont="1" applyBorder="1" applyAlignment="1">
      <alignment wrapText="1"/>
    </xf>
    <xf numFmtId="3" fontId="6" fillId="0" borderId="0" xfId="1" applyNumberFormat="1" applyFont="1" applyAlignment="1">
      <alignment horizontal="right" vertical="top" wrapText="1"/>
    </xf>
    <xf numFmtId="0" fontId="14" fillId="0" borderId="5" xfId="1" applyFont="1" applyBorder="1" applyAlignment="1">
      <alignment wrapText="1"/>
    </xf>
    <xf numFmtId="0" fontId="15" fillId="0" borderId="5" xfId="1" applyFont="1" applyBorder="1" applyAlignment="1">
      <alignment horizontal="centerContinuous" wrapText="1"/>
    </xf>
    <xf numFmtId="3" fontId="6" fillId="0" borderId="2" xfId="1" applyNumberFormat="1" applyFont="1" applyBorder="1" applyAlignment="1">
      <alignment horizontal="right" vertical="top" wrapText="1"/>
    </xf>
    <xf numFmtId="0" fontId="15" fillId="0" borderId="5" xfId="1" applyFont="1" applyBorder="1" applyAlignment="1">
      <alignment horizontal="left" wrapText="1"/>
    </xf>
    <xf numFmtId="164" fontId="9" fillId="0" borderId="0" xfId="1" applyNumberFormat="1" applyFont="1"/>
    <xf numFmtId="0" fontId="13" fillId="0" borderId="0" xfId="1" applyFont="1"/>
    <xf numFmtId="0" fontId="15" fillId="0" borderId="0" xfId="1" applyFont="1"/>
    <xf numFmtId="0" fontId="17" fillId="0" borderId="1" xfId="0" applyFont="1" applyBorder="1"/>
    <xf numFmtId="3" fontId="17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3" fontId="6" fillId="0" borderId="1" xfId="0" applyNumberFormat="1" applyFont="1" applyBorder="1" applyAlignment="1">
      <alignment horizontal="right"/>
    </xf>
    <xf numFmtId="0" fontId="18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Обычный 3" xfId="1" xr:uid="{C16AE2A8-BB10-4D35-ADE0-F27344B30C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trakpanova.BANK\Documents\&#1060;&#1054;%20&#1089;%20&#1087;&#1086;&#1103;&#1089;&#1085;&#1080;&#1090;&#1077;&#1083;&#1100;&#1085;&#1086;&#1081;%20&#1079;&#1072;&#1087;&#1080;&#1089;&#1082;&#1086;&#1081;\30.06.2024\4%20&#1092;&#1086;&#1088;&#1084;&#1099;%20&#1089;%20&#1088;&#1072;&#1089;&#1096;&#1080;&#1092;&#1088;&#1086;&#1074;&#1082;&#1072;&#1084;&#1080;.xlsx" TargetMode="External"/><Relationship Id="rId1" Type="http://schemas.openxmlformats.org/officeDocument/2006/relationships/externalLinkPath" Target="4%20&#1092;&#1086;&#1088;&#1084;&#1099;%20&#1089;%20&#1088;&#1072;&#1089;&#1096;&#1080;&#1092;&#1088;&#1086;&#1074;&#1082;&#1072;&#1084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1"/>
      <sheetName val="F2"/>
      <sheetName val="ДДС"/>
      <sheetName val="ДвижениеКапитал"/>
      <sheetName val="5610"/>
      <sheetName val="К_4"/>
      <sheetName val="К_6"/>
      <sheetName val="К_7"/>
      <sheetName val="К_8"/>
      <sheetName val="К_9"/>
      <sheetName val="К_11"/>
      <sheetName val="К-12"/>
      <sheetName val="К-12(р)"/>
      <sheetName val="К-13"/>
      <sheetName val="К-13(расш)"/>
      <sheetName val="К-14"/>
      <sheetName val="К-14(р)"/>
      <sheetName val="К_16"/>
      <sheetName val="К_17"/>
      <sheetName val="К-18"/>
      <sheetName val="К-18(р)"/>
      <sheetName val="К_20"/>
      <sheetName val="К_21"/>
    </sheetNames>
    <sheetDataSet>
      <sheetData sheetId="0"/>
      <sheetData sheetId="1"/>
      <sheetData sheetId="2"/>
      <sheetData sheetId="3"/>
      <sheetData sheetId="4"/>
      <sheetData sheetId="5">
        <row r="10">
          <cell r="C10">
            <v>2450913</v>
          </cell>
        </row>
        <row r="13">
          <cell r="C13">
            <v>105782</v>
          </cell>
        </row>
      </sheetData>
      <sheetData sheetId="6"/>
      <sheetData sheetId="7"/>
      <sheetData sheetId="8"/>
      <sheetData sheetId="9">
        <row r="16">
          <cell r="C16">
            <v>-13674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23E16-BA88-41D5-9306-1DE724610DED}">
  <sheetPr>
    <outlinePr summaryBelow="0" summaryRight="0"/>
    <pageSetUpPr autoPageBreaks="0"/>
  </sheetPr>
  <dimension ref="A1:F37"/>
  <sheetViews>
    <sheetView view="pageBreakPreview" zoomScale="60" zoomScaleNormal="100" workbookViewId="0">
      <selection activeCell="B32" sqref="B32"/>
    </sheetView>
  </sheetViews>
  <sheetFormatPr defaultColWidth="10.33203125" defaultRowHeight="11.25" x14ac:dyDescent="0.2"/>
  <cols>
    <col min="1" max="1" width="4.33203125" customWidth="1"/>
    <col min="2" max="2" width="75.5" customWidth="1"/>
    <col min="3" max="3" width="14.5" customWidth="1"/>
    <col min="4" max="4" width="25.1640625" customWidth="1"/>
    <col min="5" max="5" width="23.33203125" customWidth="1"/>
    <col min="6" max="6" width="27.6640625" hidden="1" customWidth="1"/>
  </cols>
  <sheetData>
    <row r="1" spans="1:6" ht="18.75" customHeight="1" x14ac:dyDescent="0.2">
      <c r="B1" s="1" t="s">
        <v>0</v>
      </c>
    </row>
    <row r="2" spans="1:6" ht="11.25" customHeight="1" x14ac:dyDescent="0.2"/>
    <row r="3" spans="1:6" ht="36" customHeight="1" x14ac:dyDescent="0.2">
      <c r="B3" s="2" t="s">
        <v>1</v>
      </c>
    </row>
    <row r="4" spans="1:6" ht="11.25" customHeight="1" x14ac:dyDescent="0.2">
      <c r="B4" s="3" t="s">
        <v>2</v>
      </c>
    </row>
    <row r="5" spans="1:6" ht="12.75" customHeight="1" x14ac:dyDescent="0.2"/>
    <row r="6" spans="1:6" s="6" customFormat="1" ht="30.75" customHeight="1" x14ac:dyDescent="0.2">
      <c r="A6" s="4"/>
      <c r="B6" s="5" t="s">
        <v>3</v>
      </c>
      <c r="C6" s="5" t="s">
        <v>4</v>
      </c>
      <c r="D6" s="5" t="s">
        <v>5</v>
      </c>
      <c r="E6" s="5" t="s">
        <v>6</v>
      </c>
    </row>
    <row r="7" spans="1:6" ht="12.75" customHeight="1" x14ac:dyDescent="0.2">
      <c r="A7" s="7"/>
      <c r="B7" s="8" t="s">
        <v>7</v>
      </c>
      <c r="C7" s="9"/>
      <c r="D7" s="10"/>
      <c r="E7" s="10"/>
    </row>
    <row r="8" spans="1:6" ht="12.75" customHeight="1" x14ac:dyDescent="0.2">
      <c r="A8" s="7"/>
      <c r="B8" s="8" t="s">
        <v>8</v>
      </c>
      <c r="C8" s="74">
        <v>7</v>
      </c>
      <c r="D8" s="11">
        <v>592840</v>
      </c>
      <c r="E8" s="11">
        <v>2246938</v>
      </c>
      <c r="F8" s="12">
        <f>D8-E8</f>
        <v>-1654098</v>
      </c>
    </row>
    <row r="9" spans="1:6" ht="12.75" customHeight="1" x14ac:dyDescent="0.2">
      <c r="A9" s="7"/>
      <c r="B9" s="8" t="s">
        <v>9</v>
      </c>
      <c r="C9" s="74"/>
      <c r="D9" s="10"/>
      <c r="E9" s="10"/>
      <c r="F9" s="12">
        <f t="shared" ref="F9:F30" si="0">D9-E9</f>
        <v>0</v>
      </c>
    </row>
    <row r="10" spans="1:6" ht="12.75" customHeight="1" x14ac:dyDescent="0.2">
      <c r="A10" s="7"/>
      <c r="B10" s="8" t="s">
        <v>10</v>
      </c>
      <c r="C10" s="74">
        <v>9</v>
      </c>
      <c r="D10" s="11">
        <v>55112786</v>
      </c>
      <c r="E10" s="11">
        <f>38689395-1347</f>
        <v>38688048</v>
      </c>
      <c r="F10" s="12">
        <f t="shared" si="0"/>
        <v>16424738</v>
      </c>
    </row>
    <row r="11" spans="1:6" ht="12.75" customHeight="1" x14ac:dyDescent="0.2">
      <c r="A11" s="7"/>
      <c r="B11" s="8" t="s">
        <v>11</v>
      </c>
      <c r="C11" s="74">
        <v>9</v>
      </c>
      <c r="D11" s="11">
        <v>8757946</v>
      </c>
      <c r="E11" s="11">
        <v>12426763</v>
      </c>
      <c r="F11" s="12">
        <f t="shared" si="0"/>
        <v>-3668817</v>
      </c>
    </row>
    <row r="12" spans="1:6" ht="12.75" customHeight="1" x14ac:dyDescent="0.2">
      <c r="A12" s="7"/>
      <c r="B12" s="8" t="s">
        <v>12</v>
      </c>
      <c r="C12" s="74">
        <v>8</v>
      </c>
      <c r="D12" s="11">
        <v>1639724</v>
      </c>
      <c r="E12" s="11">
        <v>5379088</v>
      </c>
      <c r="F12" s="12">
        <f t="shared" si="0"/>
        <v>-3739364</v>
      </c>
    </row>
    <row r="13" spans="1:6" ht="12.75" customHeight="1" x14ac:dyDescent="0.2">
      <c r="A13" s="7"/>
      <c r="B13" s="8" t="s">
        <v>13</v>
      </c>
      <c r="C13" s="74"/>
      <c r="D13" s="10"/>
      <c r="E13" s="10"/>
      <c r="F13" s="12">
        <f t="shared" si="0"/>
        <v>0</v>
      </c>
    </row>
    <row r="14" spans="1:6" ht="12.75" customHeight="1" x14ac:dyDescent="0.2">
      <c r="A14" s="7"/>
      <c r="B14" s="8" t="s">
        <v>14</v>
      </c>
      <c r="C14" s="74"/>
      <c r="D14" s="11">
        <v>111358</v>
      </c>
      <c r="E14" s="11">
        <v>82724</v>
      </c>
      <c r="F14" s="12">
        <f t="shared" si="0"/>
        <v>28634</v>
      </c>
    </row>
    <row r="15" spans="1:6" ht="12.75" customHeight="1" x14ac:dyDescent="0.2">
      <c r="A15" s="7"/>
      <c r="B15" s="8" t="s">
        <v>15</v>
      </c>
      <c r="C15" s="74"/>
      <c r="D15" s="11">
        <v>28693</v>
      </c>
      <c r="E15" s="11">
        <v>28140</v>
      </c>
      <c r="F15" s="12">
        <f t="shared" si="0"/>
        <v>553</v>
      </c>
    </row>
    <row r="16" spans="1:6" ht="12.75" customHeight="1" x14ac:dyDescent="0.2">
      <c r="A16" s="7"/>
      <c r="B16" s="8" t="s">
        <v>16</v>
      </c>
      <c r="C16" s="74"/>
      <c r="D16" s="11">
        <v>1163789</v>
      </c>
      <c r="E16" s="11">
        <v>740453</v>
      </c>
      <c r="F16" s="12">
        <f t="shared" si="0"/>
        <v>423336</v>
      </c>
    </row>
    <row r="17" spans="1:6" s="16" customFormat="1" ht="18.75" customHeight="1" x14ac:dyDescent="0.3">
      <c r="A17" s="1"/>
      <c r="B17" s="13" t="s">
        <v>17</v>
      </c>
      <c r="C17" s="14"/>
      <c r="D17" s="15">
        <v>67407136</v>
      </c>
      <c r="E17" s="15">
        <v>59592154</v>
      </c>
      <c r="F17" s="12">
        <f t="shared" si="0"/>
        <v>7814982</v>
      </c>
    </row>
    <row r="18" spans="1:6" ht="12.75" customHeight="1" x14ac:dyDescent="0.2">
      <c r="A18" s="7"/>
      <c r="B18" s="8" t="s">
        <v>18</v>
      </c>
      <c r="C18" s="74"/>
      <c r="D18" s="10"/>
      <c r="E18" s="10"/>
      <c r="F18" s="12">
        <f t="shared" si="0"/>
        <v>0</v>
      </c>
    </row>
    <row r="19" spans="1:6" ht="12.75" customHeight="1" x14ac:dyDescent="0.2">
      <c r="A19" s="7"/>
      <c r="B19" s="8" t="s">
        <v>19</v>
      </c>
      <c r="C19" s="74"/>
      <c r="D19" s="10"/>
      <c r="E19" s="10"/>
      <c r="F19" s="12">
        <f t="shared" si="0"/>
        <v>0</v>
      </c>
    </row>
    <row r="20" spans="1:6" ht="12.75" customHeight="1" x14ac:dyDescent="0.2">
      <c r="A20" s="7"/>
      <c r="B20" s="8" t="s">
        <v>20</v>
      </c>
      <c r="C20" s="74">
        <v>10</v>
      </c>
      <c r="D20" s="11">
        <v>24702197</v>
      </c>
      <c r="E20" s="11">
        <v>26431977</v>
      </c>
      <c r="F20" s="12">
        <f t="shared" si="0"/>
        <v>-1729780</v>
      </c>
    </row>
    <row r="21" spans="1:6" ht="12.75" customHeight="1" x14ac:dyDescent="0.2">
      <c r="A21" s="7"/>
      <c r="B21" s="8" t="s">
        <v>21</v>
      </c>
      <c r="C21" s="74"/>
      <c r="D21" s="10"/>
      <c r="E21" s="10"/>
      <c r="F21" s="12">
        <f t="shared" si="0"/>
        <v>0</v>
      </c>
    </row>
    <row r="22" spans="1:6" ht="12.75" customHeight="1" x14ac:dyDescent="0.2">
      <c r="A22" s="7"/>
      <c r="B22" s="8" t="s">
        <v>22</v>
      </c>
      <c r="C22" s="74"/>
      <c r="D22" s="10"/>
      <c r="E22" s="10"/>
      <c r="F22" s="12">
        <f t="shared" si="0"/>
        <v>0</v>
      </c>
    </row>
    <row r="23" spans="1:6" ht="12.75" customHeight="1" x14ac:dyDescent="0.2">
      <c r="A23" s="7"/>
      <c r="B23" s="8" t="s">
        <v>23</v>
      </c>
      <c r="C23" s="74"/>
      <c r="D23" s="11">
        <f>1372528-1</f>
        <v>1372527</v>
      </c>
      <c r="E23" s="11">
        <v>428056</v>
      </c>
      <c r="F23" s="12">
        <f t="shared" si="0"/>
        <v>944471</v>
      </c>
    </row>
    <row r="24" spans="1:6" s="16" customFormat="1" ht="18.75" customHeight="1" x14ac:dyDescent="0.3">
      <c r="A24" s="1"/>
      <c r="B24" s="13" t="s">
        <v>24</v>
      </c>
      <c r="C24" s="14"/>
      <c r="D24" s="15">
        <v>26074724</v>
      </c>
      <c r="E24" s="15">
        <v>26860033</v>
      </c>
      <c r="F24" s="12">
        <f t="shared" si="0"/>
        <v>-785309</v>
      </c>
    </row>
    <row r="25" spans="1:6" ht="12.75" customHeight="1" x14ac:dyDescent="0.2">
      <c r="A25" s="7"/>
      <c r="B25" s="8" t="s">
        <v>25</v>
      </c>
      <c r="C25" s="74"/>
      <c r="D25" s="10"/>
      <c r="E25" s="10"/>
      <c r="F25" s="12">
        <f t="shared" si="0"/>
        <v>0</v>
      </c>
    </row>
    <row r="26" spans="1:6" ht="12.75" customHeight="1" x14ac:dyDescent="0.2">
      <c r="A26" s="7"/>
      <c r="B26" s="8" t="s">
        <v>26</v>
      </c>
      <c r="C26" s="74">
        <v>11</v>
      </c>
      <c r="D26" s="11">
        <v>29262046</v>
      </c>
      <c r="E26" s="11">
        <v>25177085</v>
      </c>
      <c r="F26" s="12">
        <f t="shared" si="0"/>
        <v>4084961</v>
      </c>
    </row>
    <row r="27" spans="1:6" ht="12.75" customHeight="1" x14ac:dyDescent="0.2">
      <c r="A27" s="7"/>
      <c r="B27" s="8" t="s">
        <v>27</v>
      </c>
      <c r="C27" s="74"/>
      <c r="D27" s="11">
        <v>-1267</v>
      </c>
      <c r="E27" s="11">
        <v>-1267</v>
      </c>
      <c r="F27" s="12">
        <f t="shared" si="0"/>
        <v>0</v>
      </c>
    </row>
    <row r="28" spans="1:6" ht="12.75" customHeight="1" x14ac:dyDescent="0.2">
      <c r="A28" s="7"/>
      <c r="B28" s="8" t="s">
        <v>28</v>
      </c>
      <c r="C28" s="9"/>
      <c r="D28" s="11">
        <v>12071633</v>
      </c>
      <c r="E28" s="11">
        <f>7557650-1347</f>
        <v>7556303</v>
      </c>
      <c r="F28" s="12">
        <f t="shared" si="0"/>
        <v>4515330</v>
      </c>
    </row>
    <row r="29" spans="1:6" s="16" customFormat="1" ht="18.75" customHeight="1" x14ac:dyDescent="0.3">
      <c r="A29" s="1"/>
      <c r="B29" s="13" t="s">
        <v>29</v>
      </c>
      <c r="C29" s="14"/>
      <c r="D29" s="15">
        <f>D26+D27+D28</f>
        <v>41332412</v>
      </c>
      <c r="E29" s="15">
        <v>32732121</v>
      </c>
      <c r="F29" s="12">
        <f t="shared" si="0"/>
        <v>8600291</v>
      </c>
    </row>
    <row r="30" spans="1:6" s="16" customFormat="1" ht="18.75" customHeight="1" x14ac:dyDescent="0.3">
      <c r="A30" s="1"/>
      <c r="B30" s="13" t="s">
        <v>30</v>
      </c>
      <c r="C30" s="14"/>
      <c r="D30" s="15">
        <f>D24+D29</f>
        <v>67407136</v>
      </c>
      <c r="E30" s="15">
        <f>E24+E29</f>
        <v>59592154</v>
      </c>
      <c r="F30" s="12">
        <f t="shared" si="0"/>
        <v>7814982</v>
      </c>
    </row>
    <row r="31" spans="1:6" ht="11.25" customHeight="1" x14ac:dyDescent="0.2"/>
    <row r="32" spans="1:6" ht="11.25" customHeight="1" x14ac:dyDescent="0.2">
      <c r="B32" t="s">
        <v>124</v>
      </c>
      <c r="E32" s="12"/>
    </row>
    <row r="33" spans="2:5" ht="11.25" customHeight="1" x14ac:dyDescent="0.2">
      <c r="E33" s="12">
        <f>E29-ДвижениеКапитал!F13</f>
        <v>0</v>
      </c>
    </row>
    <row r="34" spans="2:5" ht="11.25" customHeight="1" x14ac:dyDescent="0.2">
      <c r="B34" t="s">
        <v>31</v>
      </c>
    </row>
    <row r="35" spans="2:5" ht="11.25" customHeight="1" x14ac:dyDescent="0.2"/>
    <row r="36" spans="2:5" ht="11.25" customHeight="1" x14ac:dyDescent="0.2">
      <c r="B36" t="s">
        <v>32</v>
      </c>
    </row>
    <row r="37" spans="2:5" ht="11.25" customHeight="1" x14ac:dyDescent="0.2"/>
  </sheetData>
  <pageMargins left="0.39370078740157477" right="0.39370078740157477" top="0.39370078740157477" bottom="0.39370078740157477" header="0" footer="0"/>
  <pageSetup paperSize="9" scale="84" fitToWidth="0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D1A6-33DD-4A0C-B94A-1FF09BA04D98}">
  <sheetPr>
    <outlinePr summaryBelow="0" summaryRight="0"/>
    <pageSetUpPr autoPageBreaks="0"/>
  </sheetPr>
  <dimension ref="A1:E33"/>
  <sheetViews>
    <sheetView view="pageBreakPreview" zoomScale="60" zoomScaleNormal="100" workbookViewId="0">
      <selection activeCell="B28" sqref="B28"/>
    </sheetView>
  </sheetViews>
  <sheetFormatPr defaultColWidth="10.33203125" defaultRowHeight="11.25" x14ac:dyDescent="0.2"/>
  <cols>
    <col min="1" max="1" width="4.33203125" customWidth="1"/>
    <col min="2" max="2" width="70.1640625" customWidth="1"/>
    <col min="3" max="3" width="17.6640625" customWidth="1"/>
    <col min="4" max="4" width="21.33203125" customWidth="1"/>
    <col min="5" max="5" width="22.33203125" customWidth="1"/>
  </cols>
  <sheetData>
    <row r="1" spans="1:5" ht="18.75" customHeight="1" x14ac:dyDescent="0.2">
      <c r="B1" s="1" t="s">
        <v>0</v>
      </c>
    </row>
    <row r="2" spans="1:5" ht="11.25" customHeight="1" x14ac:dyDescent="0.2"/>
    <row r="3" spans="1:5" ht="53.25" customHeight="1" x14ac:dyDescent="0.2">
      <c r="B3" s="2" t="s">
        <v>33</v>
      </c>
    </row>
    <row r="4" spans="1:5" ht="11.25" customHeight="1" x14ac:dyDescent="0.2">
      <c r="B4" s="3" t="s">
        <v>2</v>
      </c>
    </row>
    <row r="5" spans="1:5" ht="12.75" customHeight="1" x14ac:dyDescent="0.2"/>
    <row r="6" spans="1:5" s="6" customFormat="1" ht="15.75" customHeight="1" x14ac:dyDescent="0.2">
      <c r="A6" s="4"/>
      <c r="B6" s="5" t="s">
        <v>3</v>
      </c>
      <c r="C6" s="5" t="s">
        <v>4</v>
      </c>
      <c r="D6" s="5" t="s">
        <v>5</v>
      </c>
      <c r="E6" s="5" t="s">
        <v>34</v>
      </c>
    </row>
    <row r="7" spans="1:5" ht="12.75" customHeight="1" x14ac:dyDescent="0.2">
      <c r="A7" s="7"/>
      <c r="B7" s="8" t="s">
        <v>35</v>
      </c>
      <c r="C7" s="74">
        <v>3</v>
      </c>
      <c r="D7" s="11">
        <f>[1]К_4!C10</f>
        <v>2450913</v>
      </c>
      <c r="E7" s="11">
        <v>1599688</v>
      </c>
    </row>
    <row r="8" spans="1:5" ht="12.75" customHeight="1" x14ac:dyDescent="0.2">
      <c r="A8" s="7"/>
      <c r="B8" s="8" t="s">
        <v>36</v>
      </c>
      <c r="C8" s="74">
        <v>3</v>
      </c>
      <c r="D8" s="11">
        <v>-760795</v>
      </c>
      <c r="E8" s="11">
        <v>-654592</v>
      </c>
    </row>
    <row r="9" spans="1:5" ht="23.25" customHeight="1" x14ac:dyDescent="0.2">
      <c r="A9" s="7"/>
      <c r="B9" s="8" t="s">
        <v>37</v>
      </c>
      <c r="C9" s="74">
        <v>3</v>
      </c>
      <c r="D9" s="11">
        <f>[1]К_4!C13</f>
        <v>105782</v>
      </c>
      <c r="E9" s="11">
        <v>154683</v>
      </c>
    </row>
    <row r="10" spans="1:5" s="16" customFormat="1" ht="18.75" customHeight="1" x14ac:dyDescent="0.3">
      <c r="A10" s="1"/>
      <c r="B10" s="13" t="s">
        <v>38</v>
      </c>
      <c r="C10" s="14"/>
      <c r="D10" s="15">
        <v>1795900</v>
      </c>
      <c r="E10" s="15">
        <v>1099779</v>
      </c>
    </row>
    <row r="11" spans="1:5" ht="23.25" customHeight="1" x14ac:dyDescent="0.2">
      <c r="A11" s="7"/>
      <c r="B11" s="8" t="s">
        <v>39</v>
      </c>
      <c r="C11" s="74"/>
      <c r="D11" s="10"/>
      <c r="E11" s="10"/>
    </row>
    <row r="12" spans="1:5" s="16" customFormat="1" ht="18.75" customHeight="1" x14ac:dyDescent="0.3">
      <c r="A12" s="1"/>
      <c r="B12" s="13" t="s">
        <v>40</v>
      </c>
      <c r="C12" s="14"/>
      <c r="D12" s="15">
        <v>1795727</v>
      </c>
      <c r="E12" s="15">
        <v>1099779</v>
      </c>
    </row>
    <row r="13" spans="1:5" ht="23.25" customHeight="1" x14ac:dyDescent="0.2">
      <c r="A13" s="7"/>
      <c r="B13" s="8" t="s">
        <v>41</v>
      </c>
      <c r="C13" s="74">
        <v>4</v>
      </c>
      <c r="D13" s="11">
        <v>3239705</v>
      </c>
      <c r="E13" s="11">
        <v>548272</v>
      </c>
    </row>
    <row r="14" spans="1:5" ht="12.75" customHeight="1" x14ac:dyDescent="0.2">
      <c r="A14" s="7"/>
      <c r="B14" s="8" t="s">
        <v>42</v>
      </c>
      <c r="C14" s="74"/>
      <c r="D14" s="11">
        <v>-4349</v>
      </c>
      <c r="E14" s="11">
        <v>-17815</v>
      </c>
    </row>
    <row r="15" spans="1:5" ht="12.75" customHeight="1" x14ac:dyDescent="0.2">
      <c r="A15" s="7"/>
      <c r="B15" s="8" t="s">
        <v>43</v>
      </c>
      <c r="C15" s="74">
        <v>5</v>
      </c>
      <c r="D15" s="11">
        <v>1649440</v>
      </c>
      <c r="E15" s="11">
        <v>810103</v>
      </c>
    </row>
    <row r="16" spans="1:5" ht="12.75" customHeight="1" x14ac:dyDescent="0.2">
      <c r="A16" s="7"/>
      <c r="B16" s="8" t="s">
        <v>44</v>
      </c>
      <c r="C16" s="74">
        <v>5</v>
      </c>
      <c r="D16" s="11">
        <v>-177477</v>
      </c>
      <c r="E16" s="11">
        <v>-117582</v>
      </c>
    </row>
    <row r="17" spans="1:5" ht="12.75" customHeight="1" x14ac:dyDescent="0.2">
      <c r="A17" s="7"/>
      <c r="B17" s="8" t="s">
        <v>45</v>
      </c>
      <c r="C17" s="74"/>
      <c r="D17" s="11">
        <v>310609</v>
      </c>
      <c r="E17" s="11">
        <v>105165</v>
      </c>
    </row>
    <row r="18" spans="1:5" ht="23.25" customHeight="1" x14ac:dyDescent="0.2">
      <c r="A18" s="7"/>
      <c r="B18" s="8" t="s">
        <v>46</v>
      </c>
      <c r="C18" s="74"/>
      <c r="D18" s="11">
        <v>-43985</v>
      </c>
      <c r="E18" s="11">
        <v>-120664</v>
      </c>
    </row>
    <row r="19" spans="1:5" ht="12.75" customHeight="1" x14ac:dyDescent="0.2">
      <c r="A19" s="7"/>
      <c r="B19" s="8" t="s">
        <v>47</v>
      </c>
      <c r="C19" s="74"/>
      <c r="D19" s="17">
        <v>-37</v>
      </c>
      <c r="E19" s="11">
        <v>1</v>
      </c>
    </row>
    <row r="20" spans="1:5" s="16" customFormat="1" ht="36" customHeight="1" x14ac:dyDescent="0.3">
      <c r="A20" s="1"/>
      <c r="B20" s="13" t="s">
        <v>48</v>
      </c>
      <c r="C20" s="14"/>
      <c r="D20" s="15">
        <f>D13+D14+D15+D16+D17+D18+D19</f>
        <v>4973906</v>
      </c>
      <c r="E20" s="15">
        <v>1207480</v>
      </c>
    </row>
    <row r="21" spans="1:5" s="16" customFormat="1" ht="18.75" customHeight="1" x14ac:dyDescent="0.3">
      <c r="A21" s="1"/>
      <c r="B21" s="13" t="s">
        <v>49</v>
      </c>
      <c r="C21" s="14"/>
      <c r="D21" s="15">
        <f>D12+D20</f>
        <v>6769633</v>
      </c>
      <c r="E21" s="15">
        <v>2307259</v>
      </c>
    </row>
    <row r="22" spans="1:5" ht="12.75" customHeight="1" x14ac:dyDescent="0.2">
      <c r="A22" s="7"/>
      <c r="B22" s="8" t="s">
        <v>50</v>
      </c>
      <c r="C22" s="74">
        <v>6</v>
      </c>
      <c r="D22" s="11">
        <f>-1381470-872833</f>
        <v>-2254303</v>
      </c>
      <c r="E22" s="11">
        <v>-870602</v>
      </c>
    </row>
    <row r="23" spans="1:5" s="16" customFormat="1" ht="18.75" customHeight="1" x14ac:dyDescent="0.3">
      <c r="A23" s="1"/>
      <c r="B23" s="13" t="s">
        <v>51</v>
      </c>
      <c r="C23" s="14"/>
      <c r="D23" s="15">
        <f>D21+D22</f>
        <v>4515330</v>
      </c>
      <c r="E23" s="15">
        <v>1436657</v>
      </c>
    </row>
    <row r="24" spans="1:5" ht="12.75" customHeight="1" x14ac:dyDescent="0.2">
      <c r="A24" s="7"/>
      <c r="B24" s="8" t="s">
        <v>52</v>
      </c>
      <c r="C24" s="9"/>
      <c r="D24" s="10"/>
      <c r="E24" s="11">
        <v>-1725</v>
      </c>
    </row>
    <row r="25" spans="1:5" s="16" customFormat="1" ht="36" customHeight="1" x14ac:dyDescent="0.3">
      <c r="A25" s="1"/>
      <c r="B25" s="13" t="s">
        <v>53</v>
      </c>
      <c r="C25" s="14"/>
      <c r="D25" s="15">
        <v>4515330</v>
      </c>
      <c r="E25" s="15">
        <v>1434932</v>
      </c>
    </row>
    <row r="26" spans="1:5" ht="12.75" customHeight="1" x14ac:dyDescent="0.2">
      <c r="A26" s="7"/>
      <c r="B26" s="8" t="s">
        <v>54</v>
      </c>
      <c r="C26" s="9"/>
      <c r="D26" s="10"/>
      <c r="E26" s="10"/>
    </row>
    <row r="27" spans="1:5" ht="11.25" customHeight="1" x14ac:dyDescent="0.2"/>
    <row r="28" spans="1:5" ht="11.25" customHeight="1" x14ac:dyDescent="0.2">
      <c r="B28" t="s">
        <v>124</v>
      </c>
      <c r="D28" s="12">
        <f>D23-D25</f>
        <v>0</v>
      </c>
    </row>
    <row r="29" spans="1:5" ht="11.25" customHeight="1" x14ac:dyDescent="0.2"/>
    <row r="30" spans="1:5" ht="11.25" customHeight="1" x14ac:dyDescent="0.2">
      <c r="B30" t="s">
        <v>31</v>
      </c>
    </row>
    <row r="31" spans="1:5" ht="11.25" customHeight="1" x14ac:dyDescent="0.2"/>
    <row r="32" spans="1:5" ht="11.25" customHeight="1" x14ac:dyDescent="0.2">
      <c r="B32" t="s">
        <v>32</v>
      </c>
    </row>
    <row r="33" ht="11.25" customHeight="1" x14ac:dyDescent="0.2"/>
  </sheetData>
  <pageMargins left="0.39370078740157477" right="0.39370078740157477" top="0.39370078740157477" bottom="0.39370078740157477" header="0" footer="0"/>
  <pageSetup paperSize="9" scale="89" fitToWidth="0" fitToHeight="0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4A798-BA6F-4B8B-A4E9-AAD6862978D1}">
  <dimension ref="A1:F75"/>
  <sheetViews>
    <sheetView view="pageBreakPreview" topLeftCell="A34" zoomScale="60" zoomScaleNormal="100" workbookViewId="0">
      <selection activeCell="B60" sqref="B60:B64"/>
    </sheetView>
  </sheetViews>
  <sheetFormatPr defaultRowHeight="11.25" x14ac:dyDescent="0.2"/>
  <cols>
    <col min="1" max="1" width="47.6640625" customWidth="1"/>
    <col min="3" max="3" width="19.6640625" customWidth="1"/>
    <col min="5" max="5" width="27.1640625" customWidth="1"/>
  </cols>
  <sheetData>
    <row r="1" spans="1:5" ht="16.5" x14ac:dyDescent="0.25">
      <c r="A1" s="18" t="s">
        <v>55</v>
      </c>
      <c r="B1" s="19"/>
      <c r="C1" s="19"/>
      <c r="D1" s="19"/>
      <c r="E1" s="19"/>
    </row>
    <row r="2" spans="1:5" ht="15" x14ac:dyDescent="0.25">
      <c r="A2" s="20"/>
      <c r="B2" s="21"/>
      <c r="C2" s="21"/>
      <c r="D2" s="21"/>
      <c r="E2" s="21"/>
    </row>
    <row r="3" spans="1:5" ht="15" x14ac:dyDescent="0.25">
      <c r="A3" s="20" t="s">
        <v>56</v>
      </c>
      <c r="B3" s="21"/>
      <c r="C3" s="21"/>
      <c r="D3" s="21"/>
      <c r="E3" s="21"/>
    </row>
    <row r="4" spans="1:5" ht="15" x14ac:dyDescent="0.25">
      <c r="A4" s="20" t="s">
        <v>57</v>
      </c>
      <c r="B4" s="21"/>
      <c r="C4" s="21"/>
      <c r="D4" s="21"/>
      <c r="E4" s="21"/>
    </row>
    <row r="5" spans="1:5" ht="15" x14ac:dyDescent="0.25">
      <c r="A5" s="22" t="s">
        <v>58</v>
      </c>
      <c r="B5" s="21"/>
      <c r="C5" s="21"/>
      <c r="D5" s="21"/>
      <c r="E5" s="21"/>
    </row>
    <row r="6" spans="1:5" ht="15" x14ac:dyDescent="0.25">
      <c r="A6" s="23"/>
      <c r="B6" s="21"/>
      <c r="C6" s="21"/>
      <c r="D6" s="21"/>
      <c r="E6" s="21"/>
    </row>
    <row r="7" spans="1:5" x14ac:dyDescent="0.2">
      <c r="A7" s="24"/>
      <c r="B7" s="25" t="s">
        <v>59</v>
      </c>
      <c r="C7" s="25" t="s">
        <v>60</v>
      </c>
      <c r="D7" s="25"/>
      <c r="E7" s="25" t="s">
        <v>60</v>
      </c>
    </row>
    <row r="8" spans="1:5" x14ac:dyDescent="0.2">
      <c r="A8" s="24"/>
      <c r="B8" s="25" t="s">
        <v>61</v>
      </c>
      <c r="C8" s="25" t="s">
        <v>62</v>
      </c>
      <c r="D8" s="25"/>
      <c r="E8" s="25" t="s">
        <v>63</v>
      </c>
    </row>
    <row r="9" spans="1:5" ht="15" x14ac:dyDescent="0.25">
      <c r="A9" s="24"/>
      <c r="B9" s="26"/>
      <c r="C9" s="25" t="s">
        <v>64</v>
      </c>
      <c r="D9" s="25"/>
      <c r="E9" s="25" t="s">
        <v>65</v>
      </c>
    </row>
    <row r="10" spans="1:5" ht="15" x14ac:dyDescent="0.25">
      <c r="A10" s="24"/>
      <c r="B10" s="26"/>
      <c r="C10" s="25" t="s">
        <v>66</v>
      </c>
      <c r="D10" s="25"/>
      <c r="E10" s="25" t="s">
        <v>67</v>
      </c>
    </row>
    <row r="11" spans="1:5" ht="24.6" customHeight="1" x14ac:dyDescent="0.2">
      <c r="A11" s="27" t="s">
        <v>68</v>
      </c>
      <c r="B11" s="28"/>
      <c r="C11" s="29"/>
      <c r="D11" s="29"/>
      <c r="E11" s="29"/>
    </row>
    <row r="12" spans="1:5" ht="30" customHeight="1" x14ac:dyDescent="0.2">
      <c r="A12" s="29" t="s">
        <v>69</v>
      </c>
      <c r="B12" s="30"/>
      <c r="C12" s="31">
        <f>'F2'!D25</f>
        <v>4515330</v>
      </c>
      <c r="D12" s="32"/>
      <c r="E12" s="31">
        <v>3496930</v>
      </c>
    </row>
    <row r="13" spans="1:5" x14ac:dyDescent="0.2">
      <c r="A13" s="29" t="s">
        <v>70</v>
      </c>
      <c r="B13" s="30"/>
      <c r="C13" s="32"/>
      <c r="D13" s="32"/>
      <c r="E13" s="32"/>
    </row>
    <row r="14" spans="1:5" ht="43.15" customHeight="1" x14ac:dyDescent="0.2">
      <c r="A14" s="29" t="s">
        <v>71</v>
      </c>
      <c r="B14" s="33"/>
      <c r="C14" s="31">
        <f>-'F2'!D18</f>
        <v>43985</v>
      </c>
      <c r="D14" s="32"/>
      <c r="E14" s="31">
        <v>11132</v>
      </c>
    </row>
    <row r="15" spans="1:5" ht="49.9" customHeight="1" x14ac:dyDescent="0.2">
      <c r="A15" s="29" t="s">
        <v>72</v>
      </c>
      <c r="B15" s="33"/>
      <c r="C15" s="31"/>
      <c r="D15" s="32"/>
    </row>
    <row r="16" spans="1:5" ht="39" customHeight="1" x14ac:dyDescent="0.2">
      <c r="A16" s="29" t="s">
        <v>73</v>
      </c>
      <c r="B16" s="33"/>
      <c r="C16" s="31"/>
      <c r="D16" s="32"/>
      <c r="E16" s="31"/>
    </row>
    <row r="17" spans="1:5" ht="50.45" customHeight="1" x14ac:dyDescent="0.2">
      <c r="A17" s="29" t="s">
        <v>74</v>
      </c>
      <c r="B17" s="33"/>
      <c r="C17" s="31">
        <f>'F2'!D13</f>
        <v>3239705</v>
      </c>
      <c r="D17" s="32"/>
      <c r="E17" s="34">
        <v>231941</v>
      </c>
    </row>
    <row r="18" spans="1:5" ht="32.450000000000003" customHeight="1" x14ac:dyDescent="0.2">
      <c r="A18" s="29" t="s">
        <v>75</v>
      </c>
      <c r="B18" s="33"/>
      <c r="C18" s="31">
        <f>'F2'!D14</f>
        <v>-4349</v>
      </c>
      <c r="D18" s="32"/>
      <c r="E18" s="31">
        <v>-1342</v>
      </c>
    </row>
    <row r="19" spans="1:5" ht="21.6" customHeight="1" x14ac:dyDescent="0.2">
      <c r="A19" s="29" t="s">
        <v>76</v>
      </c>
      <c r="B19" s="33"/>
      <c r="C19" s="31">
        <f>-[1]К_9!C16</f>
        <v>13674</v>
      </c>
      <c r="D19" s="32"/>
      <c r="E19" s="31">
        <v>31976</v>
      </c>
    </row>
    <row r="20" spans="1:5" ht="21.6" customHeight="1" x14ac:dyDescent="0.2">
      <c r="A20" s="29" t="s">
        <v>77</v>
      </c>
      <c r="B20" s="33"/>
      <c r="C20" s="31">
        <f>-('F2'!D7+'F2'!D9)</f>
        <v>-2556695</v>
      </c>
      <c r="D20" s="32"/>
      <c r="E20" s="31">
        <v>-3979090</v>
      </c>
    </row>
    <row r="21" spans="1:5" ht="16.149999999999999" customHeight="1" x14ac:dyDescent="0.2">
      <c r="A21" s="29" t="s">
        <v>36</v>
      </c>
      <c r="B21" s="33"/>
      <c r="C21" s="31">
        <f>-'F2'!D8</f>
        <v>760795</v>
      </c>
      <c r="D21" s="32"/>
      <c r="E21" s="31">
        <v>1375447</v>
      </c>
    </row>
    <row r="22" spans="1:5" ht="12" thickBot="1" x14ac:dyDescent="0.25">
      <c r="A22" s="35"/>
      <c r="B22" s="36"/>
      <c r="C22" s="37"/>
      <c r="D22" s="38"/>
      <c r="E22" s="37"/>
    </row>
    <row r="23" spans="1:5" ht="46.15" customHeight="1" x14ac:dyDescent="0.2">
      <c r="A23" s="29" t="s">
        <v>78</v>
      </c>
      <c r="B23" s="30"/>
      <c r="C23" s="31">
        <f>C12+C14+C17+C18+C19+C20+C21+C16</f>
        <v>6012445</v>
      </c>
      <c r="D23" s="31"/>
      <c r="E23" s="31">
        <f>E12+E14+E17+E18+E19+E20+E21+E16</f>
        <v>1166994</v>
      </c>
    </row>
    <row r="24" spans="1:5" x14ac:dyDescent="0.2">
      <c r="A24" s="29"/>
      <c r="B24" s="39"/>
      <c r="C24" s="29"/>
      <c r="D24" s="32"/>
      <c r="E24" s="29"/>
    </row>
    <row r="25" spans="1:5" ht="30.6" customHeight="1" x14ac:dyDescent="0.2">
      <c r="A25" s="29" t="s">
        <v>79</v>
      </c>
      <c r="B25" s="28"/>
      <c r="C25" s="29"/>
      <c r="D25" s="32"/>
      <c r="E25" s="29"/>
    </row>
    <row r="26" spans="1:5" ht="29.45" customHeight="1" x14ac:dyDescent="0.25">
      <c r="A26" s="29" t="s">
        <v>80</v>
      </c>
      <c r="B26" s="39"/>
      <c r="C26" s="29"/>
      <c r="D26" s="32"/>
      <c r="E26" s="40"/>
    </row>
    <row r="27" spans="1:5" ht="16.149999999999999" customHeight="1" x14ac:dyDescent="0.25">
      <c r="A27" s="29" t="s">
        <v>81</v>
      </c>
      <c r="B27" s="41"/>
      <c r="C27" s="40">
        <f>-'F1'!F12</f>
        <v>3739364</v>
      </c>
      <c r="D27" s="32"/>
      <c r="E27" s="34">
        <v>-4523436</v>
      </c>
    </row>
    <row r="28" spans="1:5" ht="13.9" customHeight="1" x14ac:dyDescent="0.25">
      <c r="A28" s="29" t="s">
        <v>82</v>
      </c>
      <c r="B28" s="41"/>
      <c r="C28" s="29"/>
      <c r="D28" s="32"/>
      <c r="E28" s="40"/>
    </row>
    <row r="29" spans="1:5" ht="35.25" customHeight="1" x14ac:dyDescent="0.25">
      <c r="A29" s="29" t="s">
        <v>83</v>
      </c>
      <c r="B29" s="28"/>
      <c r="C29" s="40">
        <f>-('F1'!F10+'F1'!F11)+1348</f>
        <v>-12754573</v>
      </c>
      <c r="D29" s="32"/>
      <c r="E29" s="40">
        <v>-14571085</v>
      </c>
    </row>
    <row r="30" spans="1:5" ht="15" x14ac:dyDescent="0.25">
      <c r="A30" s="29" t="s">
        <v>16</v>
      </c>
      <c r="B30" s="28"/>
      <c r="C30" s="40">
        <f>-'F1'!F16</f>
        <v>-423336</v>
      </c>
      <c r="D30" s="32"/>
      <c r="E30" s="34">
        <v>-381234</v>
      </c>
    </row>
    <row r="31" spans="1:5" ht="19.899999999999999" customHeight="1" x14ac:dyDescent="0.25">
      <c r="A31" s="29" t="s">
        <v>84</v>
      </c>
      <c r="B31" s="28"/>
      <c r="C31" s="29"/>
      <c r="D31" s="32"/>
      <c r="E31" s="40"/>
    </row>
    <row r="32" spans="1:5" ht="21.6" customHeight="1" x14ac:dyDescent="0.25">
      <c r="A32" s="29" t="s">
        <v>20</v>
      </c>
      <c r="B32" s="28"/>
      <c r="C32" s="40">
        <f>-'F1'!F20</f>
        <v>1729780</v>
      </c>
      <c r="D32" s="32"/>
      <c r="E32" s="40">
        <v>13155675</v>
      </c>
    </row>
    <row r="33" spans="1:6" ht="15" customHeight="1" thickBot="1" x14ac:dyDescent="0.3">
      <c r="A33" s="35" t="s">
        <v>23</v>
      </c>
      <c r="B33" s="42"/>
      <c r="C33" s="43">
        <f>-'F1'!F23</f>
        <v>-944471</v>
      </c>
      <c r="D33" s="38"/>
      <c r="E33" s="44">
        <v>294911</v>
      </c>
    </row>
    <row r="34" spans="1:6" x14ac:dyDescent="0.2">
      <c r="A34" s="29"/>
      <c r="B34" s="28"/>
      <c r="C34" s="32"/>
      <c r="D34" s="32"/>
      <c r="E34" s="31"/>
    </row>
    <row r="35" spans="1:6" ht="37.15" customHeight="1" x14ac:dyDescent="0.2">
      <c r="A35" s="29" t="s">
        <v>85</v>
      </c>
      <c r="B35" s="28"/>
      <c r="C35" s="31">
        <f>C23+C27+C29+C30+C32+C33</f>
        <v>-2640791</v>
      </c>
      <c r="D35" s="31"/>
      <c r="E35" s="31">
        <f>E23+E27+E29+E30+E32+E33</f>
        <v>-4858175</v>
      </c>
      <c r="F35" s="31"/>
    </row>
    <row r="36" spans="1:6" ht="18.600000000000001" customHeight="1" x14ac:dyDescent="0.2">
      <c r="A36" s="29" t="s">
        <v>86</v>
      </c>
      <c r="B36" s="28"/>
      <c r="C36" s="34">
        <v>-3817</v>
      </c>
      <c r="D36" s="32"/>
      <c r="E36" s="34">
        <v>-8137</v>
      </c>
    </row>
    <row r="37" spans="1:6" ht="20.45" customHeight="1" x14ac:dyDescent="0.25">
      <c r="A37" s="29" t="s">
        <v>87</v>
      </c>
      <c r="B37" s="28"/>
      <c r="C37" s="40">
        <f>65045+341+1956337+157274+5250+68154+210229-706412</f>
        <v>1756218</v>
      </c>
      <c r="D37" s="32"/>
      <c r="E37" s="31">
        <v>3419136</v>
      </c>
    </row>
    <row r="38" spans="1:6" ht="22.15" customHeight="1" thickBot="1" x14ac:dyDescent="0.3">
      <c r="A38" s="35" t="s">
        <v>88</v>
      </c>
      <c r="B38" s="45"/>
      <c r="C38" s="43">
        <f>-428485-335066</f>
        <v>-763551</v>
      </c>
      <c r="D38" s="45"/>
      <c r="E38" s="37">
        <v>-1416890</v>
      </c>
    </row>
    <row r="39" spans="1:6" x14ac:dyDescent="0.2">
      <c r="A39" s="46"/>
      <c r="B39" s="41"/>
      <c r="C39" s="32"/>
      <c r="D39" s="32"/>
      <c r="E39" s="32"/>
    </row>
    <row r="40" spans="1:6" ht="24.6" customHeight="1" thickBot="1" x14ac:dyDescent="0.25">
      <c r="A40" s="35" t="s">
        <v>89</v>
      </c>
      <c r="B40" s="47"/>
      <c r="C40" s="37">
        <f>C35+C36+C37+C38</f>
        <v>-1651941</v>
      </c>
      <c r="D40" s="37"/>
      <c r="E40" s="37">
        <v>-2864066</v>
      </c>
    </row>
    <row r="41" spans="1:6" x14ac:dyDescent="0.2">
      <c r="A41" s="29"/>
      <c r="B41" s="41"/>
      <c r="C41" s="32"/>
      <c r="D41" s="32"/>
      <c r="E41" s="31"/>
    </row>
    <row r="42" spans="1:6" ht="28.9" customHeight="1" x14ac:dyDescent="0.2">
      <c r="A42" s="46" t="s">
        <v>90</v>
      </c>
      <c r="B42" s="41"/>
      <c r="C42" s="32"/>
      <c r="D42" s="32"/>
      <c r="E42" s="31"/>
    </row>
    <row r="43" spans="1:6" ht="21" customHeight="1" x14ac:dyDescent="0.2">
      <c r="A43" s="29" t="s">
        <v>91</v>
      </c>
      <c r="B43" s="41"/>
      <c r="C43" s="31">
        <f>-12843-29493</f>
        <v>-42336</v>
      </c>
      <c r="D43" s="32"/>
      <c r="E43" s="31">
        <v>-36490</v>
      </c>
    </row>
    <row r="44" spans="1:6" ht="25.15" customHeight="1" x14ac:dyDescent="0.2">
      <c r="A44" s="29" t="s">
        <v>92</v>
      </c>
      <c r="B44" s="41"/>
      <c r="C44" s="31"/>
      <c r="D44" s="32"/>
      <c r="E44" s="31"/>
    </row>
    <row r="45" spans="1:6" ht="31.15" customHeight="1" thickBot="1" x14ac:dyDescent="0.25">
      <c r="A45" s="35" t="s">
        <v>93</v>
      </c>
      <c r="B45" s="47"/>
      <c r="C45" s="37"/>
      <c r="D45" s="38"/>
      <c r="E45" s="35"/>
    </row>
    <row r="46" spans="1:6" x14ac:dyDescent="0.2">
      <c r="A46" s="29"/>
      <c r="B46" s="41"/>
      <c r="C46" s="32"/>
      <c r="D46" s="32"/>
      <c r="E46" s="34"/>
    </row>
    <row r="47" spans="1:6" ht="24.6" customHeight="1" thickBot="1" x14ac:dyDescent="0.25">
      <c r="A47" s="35" t="s">
        <v>94</v>
      </c>
      <c r="B47" s="47"/>
      <c r="C47" s="37">
        <f>C43+C44</f>
        <v>-42336</v>
      </c>
      <c r="D47" s="37"/>
      <c r="E47" s="37">
        <f>E43</f>
        <v>-36490</v>
      </c>
    </row>
    <row r="48" spans="1:6" ht="31.15" customHeight="1" x14ac:dyDescent="0.2">
      <c r="A48" s="27" t="s">
        <v>95</v>
      </c>
      <c r="B48" s="29"/>
      <c r="C48" s="29"/>
      <c r="D48" s="29"/>
      <c r="E48" s="29"/>
    </row>
    <row r="49" spans="1:5" ht="29.45" customHeight="1" thickBot="1" x14ac:dyDescent="0.25">
      <c r="A49" s="48" t="s">
        <v>96</v>
      </c>
      <c r="B49" s="49"/>
      <c r="C49" s="50"/>
      <c r="D49" s="48"/>
      <c r="E49" s="51">
        <v>4000034</v>
      </c>
    </row>
    <row r="50" spans="1:5" ht="17.45" customHeight="1" thickBot="1" x14ac:dyDescent="0.25">
      <c r="A50" s="52" t="s">
        <v>97</v>
      </c>
      <c r="B50" s="52"/>
      <c r="C50" s="53"/>
      <c r="D50" s="52"/>
      <c r="E50" s="35"/>
    </row>
    <row r="51" spans="1:5" ht="24" customHeight="1" x14ac:dyDescent="0.2">
      <c r="A51" s="29" t="s">
        <v>98</v>
      </c>
      <c r="B51" s="29"/>
      <c r="C51" s="34">
        <f>C49+C50</f>
        <v>0</v>
      </c>
      <c r="D51" s="34"/>
      <c r="E51" s="34">
        <v>4000034</v>
      </c>
    </row>
    <row r="52" spans="1:5" ht="21" customHeight="1" thickBot="1" x14ac:dyDescent="0.25">
      <c r="A52" s="35" t="s">
        <v>99</v>
      </c>
      <c r="B52" s="35"/>
      <c r="C52" s="35"/>
      <c r="D52" s="35"/>
      <c r="E52" s="35"/>
    </row>
    <row r="53" spans="1:5" x14ac:dyDescent="0.2">
      <c r="A53" s="27"/>
      <c r="B53" s="29"/>
      <c r="C53" s="29"/>
      <c r="D53" s="29"/>
      <c r="E53" s="29"/>
    </row>
    <row r="54" spans="1:5" ht="23.45" customHeight="1" thickBot="1" x14ac:dyDescent="0.25">
      <c r="A54" s="54" t="s">
        <v>100</v>
      </c>
      <c r="B54" s="29"/>
      <c r="C54" s="31">
        <f>218614-178434</f>
        <v>40180</v>
      </c>
      <c r="D54" s="29"/>
      <c r="E54" s="29">
        <v>68531</v>
      </c>
    </row>
    <row r="55" spans="1:5" ht="12" thickBot="1" x14ac:dyDescent="0.25">
      <c r="A55" s="54"/>
      <c r="B55" s="29"/>
      <c r="C55" s="29"/>
      <c r="D55" s="29"/>
      <c r="E55" s="29"/>
    </row>
    <row r="56" spans="1:5" ht="32.450000000000003" customHeight="1" thickBot="1" x14ac:dyDescent="0.25">
      <c r="A56" s="54" t="s">
        <v>101</v>
      </c>
      <c r="B56" s="36"/>
      <c r="C56" s="37"/>
      <c r="D56" s="38"/>
      <c r="E56" s="37">
        <v>16905</v>
      </c>
    </row>
    <row r="57" spans="1:5" x14ac:dyDescent="0.2">
      <c r="A57" s="55"/>
      <c r="B57" s="33"/>
      <c r="C57" s="29"/>
      <c r="D57" s="29"/>
      <c r="E57" s="29"/>
    </row>
    <row r="58" spans="1:5" ht="21" customHeight="1" x14ac:dyDescent="0.2">
      <c r="A58" s="29" t="s">
        <v>102</v>
      </c>
      <c r="B58" s="31"/>
      <c r="C58" s="31">
        <f>C47+C40+C54+C56+C51</f>
        <v>-1654097</v>
      </c>
      <c r="D58" s="31"/>
      <c r="E58" s="31">
        <v>1171105</v>
      </c>
    </row>
    <row r="59" spans="1:5" x14ac:dyDescent="0.2">
      <c r="A59" s="29"/>
      <c r="B59" s="33"/>
      <c r="C59" s="31"/>
      <c r="D59" s="32"/>
      <c r="E59" s="31"/>
    </row>
    <row r="60" spans="1:5" ht="22.9" customHeight="1" x14ac:dyDescent="0.2">
      <c r="A60" s="29" t="s">
        <v>103</v>
      </c>
      <c r="B60" s="56"/>
      <c r="C60" s="31"/>
      <c r="D60" s="57"/>
      <c r="E60" s="29"/>
    </row>
    <row r="61" spans="1:5" ht="23.45" customHeight="1" thickBot="1" x14ac:dyDescent="0.25">
      <c r="A61" s="35" t="s">
        <v>104</v>
      </c>
      <c r="B61" s="58"/>
      <c r="C61" s="37">
        <f>E64</f>
        <v>2246938</v>
      </c>
      <c r="D61" s="59"/>
      <c r="E61" s="37">
        <v>1075833</v>
      </c>
    </row>
    <row r="62" spans="1:5" ht="12" x14ac:dyDescent="0.2">
      <c r="A62" s="29"/>
      <c r="B62" s="33"/>
      <c r="C62" s="29"/>
      <c r="D62" s="32"/>
      <c r="E62" s="60"/>
    </row>
    <row r="63" spans="1:5" ht="25.9" customHeight="1" x14ac:dyDescent="0.2">
      <c r="A63" s="29" t="s">
        <v>103</v>
      </c>
      <c r="B63" s="56"/>
      <c r="C63" s="31"/>
      <c r="D63" s="32"/>
      <c r="E63" s="31"/>
    </row>
    <row r="64" spans="1:5" ht="18" customHeight="1" thickBot="1" x14ac:dyDescent="0.25">
      <c r="A64" s="61" t="s">
        <v>105</v>
      </c>
      <c r="B64" s="62"/>
      <c r="C64" s="63">
        <f>'F1'!D8</f>
        <v>592840</v>
      </c>
      <c r="D64" s="64"/>
      <c r="E64" s="63">
        <v>2246938</v>
      </c>
    </row>
    <row r="65" spans="1:5" ht="15.75" thickTop="1" x14ac:dyDescent="0.25">
      <c r="A65" s="23"/>
      <c r="B65" s="21"/>
      <c r="C65" s="21"/>
      <c r="D65" s="21"/>
      <c r="E65" s="21"/>
    </row>
    <row r="66" spans="1:5" ht="13.9" customHeight="1" x14ac:dyDescent="0.25">
      <c r="A66" s="20"/>
      <c r="B66" s="21"/>
      <c r="C66" s="40"/>
      <c r="D66" s="21"/>
      <c r="E66" s="65"/>
    </row>
    <row r="67" spans="1:5" ht="15" x14ac:dyDescent="0.25">
      <c r="A67" s="66" t="s">
        <v>106</v>
      </c>
      <c r="B67" s="21"/>
      <c r="C67" s="65"/>
      <c r="D67" s="21"/>
      <c r="E67" s="21"/>
    </row>
    <row r="68" spans="1:5" ht="15" x14ac:dyDescent="0.25">
      <c r="A68" s="67"/>
      <c r="B68" s="21"/>
      <c r="C68" s="65"/>
      <c r="D68" s="21"/>
      <c r="E68" s="65"/>
    </row>
    <row r="69" spans="1:5" ht="15" x14ac:dyDescent="0.25">
      <c r="A69" s="67"/>
      <c r="B69" s="21"/>
      <c r="C69" s="21"/>
      <c r="D69" s="21"/>
      <c r="E69" s="21"/>
    </row>
    <row r="70" spans="1:5" ht="15" customHeight="1" x14ac:dyDescent="0.25">
      <c r="A70" s="67" t="s">
        <v>107</v>
      </c>
      <c r="B70" s="67" t="s">
        <v>107</v>
      </c>
      <c r="C70" s="21"/>
      <c r="D70" s="21"/>
      <c r="E70" s="21"/>
    </row>
    <row r="71" spans="1:5" ht="15" x14ac:dyDescent="0.25">
      <c r="A71" s="66" t="s">
        <v>108</v>
      </c>
      <c r="B71" s="66" t="s">
        <v>109</v>
      </c>
      <c r="C71" s="21"/>
      <c r="D71" s="21"/>
      <c r="E71" s="21"/>
    </row>
    <row r="72" spans="1:5" ht="15" x14ac:dyDescent="0.25">
      <c r="A72" s="66" t="s">
        <v>110</v>
      </c>
      <c r="B72" s="66" t="s">
        <v>111</v>
      </c>
      <c r="C72" s="21"/>
      <c r="D72" s="21"/>
      <c r="E72" s="21"/>
    </row>
    <row r="73" spans="1:5" ht="15" x14ac:dyDescent="0.25">
      <c r="A73" s="67"/>
      <c r="B73" s="21"/>
      <c r="C73" s="21"/>
      <c r="D73" s="21"/>
      <c r="E73" s="21"/>
    </row>
    <row r="74" spans="1:5" ht="15" x14ac:dyDescent="0.25">
      <c r="A74" s="66" t="s">
        <v>112</v>
      </c>
      <c r="B74" s="66"/>
      <c r="C74" s="21"/>
      <c r="D74" s="21"/>
      <c r="E74" s="21"/>
    </row>
    <row r="75" spans="1:5" ht="15" x14ac:dyDescent="0.25">
      <c r="A75" s="66" t="s">
        <v>113</v>
      </c>
      <c r="B75" s="66"/>
      <c r="C75" s="21"/>
      <c r="D75" s="21"/>
      <c r="E75" s="21"/>
    </row>
  </sheetData>
  <pageMargins left="0.7" right="0.7" top="0.75" bottom="0.75" header="0.3" footer="0.3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3445E-56BA-48DC-9869-B5BFB3CB7CCD}">
  <sheetPr>
    <outlinePr summaryBelow="0" summaryRight="0"/>
    <pageSetUpPr autoPageBreaks="0"/>
  </sheetPr>
  <dimension ref="A1:F26"/>
  <sheetViews>
    <sheetView tabSelected="1" view="pageBreakPreview" zoomScale="60" zoomScaleNormal="100" workbookViewId="0">
      <selection activeCell="B21" sqref="B21"/>
    </sheetView>
  </sheetViews>
  <sheetFormatPr defaultColWidth="10.33203125" defaultRowHeight="11.25" x14ac:dyDescent="0.2"/>
  <cols>
    <col min="1" max="1" width="4.33203125" customWidth="1"/>
    <col min="2" max="2" width="64.6640625" customWidth="1"/>
    <col min="3" max="5" width="28.5" customWidth="1"/>
    <col min="6" max="6" width="32.6640625" customWidth="1"/>
  </cols>
  <sheetData>
    <row r="1" spans="1:6" ht="18.75" customHeight="1" x14ac:dyDescent="0.2">
      <c r="B1" s="1" t="s">
        <v>0</v>
      </c>
    </row>
    <row r="2" spans="1:6" ht="11.25" customHeight="1" x14ac:dyDescent="0.2"/>
    <row r="3" spans="1:6" ht="70.5" customHeight="1" x14ac:dyDescent="0.2">
      <c r="B3" s="2" t="s">
        <v>123</v>
      </c>
    </row>
    <row r="4" spans="1:6" ht="11.25" customHeight="1" x14ac:dyDescent="0.2">
      <c r="B4" s="3" t="s">
        <v>2</v>
      </c>
    </row>
    <row r="5" spans="1:6" ht="12.75" customHeight="1" x14ac:dyDescent="0.2"/>
    <row r="6" spans="1:6" s="6" customFormat="1" ht="30.75" customHeight="1" x14ac:dyDescent="0.2">
      <c r="A6" s="4"/>
      <c r="B6" s="5" t="s">
        <v>3</v>
      </c>
      <c r="C6" s="5" t="s">
        <v>114</v>
      </c>
      <c r="D6" s="5" t="s">
        <v>27</v>
      </c>
      <c r="E6" s="5" t="s">
        <v>28</v>
      </c>
      <c r="F6" s="5" t="s">
        <v>29</v>
      </c>
    </row>
    <row r="7" spans="1:6" ht="12" customHeight="1" x14ac:dyDescent="0.2">
      <c r="B7" s="68" t="s">
        <v>115</v>
      </c>
      <c r="C7" s="69">
        <v>21177051</v>
      </c>
      <c r="D7" s="69">
        <v>-1267</v>
      </c>
      <c r="E7" s="69">
        <v>4062445</v>
      </c>
      <c r="F7" s="69">
        <f>C7+D7+E7</f>
        <v>25238229</v>
      </c>
    </row>
    <row r="8" spans="1:6" ht="23.25" customHeight="1" x14ac:dyDescent="0.2">
      <c r="B8" s="70" t="s">
        <v>116</v>
      </c>
      <c r="C8" s="71"/>
      <c r="D8" s="71"/>
      <c r="E8" s="71"/>
      <c r="F8" s="71"/>
    </row>
    <row r="9" spans="1:6" ht="12" customHeight="1" x14ac:dyDescent="0.2">
      <c r="B9" s="72" t="s">
        <v>117</v>
      </c>
      <c r="C9" s="71"/>
      <c r="D9" s="71"/>
      <c r="E9" s="71"/>
      <c r="F9" s="71"/>
    </row>
    <row r="10" spans="1:6" ht="12" customHeight="1" x14ac:dyDescent="0.2">
      <c r="B10" s="72" t="s">
        <v>118</v>
      </c>
      <c r="C10" s="73">
        <v>4000034</v>
      </c>
      <c r="D10" s="73"/>
      <c r="E10" s="71"/>
      <c r="F10" s="73">
        <v>4000035</v>
      </c>
    </row>
    <row r="11" spans="1:6" ht="12" customHeight="1" x14ac:dyDescent="0.2">
      <c r="B11" s="72" t="s">
        <v>119</v>
      </c>
      <c r="C11" s="71"/>
      <c r="D11" s="71"/>
      <c r="E11" s="73">
        <v>3493858</v>
      </c>
      <c r="F11" s="73">
        <v>3493858</v>
      </c>
    </row>
    <row r="12" spans="1:6" ht="12" customHeight="1" x14ac:dyDescent="0.2">
      <c r="B12" s="72" t="s">
        <v>120</v>
      </c>
      <c r="C12" s="71"/>
      <c r="D12" s="71"/>
      <c r="E12" s="71"/>
      <c r="F12" s="71"/>
    </row>
    <row r="13" spans="1:6" ht="12" customHeight="1" x14ac:dyDescent="0.2">
      <c r="B13" s="68" t="s">
        <v>121</v>
      </c>
      <c r="C13" s="69">
        <v>25177085</v>
      </c>
      <c r="D13" s="69">
        <v>-1267</v>
      </c>
      <c r="E13" s="69">
        <v>7556303</v>
      </c>
      <c r="F13" s="69">
        <f>C13+D13+E13</f>
        <v>32732121</v>
      </c>
    </row>
    <row r="14" spans="1:6" ht="23.25" customHeight="1" x14ac:dyDescent="0.2">
      <c r="B14" s="70" t="s">
        <v>116</v>
      </c>
      <c r="C14" s="71"/>
      <c r="D14" s="71"/>
      <c r="E14" s="71"/>
      <c r="F14" s="71"/>
    </row>
    <row r="15" spans="1:6" ht="12" customHeight="1" x14ac:dyDescent="0.2">
      <c r="B15" s="72" t="s">
        <v>117</v>
      </c>
      <c r="C15" s="71"/>
      <c r="D15" s="71"/>
      <c r="E15" s="71"/>
      <c r="F15" s="71"/>
    </row>
    <row r="16" spans="1:6" ht="12" customHeight="1" x14ac:dyDescent="0.2">
      <c r="B16" s="72" t="s">
        <v>118</v>
      </c>
      <c r="C16" s="73">
        <v>4084961</v>
      </c>
      <c r="D16" s="71"/>
      <c r="E16" s="71"/>
      <c r="F16" s="73">
        <v>4084961</v>
      </c>
    </row>
    <row r="17" spans="2:6" ht="12" customHeight="1" x14ac:dyDescent="0.2">
      <c r="B17" s="72" t="s">
        <v>119</v>
      </c>
      <c r="C17" s="71"/>
      <c r="D17" s="71"/>
      <c r="E17" s="73">
        <v>4515330</v>
      </c>
      <c r="F17" s="73">
        <v>4515330</v>
      </c>
    </row>
    <row r="18" spans="2:6" ht="12" customHeight="1" x14ac:dyDescent="0.2">
      <c r="B18" s="72" t="s">
        <v>120</v>
      </c>
      <c r="C18" s="71"/>
      <c r="D18" s="71"/>
      <c r="E18" s="71"/>
      <c r="F18" s="71"/>
    </row>
    <row r="19" spans="2:6" ht="12" customHeight="1" x14ac:dyDescent="0.2">
      <c r="B19" s="68" t="s">
        <v>122</v>
      </c>
      <c r="C19" s="69">
        <v>29262046</v>
      </c>
      <c r="D19" s="69">
        <v>-1267</v>
      </c>
      <c r="E19" s="69">
        <f>E13+E17</f>
        <v>12071633</v>
      </c>
      <c r="F19" s="69">
        <f>C19+D19+E19</f>
        <v>41332412</v>
      </c>
    </row>
    <row r="20" spans="2:6" ht="11.25" customHeight="1" x14ac:dyDescent="0.2"/>
    <row r="21" spans="2:6" ht="11.25" customHeight="1" x14ac:dyDescent="0.2">
      <c r="B21" t="s">
        <v>124</v>
      </c>
    </row>
    <row r="22" spans="2:6" ht="11.25" customHeight="1" x14ac:dyDescent="0.2"/>
    <row r="23" spans="2:6" ht="11.25" customHeight="1" x14ac:dyDescent="0.2">
      <c r="B23" t="s">
        <v>31</v>
      </c>
    </row>
    <row r="24" spans="2:6" ht="11.25" customHeight="1" x14ac:dyDescent="0.2"/>
    <row r="25" spans="2:6" ht="11.25" customHeight="1" x14ac:dyDescent="0.2">
      <c r="B25" t="s">
        <v>32</v>
      </c>
    </row>
    <row r="26" spans="2:6" ht="11.25" customHeight="1" x14ac:dyDescent="0.2"/>
  </sheetData>
  <pageMargins left="0.39370078740157477" right="0.39370078740157477" top="0.39370078740157477" bottom="0.39370078740157477" header="0" footer="0"/>
  <pageSetup paperSize="9" scale="64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F1</vt:lpstr>
      <vt:lpstr>F2</vt:lpstr>
      <vt:lpstr>ДДС</vt:lpstr>
      <vt:lpstr>ДвижениеКапитал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Кымбат Тракпанова</dc:creator>
  <cp:lastModifiedBy>Кымбат Тракпанова</cp:lastModifiedBy>
  <cp:lastPrinted>2024-07-23T05:41:33Z</cp:lastPrinted>
  <dcterms:created xsi:type="dcterms:W3CDTF">2024-07-23T04:10:57Z</dcterms:created>
  <dcterms:modified xsi:type="dcterms:W3CDTF">2024-07-23T05:45:14Z</dcterms:modified>
</cp:coreProperties>
</file>