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rakpanova.BANK\Documents\ФО с пояснительной запиской\30.06.2023\"/>
    </mc:Choice>
  </mc:AlternateContent>
  <xr:revisionPtr revIDLastSave="0" documentId="13_ncr:1_{5A0AE0A4-FAE9-4FE1-94CC-AAEDC95D61B6}" xr6:coauthVersionLast="47" xr6:coauthVersionMax="47" xr10:uidLastSave="{00000000-0000-0000-0000-000000000000}"/>
  <bookViews>
    <workbookView xWindow="-120" yWindow="-120" windowWidth="29040" windowHeight="15840" activeTab="3" xr2:uid="{AFFBFE05-D6EE-4155-A7AE-AFCC74AF2D66}"/>
  </bookViews>
  <sheets>
    <sheet name="F1" sheetId="1" r:id="rId1"/>
    <sheet name="F2" sheetId="2" r:id="rId2"/>
    <sheet name="ДвижениеКапитал" sheetId="3" r:id="rId3"/>
    <sheet name="ДДС" sheetId="6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C17" i="6" l="1"/>
  <c r="C47" i="6"/>
  <c r="C59" i="6"/>
  <c r="C51" i="6"/>
  <c r="C21" i="6"/>
  <c r="C20" i="6"/>
  <c r="C19" i="6"/>
  <c r="C18" i="6"/>
  <c r="C35" i="6" l="1"/>
  <c r="C40" i="6" s="1"/>
  <c r="C56" i="6" s="1"/>
  <c r="C23" i="6"/>
  <c r="C62" i="6" l="1"/>
  <c r="D16" i="1"/>
  <c r="D22" i="2" l="1"/>
  <c r="D19" i="2"/>
  <c r="D18" i="2"/>
  <c r="D16" i="2"/>
  <c r="D15" i="2"/>
  <c r="D14" i="2"/>
  <c r="D13" i="2"/>
  <c r="D21" i="2" s="1"/>
  <c r="D9" i="2"/>
  <c r="D8" i="2"/>
  <c r="D7" i="2"/>
  <c r="C19" i="3"/>
  <c r="E13" i="3"/>
  <c r="C13" i="3"/>
  <c r="F13" i="3" s="1"/>
  <c r="F7" i="3"/>
  <c r="D23" i="2" l="1"/>
  <c r="D25" i="2" s="1"/>
  <c r="D28" i="2" l="1"/>
  <c r="E17" i="3"/>
  <c r="F17" i="3" l="1"/>
  <c r="E19" i="3"/>
  <c r="F19" i="3" s="1"/>
  <c r="F21" i="3" s="1"/>
</calcChain>
</file>

<file path=xl/sharedStrings.xml><?xml version="1.0" encoding="utf-8"?>
<sst xmlns="http://schemas.openxmlformats.org/spreadsheetml/2006/main" count="154" uniqueCount="124">
  <si>
    <t>АО "BCC  INVEST" ДО АО "БЦК"</t>
  </si>
  <si>
    <t>(в тысячах казахстанских тенге)</t>
  </si>
  <si>
    <t>Статья</t>
  </si>
  <si>
    <t>Примечания</t>
  </si>
  <si>
    <t>31 декабря 2022 г.</t>
  </si>
  <si>
    <t>АКТИВЫ:</t>
  </si>
  <si>
    <t xml:space="preserve">Денежные средства и их эквиваленты </t>
  </si>
  <si>
    <t>Инвестиционные ценные бумаги</t>
  </si>
  <si>
    <t>Не обременненные инвестиционные ценные бумаги</t>
  </si>
  <si>
    <t>Обремененные инвестиционные ценные бумаги</t>
  </si>
  <si>
    <t>Дебиторская задолженность по сделкам "обратное РЕПО"</t>
  </si>
  <si>
    <t>Инвестиции, удерживаемые до погашения</t>
  </si>
  <si>
    <t>Основные средства и нематериальные активы</t>
  </si>
  <si>
    <t xml:space="preserve">Активы  по текущему подоходному налогу </t>
  </si>
  <si>
    <t>Прочие активы</t>
  </si>
  <si>
    <t>ИТОГО АКТИВЫ</t>
  </si>
  <si>
    <t>ОБЯЗАТЕЛЬСТВА И КАПИТАЛ</t>
  </si>
  <si>
    <t>ОБЯЗАТЕЛЬСТВА:</t>
  </si>
  <si>
    <t>Средства банков</t>
  </si>
  <si>
    <t>Обязательства по отсроченному налогу на прибыль</t>
  </si>
  <si>
    <t>Обязательства по выплате начисленных дивидендов акционерам</t>
  </si>
  <si>
    <t>Прочие обязательства</t>
  </si>
  <si>
    <t>Итого обязательства</t>
  </si>
  <si>
    <t>КАПИТАЛ:</t>
  </si>
  <si>
    <t>Акционерный  капитал</t>
  </si>
  <si>
    <t>Резерв изменения справедливой стоимости</t>
  </si>
  <si>
    <t>Нераспределенная прибыль</t>
  </si>
  <si>
    <t>Итого капитал</t>
  </si>
  <si>
    <t>ИТОГО ОБЯЗАТЕЛЬСТВА И КАПИТАЛ</t>
  </si>
  <si>
    <t>Главный бухгалтер ________________ Сагинова Г. К.</t>
  </si>
  <si>
    <t xml:space="preserve">Исполнитель _________________ </t>
  </si>
  <si>
    <t>Прочий процентный доход</t>
  </si>
  <si>
    <t>Процентный расход</t>
  </si>
  <si>
    <t>Процентный доход,рассчитанный с использованием метода эффективной ставки вознаграждения</t>
  </si>
  <si>
    <t xml:space="preserve">ЧИСТЫЙ ПРОЦЕНТНЫЙ ДОХОД (УБЫТОК) </t>
  </si>
  <si>
    <t xml:space="preserve">Формирование резерва под обесценение активов,по которым начисляются проценты </t>
  </si>
  <si>
    <t>ЧИСТЫЙ ПРОЦЕНТНЫЙ ДОХОД (УБЫТОК)</t>
  </si>
  <si>
    <t>Чистая прибыль от операций с финансовыми инструментами, оцениваемыми в составе  прибыли или убытка за период</t>
  </si>
  <si>
    <t>Чистый (убыток)/прибыль по операциям с иностранной валютой</t>
  </si>
  <si>
    <t>Комиссионные доходы</t>
  </si>
  <si>
    <t xml:space="preserve">Комиссионные расходы </t>
  </si>
  <si>
    <t>Доход по дивидендам</t>
  </si>
  <si>
    <t xml:space="preserve">Начисление кредитных убытков по денежным средствам и их эквивалентам и прочим финансовым активам </t>
  </si>
  <si>
    <t>Прочие доходы/(расходы)</t>
  </si>
  <si>
    <t>ЧИСТЫЕ НЕПРОЦЕНТНЫЕ ДОХОДЫ (УБЫТОК)</t>
  </si>
  <si>
    <t>ОПЕРАЦИОННЫЕ ДОХОДЫ</t>
  </si>
  <si>
    <t>ОПЕРАЦИОННЫЕ РАСХОДЫ</t>
  </si>
  <si>
    <t>ПРИБЫЛЬ ДО ПОДОХОДНОГО НАЛОГА</t>
  </si>
  <si>
    <t>Расходы по подоходному налогу</t>
  </si>
  <si>
    <t>ПРИБЫЛЬ И ОБЩИЙ СОВОКУПНЫЙ ДОХОД ЗА ПЕРИОД</t>
  </si>
  <si>
    <t>ПРИБЫЛЬ НА АКЦИЮ (тенге)</t>
  </si>
  <si>
    <t>Уставный капитал</t>
  </si>
  <si>
    <t>за 31 декабря 2021 г.</t>
  </si>
  <si>
    <t>Резерв на переоценку финансовых активов предназначенных для продажи</t>
  </si>
  <si>
    <t>Резерв на переоценку финансовых  прочих активов</t>
  </si>
  <si>
    <t>Размещение выпуска эмиссии простых акций</t>
  </si>
  <si>
    <t>Чистая прибыль</t>
  </si>
  <si>
    <t>Нераспределенная прибыль непокрытый убыток предыдущих лет</t>
  </si>
  <si>
    <t>за 31 декабря 2022 г.</t>
  </si>
  <si>
    <t>Акционерное Общество «BCC Invest»</t>
  </si>
  <si>
    <t>Отчет О Движении Денежных Средств</t>
  </si>
  <si>
    <t>(В Тысячах Казахстанских Тенге)</t>
  </si>
  <si>
    <t>Приме-</t>
  </si>
  <si>
    <t>Год,</t>
  </si>
  <si>
    <t>чания</t>
  </si>
  <si>
    <t>закончившийся</t>
  </si>
  <si>
    <t>закончивший-ся</t>
  </si>
  <si>
    <t>31 декабря</t>
  </si>
  <si>
    <t>2023 года</t>
  </si>
  <si>
    <t>2022 года</t>
  </si>
  <si>
    <t>ДВИЖЕНИЕ ДЕНЕЖНЫХ СРЕДСТВ ОТ ОПЕРАЦИОННОЙ ДЕЯТЕЛЬНОСТИ:</t>
  </si>
  <si>
    <t>Прибыль до налогообложения</t>
  </si>
  <si>
    <t>Корректировки:</t>
  </si>
  <si>
    <t>Начисление(восстановление) кредитных убытков по денежным средствам и их эквивалентам и прочим финансовым активам</t>
  </si>
  <si>
    <t>Восстановление  резерва под  убытки от обесценения по инвестициям, удерживаемым до срока погашения</t>
  </si>
  <si>
    <t>(Прибыль)/убыток от продажи основных средств</t>
  </si>
  <si>
    <t>Чистая нереализованная прибыль от операций с финансовыми инструментами,оцениваемыми по справедливой стоимости,изменения которой отражаются через прибыль или убыток</t>
  </si>
  <si>
    <t>Прибыль/Убыток по операциям с иностранной валютой по курсовым разницам</t>
  </si>
  <si>
    <t>Износ и амортизация</t>
  </si>
  <si>
    <t>Процентный доход</t>
  </si>
  <si>
    <t>Использование денежных средств в операционной деятельности до изменения в операционных активах и обязательствах</t>
  </si>
  <si>
    <t>Изменение операционных активов и обязательств</t>
  </si>
  <si>
    <t>(Увеличение)/уменьшение операционных активов:</t>
  </si>
  <si>
    <t>Соглашения обратного РЕПО</t>
  </si>
  <si>
    <t>Средства в банках</t>
  </si>
  <si>
    <t>Финансовые активы, отражаемые по справедливой стоимости через прибыль или убыток</t>
  </si>
  <si>
    <t>Увеличение/(уменьшение) операционных обязательств:</t>
  </si>
  <si>
    <t xml:space="preserve">Отток денежных средств от операционной деятельности до налогообложения </t>
  </si>
  <si>
    <t>Налог на прибыль уплаченный</t>
  </si>
  <si>
    <t>Вознаграждение полученное</t>
  </si>
  <si>
    <t>Вознаграждение уплаченное</t>
  </si>
  <si>
    <t xml:space="preserve">Чистый отток денежных средств от операционной деятельности 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</si>
  <si>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</si>
  <si>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</si>
  <si>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</si>
  <si>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Поступления от погашения и продажи инвестиций, удерживаемых до погашения</t>
  </si>
  <si>
    <t>Чистый 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</si>
  <si>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</si>
  <si>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простых акций</t>
  </si>
  <si>
    <t>Выплата дивидендов</t>
  </si>
  <si>
    <t>Чистые денежные средства от финансовой</t>
  </si>
  <si>
    <t xml:space="preserve"> деятельности</t>
  </si>
  <si>
    <t>Влияние изменения курса иностранной валюты на денежные средства и их эквиваленты</t>
  </si>
  <si>
    <t>Влияние изменения ожиданмых кредитных убытков на денежные средства и их эквиваленты</t>
  </si>
  <si>
    <t xml:space="preserve">ЧИСТОЕ УВЕЛИЧЕНИЕ ДЕНЕЖНЫХ СРЕДСТВ И ИХ ЭКВИВАЛЕНТОВ </t>
  </si>
  <si>
    <t>ДЕНЕЖНЫЕ СРЕДСТВА И ИХ ЭКВИВАЛЕНТЫ,</t>
  </si>
  <si>
    <t>на начало  отчетного периода</t>
  </si>
  <si>
    <t xml:space="preserve">на конец отчетного периода </t>
  </si>
  <si>
    <t>От имени Правления Компании:</t>
  </si>
  <si>
    <t>__________________________________</t>
  </si>
  <si>
    <t>Сагинова Г.К.</t>
  </si>
  <si>
    <t>Главный бухгалтер</t>
  </si>
  <si>
    <t>г. Алматы</t>
  </si>
  <si>
    <t>Заместитель Председателя Правления  _______________   Рысбеков С.Д.</t>
  </si>
  <si>
    <t>Рысбеков С.Д.</t>
  </si>
  <si>
    <t xml:space="preserve"> Заместитель Председатель Правления</t>
  </si>
  <si>
    <t>Отчет о финансовом положении  по состоянию на 1 июля 2023 г.</t>
  </si>
  <si>
    <t>30 июня 2023 г.</t>
  </si>
  <si>
    <t>ОТЧЕТ О ПРИБЫЛИ или  УБЫТКЕ и ПРОЧЕМ СОВОКУПНОМ ДОХОДЕ за период, закончившийся 1 июля 2023 г.</t>
  </si>
  <si>
    <t>ООТЧЕТ ОБ ИЗМЕНЕНИЯХ В СОБСТВЕННОМ КАПИТАЛЕ  ЗА ПЕРИОД,ЗАКОНЧИВШИЙСЯ 1 июля 2023 г.</t>
  </si>
  <si>
    <t>за 30 июня 2023 г.</t>
  </si>
  <si>
    <t>30  июня 2023 года</t>
  </si>
  <si>
    <t>30 июня</t>
  </si>
  <si>
    <t>за отчетный период , Закончившийся на 01 июля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</si>
</sst>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?"/>
  </numFmts>
  <fonts count="22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8" fillId="0" borderId="0"/>
  </cellStyleXfs>
  <cellXfs count="9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3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3" fontId="0" fillId="0" borderId="0" xfId="0" applyNumberForma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3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right" vertical="top" wrapText="1"/>
    </xf>
    <xf numFmtId="3" fontId="8" fillId="0" borderId="0" xfId="0" applyNumberFormat="1" applyFont="1"/>
    <xf numFmtId="0" fontId="7" fillId="0" borderId="1" xfId="0" applyFont="1" applyBorder="1"/>
    <xf numFmtId="3" fontId="7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0" fontId="8" fillId="0" borderId="6" xfId="0" applyFont="1" applyBorder="1"/>
    <xf numFmtId="3" fontId="19" fillId="0" borderId="1" xfId="0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horizontal="right" vertical="top" wrapText="1"/>
    </xf>
    <xf numFmtId="0" fontId="10" fillId="0" borderId="0" xfId="2" applyFont="1"/>
    <xf numFmtId="0" fontId="11" fillId="0" borderId="0" xfId="2" applyFont="1"/>
    <xf numFmtId="0" fontId="7" fillId="0" borderId="0" xfId="2" applyFont="1"/>
    <xf numFmtId="0" fontId="12" fillId="0" borderId="0" xfId="2" applyFont="1"/>
    <xf numFmtId="0" fontId="13" fillId="0" borderId="0" xfId="2" applyFont="1"/>
    <xf numFmtId="0" fontId="6" fillId="0" borderId="0" xfId="2" applyFont="1"/>
    <xf numFmtId="0" fontId="14" fillId="0" borderId="0" xfId="2" applyFont="1" applyAlignment="1">
      <alignment vertical="top" wrapText="1"/>
    </xf>
    <xf numFmtId="0" fontId="15" fillId="0" borderId="0" xfId="2" applyFont="1" applyAlignment="1">
      <alignment horizontal="right" wrapText="1"/>
    </xf>
    <xf numFmtId="0" fontId="12" fillId="0" borderId="0" xfId="2" applyFont="1" applyAlignment="1">
      <alignment wrapText="1"/>
    </xf>
    <xf numFmtId="0" fontId="15" fillId="0" borderId="0" xfId="2" applyFont="1" applyAlignment="1">
      <alignment wrapText="1"/>
    </xf>
    <xf numFmtId="0" fontId="16" fillId="0" borderId="0" xfId="2" applyFont="1" applyAlignment="1">
      <alignment horizontal="right" wrapText="1"/>
    </xf>
    <xf numFmtId="0" fontId="16" fillId="0" borderId="0" xfId="2" applyFont="1" applyAlignment="1">
      <alignment wrapText="1"/>
    </xf>
    <xf numFmtId="0" fontId="8" fillId="0" borderId="0" xfId="2" applyFont="1" applyAlignment="1">
      <alignment horizontal="right" wrapText="1"/>
    </xf>
    <xf numFmtId="164" fontId="16" fillId="0" borderId="0" xfId="2" applyNumberFormat="1" applyFont="1" applyAlignment="1">
      <alignment wrapText="1"/>
    </xf>
    <xf numFmtId="0" fontId="8" fillId="0" borderId="0" xfId="2" applyFont="1" applyAlignment="1">
      <alignment horizontal="left" wrapText="1"/>
    </xf>
    <xf numFmtId="0" fontId="8" fillId="0" borderId="0" xfId="2" applyFont="1" applyAlignment="1">
      <alignment horizontal="center" wrapText="1"/>
    </xf>
    <xf numFmtId="3" fontId="16" fillId="0" borderId="0" xfId="2" applyNumberFormat="1" applyFont="1" applyAlignment="1">
      <alignment wrapText="1"/>
    </xf>
    <xf numFmtId="0" fontId="16" fillId="0" borderId="2" xfId="2" applyFont="1" applyBorder="1" applyAlignment="1">
      <alignment wrapText="1"/>
    </xf>
    <xf numFmtId="0" fontId="8" fillId="0" borderId="2" xfId="2" applyFont="1" applyBorder="1" applyAlignment="1">
      <alignment horizontal="center" wrapText="1"/>
    </xf>
    <xf numFmtId="164" fontId="16" fillId="0" borderId="2" xfId="2" applyNumberFormat="1" applyFont="1" applyBorder="1" applyAlignment="1">
      <alignment wrapText="1"/>
    </xf>
    <xf numFmtId="0" fontId="8" fillId="0" borderId="2" xfId="2" applyFont="1" applyBorder="1" applyAlignment="1">
      <alignment horizontal="left" wrapText="1"/>
    </xf>
    <xf numFmtId="0" fontId="17" fillId="0" borderId="0" xfId="2" applyFont="1" applyAlignment="1">
      <alignment horizontal="right" wrapText="1"/>
    </xf>
    <xf numFmtId="3" fontId="12" fillId="0" borderId="0" xfId="2" applyNumberFormat="1" applyFont="1"/>
    <xf numFmtId="0" fontId="16" fillId="0" borderId="0" xfId="2" applyFont="1" applyAlignment="1">
      <alignment horizontal="center" wrapText="1"/>
    </xf>
    <xf numFmtId="0" fontId="16" fillId="0" borderId="2" xfId="2" applyFont="1" applyBorder="1" applyAlignment="1">
      <alignment horizontal="right" wrapText="1"/>
    </xf>
    <xf numFmtId="3" fontId="8" fillId="0" borderId="2" xfId="2" applyNumberFormat="1" applyFont="1" applyBorder="1" applyAlignment="1">
      <alignment horizontal="right" wrapText="1"/>
    </xf>
    <xf numFmtId="0" fontId="12" fillId="0" borderId="2" xfId="2" applyFont="1" applyBorder="1"/>
    <xf numFmtId="0" fontId="8" fillId="0" borderId="2" xfId="2" applyFont="1" applyBorder="1" applyAlignment="1">
      <alignment horizontal="right" wrapText="1"/>
    </xf>
    <xf numFmtId="0" fontId="14" fillId="0" borderId="0" xfId="2" applyFont="1" applyAlignment="1">
      <alignment wrapText="1"/>
    </xf>
    <xf numFmtId="0" fontId="16" fillId="0" borderId="2" xfId="2" applyFont="1" applyBorder="1" applyAlignment="1">
      <alignment horizontal="center" wrapText="1"/>
    </xf>
    <xf numFmtId="0" fontId="16" fillId="0" borderId="3" xfId="2" applyFont="1" applyBorder="1" applyAlignment="1">
      <alignment wrapText="1"/>
    </xf>
    <xf numFmtId="0" fontId="16" fillId="0" borderId="3" xfId="2" applyFont="1" applyBorder="1" applyAlignment="1">
      <alignment horizontal="center" wrapText="1"/>
    </xf>
    <xf numFmtId="3" fontId="16" fillId="0" borderId="3" xfId="2" applyNumberFormat="1" applyFont="1" applyBorder="1" applyAlignment="1">
      <alignment wrapText="1"/>
    </xf>
    <xf numFmtId="0" fontId="16" fillId="0" borderId="4" xfId="2" applyFont="1" applyBorder="1" applyAlignment="1">
      <alignment wrapText="1"/>
    </xf>
    <xf numFmtId="0" fontId="17" fillId="0" borderId="5" xfId="2" applyFont="1" applyBorder="1" applyAlignment="1">
      <alignment wrapText="1"/>
    </xf>
    <xf numFmtId="0" fontId="8" fillId="0" borderId="5" xfId="2" applyFont="1" applyBorder="1" applyAlignment="1">
      <alignment horizontal="center" wrapText="1"/>
    </xf>
    <xf numFmtId="0" fontId="8" fillId="0" borderId="5" xfId="2" applyFont="1" applyBorder="1" applyAlignment="1">
      <alignment horizontal="left" wrapText="1"/>
    </xf>
    <xf numFmtId="164" fontId="16" fillId="0" borderId="5" xfId="2" applyNumberFormat="1" applyFont="1" applyBorder="1" applyAlignment="1">
      <alignment wrapText="1"/>
    </xf>
    <xf numFmtId="0" fontId="17" fillId="0" borderId="6" xfId="2" applyFont="1" applyBorder="1" applyAlignment="1">
      <alignment wrapText="1"/>
    </xf>
    <xf numFmtId="0" fontId="17" fillId="0" borderId="0" xfId="2" applyFont="1" applyAlignment="1">
      <alignment wrapText="1"/>
    </xf>
    <xf numFmtId="0" fontId="8" fillId="0" borderId="0" xfId="2" applyFont="1" applyAlignment="1">
      <alignment horizontal="centerContinuous" wrapText="1"/>
    </xf>
    <xf numFmtId="0" fontId="8" fillId="0" borderId="0" xfId="2" applyFont="1" applyAlignment="1">
      <alignment wrapText="1"/>
    </xf>
    <xf numFmtId="0" fontId="8" fillId="0" borderId="2" xfId="2" applyFont="1" applyBorder="1" applyAlignment="1">
      <alignment horizontal="centerContinuous" wrapText="1"/>
    </xf>
    <xf numFmtId="0" fontId="8" fillId="0" borderId="2" xfId="2" applyFont="1" applyBorder="1" applyAlignment="1">
      <alignment wrapText="1"/>
    </xf>
    <xf numFmtId="3" fontId="6" fillId="0" borderId="0" xfId="2" applyNumberFormat="1" applyFont="1" applyAlignment="1">
      <alignment horizontal="right" vertical="top" wrapText="1"/>
    </xf>
    <xf numFmtId="0" fontId="16" fillId="0" borderId="7" xfId="2" applyFont="1" applyBorder="1" applyAlignment="1">
      <alignment wrapText="1"/>
    </xf>
    <xf numFmtId="0" fontId="8" fillId="0" borderId="7" xfId="2" applyFont="1" applyBorder="1" applyAlignment="1">
      <alignment horizontal="centerContinuous" wrapText="1"/>
    </xf>
    <xf numFmtId="3" fontId="6" fillId="0" borderId="2" xfId="2" applyNumberFormat="1" applyFont="1" applyBorder="1" applyAlignment="1">
      <alignment horizontal="right" vertical="top" wrapText="1"/>
    </xf>
    <xf numFmtId="0" fontId="8" fillId="0" borderId="7" xfId="2" applyFont="1" applyBorder="1" applyAlignment="1">
      <alignment horizontal="left" wrapText="1"/>
    </xf>
    <xf numFmtId="0" fontId="15" fillId="0" borderId="0" xfId="2" applyFont="1"/>
    <xf numFmtId="0" fontId="8" fillId="0" borderId="0" xfId="2" applyFont="1"/>
    <xf numFmtId="0" fontId="20" fillId="0" borderId="0" xfId="2" applyFont="1"/>
    <xf numFmtId="0" fontId="21" fillId="0" borderId="0" xfId="2" applyFont="1"/>
    <xf numFmtId="0" fontId="7" fillId="0" borderId="0" xfId="2" applyFont="1" applyAlignment="1">
      <alignment horizontal="right" wrapText="1"/>
    </xf>
    <xf numFmtId="0" fontId="21" fillId="0" borderId="0" xfId="2" applyFont="1" applyAlignment="1">
      <alignment wrapText="1"/>
    </xf>
    <xf numFmtId="164" fontId="21" fillId="0" borderId="0" xfId="2" applyNumberFormat="1" applyFont="1" applyAlignment="1">
      <alignment wrapText="1"/>
    </xf>
    <xf numFmtId="0" fontId="6" fillId="0" borderId="0" xfId="2" applyFont="1" applyAlignment="1">
      <alignment horizontal="left" wrapText="1"/>
    </xf>
    <xf numFmtId="164" fontId="21" fillId="0" borderId="2" xfId="2" applyNumberFormat="1" applyFont="1" applyBorder="1" applyAlignment="1">
      <alignment wrapText="1"/>
    </xf>
    <xf numFmtId="3" fontId="21" fillId="0" borderId="0" xfId="2" applyNumberFormat="1" applyFont="1"/>
    <xf numFmtId="3" fontId="21" fillId="0" borderId="2" xfId="2" applyNumberFormat="1" applyFont="1" applyBorder="1"/>
    <xf numFmtId="3" fontId="21" fillId="0" borderId="0" xfId="2" applyNumberFormat="1" applyFont="1" applyAlignment="1">
      <alignment wrapText="1"/>
    </xf>
    <xf numFmtId="3" fontId="21" fillId="0" borderId="3" xfId="2" applyNumberFormat="1" applyFont="1" applyBorder="1" applyAlignment="1">
      <alignment wrapText="1"/>
    </xf>
    <xf numFmtId="3" fontId="21" fillId="0" borderId="4" xfId="2" applyNumberFormat="1" applyFont="1" applyBorder="1" applyAlignment="1">
      <alignment wrapText="1"/>
    </xf>
    <xf numFmtId="0" fontId="21" fillId="0" borderId="2" xfId="2" applyFont="1" applyBorder="1" applyAlignment="1">
      <alignment wrapText="1"/>
    </xf>
    <xf numFmtId="0" fontId="21" fillId="0" borderId="5" xfId="2" applyFont="1" applyBorder="1" applyAlignment="1">
      <alignment wrapText="1"/>
    </xf>
    <xf numFmtId="0" fontId="6" fillId="0" borderId="6" xfId="0" applyFont="1" applyBorder="1"/>
    <xf numFmtId="0" fontId="6" fillId="0" borderId="0" xfId="0" applyFont="1"/>
  </cellXfs>
  <cellStyles count="4">
    <cellStyle name="Обычный" xfId="0" builtinId="0"/>
    <cellStyle name="Обычный 3" xfId="1" xr:uid="{E147ADDE-7857-45ED-96CA-4AC640F4916F}"/>
    <cellStyle name="Обычный 3 2" xfId="2" xr:uid="{6889F53F-632A-45CC-B7CE-BD69EA55FE36}"/>
    <cellStyle name="Финансовый 2" xfId="3" xr:uid="{85ABF246-D665-4908-B934-D4269A847D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trakpanova.BANK\AppData\Local\Microsoft\Windows\INetCache\Content.Outlook\8Q719VS1\4%20&#1092;&#1086;&#1088;&#1084;&#1099;%20%20&#1085;&#1072;%20%2001%20&#1080;&#1102;&#1083;&#1103;%202023_%20c%20&#1088;&#1072;&#1089;&#1096;&#1080;&#1092;&#1088;&#1086;&#1074;&#1082;&#1072;&#1084;&#1080;%20(002).xls" TargetMode="External"/><Relationship Id="rId1" Type="http://schemas.openxmlformats.org/officeDocument/2006/relationships/externalLinkPath" Target="/Users/ktrakpanova.BANK/AppData/Local/Microsoft/Windows/INetCache/Content.Outlook/8Q719VS1/4%20&#1092;&#1086;&#1088;&#1084;&#1099;%20%20&#1085;&#1072;%20%2001%20&#1080;&#1102;&#1083;&#1103;%202023_%20c%20&#1088;&#1072;&#1089;&#1096;&#1080;&#1092;&#1088;&#1086;&#1074;&#1082;&#1072;&#1084;&#1080;%20(0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trakpanova.BANK/Documents/&#1060;&#1054;%20&#1089;%20&#1087;&#1086;&#1103;&#1089;&#1085;&#1080;&#1090;&#1077;&#1083;&#1100;&#1085;&#1086;&#1081;%20&#1079;&#1072;&#1087;&#1080;&#1089;&#1082;&#1086;&#1081;/31.03.2023/&#1054;&#1090;&#1095;&#1077;&#1090;%20&#1041;&#1062;&#1050;%20&#1085;&#1072;%2001%20&#1072;&#1087;&#1088;&#1077;&#1083;&#1103;%202023_%20&#1089;%20%20&#1088;&#1072;&#1089;&#1096;&#1080;&#1092;&#1088;&#1086;&#1074;&#1082;&#1072;&#1084;&#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aginova.BANK/Documents/&#1050;&#1054;&#1053;&#1043;&#1051;&#1054;&#1052;&#1045;&#1056;&#1040;&#1058;%20&#1041;&#1062;&#1050;/2022/&#1050;&#1074;&#1072;&#1088;&#1090;&#1072;&#1083;&#1100;&#1085;&#1099;&#1077;/4%20&#1082;&#1074;/4%20&#1092;&#1086;&#1088;&#1084;&#1099;%20&#1085;&#1072;%2001.01.2023%20&#1089;%20&#1088;&#1072;&#1089;&#1096;&#1080;&#1092;&#1088;&#1086;&#1074;&#1082;&#1072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F2"/>
      <sheetName val="К_4"/>
      <sheetName val="К_6"/>
      <sheetName val="К_7"/>
      <sheetName val="К_8"/>
      <sheetName val="К_9"/>
      <sheetName val="К_11"/>
      <sheetName val="К_21"/>
      <sheetName val="ОДДС"/>
      <sheetName val="ДвижениеКапита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C10">
            <v>1599688</v>
          </cell>
        </row>
        <row r="13">
          <cell r="C13">
            <v>154683</v>
          </cell>
        </row>
        <row r="23">
          <cell r="C23">
            <v>-654592</v>
          </cell>
        </row>
      </sheetData>
      <sheetData sheetId="14">
        <row r="13">
          <cell r="C13">
            <v>548272</v>
          </cell>
        </row>
      </sheetData>
      <sheetData sheetId="15">
        <row r="9">
          <cell r="C9">
            <v>-17815</v>
          </cell>
        </row>
      </sheetData>
      <sheetData sheetId="16">
        <row r="18">
          <cell r="C18">
            <v>810103</v>
          </cell>
        </row>
        <row r="25">
          <cell r="C25">
            <v>-117582</v>
          </cell>
        </row>
      </sheetData>
      <sheetData sheetId="17">
        <row r="38">
          <cell r="C38">
            <v>-870602</v>
          </cell>
        </row>
      </sheetData>
      <sheetData sheetId="18"/>
      <sheetData sheetId="19">
        <row r="11">
          <cell r="C11">
            <v>1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1"/>
      <sheetName val="F2"/>
      <sheetName val="ДДС"/>
      <sheetName val="5610"/>
      <sheetName val="ДвижениеКапитал"/>
      <sheetName val="К_4"/>
      <sheetName val="К_6"/>
      <sheetName val="К_7"/>
      <sheetName val="К_8"/>
      <sheetName val="К_9"/>
      <sheetName val="К_10"/>
      <sheetName val="К_11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К_21"/>
      <sheetName val="1652"/>
      <sheetName val="1652-выбывшие "/>
      <sheetName val="1653"/>
      <sheetName val="1653-выбывшие "/>
      <sheetName val="1654"/>
      <sheetName val="1654-выбывшие"/>
      <sheetName val="1658"/>
      <sheetName val="1658-выбывшие "/>
      <sheetName val="1659"/>
      <sheetName val="1659-выбывшие "/>
      <sheetName val="1660"/>
      <sheetName val="1660-выбывшие "/>
    </sheetNames>
    <sheetDataSet>
      <sheetData sheetId="0">
        <row r="8">
          <cell r="D8">
            <v>1304663</v>
          </cell>
        </row>
        <row r="26">
          <cell r="D26">
            <v>21177051</v>
          </cell>
          <cell r="E26">
            <v>21177051</v>
          </cell>
        </row>
        <row r="28">
          <cell r="E28">
            <v>4062445</v>
          </cell>
        </row>
      </sheetData>
      <sheetData sheetId="1">
        <row r="25">
          <cell r="D25">
            <v>697341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38">
          <cell r="C38">
            <v>-437987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C11">
            <v>4395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1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F2"/>
      <sheetName val="К_4"/>
      <sheetName val="К_6"/>
      <sheetName val="К_7"/>
      <sheetName val="К_8"/>
      <sheetName val="К_9"/>
      <sheetName val="К_11"/>
      <sheetName val="К_21"/>
      <sheetName val="ДДС"/>
      <sheetName val="ДвижениеКапитал"/>
      <sheetName val="5610"/>
    </sheetNames>
    <sheetDataSet>
      <sheetData sheetId="0">
        <row r="8">
          <cell r="D8">
            <v>1075833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D7">
            <v>3029333.2792999996</v>
          </cell>
        </row>
        <row r="8">
          <cell r="D8">
            <v>-1335660</v>
          </cell>
        </row>
        <row r="9">
          <cell r="D9">
            <v>144293</v>
          </cell>
        </row>
        <row r="14">
          <cell r="D14">
            <v>45262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8">
          <cell r="E18">
            <v>-1000000</v>
          </cell>
        </row>
      </sheetData>
      <sheetData sheetId="22">
        <row r="17">
          <cell r="D17">
            <v>2504608.7599999998</v>
          </cell>
        </row>
        <row r="31">
          <cell r="C31">
            <v>27310721.829999998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C4A2E-0AA1-4D63-B16F-89662754AC33}">
  <sheetPr>
    <outlinePr summaryBelow="0" summaryRight="0"/>
    <pageSetUpPr autoPageBreaks="0"/>
  </sheetPr>
  <dimension ref="A1:I37"/>
  <sheetViews>
    <sheetView zoomScaleNormal="100" workbookViewId="0">
      <selection activeCell="D30" sqref="D30"/>
    </sheetView>
  </sheetViews>
  <sheetFormatPr defaultColWidth="10.6640625" defaultRowHeight="11.25" x14ac:dyDescent="0.2"/>
  <cols>
    <col min="1" max="1" width="4.33203125" customWidth="1"/>
    <col min="2" max="2" width="75.5" style="15" customWidth="1"/>
    <col min="3" max="3" width="14.5" style="15" customWidth="1"/>
    <col min="4" max="4" width="25.1640625" style="15" customWidth="1"/>
    <col min="5" max="5" width="25.83203125" style="15" customWidth="1"/>
    <col min="6" max="6" width="10.5" customWidth="1"/>
  </cols>
  <sheetData>
    <row r="1" spans="1:8" ht="18.75" customHeight="1" x14ac:dyDescent="0.2">
      <c r="B1" s="1" t="s">
        <v>0</v>
      </c>
    </row>
    <row r="2" spans="1:8" ht="11.25" customHeight="1" x14ac:dyDescent="0.2"/>
    <row r="3" spans="1:8" ht="36" customHeight="1" x14ac:dyDescent="0.2">
      <c r="B3" s="2" t="s">
        <v>116</v>
      </c>
    </row>
    <row r="4" spans="1:8" ht="11.25" customHeight="1" x14ac:dyDescent="0.2">
      <c r="B4" s="16" t="s">
        <v>1</v>
      </c>
    </row>
    <row r="5" spans="1:8" ht="12.75" customHeight="1" x14ac:dyDescent="0.2"/>
    <row r="6" spans="1:8" s="5" customFormat="1" ht="30.75" customHeight="1" x14ac:dyDescent="0.2">
      <c r="A6" s="3"/>
      <c r="B6" s="4" t="s">
        <v>2</v>
      </c>
      <c r="C6" s="4" t="s">
        <v>3</v>
      </c>
      <c r="D6" s="4" t="s">
        <v>117</v>
      </c>
      <c r="E6" s="4" t="s">
        <v>4</v>
      </c>
    </row>
    <row r="7" spans="1:8" ht="12.75" customHeight="1" x14ac:dyDescent="0.2">
      <c r="A7" s="6"/>
      <c r="B7" s="17" t="s">
        <v>5</v>
      </c>
      <c r="C7" s="18"/>
      <c r="D7" s="8"/>
      <c r="E7" s="8"/>
    </row>
    <row r="8" spans="1:8" ht="12.75" customHeight="1" x14ac:dyDescent="0.2">
      <c r="A8" s="6"/>
      <c r="B8" s="17" t="s">
        <v>6</v>
      </c>
      <c r="C8" s="18">
        <v>7</v>
      </c>
      <c r="D8" s="7">
        <v>933136</v>
      </c>
      <c r="E8" s="7">
        <v>1075833</v>
      </c>
    </row>
    <row r="9" spans="1:8" ht="12.75" customHeight="1" x14ac:dyDescent="0.2">
      <c r="A9" s="6"/>
      <c r="B9" s="17" t="s">
        <v>7</v>
      </c>
      <c r="C9" s="18"/>
      <c r="D9" s="8"/>
      <c r="E9" s="8"/>
    </row>
    <row r="10" spans="1:8" ht="12.75" customHeight="1" x14ac:dyDescent="0.2">
      <c r="A10" s="6"/>
      <c r="B10" s="17" t="s">
        <v>8</v>
      </c>
      <c r="C10" s="18">
        <v>9</v>
      </c>
      <c r="D10" s="7">
        <v>28942982</v>
      </c>
      <c r="E10" s="7">
        <v>27428370</v>
      </c>
    </row>
    <row r="11" spans="1:8" ht="12.75" customHeight="1" x14ac:dyDescent="0.2">
      <c r="A11" s="6"/>
      <c r="B11" s="17" t="s">
        <v>9</v>
      </c>
      <c r="C11" s="18">
        <v>9</v>
      </c>
      <c r="D11" s="7">
        <v>8853168</v>
      </c>
      <c r="E11" s="7">
        <v>9146618</v>
      </c>
    </row>
    <row r="12" spans="1:8" ht="12.75" customHeight="1" x14ac:dyDescent="0.2">
      <c r="A12" s="6"/>
      <c r="B12" s="17" t="s">
        <v>10</v>
      </c>
      <c r="C12" s="18">
        <v>8</v>
      </c>
      <c r="D12" s="7">
        <v>2450465</v>
      </c>
      <c r="E12" s="7">
        <v>839903</v>
      </c>
    </row>
    <row r="13" spans="1:8" ht="12.75" customHeight="1" x14ac:dyDescent="0.2">
      <c r="A13" s="6"/>
      <c r="B13" s="17" t="s">
        <v>11</v>
      </c>
      <c r="C13" s="18"/>
      <c r="D13" s="8"/>
      <c r="E13" s="8"/>
    </row>
    <row r="14" spans="1:8" ht="12.75" customHeight="1" x14ac:dyDescent="0.2">
      <c r="A14" s="6"/>
      <c r="B14" s="17" t="s">
        <v>12</v>
      </c>
      <c r="C14" s="18"/>
      <c r="D14" s="7">
        <v>83950</v>
      </c>
      <c r="E14" s="7">
        <v>77039</v>
      </c>
    </row>
    <row r="15" spans="1:8" ht="12.75" customHeight="1" x14ac:dyDescent="0.2">
      <c r="A15" s="6"/>
      <c r="B15" s="17" t="s">
        <v>13</v>
      </c>
      <c r="C15" s="18"/>
      <c r="D15" s="7">
        <v>32668</v>
      </c>
      <c r="E15" s="7">
        <v>28856</v>
      </c>
    </row>
    <row r="16" spans="1:8" ht="12.75" customHeight="1" x14ac:dyDescent="0.2">
      <c r="A16" s="6"/>
      <c r="B16" s="17" t="s">
        <v>14</v>
      </c>
      <c r="C16" s="18"/>
      <c r="D16" s="7">
        <f>330036-1</f>
        <v>330035</v>
      </c>
      <c r="E16" s="7">
        <v>371887</v>
      </c>
      <c r="G16" s="9"/>
      <c r="H16" s="9"/>
    </row>
    <row r="17" spans="1:9" s="14" customFormat="1" ht="18.75" customHeight="1" x14ac:dyDescent="0.3">
      <c r="A17" s="1"/>
      <c r="B17" s="10" t="s">
        <v>15</v>
      </c>
      <c r="C17" s="11"/>
      <c r="D17" s="12">
        <v>41626404</v>
      </c>
      <c r="E17" s="13">
        <v>38968506</v>
      </c>
    </row>
    <row r="18" spans="1:9" ht="12.75" customHeight="1" x14ac:dyDescent="0.2">
      <c r="A18" s="6"/>
      <c r="B18" s="17" t="s">
        <v>16</v>
      </c>
      <c r="C18" s="18"/>
      <c r="D18" s="8"/>
      <c r="E18" s="8"/>
    </row>
    <row r="19" spans="1:9" ht="12.75" customHeight="1" x14ac:dyDescent="0.2">
      <c r="A19" s="6"/>
      <c r="B19" s="17" t="s">
        <v>17</v>
      </c>
      <c r="C19" s="18"/>
      <c r="D19" s="8"/>
      <c r="E19" s="8"/>
    </row>
    <row r="20" spans="1:9" ht="12.75" customHeight="1" x14ac:dyDescent="0.2">
      <c r="A20" s="6"/>
      <c r="B20" s="17" t="s">
        <v>18</v>
      </c>
      <c r="C20" s="18">
        <v>10</v>
      </c>
      <c r="D20" s="7">
        <v>14595294</v>
      </c>
      <c r="E20" s="7">
        <v>13597131</v>
      </c>
    </row>
    <row r="21" spans="1:9" ht="12.75" customHeight="1" x14ac:dyDescent="0.2">
      <c r="A21" s="6"/>
      <c r="B21" s="17" t="s">
        <v>19</v>
      </c>
      <c r="C21" s="18"/>
      <c r="D21" s="8"/>
      <c r="E21" s="8"/>
    </row>
    <row r="22" spans="1:9" ht="12.75" customHeight="1" x14ac:dyDescent="0.2">
      <c r="A22" s="6"/>
      <c r="B22" s="17" t="s">
        <v>20</v>
      </c>
      <c r="C22" s="18"/>
      <c r="D22" s="8"/>
      <c r="E22" s="8"/>
    </row>
    <row r="23" spans="1:9" ht="12.75" customHeight="1" x14ac:dyDescent="0.2">
      <c r="A23" s="6"/>
      <c r="B23" s="17" t="s">
        <v>21</v>
      </c>
      <c r="C23" s="18"/>
      <c r="D23" s="7">
        <v>357950</v>
      </c>
      <c r="E23" s="7">
        <v>133146</v>
      </c>
      <c r="H23" s="9"/>
      <c r="I23" s="9"/>
    </row>
    <row r="24" spans="1:9" s="14" customFormat="1" ht="18.75" customHeight="1" x14ac:dyDescent="0.3">
      <c r="A24" s="1"/>
      <c r="B24" s="10" t="s">
        <v>22</v>
      </c>
      <c r="C24" s="11"/>
      <c r="D24" s="12">
        <v>14953244</v>
      </c>
      <c r="E24" s="13">
        <v>13730277</v>
      </c>
    </row>
    <row r="25" spans="1:9" ht="12.75" customHeight="1" x14ac:dyDescent="0.2">
      <c r="A25" s="6"/>
      <c r="B25" s="17" t="s">
        <v>23</v>
      </c>
      <c r="C25" s="18"/>
      <c r="D25" s="8"/>
      <c r="E25" s="8"/>
    </row>
    <row r="26" spans="1:9" ht="12.75" customHeight="1" x14ac:dyDescent="0.2">
      <c r="A26" s="6"/>
      <c r="B26" s="17" t="s">
        <v>24</v>
      </c>
      <c r="C26" s="18">
        <v>11</v>
      </c>
      <c r="D26" s="7">
        <v>21177051</v>
      </c>
      <c r="E26" s="7">
        <v>21177051</v>
      </c>
    </row>
    <row r="27" spans="1:9" ht="12.75" customHeight="1" x14ac:dyDescent="0.2">
      <c r="A27" s="6"/>
      <c r="B27" s="17" t="s">
        <v>25</v>
      </c>
      <c r="C27" s="18"/>
      <c r="D27" s="7">
        <v>-1267</v>
      </c>
      <c r="E27" s="7">
        <v>-1267</v>
      </c>
    </row>
    <row r="28" spans="1:9" ht="12.75" customHeight="1" x14ac:dyDescent="0.2">
      <c r="A28" s="6"/>
      <c r="B28" s="17" t="s">
        <v>26</v>
      </c>
      <c r="C28" s="18"/>
      <c r="D28" s="7">
        <v>5497376</v>
      </c>
      <c r="E28" s="7">
        <v>4062445</v>
      </c>
    </row>
    <row r="29" spans="1:9" s="14" customFormat="1" ht="18.75" customHeight="1" x14ac:dyDescent="0.3">
      <c r="A29" s="1"/>
      <c r="B29" s="10" t="s">
        <v>27</v>
      </c>
      <c r="C29" s="11"/>
      <c r="D29" s="12">
        <v>26673160</v>
      </c>
      <c r="E29" s="13">
        <v>25238229</v>
      </c>
    </row>
    <row r="30" spans="1:9" s="14" customFormat="1" ht="18.75" customHeight="1" x14ac:dyDescent="0.3">
      <c r="A30" s="1"/>
      <c r="B30" s="10" t="s">
        <v>28</v>
      </c>
      <c r="C30" s="11"/>
      <c r="D30" s="12">
        <v>41626404</v>
      </c>
      <c r="E30" s="13">
        <v>38968506</v>
      </c>
    </row>
    <row r="31" spans="1:9" ht="11.25" customHeight="1" x14ac:dyDescent="0.2"/>
    <row r="32" spans="1:9" ht="11.25" customHeight="1" x14ac:dyDescent="0.2">
      <c r="B32" s="15" t="s">
        <v>113</v>
      </c>
    </row>
    <row r="33" spans="2:2" ht="11.25" customHeight="1" x14ac:dyDescent="0.2"/>
    <row r="34" spans="2:2" ht="11.25" customHeight="1" x14ac:dyDescent="0.2">
      <c r="B34" s="15" t="s">
        <v>29</v>
      </c>
    </row>
    <row r="35" spans="2:2" ht="11.25" customHeight="1" x14ac:dyDescent="0.2"/>
    <row r="36" spans="2:2" ht="11.25" customHeight="1" x14ac:dyDescent="0.2">
      <c r="B36" s="15" t="s">
        <v>30</v>
      </c>
    </row>
    <row r="37" spans="2:2" ht="11.25" customHeight="1" x14ac:dyDescent="0.2"/>
  </sheetData>
  <pageMargins left="0.39370078740157477" right="0.39370078740157477" top="0.39370078740157477" bottom="0.39370078740157477" header="0" footer="0"/>
  <pageSetup paperSize="9" scale="77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8DF67-9DA5-48CE-BF47-DE899C477FED}">
  <sheetPr>
    <outlinePr summaryBelow="0" summaryRight="0"/>
    <pageSetUpPr autoPageBreaks="0"/>
  </sheetPr>
  <dimension ref="A1:E33"/>
  <sheetViews>
    <sheetView topLeftCell="A10" zoomScaleNormal="100" workbookViewId="0">
      <selection activeCell="C19" sqref="C19"/>
    </sheetView>
  </sheetViews>
  <sheetFormatPr defaultColWidth="10.6640625" defaultRowHeight="11.25" x14ac:dyDescent="0.2"/>
  <cols>
    <col min="1" max="1" width="4.33203125" customWidth="1"/>
    <col min="2" max="2" width="70.1640625" style="15" customWidth="1"/>
    <col min="3" max="3" width="17.6640625" style="15" customWidth="1"/>
    <col min="4" max="4" width="21.33203125" style="15" customWidth="1"/>
    <col min="5" max="5" width="22.33203125" style="15" customWidth="1"/>
  </cols>
  <sheetData>
    <row r="1" spans="1:5" ht="18.75" customHeight="1" x14ac:dyDescent="0.2">
      <c r="B1" s="1" t="s">
        <v>0</v>
      </c>
    </row>
    <row r="2" spans="1:5" ht="11.25" customHeight="1" x14ac:dyDescent="0.2"/>
    <row r="3" spans="1:5" ht="53.25" customHeight="1" x14ac:dyDescent="0.2">
      <c r="B3" s="2" t="s">
        <v>118</v>
      </c>
    </row>
    <row r="4" spans="1:5" ht="11.25" customHeight="1" x14ac:dyDescent="0.2">
      <c r="B4" s="16" t="s">
        <v>1</v>
      </c>
    </row>
    <row r="5" spans="1:5" ht="12.75" customHeight="1" x14ac:dyDescent="0.2"/>
    <row r="6" spans="1:5" s="5" customFormat="1" ht="15.75" customHeight="1" x14ac:dyDescent="0.2">
      <c r="A6" s="3"/>
      <c r="B6" s="4" t="s">
        <v>2</v>
      </c>
      <c r="C6" s="4" t="s">
        <v>3</v>
      </c>
      <c r="D6" s="4" t="s">
        <v>117</v>
      </c>
      <c r="E6" s="4" t="s">
        <v>4</v>
      </c>
    </row>
    <row r="7" spans="1:5" ht="12.75" customHeight="1" x14ac:dyDescent="0.2">
      <c r="A7" s="6"/>
      <c r="B7" s="17" t="s">
        <v>31</v>
      </c>
      <c r="C7" s="18">
        <v>3</v>
      </c>
      <c r="D7" s="28">
        <f>[1]К_4!C10</f>
        <v>1599688</v>
      </c>
      <c r="E7" s="7">
        <v>742591</v>
      </c>
    </row>
    <row r="8" spans="1:5" ht="12.75" customHeight="1" x14ac:dyDescent="0.2">
      <c r="A8" s="6"/>
      <c r="B8" s="17" t="s">
        <v>32</v>
      </c>
      <c r="C8" s="18">
        <v>3</v>
      </c>
      <c r="D8" s="28">
        <f>[1]К_4!C23</f>
        <v>-654592</v>
      </c>
      <c r="E8" s="7">
        <v>-288572</v>
      </c>
    </row>
    <row r="9" spans="1:5" ht="23.25" customHeight="1" x14ac:dyDescent="0.2">
      <c r="A9" s="6"/>
      <c r="B9" s="17" t="s">
        <v>33</v>
      </c>
      <c r="C9" s="18">
        <v>3</v>
      </c>
      <c r="D9" s="28">
        <f>[1]К_4!C13</f>
        <v>154683</v>
      </c>
      <c r="E9" s="7">
        <v>26842</v>
      </c>
    </row>
    <row r="10" spans="1:5" s="14" customFormat="1" ht="18.75" customHeight="1" x14ac:dyDescent="0.3">
      <c r="A10" s="1"/>
      <c r="B10" s="10" t="s">
        <v>34</v>
      </c>
      <c r="C10" s="11"/>
      <c r="D10" s="12">
        <v>1099779</v>
      </c>
      <c r="E10" s="12">
        <v>480861</v>
      </c>
    </row>
    <row r="11" spans="1:5" ht="23.25" customHeight="1" x14ac:dyDescent="0.2">
      <c r="A11" s="6"/>
      <c r="B11" s="17" t="s">
        <v>35</v>
      </c>
      <c r="C11" s="18"/>
      <c r="D11" s="29"/>
      <c r="E11" s="8"/>
    </row>
    <row r="12" spans="1:5" s="14" customFormat="1" ht="18.75" customHeight="1" x14ac:dyDescent="0.3">
      <c r="A12" s="1"/>
      <c r="B12" s="10" t="s">
        <v>36</v>
      </c>
      <c r="C12" s="11"/>
      <c r="D12" s="12">
        <v>1099779</v>
      </c>
      <c r="E12" s="12">
        <v>480861</v>
      </c>
    </row>
    <row r="13" spans="1:5" ht="23.25" customHeight="1" x14ac:dyDescent="0.2">
      <c r="A13" s="6"/>
      <c r="B13" s="17" t="s">
        <v>37</v>
      </c>
      <c r="C13" s="18">
        <v>4</v>
      </c>
      <c r="D13" s="28">
        <f>[1]К_6!C13</f>
        <v>548272</v>
      </c>
      <c r="E13" s="7">
        <v>-573954</v>
      </c>
    </row>
    <row r="14" spans="1:5" ht="12.75" customHeight="1" x14ac:dyDescent="0.2">
      <c r="A14" s="6"/>
      <c r="B14" s="17" t="s">
        <v>38</v>
      </c>
      <c r="C14" s="18"/>
      <c r="D14" s="28">
        <f>[1]К_7!C9</f>
        <v>-17815</v>
      </c>
      <c r="E14" s="7">
        <v>65574</v>
      </c>
    </row>
    <row r="15" spans="1:5" ht="12.75" customHeight="1" x14ac:dyDescent="0.2">
      <c r="A15" s="6"/>
      <c r="B15" s="17" t="s">
        <v>39</v>
      </c>
      <c r="C15" s="18">
        <v>5</v>
      </c>
      <c r="D15" s="28">
        <f>[1]К_8!C18</f>
        <v>810103</v>
      </c>
      <c r="E15" s="7">
        <v>285849</v>
      </c>
    </row>
    <row r="16" spans="1:5" ht="12.75" customHeight="1" x14ac:dyDescent="0.2">
      <c r="A16" s="6"/>
      <c r="B16" s="17" t="s">
        <v>40</v>
      </c>
      <c r="C16" s="18">
        <v>5</v>
      </c>
      <c r="D16" s="28">
        <f>[1]К_8!C25</f>
        <v>-117582</v>
      </c>
      <c r="E16" s="7">
        <v>-41840</v>
      </c>
    </row>
    <row r="17" spans="1:5" ht="12.75" customHeight="1" x14ac:dyDescent="0.2">
      <c r="A17" s="6"/>
      <c r="B17" s="17" t="s">
        <v>41</v>
      </c>
      <c r="C17" s="18"/>
      <c r="D17" s="28">
        <v>105165</v>
      </c>
      <c r="E17" s="7">
        <v>6934</v>
      </c>
    </row>
    <row r="18" spans="1:5" ht="23.25" customHeight="1" x14ac:dyDescent="0.2">
      <c r="A18" s="6"/>
      <c r="B18" s="17" t="s">
        <v>42</v>
      </c>
      <c r="C18" s="18"/>
      <c r="D18" s="28">
        <f>23026-143690</f>
        <v>-120664</v>
      </c>
      <c r="E18" s="7">
        <v>151421</v>
      </c>
    </row>
    <row r="19" spans="1:5" ht="12.75" customHeight="1" x14ac:dyDescent="0.2">
      <c r="A19" s="6"/>
      <c r="B19" s="17" t="s">
        <v>43</v>
      </c>
      <c r="C19" s="18"/>
      <c r="D19" s="28">
        <f>[1]К_21!C11</f>
        <v>1</v>
      </c>
      <c r="E19" s="19">
        <v>24</v>
      </c>
    </row>
    <row r="20" spans="1:5" s="14" customFormat="1" ht="36" customHeight="1" x14ac:dyDescent="0.3">
      <c r="A20" s="1"/>
      <c r="B20" s="10" t="s">
        <v>44</v>
      </c>
      <c r="C20" s="11"/>
      <c r="D20" s="12">
        <f>SUM(D13:D19)</f>
        <v>1207480</v>
      </c>
      <c r="E20" s="12">
        <v>-105992</v>
      </c>
    </row>
    <row r="21" spans="1:5" s="14" customFormat="1" ht="18.75" customHeight="1" x14ac:dyDescent="0.3">
      <c r="A21" s="1"/>
      <c r="B21" s="10" t="s">
        <v>45</v>
      </c>
      <c r="C21" s="11"/>
      <c r="D21" s="12">
        <f>D12+D20</f>
        <v>2307259</v>
      </c>
      <c r="E21" s="12">
        <v>374869</v>
      </c>
    </row>
    <row r="22" spans="1:5" ht="12.75" customHeight="1" x14ac:dyDescent="0.2">
      <c r="A22" s="6"/>
      <c r="B22" s="17" t="s">
        <v>46</v>
      </c>
      <c r="C22" s="18">
        <v>6</v>
      </c>
      <c r="D22" s="28">
        <f>[1]К_9!C38</f>
        <v>-870602</v>
      </c>
      <c r="E22" s="7">
        <v>-695433</v>
      </c>
    </row>
    <row r="23" spans="1:5" s="14" customFormat="1" ht="18.75" customHeight="1" x14ac:dyDescent="0.3">
      <c r="A23" s="1"/>
      <c r="B23" s="10" t="s">
        <v>47</v>
      </c>
      <c r="C23" s="11"/>
      <c r="D23" s="12">
        <f>D21+D22</f>
        <v>1436657</v>
      </c>
      <c r="E23" s="12">
        <v>-320564</v>
      </c>
    </row>
    <row r="24" spans="1:5" ht="12.75" customHeight="1" x14ac:dyDescent="0.2">
      <c r="A24" s="6"/>
      <c r="B24" s="17" t="s">
        <v>48</v>
      </c>
      <c r="C24" s="18"/>
      <c r="D24" s="28">
        <v>-1725</v>
      </c>
      <c r="E24" s="8"/>
    </row>
    <row r="25" spans="1:5" s="14" customFormat="1" ht="36" customHeight="1" x14ac:dyDescent="0.3">
      <c r="A25" s="1"/>
      <c r="B25" s="10" t="s">
        <v>49</v>
      </c>
      <c r="C25" s="11"/>
      <c r="D25" s="12">
        <f>D23+D24</f>
        <v>1434932</v>
      </c>
      <c r="E25" s="12">
        <v>-320564</v>
      </c>
    </row>
    <row r="26" spans="1:5" ht="12.75" customHeight="1" x14ac:dyDescent="0.2">
      <c r="A26" s="6"/>
      <c r="B26" s="17" t="s">
        <v>50</v>
      </c>
      <c r="C26" s="18"/>
      <c r="D26" s="8"/>
      <c r="E26" s="8"/>
    </row>
    <row r="27" spans="1:5" ht="11.25" customHeight="1" x14ac:dyDescent="0.2"/>
    <row r="28" spans="1:5" ht="11.25" customHeight="1" x14ac:dyDescent="0.2">
      <c r="B28" s="15" t="s">
        <v>113</v>
      </c>
      <c r="D28" s="20">
        <f>D25-1434932</f>
        <v>0</v>
      </c>
    </row>
    <row r="29" spans="1:5" ht="11.25" customHeight="1" x14ac:dyDescent="0.2"/>
    <row r="30" spans="1:5" ht="11.25" customHeight="1" x14ac:dyDescent="0.2">
      <c r="B30" s="15" t="s">
        <v>29</v>
      </c>
    </row>
    <row r="31" spans="1:5" ht="11.25" customHeight="1" x14ac:dyDescent="0.2"/>
    <row r="32" spans="1:5" ht="11.25" customHeight="1" x14ac:dyDescent="0.2">
      <c r="B32" s="15" t="s">
        <v>30</v>
      </c>
    </row>
    <row r="33" ht="11.25" customHeight="1" x14ac:dyDescent="0.2"/>
  </sheetData>
  <pageMargins left="0.39370078740157477" right="0.39370078740157477" top="0.39370078740157477" bottom="0.39370078740157477" header="0" footer="0"/>
  <pageSetup paperSize="9" scale="89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E06DC-BD14-4C2B-A4B2-24AC446A09BC}">
  <sheetPr>
    <outlinePr summaryBelow="0" summaryRight="0"/>
    <pageSetUpPr autoPageBreaks="0"/>
  </sheetPr>
  <dimension ref="A1:I26"/>
  <sheetViews>
    <sheetView zoomScaleNormal="100" workbookViewId="0">
      <selection activeCell="D23" sqref="D23"/>
    </sheetView>
  </sheetViews>
  <sheetFormatPr defaultColWidth="10.6640625" defaultRowHeight="11.25" x14ac:dyDescent="0.2"/>
  <cols>
    <col min="1" max="1" width="4.33203125" customWidth="1"/>
    <col min="2" max="2" width="68.33203125" style="15" customWidth="1"/>
    <col min="3" max="6" width="28.5" style="15" customWidth="1"/>
    <col min="7" max="7" width="10.5" customWidth="1"/>
    <col min="8" max="8" width="17" customWidth="1"/>
  </cols>
  <sheetData>
    <row r="1" spans="1:9" ht="18.75" customHeight="1" x14ac:dyDescent="0.2">
      <c r="B1" s="1" t="s">
        <v>0</v>
      </c>
    </row>
    <row r="2" spans="1:9" ht="11.25" customHeight="1" x14ac:dyDescent="0.2"/>
    <row r="3" spans="1:9" ht="70.5" customHeight="1" x14ac:dyDescent="0.2">
      <c r="B3" s="2" t="s">
        <v>119</v>
      </c>
    </row>
    <row r="4" spans="1:9" ht="11.25" customHeight="1" x14ac:dyDescent="0.2">
      <c r="B4" s="16" t="s">
        <v>1</v>
      </c>
    </row>
    <row r="5" spans="1:9" ht="12.75" customHeight="1" x14ac:dyDescent="0.2"/>
    <row r="6" spans="1:9" s="5" customFormat="1" ht="30.75" customHeight="1" x14ac:dyDescent="0.2">
      <c r="A6" s="3"/>
      <c r="B6" s="4" t="s">
        <v>2</v>
      </c>
      <c r="C6" s="4" t="s">
        <v>51</v>
      </c>
      <c r="D6" s="4" t="s">
        <v>25</v>
      </c>
      <c r="E6" s="4" t="s">
        <v>26</v>
      </c>
      <c r="F6" s="4" t="s">
        <v>27</v>
      </c>
    </row>
    <row r="7" spans="1:9" ht="12" customHeight="1" x14ac:dyDescent="0.2">
      <c r="B7" s="21" t="s">
        <v>52</v>
      </c>
      <c r="C7" s="22">
        <v>20173830</v>
      </c>
      <c r="D7" s="22">
        <v>-1267</v>
      </c>
      <c r="E7" s="22">
        <v>4036270</v>
      </c>
      <c r="F7" s="22">
        <f>C7+D7+E7</f>
        <v>24208833</v>
      </c>
    </row>
    <row r="8" spans="1:9" ht="23.25" customHeight="1" x14ac:dyDescent="0.2">
      <c r="B8" s="23" t="s">
        <v>53</v>
      </c>
      <c r="C8" s="24"/>
      <c r="D8" s="24"/>
      <c r="E8" s="24"/>
      <c r="F8" s="24"/>
    </row>
    <row r="9" spans="1:9" ht="12" customHeight="1" x14ac:dyDescent="0.2">
      <c r="B9" s="25" t="s">
        <v>54</v>
      </c>
      <c r="C9" s="24"/>
      <c r="D9" s="24"/>
      <c r="E9" s="24"/>
      <c r="F9" s="24"/>
    </row>
    <row r="10" spans="1:9" ht="12" customHeight="1" x14ac:dyDescent="0.2">
      <c r="B10" s="25" t="s">
        <v>55</v>
      </c>
      <c r="C10" s="26">
        <v>1003221</v>
      </c>
      <c r="D10" s="26"/>
      <c r="E10" s="24"/>
      <c r="F10" s="26">
        <v>1003221</v>
      </c>
    </row>
    <row r="11" spans="1:9" ht="12" customHeight="1" x14ac:dyDescent="0.2">
      <c r="B11" s="25" t="s">
        <v>56</v>
      </c>
      <c r="C11" s="24"/>
      <c r="D11" s="24"/>
      <c r="E11" s="26">
        <v>26175</v>
      </c>
      <c r="F11" s="26">
        <v>26175</v>
      </c>
    </row>
    <row r="12" spans="1:9" ht="12" customHeight="1" x14ac:dyDescent="0.2">
      <c r="B12" s="25" t="s">
        <v>57</v>
      </c>
      <c r="C12" s="24"/>
      <c r="D12" s="24"/>
      <c r="E12" s="24"/>
      <c r="F12" s="24"/>
    </row>
    <row r="13" spans="1:9" ht="12" customHeight="1" x14ac:dyDescent="0.2">
      <c r="B13" s="21" t="s">
        <v>58</v>
      </c>
      <c r="C13" s="22">
        <f>[2]F1!E26</f>
        <v>21177051</v>
      </c>
      <c r="D13" s="22">
        <v>-1267</v>
      </c>
      <c r="E13" s="22">
        <f>[2]F1!E28</f>
        <v>4062445</v>
      </c>
      <c r="F13" s="22">
        <f>C13+D13+E13</f>
        <v>25238229</v>
      </c>
      <c r="H13" s="9"/>
      <c r="I13" s="9"/>
    </row>
    <row r="14" spans="1:9" ht="23.25" customHeight="1" x14ac:dyDescent="0.2">
      <c r="B14" s="23" t="s">
        <v>53</v>
      </c>
      <c r="C14" s="24"/>
      <c r="D14" s="24"/>
      <c r="E14" s="24"/>
      <c r="F14" s="24"/>
    </row>
    <row r="15" spans="1:9" ht="12" customHeight="1" x14ac:dyDescent="0.2">
      <c r="B15" s="25" t="s">
        <v>54</v>
      </c>
      <c r="C15" s="24"/>
      <c r="D15" s="24"/>
      <c r="E15" s="24"/>
      <c r="F15" s="24"/>
    </row>
    <row r="16" spans="1:9" ht="12" customHeight="1" x14ac:dyDescent="0.2">
      <c r="B16" s="25" t="s">
        <v>55</v>
      </c>
      <c r="C16" s="24"/>
      <c r="D16" s="24"/>
      <c r="E16" s="24"/>
      <c r="F16" s="24"/>
    </row>
    <row r="17" spans="2:9" ht="12" customHeight="1" x14ac:dyDescent="0.2">
      <c r="B17" s="25" t="s">
        <v>56</v>
      </c>
      <c r="C17" s="24"/>
      <c r="D17" s="24"/>
      <c r="E17" s="26">
        <f>'F2'!D25</f>
        <v>1434932</v>
      </c>
      <c r="F17" s="26">
        <f>E17</f>
        <v>1434932</v>
      </c>
    </row>
    <row r="18" spans="2:9" ht="12" customHeight="1" x14ac:dyDescent="0.2">
      <c r="B18" s="25" t="s">
        <v>57</v>
      </c>
      <c r="C18" s="24"/>
      <c r="D18" s="24"/>
      <c r="E18" s="24"/>
      <c r="F18" s="24"/>
    </row>
    <row r="19" spans="2:9" ht="12" customHeight="1" x14ac:dyDescent="0.2">
      <c r="B19" s="21" t="s">
        <v>120</v>
      </c>
      <c r="C19" s="22">
        <f>[2]F1!D26</f>
        <v>21177051</v>
      </c>
      <c r="D19" s="22">
        <v>-1267</v>
      </c>
      <c r="E19" s="22">
        <f>E17+E13-1</f>
        <v>5497376</v>
      </c>
      <c r="F19" s="22">
        <f>C19+D19+E19</f>
        <v>26673160</v>
      </c>
      <c r="H19" s="9"/>
      <c r="I19" s="9"/>
    </row>
    <row r="20" spans="2:9" ht="11.25" customHeight="1" x14ac:dyDescent="0.2"/>
    <row r="21" spans="2:9" ht="11.25" customHeight="1" x14ac:dyDescent="0.2">
      <c r="B21" s="15" t="s">
        <v>113</v>
      </c>
      <c r="F21" s="20">
        <f>'F1'!D29-F19</f>
        <v>0</v>
      </c>
    </row>
    <row r="22" spans="2:9" ht="11.25" customHeight="1" x14ac:dyDescent="0.2"/>
    <row r="23" spans="2:9" ht="11.25" customHeight="1" x14ac:dyDescent="0.2">
      <c r="B23" s="15" t="s">
        <v>29</v>
      </c>
    </row>
    <row r="24" spans="2:9" ht="11.25" customHeight="1" x14ac:dyDescent="0.2"/>
    <row r="25" spans="2:9" ht="11.25" customHeight="1" x14ac:dyDescent="0.2">
      <c r="B25" s="15" t="s">
        <v>30</v>
      </c>
    </row>
    <row r="26" spans="2:9" ht="11.25" customHeight="1" x14ac:dyDescent="0.2"/>
  </sheetData>
  <pageMargins left="0.39370078740157477" right="0.39370078740157477" top="0.39370078740157477" bottom="0.39370078740157477" header="0" footer="0"/>
  <pageSetup paperSize="9" scale="61" fitToWidth="0" fitToHeight="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76AF-A960-4A6D-AF51-4E16FABB1B59}">
  <dimension ref="A1:E73"/>
  <sheetViews>
    <sheetView tabSelected="1" zoomScaleNormal="100" workbookViewId="0">
      <selection activeCell="A15" sqref="A15"/>
    </sheetView>
  </sheetViews>
  <sheetFormatPr defaultRowHeight="12" x14ac:dyDescent="0.2"/>
  <cols>
    <col min="1" max="1" width="37.5" style="15" customWidth="1"/>
    <col min="2" max="2" width="9.33203125" style="15"/>
    <col min="3" max="3" width="18.33203125" style="96" customWidth="1"/>
    <col min="4" max="4" width="9.33203125" style="15"/>
    <col min="5" max="5" width="26" style="15" customWidth="1"/>
  </cols>
  <sheetData>
    <row r="1" spans="1:5" ht="16.5" x14ac:dyDescent="0.25">
      <c r="A1" s="30" t="s">
        <v>59</v>
      </c>
      <c r="B1" s="31"/>
      <c r="C1" s="81"/>
      <c r="D1" s="31"/>
      <c r="E1" s="31"/>
    </row>
    <row r="2" spans="1:5" ht="15" x14ac:dyDescent="0.25">
      <c r="A2" s="32"/>
      <c r="B2" s="33"/>
      <c r="C2" s="82"/>
      <c r="D2" s="33"/>
      <c r="E2" s="33"/>
    </row>
    <row r="3" spans="1:5" ht="15" x14ac:dyDescent="0.25">
      <c r="A3" s="32" t="s">
        <v>60</v>
      </c>
      <c r="B3" s="33"/>
      <c r="C3" s="82"/>
      <c r="D3" s="33"/>
      <c r="E3" s="33"/>
    </row>
    <row r="4" spans="1:5" ht="15" x14ac:dyDescent="0.25">
      <c r="A4" s="32" t="s">
        <v>123</v>
      </c>
      <c r="B4" s="33"/>
      <c r="C4" s="82"/>
      <c r="D4" s="33"/>
      <c r="E4" s="33"/>
    </row>
    <row r="5" spans="1:5" ht="15" x14ac:dyDescent="0.25">
      <c r="A5" s="34" t="s">
        <v>61</v>
      </c>
      <c r="B5" s="33"/>
      <c r="C5" s="82"/>
      <c r="D5" s="33"/>
      <c r="E5" s="33"/>
    </row>
    <row r="6" spans="1:5" ht="15" x14ac:dyDescent="0.25">
      <c r="A6" s="35"/>
      <c r="B6" s="33"/>
      <c r="C6" s="82"/>
      <c r="D6" s="33"/>
      <c r="E6" s="33"/>
    </row>
    <row r="7" spans="1:5" x14ac:dyDescent="0.2">
      <c r="A7" s="36"/>
      <c r="B7" s="37" t="s">
        <v>62</v>
      </c>
      <c r="C7" s="83" t="s">
        <v>63</v>
      </c>
      <c r="D7" s="37"/>
      <c r="E7" s="37" t="s">
        <v>63</v>
      </c>
    </row>
    <row r="8" spans="1:5" x14ac:dyDescent="0.2">
      <c r="A8" s="36"/>
      <c r="B8" s="37" t="s">
        <v>64</v>
      </c>
      <c r="C8" s="83" t="s">
        <v>65</v>
      </c>
      <c r="D8" s="37"/>
      <c r="E8" s="37" t="s">
        <v>66</v>
      </c>
    </row>
    <row r="9" spans="1:5" ht="15" x14ac:dyDescent="0.25">
      <c r="A9" s="36"/>
      <c r="B9" s="38"/>
      <c r="C9" s="83" t="s">
        <v>122</v>
      </c>
      <c r="D9" s="37"/>
      <c r="E9" s="37" t="s">
        <v>67</v>
      </c>
    </row>
    <row r="10" spans="1:5" ht="15" x14ac:dyDescent="0.25">
      <c r="A10" s="36"/>
      <c r="B10" s="38"/>
      <c r="C10" s="83" t="s">
        <v>68</v>
      </c>
      <c r="D10" s="37"/>
      <c r="E10" s="37" t="s">
        <v>69</v>
      </c>
    </row>
    <row r="11" spans="1:5" ht="29.25" customHeight="1" x14ac:dyDescent="0.2">
      <c r="A11" s="39" t="s">
        <v>70</v>
      </c>
      <c r="B11" s="40"/>
      <c r="C11" s="84"/>
      <c r="D11" s="41"/>
      <c r="E11" s="41"/>
    </row>
    <row r="12" spans="1:5" ht="24" customHeight="1" x14ac:dyDescent="0.2">
      <c r="A12" s="41" t="s">
        <v>71</v>
      </c>
      <c r="B12" s="42"/>
      <c r="C12" s="85">
        <v>1436657</v>
      </c>
      <c r="D12" s="44"/>
      <c r="E12" s="43">
        <v>1026175</v>
      </c>
    </row>
    <row r="13" spans="1:5" x14ac:dyDescent="0.2">
      <c r="A13" s="41" t="s">
        <v>72</v>
      </c>
      <c r="B13" s="42"/>
      <c r="C13" s="86"/>
      <c r="D13" s="44"/>
      <c r="E13" s="44"/>
    </row>
    <row r="14" spans="1:5" ht="47.25" customHeight="1" x14ac:dyDescent="0.2">
      <c r="A14" s="41" t="s">
        <v>73</v>
      </c>
      <c r="B14" s="45"/>
      <c r="C14" s="85">
        <v>120664</v>
      </c>
      <c r="D14" s="44"/>
      <c r="E14" s="43">
        <v>-224867</v>
      </c>
    </row>
    <row r="15" spans="1:5" ht="52.5" customHeight="1" x14ac:dyDescent="0.2">
      <c r="A15" s="41" t="s">
        <v>74</v>
      </c>
      <c r="B15" s="45"/>
      <c r="C15" s="85"/>
      <c r="D15" s="44"/>
    </row>
    <row r="16" spans="1:5" ht="42" customHeight="1" x14ac:dyDescent="0.2">
      <c r="A16" s="41" t="s">
        <v>75</v>
      </c>
      <c r="B16" s="45"/>
      <c r="C16" s="85"/>
      <c r="D16" s="44"/>
      <c r="E16" s="43">
        <v>1991.2417999999998</v>
      </c>
    </row>
    <row r="17" spans="1:5" ht="19.5" customHeight="1" x14ac:dyDescent="0.2">
      <c r="A17" s="41" t="s">
        <v>76</v>
      </c>
      <c r="B17" s="45"/>
      <c r="C17" s="85">
        <f>-2115953-28</f>
        <v>-2115981</v>
      </c>
      <c r="D17" s="44"/>
      <c r="E17" s="46">
        <v>689529</v>
      </c>
    </row>
    <row r="18" spans="1:5" ht="36.75" hidden="1" customHeight="1" x14ac:dyDescent="0.2">
      <c r="A18" s="41" t="s">
        <v>77</v>
      </c>
      <c r="B18" s="45"/>
      <c r="C18" s="85">
        <f>-[3]F2!D14</f>
        <v>-45262</v>
      </c>
      <c r="D18" s="44"/>
      <c r="E18" s="43">
        <v>-45262</v>
      </c>
    </row>
    <row r="19" spans="1:5" hidden="1" x14ac:dyDescent="0.2">
      <c r="A19" s="41" t="s">
        <v>78</v>
      </c>
      <c r="B19" s="45"/>
      <c r="C19" s="85">
        <f>'[3]5610'!C31/1000</f>
        <v>27310.721829999999</v>
      </c>
      <c r="D19" s="44"/>
      <c r="E19" s="43">
        <v>27310.721829999999</v>
      </c>
    </row>
    <row r="20" spans="1:5" hidden="1" x14ac:dyDescent="0.2">
      <c r="A20" s="41" t="s">
        <v>79</v>
      </c>
      <c r="B20" s="45"/>
      <c r="C20" s="85">
        <f>-[3]F2!D7+[3]F2!D9</f>
        <v>-2885040.2792999996</v>
      </c>
      <c r="D20" s="44"/>
      <c r="E20" s="43">
        <v>-2885040.2792999996</v>
      </c>
    </row>
    <row r="21" spans="1:5" hidden="1" x14ac:dyDescent="0.2">
      <c r="A21" s="41" t="s">
        <v>32</v>
      </c>
      <c r="B21" s="45"/>
      <c r="C21" s="85">
        <f>-[3]F2!D8</f>
        <v>1335660</v>
      </c>
      <c r="D21" s="44"/>
      <c r="E21" s="43">
        <v>1335660</v>
      </c>
    </row>
    <row r="22" spans="1:5" ht="12.75" hidden="1" thickBot="1" x14ac:dyDescent="0.25">
      <c r="A22" s="47"/>
      <c r="B22" s="48"/>
      <c r="C22" s="87"/>
      <c r="D22" s="50"/>
      <c r="E22" s="49"/>
    </row>
    <row r="23" spans="1:5" ht="33.75" hidden="1" x14ac:dyDescent="0.2">
      <c r="A23" s="41" t="s">
        <v>80</v>
      </c>
      <c r="B23" s="42"/>
      <c r="C23" s="85">
        <f>C12+C14+C17+C18+C19+C20+C21+C16</f>
        <v>-2125991.5574699994</v>
      </c>
      <c r="D23" s="43"/>
      <c r="E23" s="43">
        <v>-74503.315669999647</v>
      </c>
    </row>
    <row r="24" spans="1:5" ht="12" customHeight="1" x14ac:dyDescent="0.2">
      <c r="A24" s="41"/>
      <c r="B24" s="51"/>
      <c r="C24" s="84"/>
      <c r="D24" s="44"/>
      <c r="E24" s="41"/>
    </row>
    <row r="25" spans="1:5" ht="22.5" x14ac:dyDescent="0.2">
      <c r="A25" s="41" t="s">
        <v>81</v>
      </c>
      <c r="B25" s="40"/>
      <c r="C25" s="84"/>
      <c r="D25" s="44"/>
      <c r="E25" s="41"/>
    </row>
    <row r="26" spans="1:5" ht="23.25" x14ac:dyDescent="0.25">
      <c r="A26" s="41" t="s">
        <v>82</v>
      </c>
      <c r="B26" s="51"/>
      <c r="C26" s="84"/>
      <c r="D26" s="44"/>
      <c r="E26" s="52"/>
    </row>
    <row r="27" spans="1:5" ht="26.25" customHeight="1" x14ac:dyDescent="0.2">
      <c r="A27" s="41" t="s">
        <v>83</v>
      </c>
      <c r="B27" s="53"/>
      <c r="C27" s="88">
        <v>142696</v>
      </c>
      <c r="D27" s="44"/>
      <c r="E27" s="46">
        <v>512815</v>
      </c>
    </row>
    <row r="28" spans="1:5" ht="15" x14ac:dyDescent="0.25">
      <c r="A28" s="41" t="s">
        <v>84</v>
      </c>
      <c r="B28" s="53"/>
      <c r="C28" s="84"/>
      <c r="D28" s="44"/>
      <c r="E28" s="52"/>
    </row>
    <row r="29" spans="1:5" ht="41.25" customHeight="1" x14ac:dyDescent="0.25">
      <c r="A29" s="41" t="s">
        <v>85</v>
      </c>
      <c r="B29" s="40"/>
      <c r="C29" s="88">
        <v>-1221162</v>
      </c>
      <c r="D29" s="44"/>
      <c r="E29" s="52">
        <v>-1786184</v>
      </c>
    </row>
    <row r="30" spans="1:5" x14ac:dyDescent="0.2">
      <c r="A30" s="41" t="s">
        <v>14</v>
      </c>
      <c r="B30" s="40"/>
      <c r="C30" s="88">
        <v>41853</v>
      </c>
      <c r="D30" s="44"/>
      <c r="E30" s="46">
        <v>-168738</v>
      </c>
    </row>
    <row r="31" spans="1:5" ht="39" customHeight="1" x14ac:dyDescent="0.25">
      <c r="A31" s="41" t="s">
        <v>86</v>
      </c>
      <c r="B31" s="40"/>
      <c r="C31" s="84"/>
      <c r="D31" s="44"/>
      <c r="E31" s="52"/>
    </row>
    <row r="32" spans="1:5" ht="15" x14ac:dyDescent="0.25">
      <c r="A32" s="41" t="s">
        <v>18</v>
      </c>
      <c r="B32" s="40"/>
      <c r="C32" s="88">
        <v>-998163</v>
      </c>
      <c r="D32" s="44"/>
      <c r="E32" s="52">
        <v>485711</v>
      </c>
    </row>
    <row r="33" spans="1:5" ht="12.75" thickBot="1" x14ac:dyDescent="0.25">
      <c r="A33" s="47" t="s">
        <v>21</v>
      </c>
      <c r="B33" s="54"/>
      <c r="C33" s="89">
        <v>224804</v>
      </c>
      <c r="D33" s="50"/>
      <c r="E33" s="55">
        <v>-156846</v>
      </c>
    </row>
    <row r="34" spans="1:5" x14ac:dyDescent="0.2">
      <c r="A34" s="41"/>
      <c r="B34" s="40"/>
      <c r="C34" s="86"/>
      <c r="D34" s="44"/>
      <c r="E34" s="43"/>
    </row>
    <row r="35" spans="1:5" ht="42" customHeight="1" x14ac:dyDescent="0.2">
      <c r="A35" s="41" t="s">
        <v>87</v>
      </c>
      <c r="B35" s="40"/>
      <c r="C35" s="85">
        <f>C33+C32+C30+C29+C27+C17+C14+C12</f>
        <v>-2368632</v>
      </c>
      <c r="D35" s="43"/>
      <c r="E35" s="43">
        <v>-1187745.3156699997</v>
      </c>
    </row>
    <row r="36" spans="1:5" ht="35.25" customHeight="1" x14ac:dyDescent="0.2">
      <c r="A36" s="41" t="s">
        <v>88</v>
      </c>
      <c r="B36" s="40"/>
      <c r="C36" s="90">
        <v>-8137</v>
      </c>
      <c r="D36" s="44"/>
      <c r="E36" s="46">
        <v>-21477</v>
      </c>
    </row>
    <row r="37" spans="1:5" ht="34.5" customHeight="1" x14ac:dyDescent="0.2">
      <c r="A37" s="41" t="s">
        <v>89</v>
      </c>
      <c r="B37" s="40"/>
      <c r="C37" s="85">
        <v>1653651</v>
      </c>
      <c r="D37" s="44"/>
      <c r="E37" s="43">
        <v>2991687</v>
      </c>
    </row>
    <row r="38" spans="1:5" ht="33" customHeight="1" thickBot="1" x14ac:dyDescent="0.3">
      <c r="A38" s="47" t="s">
        <v>90</v>
      </c>
      <c r="B38" s="56"/>
      <c r="C38" s="89">
        <v>661840</v>
      </c>
      <c r="D38" s="56"/>
      <c r="E38" s="57">
        <v>-1314704</v>
      </c>
    </row>
    <row r="39" spans="1:5" x14ac:dyDescent="0.2">
      <c r="A39" s="58"/>
      <c r="B39" s="53"/>
      <c r="C39" s="86"/>
      <c r="D39" s="44"/>
      <c r="E39" s="44"/>
    </row>
    <row r="40" spans="1:5" ht="26.25" customHeight="1" thickBot="1" x14ac:dyDescent="0.25">
      <c r="A40" s="47" t="s">
        <v>91</v>
      </c>
      <c r="B40" s="59"/>
      <c r="C40" s="87">
        <f>C35+C36+C37+C38</f>
        <v>-61278</v>
      </c>
      <c r="D40" s="49"/>
      <c r="E40" s="49">
        <v>467760.68433000031</v>
      </c>
    </row>
    <row r="41" spans="1:5" x14ac:dyDescent="0.2">
      <c r="A41" s="41"/>
      <c r="B41" s="53"/>
      <c r="C41" s="86"/>
      <c r="D41" s="44"/>
      <c r="E41" s="43"/>
    </row>
    <row r="42" spans="1:5" ht="45.75" customHeight="1" x14ac:dyDescent="0.2">
      <c r="A42" s="58" t="s">
        <v>92</v>
      </c>
      <c r="B42" s="53"/>
      <c r="C42" s="86"/>
      <c r="D42" s="44"/>
      <c r="E42" s="43"/>
    </row>
    <row r="43" spans="1:5" ht="30" customHeight="1" x14ac:dyDescent="0.2">
      <c r="A43" s="41" t="s">
        <v>93</v>
      </c>
      <c r="B43" s="53"/>
      <c r="C43" s="85">
        <v>-21101</v>
      </c>
      <c r="D43" s="44"/>
      <c r="E43" s="43">
        <v>-51829</v>
      </c>
    </row>
    <row r="44" spans="1:5" ht="27.75" customHeight="1" x14ac:dyDescent="0.2">
      <c r="A44" s="41" t="s">
        <v>94</v>
      </c>
      <c r="B44" s="53"/>
      <c r="C44" s="85"/>
      <c r="D44" s="44"/>
      <c r="E44" s="43">
        <v>2505</v>
      </c>
    </row>
    <row r="45" spans="1:5" ht="34.5" customHeight="1" thickBot="1" x14ac:dyDescent="0.25">
      <c r="A45" s="47" t="s">
        <v>95</v>
      </c>
      <c r="B45" s="59"/>
      <c r="C45" s="87"/>
      <c r="D45" s="50"/>
      <c r="E45" s="47"/>
    </row>
    <row r="46" spans="1:5" x14ac:dyDescent="0.2">
      <c r="A46" s="41"/>
      <c r="B46" s="53"/>
      <c r="C46" s="86"/>
      <c r="D46" s="44"/>
      <c r="E46" s="46"/>
    </row>
    <row r="47" spans="1:5" ht="36.75" customHeight="1" thickBot="1" x14ac:dyDescent="0.25">
      <c r="A47" s="47" t="s">
        <v>96</v>
      </c>
      <c r="B47" s="59"/>
      <c r="C47" s="87">
        <f>C43+C44</f>
        <v>-21101</v>
      </c>
      <c r="D47" s="49"/>
      <c r="E47" s="49">
        <v>-49324</v>
      </c>
    </row>
    <row r="48" spans="1:5" ht="40.5" customHeight="1" x14ac:dyDescent="0.2">
      <c r="A48" s="39" t="s">
        <v>97</v>
      </c>
      <c r="B48" s="41"/>
      <c r="C48" s="84"/>
      <c r="D48" s="41"/>
      <c r="E48" s="41"/>
    </row>
    <row r="49" spans="1:5" ht="40.5" customHeight="1" x14ac:dyDescent="0.2">
      <c r="A49" s="60" t="s">
        <v>98</v>
      </c>
      <c r="B49" s="61"/>
      <c r="C49" s="91"/>
      <c r="D49" s="60"/>
      <c r="E49" s="62"/>
    </row>
    <row r="50" spans="1:5" ht="36" customHeight="1" thickBot="1" x14ac:dyDescent="0.25">
      <c r="A50" s="63" t="s">
        <v>99</v>
      </c>
      <c r="B50" s="63"/>
      <c r="C50" s="92"/>
      <c r="D50" s="63"/>
      <c r="E50" s="47">
        <v>-1000000</v>
      </c>
    </row>
    <row r="51" spans="1:5" ht="41.25" customHeight="1" x14ac:dyDescent="0.2">
      <c r="A51" s="41" t="s">
        <v>100</v>
      </c>
      <c r="B51" s="41"/>
      <c r="C51" s="90">
        <f>C49+C50</f>
        <v>0</v>
      </c>
      <c r="D51" s="46"/>
      <c r="E51" s="46">
        <v>-1000000</v>
      </c>
    </row>
    <row r="52" spans="1:5" ht="21.75" customHeight="1" thickBot="1" x14ac:dyDescent="0.25">
      <c r="A52" s="47" t="s">
        <v>101</v>
      </c>
      <c r="B52" s="47"/>
      <c r="C52" s="93"/>
      <c r="D52" s="47"/>
      <c r="E52" s="47"/>
    </row>
    <row r="53" spans="1:5" ht="45" customHeight="1" x14ac:dyDescent="0.2">
      <c r="A53" s="64" t="s">
        <v>102</v>
      </c>
      <c r="B53" s="65"/>
      <c r="C53" s="94">
        <v>-60318</v>
      </c>
      <c r="D53" s="66"/>
      <c r="E53" s="67">
        <v>-37026</v>
      </c>
    </row>
    <row r="54" spans="1:5" ht="35.25" customHeight="1" x14ac:dyDescent="0.2">
      <c r="A54" s="68" t="s">
        <v>103</v>
      </c>
      <c r="B54" s="27"/>
      <c r="C54" s="95"/>
      <c r="D54" s="27"/>
      <c r="E54" s="27"/>
    </row>
    <row r="55" spans="1:5" x14ac:dyDescent="0.2">
      <c r="A55" s="69"/>
      <c r="B55" s="45"/>
      <c r="C55" s="84"/>
      <c r="D55" s="41"/>
      <c r="E55" s="41"/>
    </row>
    <row r="56" spans="1:5" ht="31.5" customHeight="1" x14ac:dyDescent="0.2">
      <c r="A56" s="41" t="s">
        <v>104</v>
      </c>
      <c r="B56" s="43"/>
      <c r="C56" s="85">
        <f>C40+C47+C51+C53</f>
        <v>-142697</v>
      </c>
      <c r="D56" s="43"/>
      <c r="E56" s="43">
        <v>-618589.31566999969</v>
      </c>
    </row>
    <row r="57" spans="1:5" x14ac:dyDescent="0.2">
      <c r="A57" s="41"/>
      <c r="B57" s="45"/>
      <c r="C57" s="85"/>
      <c r="D57" s="44"/>
      <c r="E57" s="43"/>
    </row>
    <row r="58" spans="1:5" ht="30" customHeight="1" x14ac:dyDescent="0.2">
      <c r="A58" s="41" t="s">
        <v>105</v>
      </c>
      <c r="B58" s="70"/>
      <c r="C58" s="85"/>
      <c r="D58" s="71"/>
      <c r="E58" s="41"/>
    </row>
    <row r="59" spans="1:5" ht="29.25" customHeight="1" thickBot="1" x14ac:dyDescent="0.25">
      <c r="A59" s="47" t="s">
        <v>106</v>
      </c>
      <c r="B59" s="72"/>
      <c r="C59" s="87">
        <f>E62</f>
        <v>1075833</v>
      </c>
      <c r="D59" s="73"/>
      <c r="E59" s="49">
        <v>1694422.2919300001</v>
      </c>
    </row>
    <row r="60" spans="1:5" x14ac:dyDescent="0.2">
      <c r="A60" s="41"/>
      <c r="B60" s="45"/>
      <c r="C60" s="84"/>
      <c r="D60" s="44"/>
      <c r="E60" s="74"/>
    </row>
    <row r="61" spans="1:5" ht="23.25" customHeight="1" x14ac:dyDescent="0.2">
      <c r="A61" s="41" t="s">
        <v>105</v>
      </c>
      <c r="B61" s="70"/>
      <c r="C61" s="85"/>
      <c r="D61" s="44"/>
      <c r="E61" s="43"/>
    </row>
    <row r="62" spans="1:5" ht="24" customHeight="1" thickBot="1" x14ac:dyDescent="0.25">
      <c r="A62" s="75" t="s">
        <v>107</v>
      </c>
      <c r="B62" s="76"/>
      <c r="C62" s="77">
        <f>C59+C56</f>
        <v>933136</v>
      </c>
      <c r="D62" s="78"/>
      <c r="E62" s="77">
        <v>1075833</v>
      </c>
    </row>
    <row r="63" spans="1:5" ht="15.75" thickTop="1" x14ac:dyDescent="0.25">
      <c r="A63" s="35"/>
      <c r="B63" s="33"/>
      <c r="C63" s="82"/>
      <c r="D63" s="33"/>
      <c r="E63" s="33"/>
    </row>
    <row r="64" spans="1:5" ht="15" x14ac:dyDescent="0.25">
      <c r="A64" s="32"/>
      <c r="B64" s="33"/>
      <c r="C64" s="88"/>
      <c r="D64" s="33"/>
      <c r="E64" s="52"/>
    </row>
    <row r="65" spans="1:5" ht="15" x14ac:dyDescent="0.25">
      <c r="A65" s="79" t="s">
        <v>108</v>
      </c>
      <c r="B65" s="33"/>
      <c r="C65" s="82"/>
      <c r="D65" s="33"/>
      <c r="E65" s="33"/>
    </row>
    <row r="66" spans="1:5" ht="15" x14ac:dyDescent="0.25">
      <c r="A66" s="80"/>
      <c r="B66" s="33"/>
      <c r="C66" s="82"/>
      <c r="D66" s="33"/>
      <c r="E66" s="33"/>
    </row>
    <row r="67" spans="1:5" ht="15" x14ac:dyDescent="0.25">
      <c r="A67" s="80"/>
      <c r="B67" s="33"/>
      <c r="C67" s="82"/>
      <c r="D67" s="33"/>
      <c r="E67" s="33"/>
    </row>
    <row r="68" spans="1:5" ht="15" x14ac:dyDescent="0.25">
      <c r="A68" s="80" t="s">
        <v>109</v>
      </c>
      <c r="B68" s="80" t="s">
        <v>109</v>
      </c>
      <c r="C68" s="82"/>
      <c r="D68" s="33"/>
      <c r="E68" s="33"/>
    </row>
    <row r="69" spans="1:5" ht="15" x14ac:dyDescent="0.25">
      <c r="A69" s="79" t="s">
        <v>114</v>
      </c>
      <c r="B69" s="79" t="s">
        <v>110</v>
      </c>
      <c r="C69" s="82"/>
      <c r="D69" s="33"/>
      <c r="E69" s="33"/>
    </row>
    <row r="70" spans="1:5" ht="15" x14ac:dyDescent="0.25">
      <c r="A70" s="79" t="s">
        <v>115</v>
      </c>
      <c r="B70" s="79" t="s">
        <v>111</v>
      </c>
      <c r="C70" s="82"/>
      <c r="D70" s="33"/>
      <c r="E70" s="33"/>
    </row>
    <row r="71" spans="1:5" ht="15" x14ac:dyDescent="0.25">
      <c r="A71" s="80"/>
      <c r="B71" s="33"/>
      <c r="C71" s="82"/>
      <c r="D71" s="33"/>
      <c r="E71" s="33"/>
    </row>
    <row r="72" spans="1:5" ht="15" x14ac:dyDescent="0.25">
      <c r="A72" s="79" t="s">
        <v>121</v>
      </c>
      <c r="B72" s="79"/>
      <c r="C72" s="82"/>
      <c r="D72" s="33"/>
      <c r="E72" s="33"/>
    </row>
    <row r="73" spans="1:5" ht="15" x14ac:dyDescent="0.25">
      <c r="A73" s="79" t="s">
        <v>112</v>
      </c>
      <c r="B73" s="79"/>
      <c r="C73" s="82"/>
      <c r="D73" s="33"/>
      <c r="E73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F1</vt:lpstr>
      <vt:lpstr>F2</vt:lpstr>
      <vt:lpstr>ДвижениеКапитал</vt:lpstr>
      <vt:lpstr>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Кымбат Тракпанова</dc:creator>
  <cp:lastModifiedBy>Кымбат Тракпанова</cp:lastModifiedBy>
  <cp:lastPrinted>2023-07-24T10:47:01Z</cp:lastPrinted>
  <dcterms:created xsi:type="dcterms:W3CDTF">2023-04-14T08:43:53Z</dcterms:created>
  <dcterms:modified xsi:type="dcterms:W3CDTF">2023-07-24T11:24:31Z</dcterms:modified>
</cp:coreProperties>
</file>