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rakpanova\Documents\ФО с пояснительной запиской\30.06.2022\"/>
    </mc:Choice>
  </mc:AlternateContent>
  <xr:revisionPtr revIDLastSave="0" documentId="13_ncr:1_{0F89972E-6C0A-4F02-85F1-1EB54A96F5C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1" sheetId="1" r:id="rId1"/>
    <sheet name="F2" sheetId="2" r:id="rId2"/>
    <sheet name="ДвижениеКапитал" sheetId="3" r:id="rId3"/>
    <sheet name="ОДД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4" l="1"/>
  <c r="C14" i="4"/>
  <c r="C23" i="4"/>
  <c r="C27" i="4"/>
  <c r="C25" i="4"/>
  <c r="C15" i="4"/>
  <c r="C48" i="4"/>
  <c r="C45" i="4"/>
  <c r="C46" i="4"/>
  <c r="C37" i="4"/>
  <c r="C36" i="4"/>
  <c r="C17" i="4"/>
  <c r="F23" i="1"/>
  <c r="F20" i="1"/>
  <c r="C28" i="4" s="1"/>
  <c r="F21" i="1"/>
  <c r="F19" i="1"/>
  <c r="C24" i="4"/>
  <c r="F9" i="1"/>
  <c r="F10" i="1"/>
  <c r="F11" i="1"/>
  <c r="F12" i="1"/>
  <c r="F13" i="1"/>
  <c r="F14" i="1"/>
  <c r="F15" i="1"/>
  <c r="F8" i="1"/>
  <c r="F16" i="1"/>
  <c r="F17" i="1"/>
  <c r="F18" i="1"/>
  <c r="F22" i="1"/>
  <c r="F24" i="1"/>
  <c r="F25" i="1"/>
  <c r="F26" i="1"/>
  <c r="F27" i="1"/>
  <c r="C18" i="4"/>
  <c r="C19" i="4"/>
  <c r="C16" i="4"/>
  <c r="C12" i="4"/>
  <c r="C49" i="4"/>
  <c r="F12" i="3"/>
  <c r="C13" i="3"/>
  <c r="F16" i="3" l="1"/>
  <c r="F20" i="3"/>
  <c r="F19" i="3"/>
  <c r="F18" i="3"/>
  <c r="E20" i="3"/>
  <c r="E16" i="3"/>
  <c r="F14" i="3"/>
  <c r="F7" i="3"/>
  <c r="D22" i="2"/>
  <c r="D23" i="2"/>
  <c r="D25" i="2" s="1"/>
  <c r="G25" i="2" s="1"/>
  <c r="D21" i="2"/>
  <c r="D20" i="2"/>
  <c r="G19" i="2"/>
  <c r="G18" i="2"/>
  <c r="G16" i="2"/>
  <c r="G15" i="2"/>
  <c r="G14" i="2"/>
  <c r="G13" i="2"/>
  <c r="G9" i="2"/>
  <c r="D12" i="2"/>
  <c r="D21" i="1"/>
  <c r="D27" i="1" s="1"/>
  <c r="D20" i="1"/>
  <c r="D26" i="1"/>
  <c r="D16" i="1"/>
  <c r="D15" i="1"/>
  <c r="B48" i="4" l="1"/>
  <c r="C43" i="4"/>
  <c r="C38" i="4"/>
  <c r="C21" i="4"/>
  <c r="C29" i="4" s="1"/>
  <c r="C33" i="4" s="1"/>
  <c r="C47" i="4" l="1"/>
</calcChain>
</file>

<file path=xl/sharedStrings.xml><?xml version="1.0" encoding="utf-8"?>
<sst xmlns="http://schemas.openxmlformats.org/spreadsheetml/2006/main" count="144" uniqueCount="116">
  <si>
    <t>АО "BCC  INVEST" ДО АО "БЦК"</t>
  </si>
  <si>
    <t>(в тысячах казахстанских тенге)</t>
  </si>
  <si>
    <t>Статья</t>
  </si>
  <si>
    <t>Примечания</t>
  </si>
  <si>
    <t>30 июня 2021 г.</t>
  </si>
  <si>
    <t>АКТИВЫ:</t>
  </si>
  <si>
    <t xml:space="preserve">Денежные средства и их эквиваленты </t>
  </si>
  <si>
    <t>Основные средства и нематериальные активы</t>
  </si>
  <si>
    <t>Прочие активы</t>
  </si>
  <si>
    <t>ИТОГО АКТИВЫ</t>
  </si>
  <si>
    <t>ОБЯЗАТЕЛЬСТВА:</t>
  </si>
  <si>
    <t>Средства банков</t>
  </si>
  <si>
    <t>Прочие обязательства</t>
  </si>
  <si>
    <t>Итого обязательства</t>
  </si>
  <si>
    <t>Нераспределенная прибыль</t>
  </si>
  <si>
    <t>Итого капитал</t>
  </si>
  <si>
    <t>ИТОГО ОБЯЗАТЕЛЬСТВА И КАПИТАЛ</t>
  </si>
  <si>
    <t>Первый руководитель  _______________   Кышпанаков В. А.</t>
  </si>
  <si>
    <t>Главный бухгалтер ________________ Сагинова Г. К.</t>
  </si>
  <si>
    <t>Процентный доход</t>
  </si>
  <si>
    <t>Процентный расход</t>
  </si>
  <si>
    <t>Формирование резерва под обесценение активов,по которым начисляются проценты</t>
  </si>
  <si>
    <t>ЧИСТЫЙ ПРОЦЕНТНЫЙ ДОХОД (УБЫТОК)</t>
  </si>
  <si>
    <t>Чистый (убыток)/прибыль по операциям с иностранной валютой</t>
  </si>
  <si>
    <t>ОПЕРАЦИОННЫЕ ДОХОДЫ</t>
  </si>
  <si>
    <t>ОПЕРАЦИОННЫЕ РАСХОДЫ</t>
  </si>
  <si>
    <t>ПРИБЫЛЬ НА АКЦИЮ (тенге)</t>
  </si>
  <si>
    <t>Резерв изменения справедливой стоимости</t>
  </si>
  <si>
    <t xml:space="preserve">Исполнитель _________________ </t>
  </si>
  <si>
    <t>Акционерное Общество «BCC Invest»</t>
  </si>
  <si>
    <t>Отчет О Движении Денежных Средств</t>
  </si>
  <si>
    <t>(В Тысячах Казахстанских Тенге)</t>
  </si>
  <si>
    <t>Приме-</t>
  </si>
  <si>
    <t>Год,</t>
  </si>
  <si>
    <t>чания</t>
  </si>
  <si>
    <t>закончившийся</t>
  </si>
  <si>
    <t>30 июня</t>
  </si>
  <si>
    <t>2021 года</t>
  </si>
  <si>
    <t>ДВИЖЕНИЕ ДЕНЕЖНЫХ СРЕДСТВ ОТ ОПЕРАЦИОННОЙ ДЕЯТЕЛЬНОСТИ:</t>
  </si>
  <si>
    <t>Прибыль до подоходного налога</t>
  </si>
  <si>
    <t>Корректировки:</t>
  </si>
  <si>
    <t>Начисление кредитных убытков по денежным средствам и их эквивалентам и прочим финансовым активам</t>
  </si>
  <si>
    <t>Чистая нереализованная прибыль по финансовым активам, оцениваемым по справедливой стоимости, изменения которой отражаются в составе прибыли или убытка</t>
  </si>
  <si>
    <t>Чистый (убыток)/доход от операций с иностранной валютой</t>
  </si>
  <si>
    <t>Износ и амортизация</t>
  </si>
  <si>
    <t>Процентный расходы</t>
  </si>
  <si>
    <t>Потоки денежных средств от/в операционной деятельности до изменения в операционных активах и обязательствах</t>
  </si>
  <si>
    <t xml:space="preserve">(Увеличение)/уменьшение операционных активов: </t>
  </si>
  <si>
    <t>Дебиторская задолженность по сделкам «обратного РЕПО»</t>
  </si>
  <si>
    <t>Финансовые активы, оцениваемые по справедливой стоимости, изменения которой отражаются в составе прибыли или убытка за период</t>
  </si>
  <si>
    <t xml:space="preserve">Прочие активы </t>
  </si>
  <si>
    <t>Увеличение/уменьшение операционных обязательств:</t>
  </si>
  <si>
    <t xml:space="preserve">Чистое движение денежных средств, использованных в операционной деятельности, до уплаты подоходного налога и вознаграждения  </t>
  </si>
  <si>
    <t>Подоходный налог уплаченный</t>
  </si>
  <si>
    <t>Вознаграждение полученное</t>
  </si>
  <si>
    <t>Вознаграждение уплаченное</t>
  </si>
  <si>
    <t xml:space="preserve">Потоки денежных средств, использованные в операционной деятельности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</si>
  <si>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</si>
  <si>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</si>
  <si>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выбытия основных средств</t>
  </si>
  <si>
    <t>Использование денежных средств в инвестиционной деятельности</t>
  </si>
  <si>
    <t>ДВИЖЕНИЕ ДЕНЕЖНЫХ СРЕДСТВ ОТ ФИНАНСОВОЙ ДЕЯТЕЛЬНОСТИ:</t>
  </si>
  <si>
    <t>Поступления от выпуска акций</t>
  </si>
  <si>
    <t>Дивиденды уплаченные</t>
  </si>
  <si>
    <t>Использование денежных средств в финансовой деятельности</t>
  </si>
  <si>
    <t>Влияние изменений обменных курсов на денежные средства и их эквиваленты</t>
  </si>
  <si>
    <t>Влияние изменений ожидаемых кредитных убытков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</si>
  <si>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</si>
  <si>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 начало</t>
  </si>
  <si>
    <t xml:space="preserve">Денежные средства и их эквиваленты на конец </t>
  </si>
  <si>
    <t>От имени Правления Компании:</t>
  </si>
  <si>
    <t>__________________________________</t>
  </si>
  <si>
    <t>Сагинова Г.К.</t>
  </si>
  <si>
    <t>Главный бухгалтер</t>
  </si>
  <si>
    <t>г. Алматы</t>
  </si>
  <si>
    <t>Инвестиционные ценные бумаги</t>
  </si>
  <si>
    <t>Обремененные инвестиционные ценные бумаги</t>
  </si>
  <si>
    <t>Не обремененные инвестиционные ценные бумаги</t>
  </si>
  <si>
    <t>Активы  по текущему подоходному  налогу</t>
  </si>
  <si>
    <t>Акционерный капитал</t>
  </si>
  <si>
    <t>СОБСТВЕННЫЙ КАПИТАЛ:</t>
  </si>
  <si>
    <t>ОБЯЗАТЕЛЬСТВА И  СОБСТВЕННЫЙ КАПИТАЛ</t>
  </si>
  <si>
    <t>Процентный доход, рассчитанный с использованием метода эффективной ставки вознаграждения</t>
  </si>
  <si>
    <t>Прочий процентный доход</t>
  </si>
  <si>
    <t>ЧИСТЫЙ ПРОЦЕНТНЫЙ ДОХОД</t>
  </si>
  <si>
    <t>Чистая прибыль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</si>
  <si>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Комиссионные доходы</t>
  </si>
  <si>
    <t>Комиссионные расходы</t>
  </si>
  <si>
    <t>Доход по дивидендам</t>
  </si>
  <si>
    <t>Прочие доходы/расходы, нетто</t>
  </si>
  <si>
    <t xml:space="preserve">ЧИСТЫЕ НЕПРОЦЕНТНЫЕ ДОХОДЫ </t>
  </si>
  <si>
    <t>ПРИБЫЛЬ ДО ПОДОХОДНОГО НАЛОГА</t>
  </si>
  <si>
    <t xml:space="preserve">Расходы  поподоходному  налогу </t>
  </si>
  <si>
    <t xml:space="preserve"> ПРИБЫЛЬ и ОБЩИЙ СОВОКУПНЫЙ ДОХОД ЗА ПЕРИОД</t>
  </si>
  <si>
    <t>Остаток  по состоянию на  31 декабря 2020 г.</t>
  </si>
  <si>
    <t>Итого совокупного дохода</t>
  </si>
  <si>
    <t>Прибыль за  6 месяцев</t>
  </si>
  <si>
    <t>Операции с собственниками, отраженные непосредственно в составе собственного капитала</t>
  </si>
  <si>
    <t xml:space="preserve">Выпуск акций </t>
  </si>
  <si>
    <t>Дивиденды объявленные</t>
  </si>
  <si>
    <t>Кышпанаков В.А.</t>
  </si>
  <si>
    <t>Заместитель председатель Правления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</si>
  <si>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</si>
  <si>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</si>
  <si>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ОТЧЕТ О ПРИБЫЛИ или  УБЫТКЕ и ПРОЧЕМ СОВОКУПНОМ ДОХОДЕ за период, закончившийся 30 июня 2022 г.</t>
  </si>
  <si>
    <t>ОТЧЕТ ОБ ИЗМЕНЕНИЯХ В СОБСТВЕННОМ КАПИТАЛЕ  ЗА ПЕРИОД ,ЗАКОНЧИВШИЙСЯ 30 июня 2022 г.</t>
  </si>
  <si>
    <t>Остаток по состоянию на 30  июня 2021 г.</t>
  </si>
  <si>
    <t>Остаток  по состоянию на  31 декабря 2021 г.</t>
  </si>
  <si>
    <t xml:space="preserve">Остаток по состоянию на 30  июня 2022 </t>
  </si>
  <si>
    <t>за отчетный период , Закончившийся 30 июня  2022 Года</t>
  </si>
  <si>
    <t>2022 года</t>
  </si>
  <si>
    <t>30 июня 2022 г.</t>
  </si>
  <si>
    <t>31 декабря 2021 г.</t>
  </si>
  <si>
    <t>Отчет о финансовом положении  по состоянию на 01 июля 2022</t>
  </si>
  <si>
    <t>30 июня 2022 года</t>
  </si>
  <si>
    <t>Исполнитель _________________ Сагинова Г.К.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</si>
</sst>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\ _?"/>
    <numFmt numFmtId="166" formatCode="_-* #,##0\ _₽_-;\-* #,##0\ _₽_-;_-* &quot;-&quot;??\ _₽_-;_-@_-"/>
  </numFmts>
  <fonts count="2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6" fillId="0" borderId="0" xfId="0" applyNumberFormat="1" applyFont="1" applyAlignment="1">
      <alignment horizontal="left" vertical="center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/>
    <xf numFmtId="3" fontId="13" fillId="0" borderId="0" xfId="0" applyNumberFormat="1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6" fillId="0" borderId="0" xfId="0" applyNumberFormat="1" applyFont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right" vertical="top" wrapText="1"/>
    </xf>
    <xf numFmtId="3" fontId="17" fillId="0" borderId="1" xfId="0" applyNumberFormat="1" applyFont="1" applyBorder="1" applyAlignment="1">
      <alignment horizontal="right" vertical="top" wrapText="1"/>
    </xf>
    <xf numFmtId="3" fontId="15" fillId="0" borderId="0" xfId="0" applyNumberFormat="1" applyFont="1"/>
    <xf numFmtId="3" fontId="17" fillId="2" borderId="1" xfId="0" applyNumberFormat="1" applyFont="1" applyFill="1" applyBorder="1" applyAlignment="1">
      <alignment horizontal="right" vertical="top" wrapText="1"/>
    </xf>
    <xf numFmtId="0" fontId="18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7" fillId="0" borderId="1" xfId="0" applyNumberFormat="1" applyFont="1" applyBorder="1" applyAlignment="1">
      <alignment wrapText="1"/>
    </xf>
    <xf numFmtId="3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7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9" fillId="0" borderId="0" xfId="2" applyFont="1"/>
    <xf numFmtId="0" fontId="20" fillId="0" borderId="0" xfId="2" applyFont="1"/>
    <xf numFmtId="0" fontId="18" fillId="0" borderId="0" xfId="2" applyFont="1"/>
    <xf numFmtId="0" fontId="21" fillId="0" borderId="0" xfId="2" applyFont="1"/>
    <xf numFmtId="0" fontId="17" fillId="0" borderId="0" xfId="2" applyFont="1"/>
    <xf numFmtId="0" fontId="22" fillId="0" borderId="0" xfId="2" applyFont="1" applyAlignment="1">
      <alignment vertical="top" wrapText="1"/>
    </xf>
    <xf numFmtId="0" fontId="23" fillId="0" borderId="0" xfId="2" applyFont="1" applyAlignment="1">
      <alignment horizontal="right" wrapText="1"/>
    </xf>
    <xf numFmtId="0" fontId="20" fillId="0" borderId="0" xfId="2" applyFont="1" applyAlignment="1">
      <alignment wrapText="1"/>
    </xf>
    <xf numFmtId="0" fontId="23" fillId="0" borderId="0" xfId="2" applyFont="1" applyAlignment="1">
      <alignment wrapText="1"/>
    </xf>
    <xf numFmtId="0" fontId="24" fillId="0" borderId="0" xfId="2" applyFont="1" applyAlignment="1">
      <alignment horizontal="right" wrapText="1"/>
    </xf>
    <xf numFmtId="0" fontId="24" fillId="0" borderId="0" xfId="2" applyFont="1" applyAlignment="1">
      <alignment wrapText="1"/>
    </xf>
    <xf numFmtId="0" fontId="15" fillId="0" borderId="0" xfId="2" applyFont="1" applyAlignment="1">
      <alignment horizontal="right" wrapText="1"/>
    </xf>
    <xf numFmtId="165" fontId="22" fillId="0" borderId="0" xfId="2" applyNumberFormat="1" applyFont="1" applyAlignment="1">
      <alignment wrapText="1"/>
    </xf>
    <xf numFmtId="0" fontId="23" fillId="0" borderId="0" xfId="2" applyFont="1" applyAlignment="1">
      <alignment horizontal="left" wrapText="1"/>
    </xf>
    <xf numFmtId="0" fontId="15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165" fontId="24" fillId="0" borderId="0" xfId="2" applyNumberFormat="1" applyFont="1" applyAlignment="1">
      <alignment wrapText="1"/>
    </xf>
    <xf numFmtId="0" fontId="24" fillId="0" borderId="0" xfId="2" applyFont="1" applyAlignment="1">
      <alignment vertical="top" wrapText="1"/>
    </xf>
    <xf numFmtId="0" fontId="24" fillId="0" borderId="2" xfId="2" applyFont="1" applyBorder="1" applyAlignment="1">
      <alignment wrapText="1"/>
    </xf>
    <xf numFmtId="0" fontId="15" fillId="0" borderId="2" xfId="2" applyFont="1" applyBorder="1" applyAlignment="1">
      <alignment horizontal="center" wrapText="1"/>
    </xf>
    <xf numFmtId="165" fontId="24" fillId="0" borderId="2" xfId="2" applyNumberFormat="1" applyFont="1" applyBorder="1" applyAlignment="1">
      <alignment wrapText="1"/>
    </xf>
    <xf numFmtId="0" fontId="15" fillId="0" borderId="2" xfId="2" applyFont="1" applyBorder="1" applyAlignment="1">
      <alignment horizontal="left" wrapText="1"/>
    </xf>
    <xf numFmtId="0" fontId="25" fillId="0" borderId="0" xfId="2" applyFont="1" applyAlignment="1">
      <alignment horizontal="right" wrapText="1"/>
    </xf>
    <xf numFmtId="0" fontId="24" fillId="0" borderId="0" xfId="2" applyFont="1" applyAlignment="1">
      <alignment horizontal="center" wrapText="1"/>
    </xf>
    <xf numFmtId="0" fontId="24" fillId="0" borderId="2" xfId="2" applyFont="1" applyBorder="1" applyAlignment="1">
      <alignment horizontal="right" wrapText="1"/>
    </xf>
    <xf numFmtId="0" fontId="24" fillId="0" borderId="0" xfId="2" applyFont="1" applyBorder="1" applyAlignment="1">
      <alignment horizontal="right" wrapText="1"/>
    </xf>
    <xf numFmtId="0" fontId="15" fillId="0" borderId="0" xfId="2" applyFont="1" applyBorder="1" applyAlignment="1">
      <alignment horizontal="left" wrapText="1"/>
    </xf>
    <xf numFmtId="3" fontId="24" fillId="0" borderId="2" xfId="2" applyNumberFormat="1" applyFont="1" applyBorder="1" applyAlignment="1">
      <alignment wrapText="1"/>
    </xf>
    <xf numFmtId="0" fontId="24" fillId="0" borderId="0" xfId="2" applyFont="1" applyBorder="1" applyAlignment="1">
      <alignment wrapText="1"/>
    </xf>
    <xf numFmtId="0" fontId="20" fillId="0" borderId="0" xfId="2" applyFont="1" applyBorder="1"/>
    <xf numFmtId="3" fontId="20" fillId="0" borderId="0" xfId="2" applyNumberFormat="1" applyFont="1" applyBorder="1"/>
    <xf numFmtId="0" fontId="22" fillId="0" borderId="0" xfId="2" applyFont="1" applyAlignment="1">
      <alignment wrapText="1"/>
    </xf>
    <xf numFmtId="0" fontId="24" fillId="0" borderId="0" xfId="2" applyFont="1" applyBorder="1" applyAlignment="1">
      <alignment horizontal="center" wrapText="1"/>
    </xf>
    <xf numFmtId="165" fontId="24" fillId="0" borderId="0" xfId="2" applyNumberFormat="1" applyFont="1" applyBorder="1" applyAlignment="1">
      <alignment wrapText="1"/>
    </xf>
    <xf numFmtId="166" fontId="24" fillId="0" borderId="0" xfId="1" applyNumberFormat="1" applyFont="1" applyAlignment="1">
      <alignment wrapText="1"/>
    </xf>
    <xf numFmtId="0" fontId="24" fillId="0" borderId="3" xfId="2" applyFont="1" applyBorder="1" applyAlignment="1">
      <alignment horizontal="center" wrapText="1"/>
    </xf>
    <xf numFmtId="3" fontId="24" fillId="0" borderId="3" xfId="2" applyNumberFormat="1" applyFont="1" applyBorder="1" applyAlignment="1">
      <alignment wrapText="1"/>
    </xf>
    <xf numFmtId="0" fontId="24" fillId="0" borderId="3" xfId="2" applyFont="1" applyBorder="1" applyAlignment="1">
      <alignment wrapText="1"/>
    </xf>
    <xf numFmtId="0" fontId="24" fillId="0" borderId="4" xfId="2" applyFont="1" applyBorder="1" applyAlignment="1">
      <alignment wrapText="1"/>
    </xf>
    <xf numFmtId="3" fontId="24" fillId="0" borderId="4" xfId="2" applyNumberFormat="1" applyFont="1" applyBorder="1" applyAlignment="1">
      <alignment wrapText="1"/>
    </xf>
    <xf numFmtId="3" fontId="24" fillId="0" borderId="0" xfId="2" applyNumberFormat="1" applyFont="1" applyBorder="1" applyAlignment="1">
      <alignment wrapText="1"/>
    </xf>
    <xf numFmtId="0" fontId="23" fillId="0" borderId="0" xfId="2" applyFont="1"/>
    <xf numFmtId="0" fontId="15" fillId="0" borderId="0" xfId="2" applyFont="1"/>
    <xf numFmtId="165" fontId="20" fillId="0" borderId="0" xfId="2" applyNumberFormat="1" applyFont="1"/>
    <xf numFmtId="0" fontId="15" fillId="0" borderId="0" xfId="3" applyFont="1"/>
  </cellXfs>
  <cellStyles count="6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3 2" xfId="5" xr:uid="{1E71E40D-3C5C-4DF3-92B7-ED82BDD719CB}"/>
    <cellStyle name="Финансовый" xfId="1" builtinId="3"/>
    <cellStyle name="Финансовый 2" xfId="4" xr:uid="{C261823F-89C6-47DC-B2C6-DEA8F4AD0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F34"/>
  <sheetViews>
    <sheetView workbookViewId="0">
      <selection activeCell="B3" sqref="B3"/>
    </sheetView>
  </sheetViews>
  <sheetFormatPr defaultColWidth="9.85546875" defaultRowHeight="10.199999999999999" x14ac:dyDescent="0.2"/>
  <cols>
    <col min="1" max="1" width="4.28515625" customWidth="1"/>
    <col min="2" max="2" width="75.42578125" style="34" customWidth="1"/>
    <col min="3" max="3" width="14.42578125" style="34" customWidth="1"/>
    <col min="4" max="4" width="25.140625" style="34" customWidth="1"/>
    <col min="5" max="5" width="23.28515625" style="34" customWidth="1"/>
    <col min="6" max="6" width="30.42578125" customWidth="1"/>
  </cols>
  <sheetData>
    <row r="1" spans="1:6" ht="18.75" customHeight="1" x14ac:dyDescent="0.2">
      <c r="B1" s="21" t="s">
        <v>0</v>
      </c>
    </row>
    <row r="2" spans="1:6" ht="11.25" customHeight="1" x14ac:dyDescent="0.2"/>
    <row r="3" spans="1:6" ht="41.25" customHeight="1" x14ac:dyDescent="0.2">
      <c r="B3" s="22" t="s">
        <v>113</v>
      </c>
    </row>
    <row r="4" spans="1:6" ht="11.25" customHeight="1" x14ac:dyDescent="0.2">
      <c r="B4" s="35" t="s">
        <v>1</v>
      </c>
    </row>
    <row r="5" spans="1:6" ht="12.75" customHeight="1" x14ac:dyDescent="0.2"/>
    <row r="6" spans="1:6" s="3" customFormat="1" ht="30.75" customHeight="1" x14ac:dyDescent="0.2">
      <c r="A6" s="2"/>
      <c r="B6" s="24" t="s">
        <v>2</v>
      </c>
      <c r="C6" s="24" t="s">
        <v>3</v>
      </c>
      <c r="D6" s="24" t="s">
        <v>111</v>
      </c>
      <c r="E6" s="24" t="s">
        <v>112</v>
      </c>
    </row>
    <row r="7" spans="1:6" ht="12.75" customHeight="1" x14ac:dyDescent="0.2">
      <c r="A7" s="4"/>
      <c r="B7" s="36" t="s">
        <v>5</v>
      </c>
      <c r="C7" s="37"/>
      <c r="D7" s="38"/>
      <c r="E7" s="38"/>
    </row>
    <row r="8" spans="1:6" ht="12.75" customHeight="1" x14ac:dyDescent="0.2">
      <c r="A8" s="4"/>
      <c r="B8" s="36" t="s">
        <v>6</v>
      </c>
      <c r="C8" s="37">
        <v>7</v>
      </c>
      <c r="D8" s="39">
        <v>818319</v>
      </c>
      <c r="E8" s="39">
        <v>1694422.2919300001</v>
      </c>
      <c r="F8" s="30">
        <f>E8-D8</f>
        <v>876103.29193000006</v>
      </c>
    </row>
    <row r="9" spans="1:6" ht="23.25" customHeight="1" x14ac:dyDescent="0.2">
      <c r="A9" s="4"/>
      <c r="B9" s="25" t="s">
        <v>75</v>
      </c>
      <c r="C9" s="37">
        <v>9</v>
      </c>
      <c r="D9" s="39"/>
      <c r="E9" s="39"/>
      <c r="F9" s="30">
        <f t="shared" ref="F9:F15" si="0">E9-D9</f>
        <v>0</v>
      </c>
    </row>
    <row r="10" spans="1:6" ht="23.25" customHeight="1" x14ac:dyDescent="0.2">
      <c r="A10" s="4"/>
      <c r="B10" s="18" t="s">
        <v>76</v>
      </c>
      <c r="C10" s="37">
        <v>9</v>
      </c>
      <c r="D10" s="39">
        <v>21957790</v>
      </c>
      <c r="E10" s="39">
        <v>24513094</v>
      </c>
      <c r="F10" s="30">
        <f t="shared" si="0"/>
        <v>2555304</v>
      </c>
    </row>
    <row r="11" spans="1:6" ht="32.25" customHeight="1" x14ac:dyDescent="0.2">
      <c r="A11" s="4"/>
      <c r="B11" s="18" t="s">
        <v>77</v>
      </c>
      <c r="C11" s="37">
        <v>9</v>
      </c>
      <c r="D11" s="39">
        <v>11708142</v>
      </c>
      <c r="E11" s="39">
        <v>10275710</v>
      </c>
      <c r="F11" s="30">
        <f t="shared" si="0"/>
        <v>-1432432</v>
      </c>
    </row>
    <row r="12" spans="1:6" ht="12.75" customHeight="1" x14ac:dyDescent="0.25">
      <c r="A12" s="4"/>
      <c r="B12" s="26" t="s">
        <v>48</v>
      </c>
      <c r="C12" s="37">
        <v>8</v>
      </c>
      <c r="D12" s="39">
        <v>975932</v>
      </c>
      <c r="E12" s="39">
        <v>837195</v>
      </c>
      <c r="F12" s="30">
        <f t="shared" si="0"/>
        <v>-138737</v>
      </c>
    </row>
    <row r="13" spans="1:6" ht="12.75" customHeight="1" x14ac:dyDescent="0.2">
      <c r="A13" s="4"/>
      <c r="B13" s="36" t="s">
        <v>7</v>
      </c>
      <c r="C13" s="37"/>
      <c r="D13" s="39">
        <v>78329</v>
      </c>
      <c r="E13" s="39">
        <v>73729</v>
      </c>
      <c r="F13" s="30">
        <f t="shared" si="0"/>
        <v>-4600</v>
      </c>
    </row>
    <row r="14" spans="1:6" ht="12.75" customHeight="1" x14ac:dyDescent="0.2">
      <c r="A14" s="4"/>
      <c r="B14" s="36" t="s">
        <v>78</v>
      </c>
      <c r="C14" s="37"/>
      <c r="D14" s="39">
        <v>10073</v>
      </c>
      <c r="E14" s="39">
        <v>12945</v>
      </c>
      <c r="F14" s="30">
        <f t="shared" si="0"/>
        <v>2872</v>
      </c>
    </row>
    <row r="15" spans="1:6" ht="12.75" customHeight="1" x14ac:dyDescent="0.2">
      <c r="A15" s="4"/>
      <c r="B15" s="36" t="s">
        <v>8</v>
      </c>
      <c r="C15" s="37"/>
      <c r="D15" s="39">
        <f>417286+5144</f>
        <v>422430</v>
      </c>
      <c r="E15" s="39">
        <v>203149</v>
      </c>
      <c r="F15" s="30">
        <f t="shared" si="0"/>
        <v>-219281</v>
      </c>
    </row>
    <row r="16" spans="1:6" s="8" customFormat="1" ht="18.75" customHeight="1" x14ac:dyDescent="0.3">
      <c r="A16" s="1"/>
      <c r="B16" s="5" t="s">
        <v>9</v>
      </c>
      <c r="C16" s="6"/>
      <c r="D16" s="7">
        <f>SUM(D8:D15)</f>
        <v>35971015</v>
      </c>
      <c r="E16" s="7">
        <v>37610244</v>
      </c>
      <c r="F16" s="30">
        <f t="shared" ref="F16:F27" si="1">D16-E16</f>
        <v>-1639229</v>
      </c>
    </row>
    <row r="17" spans="1:6" ht="12.75" customHeight="1" x14ac:dyDescent="0.2">
      <c r="A17" s="4"/>
      <c r="B17" s="36" t="s">
        <v>81</v>
      </c>
      <c r="C17" s="37"/>
      <c r="D17" s="38"/>
      <c r="E17" s="38"/>
      <c r="F17" s="30">
        <f t="shared" si="1"/>
        <v>0</v>
      </c>
    </row>
    <row r="18" spans="1:6" ht="12.75" customHeight="1" x14ac:dyDescent="0.2">
      <c r="A18" s="4"/>
      <c r="B18" s="36" t="s">
        <v>10</v>
      </c>
      <c r="C18" s="37"/>
      <c r="D18" s="38"/>
      <c r="E18" s="38"/>
      <c r="F18" s="30">
        <f t="shared" si="1"/>
        <v>0</v>
      </c>
    </row>
    <row r="19" spans="1:6" ht="12.75" customHeight="1" x14ac:dyDescent="0.2">
      <c r="A19" s="4"/>
      <c r="B19" s="36" t="s">
        <v>11</v>
      </c>
      <c r="C19" s="37">
        <v>10</v>
      </c>
      <c r="D19" s="39">
        <v>13005911</v>
      </c>
      <c r="E19" s="39">
        <v>13111420</v>
      </c>
      <c r="F19" s="30">
        <f>E19-D19</f>
        <v>105509</v>
      </c>
    </row>
    <row r="20" spans="1:6" ht="12.75" customHeight="1" x14ac:dyDescent="0.2">
      <c r="A20" s="4"/>
      <c r="B20" s="36" t="s">
        <v>12</v>
      </c>
      <c r="C20" s="37"/>
      <c r="D20" s="39">
        <f>243987+314</f>
        <v>244301</v>
      </c>
      <c r="E20" s="39">
        <v>289992</v>
      </c>
      <c r="F20" s="30">
        <f t="shared" ref="F20:F21" si="2">E20-D20</f>
        <v>45691</v>
      </c>
    </row>
    <row r="21" spans="1:6" s="8" customFormat="1" ht="18.75" customHeight="1" x14ac:dyDescent="0.3">
      <c r="A21" s="1"/>
      <c r="B21" s="5" t="s">
        <v>13</v>
      </c>
      <c r="C21" s="6"/>
      <c r="D21" s="7">
        <f>SUM(D19:D20)</f>
        <v>13250212</v>
      </c>
      <c r="E21" s="7">
        <v>13401412</v>
      </c>
      <c r="F21" s="30">
        <f t="shared" si="2"/>
        <v>151200</v>
      </c>
    </row>
    <row r="22" spans="1:6" ht="12.75" customHeight="1" x14ac:dyDescent="0.2">
      <c r="A22" s="4"/>
      <c r="B22" s="36" t="s">
        <v>80</v>
      </c>
      <c r="C22" s="37"/>
      <c r="D22" s="38"/>
      <c r="E22" s="38"/>
      <c r="F22" s="30">
        <f t="shared" si="1"/>
        <v>0</v>
      </c>
    </row>
    <row r="23" spans="1:6" ht="12.75" customHeight="1" x14ac:dyDescent="0.2">
      <c r="A23" s="4"/>
      <c r="B23" s="36" t="s">
        <v>79</v>
      </c>
      <c r="C23" s="37">
        <v>11</v>
      </c>
      <c r="D23" s="39">
        <v>21177051</v>
      </c>
      <c r="E23" s="39">
        <v>20173830</v>
      </c>
      <c r="F23" s="30">
        <f>E23-D23</f>
        <v>-1003221</v>
      </c>
    </row>
    <row r="24" spans="1:6" ht="23.25" customHeight="1" x14ac:dyDescent="0.2">
      <c r="A24" s="4"/>
      <c r="B24" s="36" t="s">
        <v>27</v>
      </c>
      <c r="C24" s="37"/>
      <c r="D24" s="39">
        <v>-1267</v>
      </c>
      <c r="E24" s="39">
        <v>-1267</v>
      </c>
      <c r="F24" s="30">
        <f t="shared" si="1"/>
        <v>0</v>
      </c>
    </row>
    <row r="25" spans="1:6" ht="12.75" customHeight="1" x14ac:dyDescent="0.2">
      <c r="A25" s="4"/>
      <c r="B25" s="36" t="s">
        <v>14</v>
      </c>
      <c r="C25" s="37"/>
      <c r="D25" s="39">
        <v>1545019</v>
      </c>
      <c r="E25" s="39">
        <v>4036269</v>
      </c>
      <c r="F25" s="30">
        <f t="shared" si="1"/>
        <v>-2491250</v>
      </c>
    </row>
    <row r="26" spans="1:6" s="8" customFormat="1" ht="18.75" customHeight="1" x14ac:dyDescent="0.3">
      <c r="A26" s="1"/>
      <c r="B26" s="5" t="s">
        <v>15</v>
      </c>
      <c r="C26" s="6"/>
      <c r="D26" s="7">
        <f>SUM(D23:D25)</f>
        <v>22720803</v>
      </c>
      <c r="E26" s="7">
        <v>24208832</v>
      </c>
      <c r="F26" s="30">
        <f t="shared" si="1"/>
        <v>-1488029</v>
      </c>
    </row>
    <row r="27" spans="1:6" s="8" customFormat="1" ht="18.75" customHeight="1" x14ac:dyDescent="0.3">
      <c r="A27" s="1"/>
      <c r="B27" s="5" t="s">
        <v>16</v>
      </c>
      <c r="C27" s="6"/>
      <c r="D27" s="7">
        <f>D21+D26</f>
        <v>35971015</v>
      </c>
      <c r="E27" s="7">
        <v>37610244</v>
      </c>
      <c r="F27" s="30">
        <f t="shared" si="1"/>
        <v>-1639229</v>
      </c>
    </row>
    <row r="28" spans="1:6" ht="11.25" customHeight="1" x14ac:dyDescent="0.2"/>
    <row r="29" spans="1:6" ht="11.25" customHeight="1" x14ac:dyDescent="0.2">
      <c r="B29" s="34" t="s">
        <v>17</v>
      </c>
      <c r="D29" s="40"/>
    </row>
    <row r="30" spans="1:6" ht="11.25" customHeight="1" x14ac:dyDescent="0.2"/>
    <row r="31" spans="1:6" ht="11.25" customHeight="1" x14ac:dyDescent="0.2">
      <c r="B31" s="34" t="s">
        <v>18</v>
      </c>
    </row>
    <row r="32" spans="1:6" ht="11.25" customHeight="1" x14ac:dyDescent="0.2"/>
    <row r="33" spans="2:2" ht="11.25" customHeight="1" x14ac:dyDescent="0.2">
      <c r="B33" s="34" t="s">
        <v>115</v>
      </c>
    </row>
    <row r="34" spans="2:2" ht="11.25" customHeight="1" x14ac:dyDescent="0.2"/>
  </sheetData>
  <pageMargins left="0.39370078740157483" right="0.39370078740157483" top="0.39370078740157483" bottom="0.39370078740157483" header="0" footer="0"/>
  <pageSetup paperSize="9" scale="6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G33"/>
  <sheetViews>
    <sheetView tabSelected="1" workbookViewId="0">
      <selection activeCell="B11" sqref="B11"/>
    </sheetView>
  </sheetViews>
  <sheetFormatPr defaultColWidth="9.85546875" defaultRowHeight="10.199999999999999" x14ac:dyDescent="0.2"/>
  <cols>
    <col min="1" max="1" width="4.28515625" customWidth="1"/>
    <col min="2" max="2" width="70.140625" style="34" customWidth="1"/>
    <col min="3" max="3" width="17.7109375" style="34" customWidth="1"/>
    <col min="4" max="4" width="21.28515625" style="34" customWidth="1"/>
    <col min="5" max="5" width="22.28515625" style="34" customWidth="1"/>
    <col min="7" max="7" width="13.28515625" bestFit="1" customWidth="1"/>
  </cols>
  <sheetData>
    <row r="1" spans="1:7" ht="18.75" customHeight="1" x14ac:dyDescent="0.2">
      <c r="B1" s="21" t="s">
        <v>0</v>
      </c>
    </row>
    <row r="2" spans="1:7" ht="11.25" customHeight="1" x14ac:dyDescent="0.2"/>
    <row r="3" spans="1:7" ht="54" customHeight="1" x14ac:dyDescent="0.2">
      <c r="B3" s="22" t="s">
        <v>104</v>
      </c>
    </row>
    <row r="4" spans="1:7" ht="11.25" customHeight="1" x14ac:dyDescent="0.2">
      <c r="B4" s="35" t="s">
        <v>1</v>
      </c>
    </row>
    <row r="5" spans="1:7" ht="12.75" customHeight="1" x14ac:dyDescent="0.2"/>
    <row r="6" spans="1:7" s="3" customFormat="1" ht="15.75" customHeight="1" x14ac:dyDescent="0.2">
      <c r="A6" s="2"/>
      <c r="B6" s="24" t="s">
        <v>2</v>
      </c>
      <c r="C6" s="24" t="s">
        <v>3</v>
      </c>
      <c r="D6" s="24" t="s">
        <v>111</v>
      </c>
      <c r="E6" s="24" t="s">
        <v>4</v>
      </c>
    </row>
    <row r="7" spans="1:7" ht="36" customHeight="1" x14ac:dyDescent="0.25">
      <c r="A7" s="4"/>
      <c r="B7" s="19" t="s">
        <v>82</v>
      </c>
      <c r="C7" s="37">
        <v>3</v>
      </c>
      <c r="D7" s="39">
        <v>1485896</v>
      </c>
      <c r="E7" s="39">
        <v>245944</v>
      </c>
      <c r="G7" s="31"/>
    </row>
    <row r="8" spans="1:7" ht="12.75" customHeight="1" x14ac:dyDescent="0.2">
      <c r="A8" s="4"/>
      <c r="B8" s="36" t="s">
        <v>83</v>
      </c>
      <c r="C8" s="37">
        <v>3</v>
      </c>
      <c r="D8" s="41">
        <v>64820</v>
      </c>
      <c r="E8" s="41">
        <v>1135887</v>
      </c>
      <c r="G8" s="31"/>
    </row>
    <row r="9" spans="1:7" ht="12.75" customHeight="1" x14ac:dyDescent="0.2">
      <c r="A9" s="4"/>
      <c r="B9" s="36" t="s">
        <v>20</v>
      </c>
      <c r="C9" s="37">
        <v>3</v>
      </c>
      <c r="D9" s="39">
        <v>-662463</v>
      </c>
      <c r="E9" s="39">
        <v>-420096</v>
      </c>
      <c r="G9" s="31">
        <f>45158+617305</f>
        <v>662463</v>
      </c>
    </row>
    <row r="10" spans="1:7" s="8" customFormat="1" ht="70.5" customHeight="1" x14ac:dyDescent="0.3">
      <c r="A10" s="1"/>
      <c r="B10" s="5" t="s">
        <v>84</v>
      </c>
      <c r="C10" s="6"/>
      <c r="D10" s="7">
        <v>888253</v>
      </c>
      <c r="E10" s="7">
        <v>961735</v>
      </c>
      <c r="G10" s="32"/>
    </row>
    <row r="11" spans="1:7" ht="23.25" customHeight="1" x14ac:dyDescent="0.2">
      <c r="A11" s="4"/>
      <c r="B11" s="36" t="s">
        <v>21</v>
      </c>
      <c r="C11" s="37"/>
      <c r="D11" s="38"/>
      <c r="E11" s="38"/>
      <c r="G11" s="31"/>
    </row>
    <row r="12" spans="1:7" s="8" customFormat="1" ht="18.75" customHeight="1" x14ac:dyDescent="0.3">
      <c r="A12" s="1"/>
      <c r="B12" s="5" t="s">
        <v>22</v>
      </c>
      <c r="C12" s="6"/>
      <c r="D12" s="7">
        <f>D10</f>
        <v>888253</v>
      </c>
      <c r="E12" s="7">
        <v>961735</v>
      </c>
      <c r="G12" s="32"/>
    </row>
    <row r="13" spans="1:7" ht="47.25" customHeight="1" x14ac:dyDescent="0.2">
      <c r="A13" s="4"/>
      <c r="B13" s="36" t="s">
        <v>85</v>
      </c>
      <c r="C13" s="37">
        <v>4</v>
      </c>
      <c r="D13" s="39">
        <v>-2009495</v>
      </c>
      <c r="E13" s="39">
        <v>1699955</v>
      </c>
      <c r="G13" s="31">
        <f>11151892-12813880+1970057-2317564</f>
        <v>-2009495</v>
      </c>
    </row>
    <row r="14" spans="1:7" ht="12.75" customHeight="1" x14ac:dyDescent="0.2">
      <c r="A14" s="4"/>
      <c r="B14" s="36" t="s">
        <v>23</v>
      </c>
      <c r="C14" s="37"/>
      <c r="D14" s="39">
        <v>47630</v>
      </c>
      <c r="E14" s="39">
        <v>4175</v>
      </c>
      <c r="G14" s="31">
        <f>14086964-14039126+1-209</f>
        <v>47630</v>
      </c>
    </row>
    <row r="15" spans="1:7" ht="12.75" customHeight="1" x14ac:dyDescent="0.2">
      <c r="A15" s="4"/>
      <c r="B15" s="36" t="s">
        <v>86</v>
      </c>
      <c r="C15" s="37">
        <v>5</v>
      </c>
      <c r="D15" s="39">
        <v>538268</v>
      </c>
      <c r="E15" s="39">
        <v>505240</v>
      </c>
      <c r="G15" s="31">
        <f>543627+(-5359)</f>
        <v>538268</v>
      </c>
    </row>
    <row r="16" spans="1:7" ht="12.75" customHeight="1" x14ac:dyDescent="0.2">
      <c r="A16" s="4"/>
      <c r="B16" s="36" t="s">
        <v>87</v>
      </c>
      <c r="C16" s="37">
        <v>5</v>
      </c>
      <c r="D16" s="39">
        <v>-109066</v>
      </c>
      <c r="E16" s="39">
        <v>-62196</v>
      </c>
      <c r="G16" s="31">
        <f>-(2861+54128+16500+7924+16048+11605)</f>
        <v>-109066</v>
      </c>
    </row>
    <row r="17" spans="1:7" ht="12.75" customHeight="1" x14ac:dyDescent="0.2">
      <c r="A17" s="4"/>
      <c r="B17" s="36" t="s">
        <v>88</v>
      </c>
      <c r="C17" s="37"/>
      <c r="D17" s="39">
        <v>23140</v>
      </c>
      <c r="E17" s="39">
        <v>250151</v>
      </c>
      <c r="G17" s="31"/>
    </row>
    <row r="18" spans="1:7" ht="23.25" customHeight="1" x14ac:dyDescent="0.2">
      <c r="A18" s="4"/>
      <c r="B18" s="36" t="s">
        <v>41</v>
      </c>
      <c r="C18" s="37"/>
      <c r="D18" s="39">
        <v>21391</v>
      </c>
      <c r="E18" s="39">
        <v>-39042</v>
      </c>
      <c r="G18" s="31">
        <f>42996-(8617+12988)</f>
        <v>21391</v>
      </c>
    </row>
    <row r="19" spans="1:7" ht="12.75" customHeight="1" x14ac:dyDescent="0.25">
      <c r="A19" s="4"/>
      <c r="B19" s="17" t="s">
        <v>89</v>
      </c>
      <c r="C19" s="37"/>
      <c r="D19" s="39">
        <v>73</v>
      </c>
      <c r="E19" s="39">
        <v>14079</v>
      </c>
      <c r="G19" s="31">
        <f>2396-2323</f>
        <v>73</v>
      </c>
    </row>
    <row r="20" spans="1:7" s="8" customFormat="1" ht="36" customHeight="1" x14ac:dyDescent="0.3">
      <c r="A20" s="1"/>
      <c r="B20" s="5" t="s">
        <v>90</v>
      </c>
      <c r="C20" s="6"/>
      <c r="D20" s="7">
        <f>SUM(D13:D19)</f>
        <v>-1488059</v>
      </c>
      <c r="E20" s="7">
        <v>2372362</v>
      </c>
      <c r="G20" s="32"/>
    </row>
    <row r="21" spans="1:7" s="8" customFormat="1" ht="18.75" customHeight="1" x14ac:dyDescent="0.3">
      <c r="A21" s="1"/>
      <c r="B21" s="5" t="s">
        <v>24</v>
      </c>
      <c r="C21" s="6"/>
      <c r="D21" s="7">
        <f>D12+D20</f>
        <v>-599806</v>
      </c>
      <c r="E21" s="7">
        <v>3334097</v>
      </c>
      <c r="G21" s="32"/>
    </row>
    <row r="22" spans="1:7" ht="12.75" customHeight="1" x14ac:dyDescent="0.2">
      <c r="A22" s="4"/>
      <c r="B22" s="36" t="s">
        <v>25</v>
      </c>
      <c r="C22" s="37">
        <v>6</v>
      </c>
      <c r="D22" s="39">
        <f>-945723+101130-46511-341</f>
        <v>-891445</v>
      </c>
      <c r="E22" s="39">
        <v>-756689</v>
      </c>
      <c r="G22" s="31"/>
    </row>
    <row r="23" spans="1:7" s="8" customFormat="1" ht="18.75" customHeight="1" x14ac:dyDescent="0.3">
      <c r="A23" s="1"/>
      <c r="B23" s="5" t="s">
        <v>91</v>
      </c>
      <c r="C23" s="6"/>
      <c r="D23" s="7">
        <f>D21+D22</f>
        <v>-1491251</v>
      </c>
      <c r="E23" s="7">
        <v>2577408</v>
      </c>
      <c r="G23" s="32"/>
    </row>
    <row r="24" spans="1:7" ht="12.75" customHeight="1" x14ac:dyDescent="0.2">
      <c r="A24" s="4"/>
      <c r="B24" s="36" t="s">
        <v>92</v>
      </c>
      <c r="C24" s="37"/>
      <c r="D24" s="38"/>
      <c r="E24" s="38"/>
      <c r="G24" s="31"/>
    </row>
    <row r="25" spans="1:7" s="8" customFormat="1" ht="39.75" customHeight="1" x14ac:dyDescent="0.3">
      <c r="A25" s="1"/>
      <c r="B25" s="5" t="s">
        <v>93</v>
      </c>
      <c r="C25" s="6"/>
      <c r="D25" s="7">
        <f>D23</f>
        <v>-1491251</v>
      </c>
      <c r="E25" s="7">
        <v>2577408</v>
      </c>
      <c r="G25" s="33">
        <f>D25+1491251</f>
        <v>0</v>
      </c>
    </row>
    <row r="26" spans="1:7" ht="12.75" customHeight="1" x14ac:dyDescent="0.2">
      <c r="A26" s="4"/>
      <c r="B26" s="36" t="s">
        <v>26</v>
      </c>
      <c r="C26" s="37"/>
      <c r="D26" s="38"/>
      <c r="E26" s="38"/>
      <c r="G26" s="31"/>
    </row>
    <row r="27" spans="1:7" ht="11.25" customHeight="1" x14ac:dyDescent="0.2"/>
    <row r="28" spans="1:7" ht="11.25" customHeight="1" x14ac:dyDescent="0.2">
      <c r="B28" s="34" t="s">
        <v>17</v>
      </c>
    </row>
    <row r="29" spans="1:7" ht="11.25" customHeight="1" x14ac:dyDescent="0.2"/>
    <row r="30" spans="1:7" ht="11.25" customHeight="1" x14ac:dyDescent="0.2">
      <c r="B30" s="34" t="s">
        <v>18</v>
      </c>
    </row>
    <row r="31" spans="1:7" ht="11.25" customHeight="1" x14ac:dyDescent="0.2"/>
    <row r="32" spans="1:7" ht="11.25" customHeight="1" x14ac:dyDescent="0.2">
      <c r="B32" s="34" t="s">
        <v>115</v>
      </c>
    </row>
    <row r="33" ht="11.25" customHeight="1" x14ac:dyDescent="0.2"/>
  </sheetData>
  <pageMargins left="0.39370078740157483" right="0.39370078740157483" top="0.39370078740157483" bottom="0.39370078740157483" header="0" footer="0"/>
  <pageSetup paperSize="9" scale="8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F26"/>
  <sheetViews>
    <sheetView workbookViewId="0">
      <selection activeCell="B9" sqref="B9"/>
    </sheetView>
  </sheetViews>
  <sheetFormatPr defaultColWidth="9.85546875" defaultRowHeight="10.199999999999999" x14ac:dyDescent="0.2"/>
  <cols>
    <col min="1" max="1" width="4.28515625" customWidth="1"/>
    <col min="2" max="2" width="65.28515625" style="34" customWidth="1"/>
    <col min="3" max="6" width="28.42578125" style="34" customWidth="1"/>
    <col min="7" max="7" width="10.42578125" customWidth="1"/>
  </cols>
  <sheetData>
    <row r="1" spans="1:6" ht="18.75" customHeight="1" x14ac:dyDescent="0.2">
      <c r="A1" s="20"/>
      <c r="B1" s="21" t="s">
        <v>0</v>
      </c>
    </row>
    <row r="2" spans="1:6" ht="11.25" customHeight="1" x14ac:dyDescent="0.2">
      <c r="A2" s="20"/>
    </row>
    <row r="3" spans="1:6" ht="73.5" customHeight="1" x14ac:dyDescent="0.2">
      <c r="A3" s="20"/>
      <c r="B3" s="22" t="s">
        <v>105</v>
      </c>
    </row>
    <row r="4" spans="1:6" ht="11.25" customHeight="1" x14ac:dyDescent="0.2">
      <c r="A4" s="20"/>
      <c r="B4" s="35" t="s">
        <v>1</v>
      </c>
    </row>
    <row r="5" spans="1:6" ht="12.75" customHeight="1" x14ac:dyDescent="0.2">
      <c r="A5" s="20"/>
    </row>
    <row r="6" spans="1:6" s="3" customFormat="1" ht="50.4" customHeight="1" x14ac:dyDescent="0.2">
      <c r="A6" s="23"/>
      <c r="B6" s="24" t="s">
        <v>2</v>
      </c>
      <c r="C6" s="24" t="s">
        <v>79</v>
      </c>
      <c r="D6" s="24" t="s">
        <v>27</v>
      </c>
      <c r="E6" s="24" t="s">
        <v>14</v>
      </c>
      <c r="F6" s="24" t="s">
        <v>15</v>
      </c>
    </row>
    <row r="7" spans="1:6" ht="12" customHeight="1" x14ac:dyDescent="0.2">
      <c r="A7" s="23"/>
      <c r="B7" s="42" t="s">
        <v>94</v>
      </c>
      <c r="C7" s="43">
        <v>20173830</v>
      </c>
      <c r="D7" s="43">
        <v>-1267</v>
      </c>
      <c r="E7" s="43">
        <v>666757</v>
      </c>
      <c r="F7" s="43">
        <f>C7+D7+E7</f>
        <v>20839320</v>
      </c>
    </row>
    <row r="8" spans="1:6" ht="23.25" customHeight="1" x14ac:dyDescent="0.25">
      <c r="A8" s="23"/>
      <c r="B8" s="44" t="s">
        <v>102</v>
      </c>
      <c r="C8" s="24"/>
      <c r="D8" s="24"/>
      <c r="E8" s="24"/>
      <c r="F8" s="45"/>
    </row>
    <row r="9" spans="1:6" ht="12" customHeight="1" x14ac:dyDescent="0.25">
      <c r="A9" s="23"/>
      <c r="B9" s="46" t="s">
        <v>103</v>
      </c>
      <c r="C9" s="24"/>
      <c r="D9" s="24"/>
      <c r="E9" s="24"/>
      <c r="F9" s="45"/>
    </row>
    <row r="10" spans="1:6" ht="36.75" customHeight="1" x14ac:dyDescent="0.25">
      <c r="A10" s="23"/>
      <c r="B10" s="26" t="s">
        <v>98</v>
      </c>
      <c r="C10" s="45"/>
      <c r="D10" s="24"/>
      <c r="E10" s="24"/>
      <c r="F10" s="45"/>
    </row>
    <row r="11" spans="1:6" ht="12" customHeight="1" x14ac:dyDescent="0.25">
      <c r="A11" s="23"/>
      <c r="B11" s="46" t="s">
        <v>99</v>
      </c>
      <c r="C11" s="45"/>
      <c r="D11" s="45"/>
      <c r="E11" s="45"/>
      <c r="F11" s="45"/>
    </row>
    <row r="12" spans="1:6" ht="12" customHeight="1" x14ac:dyDescent="0.25">
      <c r="A12" s="23"/>
      <c r="B12" s="25" t="s">
        <v>96</v>
      </c>
      <c r="C12" s="24"/>
      <c r="D12" s="24"/>
      <c r="E12" s="45">
        <v>1945680</v>
      </c>
      <c r="F12" s="45">
        <f>E12</f>
        <v>1945680</v>
      </c>
    </row>
    <row r="13" spans="1:6" ht="12" customHeight="1" x14ac:dyDescent="0.25">
      <c r="A13" s="23"/>
      <c r="B13" s="29" t="s">
        <v>106</v>
      </c>
      <c r="C13" s="43">
        <f>C7</f>
        <v>20173830</v>
      </c>
      <c r="D13" s="43">
        <v>-1267</v>
      </c>
      <c r="E13" s="43">
        <v>2612437</v>
      </c>
      <c r="F13" s="43">
        <v>22785000</v>
      </c>
    </row>
    <row r="14" spans="1:6" ht="11.25" customHeight="1" x14ac:dyDescent="0.2">
      <c r="A14" s="20"/>
      <c r="B14" s="42" t="s">
        <v>107</v>
      </c>
      <c r="C14" s="43">
        <v>20173830</v>
      </c>
      <c r="D14" s="43">
        <v>-1267</v>
      </c>
      <c r="E14" s="43">
        <v>4036270</v>
      </c>
      <c r="F14" s="43">
        <f>C14+D14+E14</f>
        <v>24208833</v>
      </c>
    </row>
    <row r="15" spans="1:6" ht="11.25" customHeight="1" x14ac:dyDescent="0.25">
      <c r="A15" s="20"/>
      <c r="B15" s="27" t="s">
        <v>95</v>
      </c>
      <c r="C15" s="47"/>
      <c r="D15" s="47"/>
      <c r="E15" s="47"/>
      <c r="F15" s="47"/>
    </row>
    <row r="16" spans="1:6" ht="11.25" customHeight="1" x14ac:dyDescent="0.25">
      <c r="A16" s="20"/>
      <c r="B16" s="25" t="s">
        <v>96</v>
      </c>
      <c r="C16" s="47"/>
      <c r="D16" s="47"/>
      <c r="E16" s="45">
        <f>'F2'!D25</f>
        <v>-1491251</v>
      </c>
      <c r="F16" s="45">
        <f>E16</f>
        <v>-1491251</v>
      </c>
    </row>
    <row r="17" spans="2:6" ht="11.25" customHeight="1" x14ac:dyDescent="0.25">
      <c r="B17" s="28" t="s">
        <v>97</v>
      </c>
      <c r="C17" s="47"/>
      <c r="D17" s="47"/>
      <c r="E17" s="47"/>
      <c r="F17" s="47"/>
    </row>
    <row r="18" spans="2:6" ht="11.25" customHeight="1" x14ac:dyDescent="0.25">
      <c r="B18" s="26" t="s">
        <v>98</v>
      </c>
      <c r="C18" s="47">
        <v>1003221</v>
      </c>
      <c r="D18" s="45"/>
      <c r="E18" s="48"/>
      <c r="F18" s="48">
        <f>C18</f>
        <v>1003221</v>
      </c>
    </row>
    <row r="19" spans="2:6" ht="11.25" customHeight="1" x14ac:dyDescent="0.25">
      <c r="B19" s="46" t="s">
        <v>99</v>
      </c>
      <c r="C19" s="47"/>
      <c r="D19" s="47"/>
      <c r="E19" s="45">
        <v>-1000000</v>
      </c>
      <c r="F19" s="45">
        <f>E19</f>
        <v>-1000000</v>
      </c>
    </row>
    <row r="20" spans="2:6" ht="11.25" customHeight="1" x14ac:dyDescent="0.25">
      <c r="B20" s="29" t="s">
        <v>108</v>
      </c>
      <c r="C20" s="43">
        <v>21177051</v>
      </c>
      <c r="D20" s="43">
        <v>-1267</v>
      </c>
      <c r="E20" s="43">
        <f>E14+E16+E19</f>
        <v>1545019</v>
      </c>
      <c r="F20" s="43">
        <f>'F1'!D26</f>
        <v>22720803</v>
      </c>
    </row>
    <row r="22" spans="2:6" x14ac:dyDescent="0.2">
      <c r="B22" s="34" t="s">
        <v>17</v>
      </c>
    </row>
    <row r="24" spans="2:6" x14ac:dyDescent="0.2">
      <c r="B24" s="34" t="s">
        <v>18</v>
      </c>
    </row>
    <row r="26" spans="2:6" x14ac:dyDescent="0.2">
      <c r="B26" s="34" t="s">
        <v>28</v>
      </c>
    </row>
  </sheetData>
  <pageMargins left="0.39370078740157483" right="0.39370078740157483" top="0.39370078740157483" bottom="0.39370078740157483" header="0" footer="0"/>
  <pageSetup paperSize="9" scale="6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"/>
  <sheetViews>
    <sheetView view="pageBreakPreview" zoomScale="96" zoomScaleSheetLayoutView="96" workbookViewId="0">
      <selection activeCell="B16" sqref="B16"/>
    </sheetView>
  </sheetViews>
  <sheetFormatPr defaultRowHeight="10.199999999999999" x14ac:dyDescent="0.2"/>
  <cols>
    <col min="1" max="1" width="73.140625" style="34" bestFit="1" customWidth="1"/>
    <col min="2" max="2" width="9.140625" style="34"/>
    <col min="3" max="3" width="20.7109375" style="34" customWidth="1"/>
    <col min="4" max="4" width="3.42578125" style="34" customWidth="1"/>
    <col min="5" max="5" width="14" style="34" customWidth="1"/>
  </cols>
  <sheetData>
    <row r="1" spans="1:5" ht="16.8" x14ac:dyDescent="0.3">
      <c r="A1" s="49" t="s">
        <v>29</v>
      </c>
      <c r="B1" s="50"/>
      <c r="C1" s="50"/>
      <c r="D1" s="50"/>
      <c r="E1" s="50"/>
    </row>
    <row r="2" spans="1:5" ht="13.8" x14ac:dyDescent="0.25">
      <c r="A2" s="51"/>
      <c r="B2" s="50"/>
      <c r="C2" s="50"/>
      <c r="D2" s="50"/>
      <c r="E2" s="50"/>
    </row>
    <row r="3" spans="1:5" ht="13.8" x14ac:dyDescent="0.25">
      <c r="A3" s="51" t="s">
        <v>30</v>
      </c>
      <c r="B3" s="50"/>
      <c r="C3" s="50"/>
      <c r="D3" s="50"/>
      <c r="E3" s="50"/>
    </row>
    <row r="4" spans="1:5" ht="13.8" x14ac:dyDescent="0.25">
      <c r="A4" s="51" t="s">
        <v>109</v>
      </c>
      <c r="B4" s="50"/>
      <c r="C4" s="50"/>
      <c r="D4" s="50"/>
      <c r="E4" s="50"/>
    </row>
    <row r="5" spans="1:5" ht="13.8" x14ac:dyDescent="0.25">
      <c r="A5" s="52" t="s">
        <v>31</v>
      </c>
      <c r="B5" s="50"/>
      <c r="C5" s="50"/>
      <c r="D5" s="50"/>
      <c r="E5" s="50"/>
    </row>
    <row r="6" spans="1:5" ht="13.8" x14ac:dyDescent="0.25">
      <c r="A6" s="53"/>
      <c r="B6" s="50"/>
      <c r="C6" s="50"/>
      <c r="D6" s="50"/>
      <c r="E6" s="50"/>
    </row>
    <row r="7" spans="1:5" x14ac:dyDescent="0.2">
      <c r="A7" s="54"/>
      <c r="B7" s="55" t="s">
        <v>32</v>
      </c>
      <c r="C7" s="55" t="s">
        <v>33</v>
      </c>
      <c r="D7" s="55"/>
      <c r="E7" s="55" t="s">
        <v>33</v>
      </c>
    </row>
    <row r="8" spans="1:5" x14ac:dyDescent="0.2">
      <c r="A8" s="54"/>
      <c r="B8" s="55" t="s">
        <v>34</v>
      </c>
      <c r="C8" s="55" t="s">
        <v>35</v>
      </c>
      <c r="D8" s="55"/>
      <c r="E8" s="55" t="s">
        <v>35</v>
      </c>
    </row>
    <row r="9" spans="1:5" ht="13.8" x14ac:dyDescent="0.25">
      <c r="A9" s="54"/>
      <c r="B9" s="56"/>
      <c r="C9" s="55" t="s">
        <v>36</v>
      </c>
      <c r="D9" s="55"/>
      <c r="E9" s="55" t="s">
        <v>36</v>
      </c>
    </row>
    <row r="10" spans="1:5" ht="13.8" x14ac:dyDescent="0.25">
      <c r="A10" s="54"/>
      <c r="B10" s="56"/>
      <c r="C10" s="55" t="s">
        <v>110</v>
      </c>
      <c r="D10" s="55"/>
      <c r="E10" s="55" t="s">
        <v>37</v>
      </c>
    </row>
    <row r="11" spans="1:5" x14ac:dyDescent="0.2">
      <c r="A11" s="57" t="s">
        <v>38</v>
      </c>
      <c r="B11" s="58"/>
      <c r="C11" s="59"/>
      <c r="D11" s="59"/>
      <c r="E11" s="59"/>
    </row>
    <row r="12" spans="1:5" ht="13.2" x14ac:dyDescent="0.25">
      <c r="A12" s="9" t="s">
        <v>39</v>
      </c>
      <c r="B12" s="60"/>
      <c r="C12" s="61">
        <f>'F2'!D25</f>
        <v>-1491251</v>
      </c>
      <c r="D12" s="62"/>
      <c r="E12" s="61">
        <v>2577408</v>
      </c>
    </row>
    <row r="13" spans="1:5" x14ac:dyDescent="0.2">
      <c r="A13" s="59" t="s">
        <v>40</v>
      </c>
      <c r="B13" s="60"/>
      <c r="C13" s="63"/>
      <c r="D13" s="63"/>
      <c r="E13" s="63"/>
    </row>
    <row r="14" spans="1:5" ht="26.4" x14ac:dyDescent="0.2">
      <c r="A14" s="10" t="s">
        <v>41</v>
      </c>
      <c r="B14" s="64"/>
      <c r="C14" s="65">
        <f>'F2'!D18</f>
        <v>21391</v>
      </c>
      <c r="D14" s="63"/>
      <c r="E14" s="65">
        <v>-47081</v>
      </c>
    </row>
    <row r="15" spans="1:5" ht="39.6" x14ac:dyDescent="0.2">
      <c r="A15" s="10" t="s">
        <v>42</v>
      </c>
      <c r="B15" s="64"/>
      <c r="C15" s="65">
        <f>-'F2'!D13</f>
        <v>2009495</v>
      </c>
      <c r="D15" s="63"/>
      <c r="E15" s="65">
        <v>-1124606</v>
      </c>
    </row>
    <row r="16" spans="1:5" ht="13.2" x14ac:dyDescent="0.2">
      <c r="A16" s="10" t="s">
        <v>43</v>
      </c>
      <c r="B16" s="64"/>
      <c r="C16" s="65">
        <f>'F2'!D14</f>
        <v>47630</v>
      </c>
      <c r="D16" s="63"/>
      <c r="E16" s="65">
        <v>427788</v>
      </c>
    </row>
    <row r="17" spans="1:5" x14ac:dyDescent="0.2">
      <c r="A17" s="66" t="s">
        <v>44</v>
      </c>
      <c r="B17" s="64"/>
      <c r="C17" s="65">
        <f>6163+6570</f>
        <v>12733</v>
      </c>
      <c r="D17" s="63"/>
      <c r="E17" s="65">
        <v>6142</v>
      </c>
    </row>
    <row r="18" spans="1:5" x14ac:dyDescent="0.2">
      <c r="A18" s="59" t="s">
        <v>19</v>
      </c>
      <c r="B18" s="64"/>
      <c r="C18" s="65">
        <f>-'F2'!D7-'F2'!D8</f>
        <v>-1550716</v>
      </c>
      <c r="D18" s="63"/>
      <c r="E18" s="65">
        <v>-1381831</v>
      </c>
    </row>
    <row r="19" spans="1:5" x14ac:dyDescent="0.2">
      <c r="A19" s="59" t="s">
        <v>45</v>
      </c>
      <c r="B19" s="64"/>
      <c r="C19" s="65">
        <f>-'F2'!D9</f>
        <v>662463</v>
      </c>
      <c r="D19" s="63"/>
      <c r="E19" s="65">
        <v>420097</v>
      </c>
    </row>
    <row r="20" spans="1:5" ht="10.8" thickBot="1" x14ac:dyDescent="0.25">
      <c r="A20" s="67"/>
      <c r="B20" s="68"/>
      <c r="C20" s="69"/>
      <c r="D20" s="70"/>
      <c r="E20" s="69"/>
    </row>
    <row r="21" spans="1:5" ht="26.4" x14ac:dyDescent="0.2">
      <c r="A21" s="11" t="s">
        <v>46</v>
      </c>
      <c r="B21" s="60"/>
      <c r="C21" s="61">
        <f>SUM(C12:C20)</f>
        <v>-288255</v>
      </c>
      <c r="D21" s="61"/>
      <c r="E21" s="61">
        <v>877917</v>
      </c>
    </row>
    <row r="22" spans="1:5" ht="13.2" x14ac:dyDescent="0.25">
      <c r="A22" s="9" t="s">
        <v>47</v>
      </c>
      <c r="B22" s="71"/>
      <c r="C22" s="59"/>
      <c r="D22" s="63"/>
      <c r="E22" s="59"/>
    </row>
    <row r="23" spans="1:5" ht="13.2" x14ac:dyDescent="0.2">
      <c r="A23" s="10" t="s">
        <v>48</v>
      </c>
      <c r="B23" s="58"/>
      <c r="C23" s="65">
        <f>'F1'!F12</f>
        <v>-138737</v>
      </c>
      <c r="D23" s="63"/>
      <c r="E23" s="65">
        <v>3470655</v>
      </c>
    </row>
    <row r="24" spans="1:5" ht="39.6" x14ac:dyDescent="0.2">
      <c r="A24" s="10" t="s">
        <v>49</v>
      </c>
      <c r="B24" s="71"/>
      <c r="C24" s="65">
        <f>'F1'!F10+'F1'!F11</f>
        <v>1122872</v>
      </c>
      <c r="D24" s="63"/>
      <c r="E24" s="65">
        <v>-3252925</v>
      </c>
    </row>
    <row r="25" spans="1:5" ht="13.2" x14ac:dyDescent="0.25">
      <c r="A25" s="12" t="s">
        <v>50</v>
      </c>
      <c r="B25" s="72"/>
      <c r="C25" s="65">
        <f>'F1'!F15</f>
        <v>-219281</v>
      </c>
      <c r="D25" s="63"/>
      <c r="E25" s="65">
        <v>366520</v>
      </c>
    </row>
    <row r="26" spans="1:5" ht="13.2" x14ac:dyDescent="0.2">
      <c r="A26" s="13" t="s">
        <v>51</v>
      </c>
      <c r="B26" s="72"/>
      <c r="C26" s="65"/>
      <c r="D26" s="63"/>
      <c r="E26" s="65"/>
    </row>
    <row r="27" spans="1:5" ht="13.2" x14ac:dyDescent="0.2">
      <c r="A27" s="14" t="s">
        <v>11</v>
      </c>
      <c r="B27" s="58"/>
      <c r="C27" s="65">
        <f>-'F1'!F19</f>
        <v>-105509</v>
      </c>
      <c r="D27" s="63"/>
      <c r="E27" s="65">
        <v>1745347</v>
      </c>
    </row>
    <row r="28" spans="1:5" ht="13.8" thickBot="1" x14ac:dyDescent="0.25">
      <c r="A28" s="15" t="s">
        <v>12</v>
      </c>
      <c r="B28" s="73"/>
      <c r="C28" s="69">
        <f>'F1'!F20</f>
        <v>45691</v>
      </c>
      <c r="D28" s="70"/>
      <c r="E28" s="69">
        <v>515659</v>
      </c>
    </row>
    <row r="29" spans="1:5" ht="39.6" x14ac:dyDescent="0.2">
      <c r="A29" s="11" t="s">
        <v>52</v>
      </c>
      <c r="B29" s="58"/>
      <c r="C29" s="65">
        <f>SUM(C21:C28)</f>
        <v>416781</v>
      </c>
      <c r="D29" s="63"/>
      <c r="E29" s="65">
        <v>3723173</v>
      </c>
    </row>
    <row r="30" spans="1:5" ht="13.2" x14ac:dyDescent="0.25">
      <c r="A30" s="12" t="s">
        <v>53</v>
      </c>
      <c r="B30" s="74"/>
      <c r="C30" s="65">
        <v>-1409</v>
      </c>
      <c r="D30" s="75"/>
      <c r="E30" s="65">
        <v>-2637</v>
      </c>
    </row>
    <row r="31" spans="1:5" ht="13.2" x14ac:dyDescent="0.25">
      <c r="A31" s="12" t="s">
        <v>54</v>
      </c>
      <c r="B31" s="58"/>
      <c r="C31" s="65">
        <f>-(1164156+28883+59677+175299)</f>
        <v>-1428015</v>
      </c>
      <c r="D31" s="65"/>
      <c r="E31" s="65">
        <v>-1961631</v>
      </c>
    </row>
    <row r="32" spans="1:5" ht="10.8" thickBot="1" x14ac:dyDescent="0.25">
      <c r="A32" s="67" t="s">
        <v>55</v>
      </c>
      <c r="B32" s="74"/>
      <c r="C32" s="76">
        <v>167100</v>
      </c>
      <c r="D32" s="70"/>
      <c r="E32" s="69">
        <v>411585</v>
      </c>
    </row>
    <row r="33" spans="1:5" ht="26.4" x14ac:dyDescent="0.2">
      <c r="A33" s="11" t="s">
        <v>56</v>
      </c>
      <c r="B33" s="58"/>
      <c r="C33" s="65">
        <f>SUM(C29:C32)</f>
        <v>-845543</v>
      </c>
      <c r="D33" s="63"/>
      <c r="E33" s="65">
        <v>2170490</v>
      </c>
    </row>
    <row r="34" spans="1:5" ht="13.8" x14ac:dyDescent="0.25">
      <c r="A34" s="77"/>
      <c r="B34" s="78"/>
      <c r="C34" s="79"/>
      <c r="D34" s="78"/>
      <c r="E34" s="79"/>
    </row>
    <row r="35" spans="1:5" x14ac:dyDescent="0.2">
      <c r="A35" s="80" t="s">
        <v>57</v>
      </c>
      <c r="B35" s="81"/>
      <c r="C35" s="75"/>
      <c r="D35" s="75"/>
      <c r="E35" s="75"/>
    </row>
    <row r="36" spans="1:5" x14ac:dyDescent="0.2">
      <c r="A36" s="59" t="s">
        <v>58</v>
      </c>
      <c r="B36" s="81"/>
      <c r="C36" s="82">
        <f>-6322-13331</f>
        <v>-19653</v>
      </c>
      <c r="D36" s="82"/>
      <c r="E36" s="82">
        <v>-26356</v>
      </c>
    </row>
    <row r="37" spans="1:5" ht="13.8" thickBot="1" x14ac:dyDescent="0.25">
      <c r="A37" s="15" t="s">
        <v>59</v>
      </c>
      <c r="B37" s="72"/>
      <c r="C37" s="69">
        <f>107</f>
        <v>107</v>
      </c>
      <c r="D37" s="70"/>
      <c r="E37" s="69">
        <v>10128</v>
      </c>
    </row>
    <row r="38" spans="1:5" ht="26.4" x14ac:dyDescent="0.2">
      <c r="A38" s="11" t="s">
        <v>60</v>
      </c>
      <c r="B38" s="81"/>
      <c r="C38" s="82">
        <f>SUM(C36:C37)</f>
        <v>-19546</v>
      </c>
      <c r="D38" s="75"/>
      <c r="E38" s="82">
        <v>-16228</v>
      </c>
    </row>
    <row r="39" spans="1:5" x14ac:dyDescent="0.2">
      <c r="A39" s="59"/>
      <c r="B39" s="72"/>
      <c r="C39" s="63"/>
      <c r="D39" s="63"/>
      <c r="E39" s="63"/>
    </row>
    <row r="40" spans="1:5" x14ac:dyDescent="0.2">
      <c r="A40" s="57" t="s">
        <v>61</v>
      </c>
      <c r="B40" s="81"/>
      <c r="C40" s="82"/>
      <c r="D40" s="75"/>
      <c r="E40" s="82"/>
    </row>
    <row r="41" spans="1:5" ht="13.2" x14ac:dyDescent="0.2">
      <c r="A41" s="14" t="s">
        <v>62</v>
      </c>
      <c r="B41" s="59"/>
      <c r="C41" s="83">
        <v>1003221</v>
      </c>
      <c r="D41" s="83"/>
      <c r="E41" s="83">
        <v>0</v>
      </c>
    </row>
    <row r="42" spans="1:5" ht="13.2" x14ac:dyDescent="0.25">
      <c r="A42" s="12" t="s">
        <v>63</v>
      </c>
      <c r="B42" s="84"/>
      <c r="C42" s="85">
        <v>-1000000</v>
      </c>
      <c r="D42" s="86"/>
      <c r="E42" s="85">
        <v>-631728</v>
      </c>
    </row>
    <row r="43" spans="1:5" ht="13.2" x14ac:dyDescent="0.2">
      <c r="A43" s="11" t="s">
        <v>64</v>
      </c>
      <c r="B43" s="87"/>
      <c r="C43" s="88">
        <f>SUM(C41:C42)</f>
        <v>3221</v>
      </c>
      <c r="D43" s="87"/>
      <c r="E43" s="88">
        <v>-631728</v>
      </c>
    </row>
    <row r="44" spans="1:5" ht="13.2" x14ac:dyDescent="0.2">
      <c r="A44" s="11"/>
      <c r="B44" s="77"/>
      <c r="C44" s="89"/>
      <c r="D44" s="77"/>
      <c r="E44" s="89"/>
    </row>
    <row r="45" spans="1:5" ht="26.4" x14ac:dyDescent="0.2">
      <c r="A45" s="10" t="s">
        <v>65</v>
      </c>
      <c r="B45" s="59"/>
      <c r="C45" s="59">
        <f>287897-289536</f>
        <v>-1639</v>
      </c>
      <c r="D45" s="59"/>
      <c r="E45" s="59">
        <v>8472</v>
      </c>
    </row>
    <row r="46" spans="1:5" ht="27" thickBot="1" x14ac:dyDescent="0.25">
      <c r="A46" s="10" t="s">
        <v>66</v>
      </c>
      <c r="B46" s="68"/>
      <c r="C46" s="67">
        <f>12988-25584</f>
        <v>-12596</v>
      </c>
      <c r="D46" s="70"/>
      <c r="E46" s="67">
        <v>33963</v>
      </c>
    </row>
    <row r="47" spans="1:5" ht="13.2" x14ac:dyDescent="0.2">
      <c r="A47" s="11" t="s">
        <v>67</v>
      </c>
      <c r="B47" s="64"/>
      <c r="C47" s="65">
        <f t="shared" ref="C47" si="0">SUM(C33,C38,C43,C45,C46)</f>
        <v>-876103</v>
      </c>
      <c r="D47" s="65"/>
      <c r="E47" s="65">
        <v>1564969</v>
      </c>
    </row>
    <row r="48" spans="1:5" ht="13.2" x14ac:dyDescent="0.2">
      <c r="A48" s="10" t="s">
        <v>68</v>
      </c>
      <c r="B48" s="65">
        <f>B36+B40+B46</f>
        <v>0</v>
      </c>
      <c r="C48" s="65">
        <f>'F1'!E8</f>
        <v>1694422.2919300001</v>
      </c>
      <c r="D48" s="65"/>
      <c r="E48" s="65">
        <v>613767</v>
      </c>
    </row>
    <row r="49" spans="1:5" ht="13.2" x14ac:dyDescent="0.25">
      <c r="A49" s="16" t="s">
        <v>69</v>
      </c>
      <c r="B49" s="64"/>
      <c r="C49" s="61">
        <f>'F1'!D8</f>
        <v>818319</v>
      </c>
      <c r="D49" s="61"/>
      <c r="E49" s="61">
        <v>2178736</v>
      </c>
    </row>
    <row r="50" spans="1:5" ht="13.8" x14ac:dyDescent="0.25">
      <c r="A50" s="90" t="s">
        <v>70</v>
      </c>
      <c r="B50" s="50"/>
      <c r="C50" s="50"/>
      <c r="D50" s="50"/>
      <c r="E50" s="50"/>
    </row>
    <row r="51" spans="1:5" ht="13.8" x14ac:dyDescent="0.25">
      <c r="A51" s="91"/>
      <c r="B51" s="50"/>
      <c r="C51" s="92"/>
      <c r="D51" s="50"/>
      <c r="E51" s="92"/>
    </row>
    <row r="52" spans="1:5" ht="13.8" x14ac:dyDescent="0.25">
      <c r="A52" s="91"/>
      <c r="B52" s="50"/>
      <c r="C52" s="50"/>
      <c r="D52" s="50"/>
      <c r="E52" s="50"/>
    </row>
    <row r="53" spans="1:5" ht="13.8" x14ac:dyDescent="0.25">
      <c r="A53" s="91" t="s">
        <v>71</v>
      </c>
      <c r="B53" s="91" t="s">
        <v>71</v>
      </c>
      <c r="C53" s="50"/>
      <c r="D53" s="50"/>
      <c r="E53" s="50"/>
    </row>
    <row r="54" spans="1:5" ht="13.8" x14ac:dyDescent="0.25">
      <c r="A54" s="90" t="s">
        <v>100</v>
      </c>
      <c r="B54" s="90" t="s">
        <v>72</v>
      </c>
      <c r="C54" s="50"/>
      <c r="D54" s="50"/>
      <c r="E54" s="50"/>
    </row>
    <row r="55" spans="1:5" ht="13.8" x14ac:dyDescent="0.25">
      <c r="A55" s="90" t="s">
        <v>101</v>
      </c>
      <c r="B55" s="90" t="s">
        <v>73</v>
      </c>
      <c r="C55" s="50"/>
      <c r="D55" s="50"/>
      <c r="E55" s="50"/>
    </row>
    <row r="56" spans="1:5" ht="13.8" x14ac:dyDescent="0.25">
      <c r="A56" s="91"/>
      <c r="B56" s="50"/>
      <c r="C56" s="50"/>
      <c r="D56" s="50"/>
      <c r="E56" s="50"/>
    </row>
    <row r="57" spans="1:5" ht="13.8" x14ac:dyDescent="0.25">
      <c r="A57" s="90" t="s">
        <v>114</v>
      </c>
      <c r="B57" s="90"/>
      <c r="C57" s="50"/>
      <c r="D57" s="50"/>
      <c r="E57" s="50"/>
    </row>
    <row r="58" spans="1:5" ht="13.8" x14ac:dyDescent="0.25">
      <c r="A58" s="90" t="s">
        <v>74</v>
      </c>
      <c r="B58" s="90"/>
      <c r="C58" s="50"/>
      <c r="D58" s="50"/>
      <c r="E58" s="50"/>
    </row>
    <row r="59" spans="1:5" x14ac:dyDescent="0.2">
      <c r="A59" s="93"/>
      <c r="B59" s="93"/>
      <c r="C59" s="93"/>
      <c r="D59" s="93"/>
      <c r="E59" s="93"/>
    </row>
    <row r="60" spans="1:5" x14ac:dyDescent="0.2">
      <c r="A60" s="93"/>
      <c r="B60" s="93"/>
      <c r="C60" s="93"/>
      <c r="D60" s="93"/>
      <c r="E60" s="93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ДвижениеКапитал</vt:lpstr>
      <vt:lpstr>ОДДС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Лиза Жанпейсова</dc:creator>
  <cp:lastModifiedBy>Кымбат Тракпанова</cp:lastModifiedBy>
  <cp:lastPrinted>2022-07-14T08:51:46Z</cp:lastPrinted>
  <dcterms:created xsi:type="dcterms:W3CDTF">2021-08-09T09:05:58Z</dcterms:created>
  <dcterms:modified xsi:type="dcterms:W3CDTF">2022-07-14T08:53:41Z</dcterms:modified>
</cp:coreProperties>
</file>