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F1" sheetId="1" r:id="rId1"/>
    <sheet name="F2" sheetId="2" r:id="rId2"/>
    <sheet name="ОДД" sheetId="4" r:id="rId3"/>
    <sheet name="ДвижениеКапитал" sheetId="6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C31" i="4"/>
  <c r="C51"/>
  <c r="C46"/>
  <c r="C45"/>
  <c r="C48" s="1"/>
  <c r="C56"/>
  <c r="C59"/>
  <c r="C34"/>
  <c r="C30"/>
  <c r="C28"/>
  <c r="C20"/>
  <c r="C18"/>
  <c r="F13" i="6"/>
  <c r="F14"/>
  <c r="F15"/>
  <c r="F16"/>
  <c r="F17"/>
  <c r="F18"/>
  <c r="C19"/>
  <c r="D19"/>
  <c r="E19"/>
  <c r="F19"/>
  <c r="D22" i="2"/>
  <c r="D19"/>
  <c r="D18"/>
  <c r="D17"/>
  <c r="D16"/>
  <c r="D15"/>
  <c r="D14"/>
  <c r="D13"/>
  <c r="D12"/>
  <c r="D20" s="1"/>
  <c r="D8"/>
  <c r="D9" s="1"/>
  <c r="D11" s="1"/>
  <c r="D21" s="1"/>
  <c r="D23" s="1"/>
  <c r="D25" s="1"/>
  <c r="D7"/>
  <c r="C12" i="4"/>
  <c r="E43"/>
  <c r="E31"/>
  <c r="E27"/>
  <c r="E33" s="1"/>
  <c r="E21"/>
  <c r="E20"/>
  <c r="D29" i="1"/>
  <c r="D24"/>
  <c r="D16"/>
  <c r="C43" i="4"/>
  <c r="C33"/>
  <c r="D30" i="1" l="1"/>
  <c r="C21" i="4"/>
  <c r="C36" s="1"/>
  <c r="C53" s="1"/>
  <c r="E36"/>
  <c r="E53" s="1"/>
</calcChain>
</file>

<file path=xl/sharedStrings.xml><?xml version="1.0" encoding="utf-8"?>
<sst xmlns="http://schemas.openxmlformats.org/spreadsheetml/2006/main" count="154" uniqueCount="123">
  <si>
    <t>АО "BCC  INVEST" ДО АО "БЦК"</t>
  </si>
  <si>
    <t>(в тысячах казахстанских тенге)</t>
  </si>
  <si>
    <t>Статья</t>
  </si>
  <si>
    <t>Примечания</t>
  </si>
  <si>
    <t>30 июня 2017 г.</t>
  </si>
  <si>
    <t>АКТИВЫ:</t>
  </si>
  <si>
    <t xml:space="preserve">Денежные средства и их эквиваленты </t>
  </si>
  <si>
    <t>Финансовые активы, отражаемые по справедливой стоимости через прибыли или убытки</t>
  </si>
  <si>
    <t>Займы и средства в банках</t>
  </si>
  <si>
    <t>Инвестиции, имеющиеся в наличии для продажи</t>
  </si>
  <si>
    <t>Инвестиции, удерживаемые до погашения</t>
  </si>
  <si>
    <t>Основные средства и нематериальные активы</t>
  </si>
  <si>
    <t>Требования по текущему налогу на прибыль</t>
  </si>
  <si>
    <t>Прочие активы</t>
  </si>
  <si>
    <t>ИТОГО АКТИВЫ</t>
  </si>
  <si>
    <t>ОБЯЗАТЕЛЬСТВА И КАПИТАЛ</t>
  </si>
  <si>
    <t>ОБЯЗАТЕЛЬСТВА:</t>
  </si>
  <si>
    <t>Средства банков</t>
  </si>
  <si>
    <t>Средства клиентов</t>
  </si>
  <si>
    <t>Обязательства по отсроченному налогу на прибыль</t>
  </si>
  <si>
    <t>Прочие обязательства</t>
  </si>
  <si>
    <t>Итого обязательства</t>
  </si>
  <si>
    <t>КАПИТАЛ:</t>
  </si>
  <si>
    <t>Уставный капитал</t>
  </si>
  <si>
    <t>Нераспределенная прибыль</t>
  </si>
  <si>
    <t>Итого капитал</t>
  </si>
  <si>
    <t>ИТОГО ОБЯЗАТЕЛЬСТВА И КАПИТАЛ</t>
  </si>
  <si>
    <t>Первый руководитель  _______________   Каламхатов Н. Б.</t>
  </si>
  <si>
    <t>Главный бухгалтер ________________ Сагинова Г. К.</t>
  </si>
  <si>
    <t>Исполнитель _________________ Жанпейсова Л.О.</t>
  </si>
  <si>
    <t>Процентный доход</t>
  </si>
  <si>
    <t>Процентный расход</t>
  </si>
  <si>
    <t>ЧИСТЫЙ ПРОЦЕНТНЫЙ ДОХОД (УБЫТОК) ДО ФОРМИРОВАНИЯ РЕЗЕРВОВ ПОД ОБЕСЦЕНЕНИЕ АКТИВОВ,ПО КОТОРЫМ НАЧИСЛЯЮТСЯ ПРОЦЕНТЫ</t>
  </si>
  <si>
    <t>Формирование резерва под обесценение активов,по которым начисляются проценты</t>
  </si>
  <si>
    <t>ЧИСТЫЙ ПРОЦЕНТНЫЙ ДОХОД (УБЫТОК)</t>
  </si>
  <si>
    <t>Чистая прибыль по операциям с финансовыми активами, отражаемым по справедливой стоимости, через прибыли или убытки</t>
  </si>
  <si>
    <t>Чистый (убыток)/прибыль по операциям с иностранной валютой</t>
  </si>
  <si>
    <t>Доходы по услугам и комиссии</t>
  </si>
  <si>
    <t>Расходы по услугам и комиссии</t>
  </si>
  <si>
    <t>Формирование прочих резервов</t>
  </si>
  <si>
    <t>Дивиденды полученные</t>
  </si>
  <si>
    <t>(Резерв) восстановление резерва под обесценение по инвестициям ,удерживаемым до погашения</t>
  </si>
  <si>
    <t>Прочие доходы/(расходы)</t>
  </si>
  <si>
    <t>ЧИСТЫЕ НЕПРОЦЕНТНЫЕ ДОХОДЫ (УБЫТОК)</t>
  </si>
  <si>
    <t>ОПЕРАЦИОННЫЕ ДОХОДЫ</t>
  </si>
  <si>
    <t>ОПЕРАЦИОННЫЕ РАСХОДЫ</t>
  </si>
  <si>
    <t>ПРИБЫЛЬ ДО НАЛОГООБЛОЖЕНИЯ</t>
  </si>
  <si>
    <t>Возмещение по налогу на прибыль</t>
  </si>
  <si>
    <t>ЧИСТАЯ ПРИБЫЛЬ</t>
  </si>
  <si>
    <t>ПРИБЫЛЬ НА АКЦИЮ (тенге)</t>
  </si>
  <si>
    <t>Резерв на переоценку финансовых активов предназначенных для продажи</t>
  </si>
  <si>
    <t>Резерв на переоценку финансовых  прочих активов</t>
  </si>
  <si>
    <t>Размещение выпуска эмиссии простых акций</t>
  </si>
  <si>
    <t>Чистая прибыль</t>
  </si>
  <si>
    <t>Нераспределенная прибыль непокрытый убыток предыдущих лет</t>
  </si>
  <si>
    <t>за 31 декабря 2016 г.</t>
  </si>
  <si>
    <t>Акционерное Общество «BCC Invest»</t>
  </si>
  <si>
    <t>Отчет О Движении Денежных Средств</t>
  </si>
  <si>
    <t>(В Тысячах Казахстанских Тенге)</t>
  </si>
  <si>
    <t>Приме-</t>
  </si>
  <si>
    <t>чания</t>
  </si>
  <si>
    <t>закончивший-ся</t>
  </si>
  <si>
    <t xml:space="preserve">30 июня </t>
  </si>
  <si>
    <t>2017 года</t>
  </si>
  <si>
    <t>ДВИЖЕНИЕ ДЕНЕЖНЫХ СРЕДСТВ ОТ ОПЕРАЦИОННОЙ ДЕЯТЕЛЬНОСТИ:</t>
  </si>
  <si>
    <t>Прибыль до налогообложения</t>
  </si>
  <si>
    <t>Корректировки:</t>
  </si>
  <si>
    <t>Резерв под обесценение по инвестициям, удерживаемым до погашения</t>
  </si>
  <si>
    <t>Резерв/(восстановление) резерва под обесценение по прочим операциям</t>
  </si>
  <si>
    <t>Начисление по расходам аренды</t>
  </si>
  <si>
    <t>(Прибыль)/убыток от продажи основных средств</t>
  </si>
  <si>
    <t>Прибыль по операциям с иностранной валютой по курсовым разницам</t>
  </si>
  <si>
    <t>Износ и амортизация</t>
  </si>
  <si>
    <t>Изменение в начисленных процентах, нетто</t>
  </si>
  <si>
    <t>(Отток)/приток денежных средств от операционной деятельности до изменения операционных активов и обязательств</t>
  </si>
  <si>
    <t>Изменение операционных активов и обязательств</t>
  </si>
  <si>
    <t>(Увеличение)/уменьшение операционных активов:</t>
  </si>
  <si>
    <t>Соглашения обратного РЕПО</t>
  </si>
  <si>
    <t>Средства в банках</t>
  </si>
  <si>
    <t>Финансовые активы, отражаемые по справедливой стоимости через прибыль или убыток</t>
  </si>
  <si>
    <t>Увеличение/(уменьшение) операционных обязательств:</t>
  </si>
  <si>
    <t xml:space="preserve">Отток денежных средств от операционной деятельности до налогообложения </t>
  </si>
  <si>
    <t>Налог на прибыль уплаченный</t>
  </si>
  <si>
    <t xml:space="preserve">Чистый отток денежных средств от операционной деятельности  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</si>
  <si>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</si>
  <si>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</si>
  <si>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</t>
  </si>
  <si>
    <t>Поступления от погашения и продажи инвестиций, удерживаемых до погашения</t>
  </si>
  <si>
    <t>Чистый приток денежных средств от инвестиционной деятельности</t>
  </si>
  <si>
    <t>ДВИЖЕНИЕ ДЕНЕЖНЫХ СРЕДСТВ ОТ ФИНАНСОВОЙ ДЕЯТЕЛЬНОСТИ:</t>
  </si>
  <si>
    <t>Поступления от размещения простых акций</t>
  </si>
  <si>
    <t>-</t>
  </si>
  <si>
    <t>Чистые денежные средства от финансовой</t>
  </si>
  <si>
    <t xml:space="preserve"> деятельности</t>
  </si>
  <si>
    <t>Влияние изменения курса иностранной валюты на денежные средства и их эквиваленты</t>
  </si>
  <si>
    <t xml:space="preserve">ЧИСТОЕ УВЕЛИЧЕНИЕ ДЕНЕЖНЫХ СРЕДСТВ И ИХ ЭКВИВАЛЕНТОВ </t>
  </si>
  <si>
    <t>ДЕНЕЖНЫЕ СРЕДСТВА И ИХ ЭКВИВАЛЕНТЫ,</t>
  </si>
  <si>
    <t>на начало года</t>
  </si>
  <si>
    <t>От имени Правления Компании:</t>
  </si>
  <si>
    <t>__________________________________</t>
  </si>
  <si>
    <t>Каламхатов Н.Б.</t>
  </si>
  <si>
    <t>Сагинова Г.К.</t>
  </si>
  <si>
    <t>Председатель Правления</t>
  </si>
  <si>
    <t>Главный бухгалтер</t>
  </si>
  <si>
    <t>г. Алматы</t>
  </si>
  <si>
    <t>Примечания на стр. 9-57 являются неотъемлемой частью настоящей финансовой отчетности.</t>
  </si>
  <si>
    <t>БАЛАНС по состоянию на 01 июля 2018 г.</t>
  </si>
  <si>
    <t>30 июня 2018 г.</t>
  </si>
  <si>
    <t>31 декабря 2017 г.</t>
  </si>
  <si>
    <t>Обязательства по выплате начисленных дивидендов акционерам</t>
  </si>
  <si>
    <t>Дефицит переоценки финансовых активов, имеющихся в наличии для продажи</t>
  </si>
  <si>
    <t xml:space="preserve">Исполнитель _________________ </t>
  </si>
  <si>
    <t>За Год, Закончившийся 30 июня 2018 Года</t>
  </si>
  <si>
    <t>за 31 декабря 2017 г.</t>
  </si>
  <si>
    <t>за 30 июня 2018 г.</t>
  </si>
  <si>
    <t>ОТЧЕТ О ПРИБЫЛЯХ И УБЫТКАХ по состоянию на 1 июля 2018 г.</t>
  </si>
  <si>
    <t>30 июня 2018 года</t>
  </si>
  <si>
    <t>на 01.07.2018 г.</t>
  </si>
  <si>
    <t>Резерв по переоценке финансовых активов, имеющихся в наличии для продажи</t>
  </si>
  <si>
    <t>ОТЧЕТ ОБ ИЗМЕНЕНИЯХ В КАПИТАЛЕ  по состоянию на 1 июля 2018 г.</t>
  </si>
  <si>
    <t>Выплата дивидендов</t>
  </si>
  <si>
    <t>2018 года</t>
  </si>
  <si>
    <t>Период,</t>
  </si>
</sst>
</file>

<file path=xl/styles.xml><?xml version="1.0" encoding="utf-8"?>
<styleSheet xmlns="http://schemas.openxmlformats.org/spreadsheetml/2006/main">
  <numFmts count="1">
    <numFmt numFmtId="164" formatCode="#,##0\ _₽"/>
  </numFmts>
  <fonts count="18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3"/>
      <name val="Verdana"/>
      <family val="2"/>
      <charset val="204"/>
    </font>
    <font>
      <b/>
      <sz val="9"/>
      <name val="Verdana"/>
      <family val="2"/>
      <charset val="204"/>
    </font>
    <font>
      <i/>
      <sz val="9"/>
      <name val="Verdana"/>
      <family val="2"/>
      <charset val="204"/>
    </font>
    <font>
      <sz val="9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name val="Verdana"/>
      <family val="2"/>
      <charset val="204"/>
    </font>
    <font>
      <i/>
      <sz val="8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5" fillId="0" borderId="0" xfId="0" applyNumberFormat="1" applyFont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left" wrapText="1"/>
    </xf>
    <xf numFmtId="0" fontId="5" fillId="0" borderId="0" xfId="0" applyNumberFormat="1" applyFont="1" applyAlignment="1">
      <alignment horizontal="left" vertical="center"/>
    </xf>
    <xf numFmtId="0" fontId="7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right" vertical="top" wrapText="1"/>
    </xf>
    <xf numFmtId="1" fontId="7" fillId="0" borderId="1" xfId="0" applyNumberFormat="1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right"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" fontId="7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left"/>
    </xf>
    <xf numFmtId="3" fontId="8" fillId="0" borderId="1" xfId="0" applyNumberFormat="1" applyFont="1" applyBorder="1" applyAlignment="1">
      <alignment horizontal="right"/>
    </xf>
    <xf numFmtId="0" fontId="7" fillId="0" borderId="1" xfId="0" applyNumberFormat="1" applyFont="1" applyBorder="1" applyAlignment="1">
      <alignment horizontal="left" wrapText="1"/>
    </xf>
    <xf numFmtId="0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3" fontId="7" fillId="0" borderId="1" xfId="0" applyNumberFormat="1" applyFont="1" applyBorder="1" applyAlignment="1">
      <alignment horizontal="right"/>
    </xf>
    <xf numFmtId="0" fontId="9" fillId="0" borderId="0" xfId="3" applyFont="1"/>
    <xf numFmtId="0" fontId="1" fillId="0" borderId="0" xfId="3"/>
    <xf numFmtId="0" fontId="10" fillId="0" borderId="0" xfId="3" applyFont="1"/>
    <xf numFmtId="0" fontId="11" fillId="0" borderId="0" xfId="3" applyFont="1"/>
    <xf numFmtId="0" fontId="12" fillId="0" borderId="0" xfId="3" applyFont="1"/>
    <xf numFmtId="0" fontId="14" fillId="0" borderId="0" xfId="3" applyFont="1" applyAlignment="1">
      <alignment horizontal="right" wrapText="1"/>
    </xf>
    <xf numFmtId="0" fontId="14" fillId="2" borderId="0" xfId="3" applyFont="1" applyFill="1" applyAlignment="1">
      <alignment horizontal="right" wrapText="1"/>
    </xf>
    <xf numFmtId="0" fontId="1" fillId="0" borderId="0" xfId="3" applyAlignment="1">
      <alignment wrapText="1"/>
    </xf>
    <xf numFmtId="0" fontId="14" fillId="0" borderId="0" xfId="3" applyFont="1" applyAlignment="1">
      <alignment wrapText="1"/>
    </xf>
    <xf numFmtId="0" fontId="15" fillId="0" borderId="0" xfId="3" applyFont="1" applyAlignment="1">
      <alignment horizontal="right" wrapText="1"/>
    </xf>
    <xf numFmtId="0" fontId="15" fillId="0" borderId="0" xfId="3" applyFont="1" applyAlignment="1">
      <alignment wrapText="1"/>
    </xf>
    <xf numFmtId="0" fontId="16" fillId="0" borderId="0" xfId="3" applyFont="1" applyAlignment="1">
      <alignment horizontal="right" wrapText="1"/>
    </xf>
    <xf numFmtId="164" fontId="15" fillId="0" borderId="0" xfId="3" applyNumberFormat="1" applyFont="1" applyAlignment="1">
      <alignment wrapText="1"/>
    </xf>
    <xf numFmtId="0" fontId="16" fillId="0" borderId="0" xfId="3" applyFont="1" applyAlignment="1">
      <alignment horizontal="left" wrapText="1"/>
    </xf>
    <xf numFmtId="0" fontId="16" fillId="0" borderId="0" xfId="3" applyFont="1" applyAlignment="1">
      <alignment horizontal="center" wrapText="1"/>
    </xf>
    <xf numFmtId="0" fontId="15" fillId="0" borderId="2" xfId="3" applyFont="1" applyBorder="1" applyAlignment="1">
      <alignment wrapText="1"/>
    </xf>
    <xf numFmtId="0" fontId="16" fillId="0" borderId="2" xfId="3" applyFont="1" applyBorder="1" applyAlignment="1">
      <alignment horizontal="center" wrapText="1"/>
    </xf>
    <xf numFmtId="164" fontId="15" fillId="0" borderId="2" xfId="3" applyNumberFormat="1" applyFont="1" applyBorder="1" applyAlignment="1">
      <alignment wrapText="1"/>
    </xf>
    <xf numFmtId="0" fontId="16" fillId="0" borderId="2" xfId="3" applyFont="1" applyBorder="1" applyAlignment="1">
      <alignment horizontal="left" wrapText="1"/>
    </xf>
    <xf numFmtId="0" fontId="17" fillId="0" borderId="0" xfId="3" applyFont="1" applyAlignment="1">
      <alignment horizontal="right" wrapText="1"/>
    </xf>
    <xf numFmtId="0" fontId="15" fillId="0" borderId="0" xfId="3" applyFont="1" applyAlignment="1">
      <alignment horizontal="center" wrapText="1"/>
    </xf>
    <xf numFmtId="3" fontId="1" fillId="0" borderId="0" xfId="3" applyNumberFormat="1"/>
    <xf numFmtId="0" fontId="15" fillId="0" borderId="2" xfId="3" applyFont="1" applyBorder="1" applyAlignment="1">
      <alignment horizontal="right" wrapText="1"/>
    </xf>
    <xf numFmtId="3" fontId="1" fillId="0" borderId="2" xfId="3" applyNumberFormat="1" applyBorder="1"/>
    <xf numFmtId="0" fontId="13" fillId="0" borderId="0" xfId="3" applyFont="1" applyAlignment="1">
      <alignment wrapText="1"/>
    </xf>
    <xf numFmtId="0" fontId="15" fillId="0" borderId="2" xfId="3" applyFont="1" applyBorder="1" applyAlignment="1">
      <alignment horizontal="center" wrapText="1"/>
    </xf>
    <xf numFmtId="164" fontId="1" fillId="0" borderId="0" xfId="3" applyNumberFormat="1"/>
    <xf numFmtId="164" fontId="15" fillId="0" borderId="0" xfId="3" applyNumberFormat="1" applyFont="1" applyBorder="1" applyAlignment="1">
      <alignment wrapText="1"/>
    </xf>
    <xf numFmtId="0" fontId="17" fillId="0" borderId="2" xfId="3" applyFont="1" applyBorder="1" applyAlignment="1">
      <alignment wrapText="1"/>
    </xf>
    <xf numFmtId="0" fontId="17" fillId="0" borderId="0" xfId="3" applyFont="1" applyAlignment="1">
      <alignment wrapText="1"/>
    </xf>
    <xf numFmtId="0" fontId="15" fillId="0" borderId="3" xfId="3" applyFont="1" applyBorder="1" applyAlignment="1">
      <alignment wrapText="1"/>
    </xf>
    <xf numFmtId="0" fontId="14" fillId="0" borderId="0" xfId="3" applyFont="1"/>
    <xf numFmtId="0" fontId="16" fillId="0" borderId="0" xfId="3" applyFont="1"/>
    <xf numFmtId="0" fontId="15" fillId="0" borderId="0" xfId="3" applyFont="1" applyAlignment="1">
      <alignment wrapText="1"/>
    </xf>
    <xf numFmtId="0" fontId="15" fillId="0" borderId="2" xfId="3" applyFont="1" applyBorder="1" applyAlignment="1">
      <alignment wrapText="1"/>
    </xf>
    <xf numFmtId="0" fontId="16" fillId="0" borderId="0" xfId="3" applyFont="1" applyAlignment="1">
      <alignment horizontal="left" wrapText="1"/>
    </xf>
    <xf numFmtId="0" fontId="14" fillId="0" borderId="0" xfId="3" applyFont="1" applyAlignment="1">
      <alignment horizontal="right" wrapText="1"/>
    </xf>
    <xf numFmtId="3" fontId="7" fillId="0" borderId="2" xfId="3" applyNumberFormat="1" applyFont="1" applyBorder="1" applyAlignment="1">
      <alignment horizontal="right" vertical="top" wrapText="1"/>
    </xf>
    <xf numFmtId="0" fontId="15" fillId="0" borderId="0" xfId="3" applyFont="1" applyAlignment="1">
      <alignment wrapText="1"/>
    </xf>
    <xf numFmtId="0" fontId="16" fillId="0" borderId="0" xfId="3" applyFont="1" applyAlignment="1">
      <alignment wrapText="1"/>
    </xf>
    <xf numFmtId="3" fontId="15" fillId="0" borderId="2" xfId="3" applyNumberFormat="1" applyFont="1" applyBorder="1" applyAlignment="1">
      <alignment wrapText="1"/>
    </xf>
    <xf numFmtId="3" fontId="15" fillId="0" borderId="0" xfId="3" applyNumberFormat="1" applyFont="1" applyAlignment="1">
      <alignment wrapText="1"/>
    </xf>
    <xf numFmtId="0" fontId="14" fillId="0" borderId="0" xfId="3" applyFont="1" applyAlignment="1">
      <alignment horizontal="right" wrapText="1"/>
    </xf>
    <xf numFmtId="0" fontId="15" fillId="0" borderId="0" xfId="3" applyFont="1" applyAlignment="1">
      <alignment wrapText="1"/>
    </xf>
    <xf numFmtId="0" fontId="15" fillId="0" borderId="2" xfId="3" applyFont="1" applyBorder="1" applyAlignment="1">
      <alignment wrapText="1"/>
    </xf>
    <xf numFmtId="0" fontId="16" fillId="0" borderId="0" xfId="3" applyFont="1" applyAlignment="1">
      <alignment horizontal="center" wrapText="1"/>
    </xf>
    <xf numFmtId="0" fontId="16" fillId="0" borderId="2" xfId="3" applyFont="1" applyBorder="1" applyAlignment="1">
      <alignment horizontal="center" wrapText="1"/>
    </xf>
    <xf numFmtId="0" fontId="16" fillId="0" borderId="0" xfId="3" applyFont="1" applyAlignment="1">
      <alignment wrapText="1"/>
    </xf>
    <xf numFmtId="0" fontId="16" fillId="0" borderId="2" xfId="3" applyFont="1" applyBorder="1" applyAlignment="1">
      <alignment wrapText="1"/>
    </xf>
    <xf numFmtId="0" fontId="16" fillId="0" borderId="3" xfId="3" applyFont="1" applyBorder="1" applyAlignment="1">
      <alignment horizontal="center" wrapText="1"/>
    </xf>
    <xf numFmtId="0" fontId="16" fillId="0" borderId="0" xfId="3" applyFont="1" applyAlignment="1">
      <alignment horizontal="left" wrapText="1"/>
    </xf>
    <xf numFmtId="0" fontId="16" fillId="0" borderId="3" xfId="3" applyFont="1" applyBorder="1" applyAlignment="1">
      <alignment horizontal="left" wrapText="1"/>
    </xf>
    <xf numFmtId="0" fontId="13" fillId="0" borderId="0" xfId="3" applyFont="1" applyAlignment="1">
      <alignment vertical="top" wrapText="1"/>
    </xf>
    <xf numFmtId="0" fontId="14" fillId="0" borderId="0" xfId="3" applyFont="1" applyAlignment="1">
      <alignment horizontal="right" wrapText="1"/>
    </xf>
    <xf numFmtId="3" fontId="15" fillId="0" borderId="0" xfId="3" applyNumberFormat="1" applyFont="1" applyAlignment="1">
      <alignment wrapText="1"/>
    </xf>
  </cellXfs>
  <cellStyles count="4">
    <cellStyle name="Normal_Worksheet in TB LS Blank Leadsheet Excel Template - Used by Trial Balance to Create Leadsheets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saginova/AppData/Local/Microsoft/Windows/Temporary%20Internet%20Files/Content.Outlook/DLEOXA6N/&#1041;&#1062;&#1050;01%20&#1080;&#1102;&#1083;&#1103;%202018_3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1"/>
      <sheetName val="Баланс"/>
      <sheetName val="F2"/>
      <sheetName val="РабочаяТаблицаД"/>
      <sheetName val="К_4"/>
      <sheetName val="К_5"/>
      <sheetName val="К_6"/>
      <sheetName val="К_7"/>
      <sheetName val="К_8"/>
      <sheetName val="К_9"/>
      <sheetName val="К_10"/>
      <sheetName val="К_11"/>
      <sheetName val="К-12"/>
      <sheetName val="К-12(р)"/>
      <sheetName val="К-13"/>
      <sheetName val="К-13(расш)"/>
      <sheetName val="К-14"/>
      <sheetName val="К-14(р)"/>
      <sheetName val="К_16"/>
      <sheetName val="К_17"/>
      <sheetName val="К-18"/>
      <sheetName val="К-18(р)"/>
      <sheetName val="К_20"/>
      <sheetName val="К_21"/>
    </sheetNames>
    <sheetDataSet>
      <sheetData sheetId="0"/>
      <sheetData sheetId="1"/>
      <sheetData sheetId="2"/>
      <sheetData sheetId="3">
        <row r="43">
          <cell r="E43">
            <v>993847</v>
          </cell>
        </row>
        <row r="86">
          <cell r="E86">
            <v>-316488</v>
          </cell>
        </row>
        <row r="119">
          <cell r="E119">
            <v>597747</v>
          </cell>
        </row>
        <row r="139">
          <cell r="E139">
            <v>-65613</v>
          </cell>
        </row>
        <row r="155">
          <cell r="E155">
            <v>266724</v>
          </cell>
        </row>
        <row r="163">
          <cell r="E163">
            <v>-56573</v>
          </cell>
        </row>
        <row r="176">
          <cell r="E176">
            <v>-696</v>
          </cell>
        </row>
        <row r="177">
          <cell r="E177">
            <v>-877</v>
          </cell>
        </row>
        <row r="179">
          <cell r="E179">
            <v>-17135</v>
          </cell>
        </row>
        <row r="181">
          <cell r="E181">
            <v>82882</v>
          </cell>
        </row>
        <row r="189">
          <cell r="E189">
            <v>480</v>
          </cell>
        </row>
        <row r="190">
          <cell r="E190">
            <v>41827</v>
          </cell>
        </row>
        <row r="229">
          <cell r="E229">
            <v>-478468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E36"/>
  <sheetViews>
    <sheetView tabSelected="1" workbookViewId="0">
      <selection activeCell="B16" sqref="B16"/>
    </sheetView>
  </sheetViews>
  <sheetFormatPr defaultColWidth="10.33203125" defaultRowHeight="11.25"/>
  <cols>
    <col min="1" max="1" width="4.33203125" style="18" customWidth="1"/>
    <col min="2" max="2" width="73.83203125" style="18" customWidth="1"/>
    <col min="3" max="3" width="14.1640625" style="18" customWidth="1"/>
    <col min="4" max="4" width="24.6640625" style="18" customWidth="1"/>
    <col min="5" max="5" width="22.83203125" style="18" customWidth="1"/>
  </cols>
  <sheetData>
    <row r="1" spans="1:5" ht="19.350000000000001" customHeight="1">
      <c r="A1"/>
      <c r="B1" s="1" t="s">
        <v>0</v>
      </c>
    </row>
    <row r="3" spans="1:5" ht="19.350000000000001" customHeight="1">
      <c r="A3"/>
      <c r="B3" s="2" t="s">
        <v>106</v>
      </c>
    </row>
    <row r="4" spans="1:5" ht="11.85" customHeight="1">
      <c r="A4"/>
      <c r="B4" s="3" t="s">
        <v>1</v>
      </c>
    </row>
    <row r="6" spans="1:5" s="6" customFormat="1" ht="31.35" customHeight="1">
      <c r="A6" s="4"/>
      <c r="B6" s="5" t="s">
        <v>2</v>
      </c>
      <c r="C6" s="5" t="s">
        <v>3</v>
      </c>
      <c r="D6" s="5" t="s">
        <v>107</v>
      </c>
      <c r="E6" s="5" t="s">
        <v>108</v>
      </c>
    </row>
    <row r="7" spans="1:5" ht="13.35" customHeight="1">
      <c r="A7" s="7"/>
      <c r="B7" s="8" t="s">
        <v>5</v>
      </c>
      <c r="C7" s="9"/>
      <c r="D7" s="10"/>
      <c r="E7" s="10"/>
    </row>
    <row r="8" spans="1:5" ht="13.35" customHeight="1">
      <c r="A8" s="7"/>
      <c r="B8" s="8" t="s">
        <v>6</v>
      </c>
      <c r="C8" s="11">
        <v>12</v>
      </c>
      <c r="D8" s="12">
        <v>135570</v>
      </c>
      <c r="E8" s="12">
        <v>150104</v>
      </c>
    </row>
    <row r="9" spans="1:5" ht="23.85" customHeight="1">
      <c r="A9" s="7"/>
      <c r="B9" s="8" t="s">
        <v>7</v>
      </c>
      <c r="C9" s="13">
        <v>14.22</v>
      </c>
      <c r="D9" s="12">
        <v>16603648</v>
      </c>
      <c r="E9" s="12">
        <v>11726542</v>
      </c>
    </row>
    <row r="10" spans="1:5" ht="13.35" customHeight="1">
      <c r="A10" s="7"/>
      <c r="B10" s="8" t="s">
        <v>8</v>
      </c>
      <c r="C10" s="11">
        <v>14</v>
      </c>
      <c r="D10" s="12">
        <v>6406202</v>
      </c>
      <c r="E10" s="12">
        <v>3437890</v>
      </c>
    </row>
    <row r="11" spans="1:5" ht="13.35" customHeight="1">
      <c r="A11" s="7"/>
      <c r="B11" s="8" t="s">
        <v>9</v>
      </c>
      <c r="C11" s="11">
        <v>15</v>
      </c>
      <c r="D11" s="12">
        <v>3217</v>
      </c>
      <c r="E11" s="12">
        <v>3217</v>
      </c>
    </row>
    <row r="12" spans="1:5" ht="13.35" customHeight="1">
      <c r="A12" s="7"/>
      <c r="B12" s="8" t="s">
        <v>10</v>
      </c>
      <c r="C12" s="11">
        <v>13</v>
      </c>
      <c r="D12" s="10"/>
      <c r="E12" s="10">
        <v>336880</v>
      </c>
    </row>
    <row r="13" spans="1:5" ht="13.35" customHeight="1">
      <c r="A13" s="7"/>
      <c r="B13" s="8" t="s">
        <v>11</v>
      </c>
      <c r="C13" s="11">
        <v>16</v>
      </c>
      <c r="D13" s="12">
        <v>56060</v>
      </c>
      <c r="E13" s="12">
        <v>50514</v>
      </c>
    </row>
    <row r="14" spans="1:5" ht="13.35" customHeight="1">
      <c r="A14" s="7"/>
      <c r="B14" s="8" t="s">
        <v>12</v>
      </c>
      <c r="C14" s="11">
        <v>16</v>
      </c>
      <c r="D14" s="12">
        <v>19534</v>
      </c>
      <c r="E14" s="12">
        <v>16506</v>
      </c>
    </row>
    <row r="15" spans="1:5" ht="13.35" customHeight="1">
      <c r="A15" s="7"/>
      <c r="B15" s="8" t="s">
        <v>13</v>
      </c>
      <c r="C15" s="11">
        <v>17</v>
      </c>
      <c r="D15" s="12">
        <v>100009</v>
      </c>
      <c r="E15" s="12">
        <v>115938</v>
      </c>
    </row>
    <row r="16" spans="1:5" s="17" customFormat="1" ht="19.350000000000001" customHeight="1">
      <c r="A16" s="1"/>
      <c r="B16" s="14" t="s">
        <v>14</v>
      </c>
      <c r="C16" s="15"/>
      <c r="D16" s="16">
        <f>SUM(D8:D15)</f>
        <v>23324240</v>
      </c>
      <c r="E16" s="16">
        <v>15837591</v>
      </c>
    </row>
    <row r="17" spans="1:5" ht="13.35" customHeight="1">
      <c r="A17" s="7"/>
      <c r="B17" s="8" t="s">
        <v>15</v>
      </c>
      <c r="C17" s="9"/>
      <c r="D17" s="10"/>
      <c r="E17" s="10"/>
    </row>
    <row r="18" spans="1:5" ht="13.35" customHeight="1">
      <c r="A18" s="7"/>
      <c r="B18" s="8" t="s">
        <v>16</v>
      </c>
      <c r="C18" s="9"/>
      <c r="D18" s="10"/>
      <c r="E18" s="10"/>
    </row>
    <row r="19" spans="1:5" ht="13.35" customHeight="1">
      <c r="A19" s="7"/>
      <c r="B19" s="8" t="s">
        <v>17</v>
      </c>
      <c r="C19" s="11">
        <v>18</v>
      </c>
      <c r="D19" s="12">
        <v>12581605</v>
      </c>
      <c r="E19" s="12">
        <v>5918307</v>
      </c>
    </row>
    <row r="20" spans="1:5" ht="13.35" customHeight="1">
      <c r="A20" s="7"/>
      <c r="B20" s="8" t="s">
        <v>18</v>
      </c>
      <c r="C20" s="11">
        <v>19</v>
      </c>
      <c r="D20" s="10"/>
      <c r="E20" s="10"/>
    </row>
    <row r="21" spans="1:5" ht="13.35" customHeight="1">
      <c r="A21" s="7"/>
      <c r="B21" s="8" t="s">
        <v>19</v>
      </c>
      <c r="C21" s="11">
        <v>10</v>
      </c>
      <c r="D21" s="10"/>
      <c r="E21" s="10"/>
    </row>
    <row r="22" spans="1:5" ht="13.35" customHeight="1">
      <c r="A22" s="7"/>
      <c r="B22" s="8" t="s">
        <v>109</v>
      </c>
      <c r="C22" s="11">
        <v>10</v>
      </c>
      <c r="D22" s="10"/>
      <c r="E22" s="10">
        <v>2822620</v>
      </c>
    </row>
    <row r="23" spans="1:5" s="17" customFormat="1" ht="19.350000000000001" customHeight="1">
      <c r="A23" s="1"/>
      <c r="B23" s="8" t="s">
        <v>20</v>
      </c>
      <c r="C23" s="11">
        <v>20</v>
      </c>
      <c r="D23" s="12">
        <v>102667</v>
      </c>
      <c r="E23" s="12">
        <v>191295</v>
      </c>
    </row>
    <row r="24" spans="1:5" ht="24.75" customHeight="1">
      <c r="A24" s="7"/>
      <c r="B24" s="14" t="s">
        <v>21</v>
      </c>
      <c r="C24" s="15"/>
      <c r="D24" s="16">
        <f>SUM(D19:D23)</f>
        <v>12684272</v>
      </c>
      <c r="E24" s="16">
        <v>8932222</v>
      </c>
    </row>
    <row r="25" spans="1:5" ht="13.35" customHeight="1">
      <c r="A25" s="7"/>
      <c r="B25" s="8" t="s">
        <v>22</v>
      </c>
      <c r="C25" s="9"/>
      <c r="D25" s="10"/>
      <c r="E25" s="10"/>
    </row>
    <row r="26" spans="1:5" ht="13.35" customHeight="1">
      <c r="A26" s="7"/>
      <c r="B26" s="8" t="s">
        <v>23</v>
      </c>
      <c r="C26" s="9"/>
      <c r="D26" s="12">
        <v>8072549</v>
      </c>
      <c r="E26" s="12">
        <v>5385607</v>
      </c>
    </row>
    <row r="27" spans="1:5" s="17" customFormat="1" ht="30" customHeight="1">
      <c r="A27" s="1"/>
      <c r="B27" s="8" t="s">
        <v>110</v>
      </c>
      <c r="C27" s="9"/>
      <c r="D27" s="12">
        <v>-1267</v>
      </c>
      <c r="E27" s="12">
        <v>-1267</v>
      </c>
    </row>
    <row r="28" spans="1:5" s="17" customFormat="1" ht="19.350000000000001" customHeight="1">
      <c r="A28" s="1"/>
      <c r="B28" s="8" t="s">
        <v>24</v>
      </c>
      <c r="C28" s="9"/>
      <c r="D28" s="12">
        <v>2568686</v>
      </c>
      <c r="E28" s="12">
        <v>1521029</v>
      </c>
    </row>
    <row r="29" spans="1:5" s="17" customFormat="1" ht="19.350000000000001" customHeight="1">
      <c r="A29" s="1"/>
      <c r="B29" s="14" t="s">
        <v>25</v>
      </c>
      <c r="C29" s="15"/>
      <c r="D29" s="16">
        <f>SUM(D26:D28)</f>
        <v>10639968</v>
      </c>
      <c r="E29" s="16">
        <v>6905369</v>
      </c>
    </row>
    <row r="30" spans="1:5" s="17" customFormat="1" ht="19.350000000000001" customHeight="1">
      <c r="A30" s="1"/>
      <c r="B30" s="14" t="s">
        <v>26</v>
      </c>
      <c r="C30" s="15"/>
      <c r="D30" s="16">
        <f>D24+D29</f>
        <v>23324240</v>
      </c>
      <c r="E30" s="16">
        <v>15837591</v>
      </c>
    </row>
    <row r="32" spans="1:5">
      <c r="B32" s="18" t="s">
        <v>27</v>
      </c>
    </row>
    <row r="34" spans="2:2" s="18" customFormat="1">
      <c r="B34" s="18" t="s">
        <v>28</v>
      </c>
    </row>
    <row r="36" spans="2:2" s="18" customFormat="1">
      <c r="B36" s="18" t="s">
        <v>111</v>
      </c>
    </row>
  </sheetData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E32"/>
  <sheetViews>
    <sheetView topLeftCell="A13" workbookViewId="0">
      <selection activeCell="E26" sqref="E26"/>
    </sheetView>
  </sheetViews>
  <sheetFormatPr defaultColWidth="10.33203125" defaultRowHeight="11.25"/>
  <cols>
    <col min="1" max="1" width="4.33203125" style="18" customWidth="1"/>
    <col min="2" max="2" width="68.5" style="18" customWidth="1"/>
    <col min="3" max="3" width="17.33203125" style="18" customWidth="1"/>
    <col min="4" max="4" width="20.83203125" style="18" customWidth="1"/>
    <col min="5" max="5" width="21.83203125" style="18" customWidth="1"/>
  </cols>
  <sheetData>
    <row r="1" spans="1:5" ht="19.350000000000001" customHeight="1">
      <c r="A1"/>
      <c r="B1" s="1" t="s">
        <v>0</v>
      </c>
      <c r="C1"/>
      <c r="D1"/>
      <c r="E1"/>
    </row>
    <row r="3" spans="1:5" ht="36.6" customHeight="1">
      <c r="A3"/>
      <c r="B3" s="2" t="s">
        <v>115</v>
      </c>
      <c r="C3"/>
      <c r="D3"/>
      <c r="E3"/>
    </row>
    <row r="4" spans="1:5" ht="11.85" customHeight="1">
      <c r="A4"/>
      <c r="B4" s="3" t="s">
        <v>1</v>
      </c>
      <c r="C4"/>
      <c r="D4"/>
      <c r="E4"/>
    </row>
    <row r="6" spans="1:5" s="6" customFormat="1" ht="16.350000000000001" customHeight="1">
      <c r="A6" s="4"/>
      <c r="B6" s="5" t="s">
        <v>2</v>
      </c>
      <c r="C6" s="5" t="s">
        <v>3</v>
      </c>
      <c r="D6" s="5" t="s">
        <v>107</v>
      </c>
      <c r="E6" s="5" t="s">
        <v>4</v>
      </c>
    </row>
    <row r="7" spans="1:5" ht="13.35" customHeight="1">
      <c r="A7" s="7"/>
      <c r="B7" s="8" t="s">
        <v>30</v>
      </c>
      <c r="C7" s="11">
        <v>4</v>
      </c>
      <c r="D7" s="12">
        <f>[1]РабочаяТаблицаД!E43</f>
        <v>993847</v>
      </c>
      <c r="E7" s="12">
        <v>574163</v>
      </c>
    </row>
    <row r="8" spans="1:5" ht="13.35" customHeight="1">
      <c r="A8" s="7"/>
      <c r="B8" s="8" t="s">
        <v>31</v>
      </c>
      <c r="C8" s="11">
        <v>4</v>
      </c>
      <c r="D8" s="12">
        <f>[1]РабочаяТаблицаД!E86</f>
        <v>-316488</v>
      </c>
      <c r="E8" s="12">
        <v>-116480</v>
      </c>
    </row>
    <row r="9" spans="1:5" s="17" customFormat="1" ht="88.35" customHeight="1">
      <c r="A9" s="1"/>
      <c r="B9" s="14" t="s">
        <v>32</v>
      </c>
      <c r="C9" s="15"/>
      <c r="D9" s="16">
        <f>SUM(D7:D8)</f>
        <v>677359</v>
      </c>
      <c r="E9" s="16">
        <v>457683</v>
      </c>
    </row>
    <row r="10" spans="1:5" ht="23.85" customHeight="1">
      <c r="A10" s="7"/>
      <c r="B10" s="8" t="s">
        <v>33</v>
      </c>
      <c r="C10" s="9"/>
      <c r="D10" s="10"/>
      <c r="E10" s="10"/>
    </row>
    <row r="11" spans="1:5" s="17" customFormat="1" ht="36.6" customHeight="1">
      <c r="A11" s="1"/>
      <c r="B11" s="14" t="s">
        <v>34</v>
      </c>
      <c r="C11" s="15"/>
      <c r="D11" s="16">
        <f>D9</f>
        <v>677359</v>
      </c>
      <c r="E11" s="16">
        <v>457683</v>
      </c>
    </row>
    <row r="12" spans="1:5" ht="23.85" customHeight="1">
      <c r="A12" s="7"/>
      <c r="B12" s="8" t="s">
        <v>35</v>
      </c>
      <c r="C12" s="11">
        <v>6</v>
      </c>
      <c r="D12" s="12">
        <f>[1]РабочаяТаблицаД!E119</f>
        <v>597747</v>
      </c>
      <c r="E12" s="12">
        <v>396559</v>
      </c>
    </row>
    <row r="13" spans="1:5" ht="13.35" customHeight="1">
      <c r="A13" s="7"/>
      <c r="B13" s="8" t="s">
        <v>36</v>
      </c>
      <c r="C13" s="11">
        <v>7</v>
      </c>
      <c r="D13" s="12">
        <f>[1]РабочаяТаблицаД!E139</f>
        <v>-65613</v>
      </c>
      <c r="E13" s="12">
        <v>-61550</v>
      </c>
    </row>
    <row r="14" spans="1:5" ht="13.35" customHeight="1">
      <c r="A14" s="7"/>
      <c r="B14" s="8" t="s">
        <v>37</v>
      </c>
      <c r="C14" s="11">
        <v>8</v>
      </c>
      <c r="D14" s="12">
        <f>[1]РабочаяТаблицаД!E155</f>
        <v>266724</v>
      </c>
      <c r="E14" s="12">
        <v>166017</v>
      </c>
    </row>
    <row r="15" spans="1:5" ht="13.35" customHeight="1">
      <c r="A15" s="7"/>
      <c r="B15" s="8" t="s">
        <v>38</v>
      </c>
      <c r="C15" s="11">
        <v>8</v>
      </c>
      <c r="D15" s="12">
        <f>[1]РабочаяТаблицаД!E163</f>
        <v>-56573</v>
      </c>
      <c r="E15" s="12">
        <v>-37293</v>
      </c>
    </row>
    <row r="16" spans="1:5" ht="13.35" customHeight="1">
      <c r="A16" s="7"/>
      <c r="B16" s="8" t="s">
        <v>39</v>
      </c>
      <c r="C16" s="11">
        <v>5</v>
      </c>
      <c r="D16" s="12">
        <f>[1]РабочаяТаблицаД!E179</f>
        <v>-17135</v>
      </c>
      <c r="E16" s="12">
        <v>2553</v>
      </c>
    </row>
    <row r="17" spans="1:5" ht="13.35" customHeight="1">
      <c r="A17" s="7"/>
      <c r="B17" s="8" t="s">
        <v>40</v>
      </c>
      <c r="C17" s="11">
        <v>5</v>
      </c>
      <c r="D17" s="12">
        <f>[1]РабочаяТаблицаД!E190</f>
        <v>41827</v>
      </c>
      <c r="E17" s="12">
        <v>31342</v>
      </c>
    </row>
    <row r="18" spans="1:5" ht="23.85" customHeight="1">
      <c r="A18" s="7"/>
      <c r="B18" s="8" t="s">
        <v>41</v>
      </c>
      <c r="C18" s="11">
        <v>5</v>
      </c>
      <c r="D18" s="10">
        <f>[1]РабочаяТаблицаД!E180</f>
        <v>0</v>
      </c>
      <c r="E18" s="12">
        <v>-13708</v>
      </c>
    </row>
    <row r="19" spans="1:5" ht="13.35" customHeight="1">
      <c r="A19" s="7"/>
      <c r="B19" s="8" t="s">
        <v>42</v>
      </c>
      <c r="C19" s="11">
        <v>21</v>
      </c>
      <c r="D19" s="19">
        <f>[1]РабочаяТаблицаД!E176+[1]РабочаяТаблицаД!E189</f>
        <v>-216</v>
      </c>
      <c r="E19" s="19">
        <v>393</v>
      </c>
    </row>
    <row r="20" spans="1:5" s="17" customFormat="1" ht="36.6" customHeight="1">
      <c r="A20" s="1"/>
      <c r="B20" s="14" t="s">
        <v>43</v>
      </c>
      <c r="C20" s="15"/>
      <c r="D20" s="16">
        <f>SUM(D12:D19)</f>
        <v>766761</v>
      </c>
      <c r="E20" s="16">
        <v>484313</v>
      </c>
    </row>
    <row r="21" spans="1:5" s="17" customFormat="1" ht="19.350000000000001" customHeight="1">
      <c r="A21" s="1"/>
      <c r="B21" s="14" t="s">
        <v>44</v>
      </c>
      <c r="C21" s="15"/>
      <c r="D21" s="16">
        <f>SUM(D11,D20)</f>
        <v>1444120</v>
      </c>
      <c r="E21" s="16">
        <v>941996</v>
      </c>
    </row>
    <row r="22" spans="1:5" ht="13.35" customHeight="1">
      <c r="A22" s="7"/>
      <c r="B22" s="8" t="s">
        <v>45</v>
      </c>
      <c r="C22" s="9"/>
      <c r="D22" s="12">
        <f>[1]РабочаяТаблицаД!E229+[1]РабочаяТаблицаД!E181+[1]РабочаяТаблицаД!E177</f>
        <v>-396463</v>
      </c>
      <c r="E22" s="12">
        <v>-220270</v>
      </c>
    </row>
    <row r="23" spans="1:5" s="17" customFormat="1" ht="19.350000000000001" customHeight="1">
      <c r="A23" s="1"/>
      <c r="B23" s="14" t="s">
        <v>46</v>
      </c>
      <c r="C23" s="15"/>
      <c r="D23" s="16">
        <f>SUM(D21:D22)</f>
        <v>1047657</v>
      </c>
      <c r="E23" s="16">
        <v>721726</v>
      </c>
    </row>
    <row r="24" spans="1:5" ht="13.35" customHeight="1">
      <c r="A24" s="7"/>
      <c r="B24" s="8" t="s">
        <v>47</v>
      </c>
      <c r="C24" s="9"/>
      <c r="D24" s="10"/>
      <c r="E24" s="19"/>
    </row>
    <row r="25" spans="1:5" s="17" customFormat="1" ht="19.350000000000001" customHeight="1">
      <c r="A25" s="1"/>
      <c r="B25" s="14" t="s">
        <v>48</v>
      </c>
      <c r="C25" s="15"/>
      <c r="D25" s="16">
        <f>SUM(D23:D24)</f>
        <v>1047657</v>
      </c>
      <c r="E25" s="16">
        <v>721726</v>
      </c>
    </row>
    <row r="26" spans="1:5" ht="13.35" customHeight="1">
      <c r="A26" s="7"/>
      <c r="B26" s="8" t="s">
        <v>49</v>
      </c>
      <c r="C26" s="9"/>
      <c r="D26" s="10"/>
      <c r="E26" s="10"/>
    </row>
    <row r="28" spans="1:5">
      <c r="B28" s="18" t="s">
        <v>27</v>
      </c>
    </row>
    <row r="30" spans="1:5">
      <c r="B30" s="18" t="s">
        <v>28</v>
      </c>
    </row>
    <row r="32" spans="1:5">
      <c r="B32" s="18" t="s">
        <v>29</v>
      </c>
    </row>
  </sheetData>
  <pageMargins left="0.74803149606299213" right="0.74803149606299213" top="0.98425196850393704" bottom="0.98425196850393704" header="0.51181102362204722" footer="0.51181102362204722"/>
  <pageSetup paperSize="9" scale="82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2"/>
  <sheetViews>
    <sheetView topLeftCell="A49" workbookViewId="0">
      <selection activeCell="E8" sqref="E8"/>
    </sheetView>
  </sheetViews>
  <sheetFormatPr defaultRowHeight="15"/>
  <cols>
    <col min="1" max="1" width="53.6640625" style="27" customWidth="1"/>
    <col min="2" max="2" width="14" style="27" customWidth="1"/>
    <col min="3" max="3" width="21.1640625" style="27" customWidth="1"/>
    <col min="4" max="4" width="8" style="27" customWidth="1"/>
    <col min="5" max="5" width="20.83203125" style="27" customWidth="1"/>
    <col min="6" max="9" width="9.33203125" style="27"/>
    <col min="10" max="10" width="13" style="27" bestFit="1" customWidth="1"/>
    <col min="11" max="16384" width="9.33203125" style="27"/>
  </cols>
  <sheetData>
    <row r="1" spans="1:5" ht="16.5">
      <c r="A1" s="26" t="s">
        <v>56</v>
      </c>
    </row>
    <row r="2" spans="1:5">
      <c r="A2" s="28"/>
    </row>
    <row r="3" spans="1:5">
      <c r="A3" s="28" t="s">
        <v>57</v>
      </c>
    </row>
    <row r="4" spans="1:5">
      <c r="A4" s="28" t="s">
        <v>112</v>
      </c>
    </row>
    <row r="5" spans="1:5">
      <c r="A5" s="29" t="s">
        <v>58</v>
      </c>
    </row>
    <row r="6" spans="1:5">
      <c r="A6" s="30"/>
    </row>
    <row r="7" spans="1:5">
      <c r="A7" s="78"/>
      <c r="B7" s="31" t="s">
        <v>59</v>
      </c>
      <c r="C7" s="68" t="s">
        <v>122</v>
      </c>
      <c r="D7" s="79"/>
      <c r="E7" s="32" t="s">
        <v>122</v>
      </c>
    </row>
    <row r="8" spans="1:5">
      <c r="A8" s="78"/>
      <c r="B8" s="31" t="s">
        <v>60</v>
      </c>
      <c r="C8" s="31" t="s">
        <v>61</v>
      </c>
      <c r="D8" s="79"/>
      <c r="E8" s="32" t="s">
        <v>61</v>
      </c>
    </row>
    <row r="9" spans="1:5">
      <c r="A9" s="78"/>
      <c r="B9" s="33"/>
      <c r="C9" s="31" t="s">
        <v>62</v>
      </c>
      <c r="D9" s="79"/>
      <c r="E9" s="62" t="s">
        <v>62</v>
      </c>
    </row>
    <row r="10" spans="1:5">
      <c r="A10" s="78"/>
      <c r="B10" s="33"/>
      <c r="C10" s="68" t="s">
        <v>121</v>
      </c>
      <c r="D10" s="79"/>
      <c r="E10" s="62" t="s">
        <v>63</v>
      </c>
    </row>
    <row r="11" spans="1:5" ht="38.25" customHeight="1">
      <c r="A11" s="34" t="s">
        <v>64</v>
      </c>
      <c r="B11" s="35"/>
      <c r="C11" s="36"/>
      <c r="D11" s="36"/>
      <c r="E11" s="59"/>
    </row>
    <row r="12" spans="1:5" ht="21.75" customHeight="1">
      <c r="A12" s="36" t="s">
        <v>65</v>
      </c>
      <c r="B12" s="37"/>
      <c r="C12" s="38" t="e">
        <f>#REF!</f>
        <v>#REF!</v>
      </c>
      <c r="D12" s="39"/>
      <c r="E12" s="38">
        <v>721726</v>
      </c>
    </row>
    <row r="13" spans="1:5">
      <c r="A13" s="36" t="s">
        <v>66</v>
      </c>
      <c r="B13" s="37"/>
      <c r="C13" s="39"/>
      <c r="D13" s="39"/>
      <c r="E13" s="61"/>
    </row>
    <row r="14" spans="1:5" ht="22.5" customHeight="1">
      <c r="A14" s="36" t="s">
        <v>67</v>
      </c>
      <c r="B14" s="40">
        <v>8</v>
      </c>
      <c r="C14" s="38">
        <v>0</v>
      </c>
      <c r="D14" s="39"/>
      <c r="E14" s="38">
        <v>13708</v>
      </c>
    </row>
    <row r="15" spans="1:5" ht="21.75" customHeight="1">
      <c r="A15" s="36" t="s">
        <v>68</v>
      </c>
      <c r="B15" s="40"/>
      <c r="C15" s="38">
        <v>-61172</v>
      </c>
      <c r="D15" s="39"/>
      <c r="E15" s="38">
        <v>-2553</v>
      </c>
    </row>
    <row r="16" spans="1:5" ht="23.25" customHeight="1">
      <c r="A16" s="36" t="s">
        <v>69</v>
      </c>
      <c r="B16" s="40">
        <v>13</v>
      </c>
      <c r="C16" s="38">
        <v>45522</v>
      </c>
      <c r="D16" s="39"/>
      <c r="E16" s="38"/>
    </row>
    <row r="17" spans="1:5" ht="20.25" customHeight="1">
      <c r="A17" s="36" t="s">
        <v>70</v>
      </c>
      <c r="B17" s="37"/>
      <c r="C17" s="36">
        <v>0</v>
      </c>
      <c r="D17" s="39"/>
      <c r="E17" s="59"/>
    </row>
    <row r="18" spans="1:5" ht="35.25" customHeight="1">
      <c r="A18" s="36" t="s">
        <v>71</v>
      </c>
      <c r="B18" s="40">
        <v>16</v>
      </c>
      <c r="C18" s="38">
        <f>3576569-3642337</f>
        <v>-65768</v>
      </c>
      <c r="D18" s="39"/>
      <c r="E18" s="38">
        <v>-60360</v>
      </c>
    </row>
    <row r="19" spans="1:5" ht="21" customHeight="1">
      <c r="A19" s="36" t="s">
        <v>72</v>
      </c>
      <c r="B19" s="40">
        <v>18</v>
      </c>
      <c r="C19" s="38">
        <v>6604</v>
      </c>
      <c r="D19" s="39"/>
      <c r="E19" s="38">
        <v>5296</v>
      </c>
    </row>
    <row r="20" spans="1:5" ht="22.5" customHeight="1" thickBot="1">
      <c r="A20" s="41" t="s">
        <v>73</v>
      </c>
      <c r="B20" s="42"/>
      <c r="C20" s="43">
        <f>50292+10307+22146</f>
        <v>82745</v>
      </c>
      <c r="D20" s="44"/>
      <c r="E20" s="43">
        <f>32016+38130</f>
        <v>70146</v>
      </c>
    </row>
    <row r="21" spans="1:5" ht="43.5" customHeight="1">
      <c r="A21" s="36" t="s">
        <v>74</v>
      </c>
      <c r="B21" s="37"/>
      <c r="C21" s="38" t="e">
        <f>SUM(C12:C20)</f>
        <v>#REF!</v>
      </c>
      <c r="D21" s="39"/>
      <c r="E21" s="38">
        <f>SUM(E12:E20)</f>
        <v>747963</v>
      </c>
    </row>
    <row r="22" spans="1:5">
      <c r="A22" s="36"/>
      <c r="B22" s="45"/>
      <c r="C22" s="36"/>
      <c r="D22" s="39"/>
      <c r="E22" s="59"/>
    </row>
    <row r="23" spans="1:5" ht="22.5" customHeight="1">
      <c r="A23" s="36" t="s">
        <v>75</v>
      </c>
      <c r="B23" s="35"/>
      <c r="C23" s="36"/>
      <c r="D23" s="39"/>
      <c r="E23" s="59"/>
    </row>
    <row r="24" spans="1:5" ht="27" customHeight="1">
      <c r="A24" s="36" t="s">
        <v>76</v>
      </c>
      <c r="B24" s="45"/>
      <c r="C24" s="36"/>
      <c r="D24" s="39"/>
      <c r="E24" s="59"/>
    </row>
    <row r="25" spans="1:5" ht="22.5" customHeight="1">
      <c r="A25" s="36" t="s">
        <v>77</v>
      </c>
      <c r="B25" s="46"/>
      <c r="C25" s="47">
        <v>-2958005</v>
      </c>
      <c r="D25" s="39"/>
      <c r="E25" s="47">
        <v>-1998927</v>
      </c>
    </row>
    <row r="26" spans="1:5" ht="22.5" customHeight="1">
      <c r="A26" s="36" t="s">
        <v>78</v>
      </c>
      <c r="B26" s="46"/>
      <c r="C26" s="36"/>
      <c r="D26" s="39"/>
      <c r="E26" s="59"/>
    </row>
    <row r="27" spans="1:5" ht="23.25" customHeight="1">
      <c r="A27" s="36" t="s">
        <v>79</v>
      </c>
      <c r="B27" s="35"/>
      <c r="C27" s="47">
        <v>-4804668</v>
      </c>
      <c r="D27" s="39"/>
      <c r="E27" s="47">
        <f>-2028115+36632</f>
        <v>-1991483</v>
      </c>
    </row>
    <row r="28" spans="1:5">
      <c r="A28" s="36" t="s">
        <v>13</v>
      </c>
      <c r="B28" s="35"/>
      <c r="C28" s="47" t="e">
        <f>'F1'!#REF!</f>
        <v>#REF!</v>
      </c>
      <c r="D28" s="39"/>
      <c r="E28" s="47">
        <v>-55312</v>
      </c>
    </row>
    <row r="29" spans="1:5" ht="27.75" customHeight="1">
      <c r="A29" s="36" t="s">
        <v>80</v>
      </c>
      <c r="B29" s="35"/>
      <c r="C29" s="36"/>
      <c r="D29" s="39"/>
      <c r="E29" s="59"/>
    </row>
    <row r="30" spans="1:5" ht="23.25" customHeight="1">
      <c r="A30" s="36" t="s">
        <v>17</v>
      </c>
      <c r="B30" s="35"/>
      <c r="C30" s="47" t="e">
        <f>'F1'!#REF!</f>
        <v>#REF!</v>
      </c>
      <c r="D30" s="39"/>
      <c r="E30" s="47">
        <v>63525</v>
      </c>
    </row>
    <row r="31" spans="1:5" ht="21.75" customHeight="1" thickBot="1">
      <c r="A31" s="41" t="s">
        <v>20</v>
      </c>
      <c r="B31" s="48"/>
      <c r="C31" s="49" t="e">
        <f>'F1'!#REF!+45356</f>
        <v>#REF!</v>
      </c>
      <c r="D31" s="44"/>
      <c r="E31" s="49">
        <f>-34700</f>
        <v>-34700</v>
      </c>
    </row>
    <row r="32" spans="1:5">
      <c r="A32" s="36"/>
      <c r="B32" s="35"/>
      <c r="C32" s="39"/>
      <c r="D32" s="39"/>
      <c r="E32" s="61"/>
    </row>
    <row r="33" spans="1:10" ht="24.75" customHeight="1">
      <c r="A33" s="36" t="s">
        <v>81</v>
      </c>
      <c r="B33" s="35"/>
      <c r="C33" s="38" t="e">
        <f>SUM(C25:C31)</f>
        <v>#REF!</v>
      </c>
      <c r="D33" s="39"/>
      <c r="E33" s="38">
        <f>SUM(E25:E31)</f>
        <v>-4016897</v>
      </c>
    </row>
    <row r="34" spans="1:10" ht="20.25" customHeight="1" thickBot="1">
      <c r="A34" s="41" t="s">
        <v>82</v>
      </c>
      <c r="B34" s="48"/>
      <c r="C34" s="66" t="e">
        <f>'F1'!#REF!</f>
        <v>#REF!</v>
      </c>
      <c r="D34" s="44"/>
      <c r="E34" s="60">
        <v>-16604</v>
      </c>
    </row>
    <row r="35" spans="1:10">
      <c r="A35" s="50"/>
      <c r="B35" s="46"/>
      <c r="C35" s="39"/>
      <c r="D35" s="39"/>
      <c r="E35" s="61"/>
    </row>
    <row r="36" spans="1:10" ht="24" customHeight="1" thickBot="1">
      <c r="A36" s="41" t="s">
        <v>83</v>
      </c>
      <c r="B36" s="51"/>
      <c r="C36" s="43" t="e">
        <f>C21+C33+C34</f>
        <v>#REF!</v>
      </c>
      <c r="D36" s="44"/>
      <c r="E36" s="43">
        <f>E21+E33+E34</f>
        <v>-3285538</v>
      </c>
    </row>
    <row r="37" spans="1:10">
      <c r="A37" s="36"/>
      <c r="B37" s="46"/>
      <c r="C37" s="39"/>
      <c r="D37" s="39"/>
      <c r="E37" s="61"/>
    </row>
    <row r="38" spans="1:10" ht="28.5" customHeight="1">
      <c r="A38" s="50" t="s">
        <v>84</v>
      </c>
      <c r="B38" s="46"/>
      <c r="C38" s="39"/>
      <c r="D38" s="39"/>
      <c r="E38" s="61"/>
      <c r="J38" s="52"/>
    </row>
    <row r="39" spans="1:10" ht="21.75" customHeight="1">
      <c r="A39" s="36" t="s">
        <v>85</v>
      </c>
      <c r="B39" s="46">
        <v>9</v>
      </c>
      <c r="C39" s="38">
        <v>-12211</v>
      </c>
      <c r="D39" s="39"/>
      <c r="E39" s="38">
        <v>-6822</v>
      </c>
    </row>
    <row r="40" spans="1:10" ht="24.75" customHeight="1">
      <c r="A40" s="36" t="s">
        <v>86</v>
      </c>
      <c r="B40" s="46"/>
      <c r="C40" s="53">
        <v>0</v>
      </c>
      <c r="D40" s="39"/>
      <c r="E40" s="53">
        <v>0</v>
      </c>
    </row>
    <row r="41" spans="1:10" ht="31.5" customHeight="1" thickBot="1">
      <c r="A41" s="41" t="s">
        <v>87</v>
      </c>
      <c r="B41" s="51">
        <v>8</v>
      </c>
      <c r="C41" s="43"/>
      <c r="D41" s="44"/>
      <c r="E41" s="43">
        <v>3317815</v>
      </c>
    </row>
    <row r="42" spans="1:10">
      <c r="A42" s="36"/>
      <c r="B42" s="46"/>
      <c r="C42" s="39"/>
      <c r="D42" s="39"/>
      <c r="E42" s="61"/>
    </row>
    <row r="43" spans="1:10" ht="27" customHeight="1" thickBot="1">
      <c r="A43" s="41" t="s">
        <v>88</v>
      </c>
      <c r="B43" s="51"/>
      <c r="C43" s="43">
        <f>C39+C41</f>
        <v>-12211</v>
      </c>
      <c r="D43" s="44"/>
      <c r="E43" s="43">
        <f>E39+E41</f>
        <v>3310993</v>
      </c>
    </row>
    <row r="44" spans="1:10" ht="36" customHeight="1">
      <c r="A44" s="34" t="s">
        <v>89</v>
      </c>
      <c r="B44" s="36"/>
      <c r="C44" s="36"/>
      <c r="D44" s="36"/>
      <c r="E44" s="59"/>
    </row>
    <row r="45" spans="1:10" ht="36" customHeight="1">
      <c r="A45" s="65" t="s">
        <v>120</v>
      </c>
      <c r="B45" s="64"/>
      <c r="C45" s="67" t="e">
        <f>-'F1'!#REF!</f>
        <v>#REF!</v>
      </c>
      <c r="D45" s="64"/>
      <c r="E45" s="64"/>
    </row>
    <row r="46" spans="1:10" ht="27" customHeight="1" thickBot="1">
      <c r="A46" s="41" t="s">
        <v>90</v>
      </c>
      <c r="B46" s="51"/>
      <c r="C46" s="66" t="e">
        <f>-'F1'!#REF!</f>
        <v>#REF!</v>
      </c>
      <c r="D46" s="41"/>
      <c r="E46" s="60"/>
    </row>
    <row r="47" spans="1:10">
      <c r="A47" s="34"/>
      <c r="B47" s="36"/>
      <c r="C47" s="36"/>
      <c r="D47" s="36"/>
      <c r="E47" s="59"/>
    </row>
    <row r="48" spans="1:10" ht="24.75" customHeight="1">
      <c r="A48" s="36" t="s">
        <v>92</v>
      </c>
      <c r="B48" s="69"/>
      <c r="C48" s="80" t="e">
        <f>C45+C46</f>
        <v>#REF!</v>
      </c>
      <c r="D48" s="69"/>
      <c r="E48" s="69" t="s">
        <v>91</v>
      </c>
    </row>
    <row r="49" spans="1:10" ht="12" customHeight="1" thickBot="1">
      <c r="A49" s="41" t="s">
        <v>93</v>
      </c>
      <c r="B49" s="70"/>
      <c r="C49" s="70"/>
      <c r="D49" s="70"/>
      <c r="E49" s="70"/>
    </row>
    <row r="50" spans="1:10">
      <c r="A50" s="34"/>
      <c r="B50" s="36"/>
      <c r="C50" s="36"/>
      <c r="D50" s="36"/>
      <c r="E50" s="59"/>
    </row>
    <row r="51" spans="1:10" ht="28.5" customHeight="1" thickBot="1">
      <c r="A51" s="54" t="s">
        <v>94</v>
      </c>
      <c r="B51" s="42"/>
      <c r="C51" s="41">
        <f>73686-111726</f>
        <v>-38040</v>
      </c>
      <c r="D51" s="44"/>
      <c r="E51" s="60">
        <v>-8553</v>
      </c>
    </row>
    <row r="52" spans="1:10">
      <c r="A52" s="55"/>
      <c r="B52" s="40"/>
      <c r="C52" s="36"/>
      <c r="D52" s="36"/>
      <c r="E52" s="59"/>
    </row>
    <row r="53" spans="1:10" ht="30" customHeight="1">
      <c r="A53" s="36" t="s">
        <v>95</v>
      </c>
      <c r="B53" s="40"/>
      <c r="C53" s="38" t="e">
        <f>C36+C43+C51+C48</f>
        <v>#REF!</v>
      </c>
      <c r="D53" s="39"/>
      <c r="E53" s="38">
        <f>E36+E43+E51</f>
        <v>16902</v>
      </c>
      <c r="J53" s="52"/>
    </row>
    <row r="54" spans="1:10">
      <c r="A54" s="36"/>
      <c r="B54" s="40"/>
      <c r="C54" s="36"/>
      <c r="D54" s="39"/>
      <c r="E54" s="59"/>
    </row>
    <row r="55" spans="1:10" ht="18" customHeight="1">
      <c r="A55" s="36" t="s">
        <v>96</v>
      </c>
      <c r="B55" s="71">
        <v>5</v>
      </c>
      <c r="C55" s="53"/>
      <c r="D55" s="73"/>
      <c r="E55" s="53"/>
      <c r="I55" s="47"/>
      <c r="J55" s="47"/>
    </row>
    <row r="56" spans="1:10" ht="22.5" customHeight="1" thickBot="1">
      <c r="A56" s="41" t="s">
        <v>97</v>
      </c>
      <c r="B56" s="72"/>
      <c r="C56" s="43">
        <f>'F1'!E8</f>
        <v>150104</v>
      </c>
      <c r="D56" s="74"/>
      <c r="E56" s="43">
        <v>46983</v>
      </c>
      <c r="H56" s="47"/>
    </row>
    <row r="57" spans="1:10">
      <c r="A57" s="36"/>
      <c r="B57" s="40"/>
      <c r="C57" s="36"/>
      <c r="D57" s="39"/>
      <c r="E57" s="59"/>
    </row>
    <row r="58" spans="1:10" ht="15" customHeight="1">
      <c r="A58" s="36" t="s">
        <v>96</v>
      </c>
      <c r="B58" s="71">
        <v>5</v>
      </c>
      <c r="C58" s="53"/>
      <c r="D58" s="76"/>
      <c r="E58" s="53"/>
    </row>
    <row r="59" spans="1:10" ht="15.75" customHeight="1" thickBot="1">
      <c r="A59" s="56" t="s">
        <v>117</v>
      </c>
      <c r="B59" s="75"/>
      <c r="C59" s="63">
        <f>'F1'!D8</f>
        <v>135570</v>
      </c>
      <c r="D59" s="77"/>
      <c r="E59" s="63">
        <v>63885</v>
      </c>
    </row>
    <row r="60" spans="1:10" ht="15.75" thickTop="1">
      <c r="A60" s="30"/>
    </row>
    <row r="61" spans="1:10">
      <c r="A61" s="28"/>
    </row>
    <row r="62" spans="1:10">
      <c r="A62" s="57" t="s">
        <v>98</v>
      </c>
    </row>
    <row r="63" spans="1:10">
      <c r="A63" s="58"/>
    </row>
    <row r="64" spans="1:10">
      <c r="A64" s="58"/>
    </row>
    <row r="65" spans="1:2">
      <c r="A65" s="58" t="s">
        <v>99</v>
      </c>
      <c r="B65" s="58" t="s">
        <v>99</v>
      </c>
    </row>
    <row r="66" spans="1:2">
      <c r="A66" s="57" t="s">
        <v>100</v>
      </c>
      <c r="B66" s="57" t="s">
        <v>101</v>
      </c>
    </row>
    <row r="67" spans="1:2">
      <c r="A67" s="57" t="s">
        <v>102</v>
      </c>
      <c r="B67" s="57" t="s">
        <v>103</v>
      </c>
    </row>
    <row r="68" spans="1:2">
      <c r="A68" s="58"/>
    </row>
    <row r="69" spans="1:2">
      <c r="A69" s="57" t="s">
        <v>116</v>
      </c>
      <c r="B69" s="57" t="s">
        <v>116</v>
      </c>
    </row>
    <row r="70" spans="1:2">
      <c r="A70" s="57" t="s">
        <v>104</v>
      </c>
      <c r="B70" s="57" t="s">
        <v>104</v>
      </c>
    </row>
    <row r="71" spans="1:2">
      <c r="A71" s="58"/>
    </row>
    <row r="72" spans="1:2">
      <c r="A72" s="58" t="s">
        <v>105</v>
      </c>
    </row>
  </sheetData>
  <mergeCells count="10">
    <mergeCell ref="A7:A10"/>
    <mergeCell ref="D7:D10"/>
    <mergeCell ref="B48:B49"/>
    <mergeCell ref="C48:C49"/>
    <mergeCell ref="D48:D49"/>
    <mergeCell ref="E48:E49"/>
    <mergeCell ref="B55:B56"/>
    <mergeCell ref="D55:D56"/>
    <mergeCell ref="B58:B59"/>
    <mergeCell ref="D58:D59"/>
  </mergeCells>
  <pageMargins left="0.70866141732283472" right="0.70866141732283472" top="0.74803149606299213" bottom="0.74803149606299213" header="0.31496062992125984" footer="0.31496062992125984"/>
  <pageSetup paperSize="9" scale="94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G26"/>
  <sheetViews>
    <sheetView workbookViewId="0">
      <selection activeCell="C48" sqref="C48"/>
    </sheetView>
  </sheetViews>
  <sheetFormatPr defaultColWidth="10.6640625" defaultRowHeight="11.25"/>
  <cols>
    <col min="1" max="1" width="4.33203125" style="18" customWidth="1"/>
    <col min="2" max="2" width="65.33203125" style="18" customWidth="1"/>
    <col min="3" max="6" width="28.5" style="18" customWidth="1"/>
    <col min="7" max="7" width="10.5" style="18" customWidth="1"/>
  </cols>
  <sheetData>
    <row r="1" spans="1:6" customFormat="1" ht="18.75" customHeight="1">
      <c r="A1" s="18"/>
      <c r="B1" s="1" t="s">
        <v>0</v>
      </c>
      <c r="C1" s="18"/>
      <c r="D1" s="18"/>
      <c r="E1" s="18"/>
      <c r="F1" s="18"/>
    </row>
    <row r="2" spans="1:6" customFormat="1" ht="11.25" customHeight="1">
      <c r="A2" s="18"/>
      <c r="B2" s="18"/>
      <c r="C2" s="18"/>
      <c r="D2" s="18"/>
      <c r="E2" s="18"/>
      <c r="F2" s="18"/>
    </row>
    <row r="3" spans="1:6" customFormat="1" ht="36" customHeight="1">
      <c r="A3" s="18"/>
      <c r="B3" s="2" t="s">
        <v>119</v>
      </c>
      <c r="C3" s="18"/>
      <c r="D3" s="18"/>
      <c r="E3" s="18"/>
      <c r="F3" s="18"/>
    </row>
    <row r="4" spans="1:6" customFormat="1" ht="11.25" customHeight="1">
      <c r="A4" s="18"/>
      <c r="B4" s="3" t="s">
        <v>1</v>
      </c>
      <c r="C4" s="18"/>
      <c r="D4" s="18"/>
      <c r="E4" s="18"/>
      <c r="F4" s="18"/>
    </row>
    <row r="5" spans="1:6" customFormat="1" ht="12.75" customHeight="1">
      <c r="A5" s="18"/>
      <c r="B5" s="18"/>
      <c r="C5" s="18"/>
      <c r="D5" s="18"/>
      <c r="E5" s="18"/>
      <c r="F5" s="18"/>
    </row>
    <row r="6" spans="1:6" s="6" customFormat="1" ht="30.75" customHeight="1">
      <c r="A6" s="4"/>
      <c r="B6" s="5" t="s">
        <v>2</v>
      </c>
      <c r="C6" s="5" t="s">
        <v>23</v>
      </c>
      <c r="D6" s="5" t="s">
        <v>118</v>
      </c>
      <c r="E6" s="5" t="s">
        <v>24</v>
      </c>
      <c r="F6" s="5" t="s">
        <v>25</v>
      </c>
    </row>
    <row r="7" spans="1:6" customFormat="1" ht="12" hidden="1" customHeight="1">
      <c r="A7" s="18"/>
      <c r="B7" s="20" t="s">
        <v>55</v>
      </c>
      <c r="C7" s="21">
        <v>5385607</v>
      </c>
      <c r="D7" s="21">
        <v>-1267</v>
      </c>
      <c r="E7" s="21">
        <v>2865056</v>
      </c>
      <c r="F7" s="21">
        <v>8250663</v>
      </c>
    </row>
    <row r="8" spans="1:6" customFormat="1" ht="23.25" hidden="1" customHeight="1">
      <c r="A8" s="18"/>
      <c r="B8" s="22" t="s">
        <v>50</v>
      </c>
      <c r="C8" s="23"/>
      <c r="D8" s="23"/>
      <c r="E8" s="23"/>
      <c r="F8" s="23"/>
    </row>
    <row r="9" spans="1:6" customFormat="1" ht="12" hidden="1" customHeight="1">
      <c r="A9" s="18"/>
      <c r="B9" s="24" t="s">
        <v>51</v>
      </c>
      <c r="C9" s="23"/>
      <c r="D9" s="23"/>
      <c r="E9" s="23"/>
      <c r="F9" s="23"/>
    </row>
    <row r="10" spans="1:6" customFormat="1" ht="12" hidden="1" customHeight="1">
      <c r="A10" s="18"/>
      <c r="B10" s="24" t="s">
        <v>52</v>
      </c>
      <c r="C10" s="23"/>
      <c r="D10" s="25"/>
      <c r="E10" s="23"/>
      <c r="F10" s="23"/>
    </row>
    <row r="11" spans="1:6" customFormat="1" ht="12" hidden="1" customHeight="1">
      <c r="A11" s="18"/>
      <c r="B11" s="24" t="s">
        <v>53</v>
      </c>
      <c r="C11" s="23"/>
      <c r="D11" s="23"/>
      <c r="E11" s="25">
        <v>-1344026</v>
      </c>
      <c r="F11" s="25">
        <v>-1344026</v>
      </c>
    </row>
    <row r="12" spans="1:6" customFormat="1" ht="12" hidden="1" customHeight="1">
      <c r="A12" s="18"/>
      <c r="B12" s="24" t="s">
        <v>54</v>
      </c>
      <c r="C12" s="23"/>
      <c r="D12" s="23"/>
      <c r="E12" s="23"/>
      <c r="F12" s="23"/>
    </row>
    <row r="13" spans="1:6" customFormat="1" ht="12" customHeight="1">
      <c r="A13" s="18"/>
      <c r="B13" s="20" t="s">
        <v>113</v>
      </c>
      <c r="C13" s="21">
        <v>5385607</v>
      </c>
      <c r="D13" s="21">
        <v>-1267</v>
      </c>
      <c r="E13" s="21">
        <v>1521029</v>
      </c>
      <c r="F13" s="21">
        <f t="shared" ref="F13:F18" si="0">SUM(C13:E13)</f>
        <v>6905369</v>
      </c>
    </row>
    <row r="14" spans="1:6" customFormat="1" ht="23.25" customHeight="1">
      <c r="A14" s="18"/>
      <c r="B14" s="22" t="s">
        <v>50</v>
      </c>
      <c r="C14" s="23"/>
      <c r="D14" s="23"/>
      <c r="E14" s="23"/>
      <c r="F14" s="21">
        <f t="shared" si="0"/>
        <v>0</v>
      </c>
    </row>
    <row r="15" spans="1:6" customFormat="1" ht="12" customHeight="1">
      <c r="A15" s="18"/>
      <c r="B15" s="24" t="s">
        <v>51</v>
      </c>
      <c r="C15" s="23"/>
      <c r="D15" s="23"/>
      <c r="E15" s="23"/>
      <c r="F15" s="21">
        <f t="shared" si="0"/>
        <v>0</v>
      </c>
    </row>
    <row r="16" spans="1:6" customFormat="1" ht="12" customHeight="1">
      <c r="A16" s="18"/>
      <c r="B16" s="24" t="s">
        <v>52</v>
      </c>
      <c r="C16" s="25">
        <v>2686942</v>
      </c>
      <c r="D16" s="25"/>
      <c r="E16" s="23"/>
      <c r="F16" s="21">
        <f t="shared" si="0"/>
        <v>2686942</v>
      </c>
    </row>
    <row r="17" spans="2:6" customFormat="1" ht="12" customHeight="1">
      <c r="B17" s="24" t="s">
        <v>53</v>
      </c>
      <c r="C17" s="23"/>
      <c r="D17" s="23"/>
      <c r="E17" s="25">
        <v>1047657</v>
      </c>
      <c r="F17" s="21">
        <f t="shared" si="0"/>
        <v>1047657</v>
      </c>
    </row>
    <row r="18" spans="2:6" customFormat="1" ht="12" customHeight="1">
      <c r="B18" s="24" t="s">
        <v>54</v>
      </c>
      <c r="C18" s="23"/>
      <c r="D18" s="23"/>
      <c r="E18" s="23"/>
      <c r="F18" s="21">
        <f t="shared" si="0"/>
        <v>0</v>
      </c>
    </row>
    <row r="19" spans="2:6" customFormat="1" ht="12" customHeight="1">
      <c r="B19" s="20" t="s">
        <v>114</v>
      </c>
      <c r="C19" s="21">
        <f>SUM(C13:C18)</f>
        <v>8072549</v>
      </c>
      <c r="D19" s="21">
        <f>SUM(D13:D18)</f>
        <v>-1267</v>
      </c>
      <c r="E19" s="21">
        <f>SUM(E13:E18)</f>
        <v>2568686</v>
      </c>
      <c r="F19" s="21">
        <f>SUM(F13:F18)</f>
        <v>10639968</v>
      </c>
    </row>
    <row r="20" spans="2:6" customFormat="1" ht="11.25" customHeight="1">
      <c r="B20" s="18"/>
      <c r="C20" s="18"/>
      <c r="D20" s="18"/>
      <c r="E20" s="18"/>
      <c r="F20" s="18"/>
    </row>
    <row r="21" spans="2:6" customFormat="1" ht="11.25" customHeight="1">
      <c r="B21" s="18" t="s">
        <v>27</v>
      </c>
      <c r="C21" s="18"/>
      <c r="D21" s="18"/>
      <c r="E21" s="18"/>
      <c r="F21" s="18"/>
    </row>
    <row r="22" spans="2:6" customFormat="1" ht="11.25" customHeight="1">
      <c r="B22" s="18"/>
      <c r="C22" s="18"/>
      <c r="D22" s="18"/>
      <c r="E22" s="18"/>
      <c r="F22" s="18"/>
    </row>
    <row r="23" spans="2:6" customFormat="1" ht="11.25" customHeight="1">
      <c r="B23" s="18" t="s">
        <v>28</v>
      </c>
      <c r="C23" s="18"/>
      <c r="D23" s="18"/>
      <c r="E23" s="18"/>
      <c r="F23" s="18"/>
    </row>
    <row r="24" spans="2:6" customFormat="1" ht="11.25" customHeight="1">
      <c r="B24" s="18"/>
      <c r="C24" s="18"/>
      <c r="D24" s="18"/>
      <c r="E24" s="18"/>
      <c r="F24" s="18"/>
    </row>
    <row r="25" spans="2:6" customFormat="1" ht="11.25" customHeight="1">
      <c r="B25" s="18" t="s">
        <v>111</v>
      </c>
      <c r="C25" s="18"/>
      <c r="D25" s="18"/>
      <c r="E25" s="18"/>
      <c r="F25" s="18"/>
    </row>
    <row r="26" spans="2:6" customFormat="1" ht="11.25" customHeight="1">
      <c r="B26" s="18"/>
      <c r="C26" s="18"/>
      <c r="D26" s="18"/>
      <c r="E26" s="18"/>
      <c r="F26" s="18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F1</vt:lpstr>
      <vt:lpstr>F2</vt:lpstr>
      <vt:lpstr>ОДД</vt:lpstr>
      <vt:lpstr>ДвижениеКапитал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gsaginova</dc:creator>
  <cp:lastModifiedBy>lzhanpeissova</cp:lastModifiedBy>
  <cp:lastPrinted>2018-07-12T10:16:38Z</cp:lastPrinted>
  <dcterms:created xsi:type="dcterms:W3CDTF">2017-08-09T07:14:13Z</dcterms:created>
  <dcterms:modified xsi:type="dcterms:W3CDTF">2018-08-14T08:45:01Z</dcterms:modified>
</cp:coreProperties>
</file>